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776" activeTab="0"/>
  </bookViews>
  <sheets>
    <sheet name="Assumptions" sheetId="1" r:id="rId1"/>
    <sheet name="Ltg L0" sheetId="2" r:id="rId2"/>
    <sheet name="Ltg L1-WD" sheetId="3" r:id="rId3"/>
    <sheet name="Ltg L1-DU" sheetId="4" r:id="rId4"/>
    <sheet name="Ltg L1-LR" sheetId="5" r:id="rId5"/>
    <sheet name="Ltg L2-WD-DU" sheetId="6" r:id="rId6"/>
    <sheet name="Ltg L2-WD-LR" sheetId="7" r:id="rId7"/>
    <sheet name="Ltg L2-DU-LR" sheetId="8" r:id="rId8"/>
    <sheet name="Ltg L3-WD-DU-LR" sheetId="9" r:id="rId9"/>
    <sheet name="Ltg L4-WD-DU-LR-SF" sheetId="10" r:id="rId10"/>
    <sheet name="Ltg-Calcs" sheetId="11" r:id="rId11"/>
  </sheets>
  <definedNames/>
  <calcPr fullCalcOnLoad="1"/>
</workbook>
</file>

<file path=xl/sharedStrings.xml><?xml version="1.0" encoding="utf-8"?>
<sst xmlns="http://schemas.openxmlformats.org/spreadsheetml/2006/main" count="993" uniqueCount="481">
  <si>
    <t xml:space="preserve">              THRU JUL 28 WEEK-SCHEDULE = Ltg-LR-ND-WS</t>
  </si>
  <si>
    <t xml:space="preserve">              THRU AUG  4 WEEK-SCHEDULE = Ltg-LR-DU-WS</t>
  </si>
  <si>
    <t xml:space="preserve">              THRU AUG 11 WEEK-SCHEDULE = Ltg-LR-ND-WS</t>
  </si>
  <si>
    <t xml:space="preserve">              THRU AUG 18 WEEK-SCHEDULE = Ltg-LR-DU-WS</t>
  </si>
  <si>
    <t xml:space="preserve">              THRU AUG 25 WEEK-SCHEDULE = Ltg-LR-ND-WS</t>
  </si>
  <si>
    <t xml:space="preserve">              THRU SEP  1 WEEK-SCHEDULE = Ltg-LR-DU-WS</t>
  </si>
  <si>
    <t xml:space="preserve">              THRU SEP  8 WEEK-SCHEDULE = Ltg-LR-ND-WS</t>
  </si>
  <si>
    <t xml:space="preserve">              THRU SEP 15 WEEK-SCHEDULE = Ltg-LR-DU-WS</t>
  </si>
  <si>
    <t xml:space="preserve">              THRU SEP 22 WEEK-SCHEDULE = Ltg-LR-ND-WS</t>
  </si>
  <si>
    <t xml:space="preserve">              THRU SEP 29 WEEK-SCHEDULE = Ltg-LR-DU-WS</t>
  </si>
  <si>
    <t xml:space="preserve">              THRU OCT  6 WEEK-SCHEDULE = Ltg-LR-ND-WS</t>
  </si>
  <si>
    <t xml:space="preserve">              THRU OCT 13 WEEK-SCHEDULE = Ltg-LR-DU-WS</t>
  </si>
  <si>
    <t xml:space="preserve">              THRU OCT 20 WEEK-SCHEDULE = Ltg-LR-ND-WS</t>
  </si>
  <si>
    <t xml:space="preserve">              THRU OCT 27 WEEK-SCHEDULE = Ltg-LR-DU-WS</t>
  </si>
  <si>
    <t xml:space="preserve">              THRU NOV  3 WEEK-SCHEDULE = Ltg-LR-ND-WS</t>
  </si>
  <si>
    <t xml:space="preserve">              THRU NOV 10 WEEK-SCHEDULE = Ltg-LR-DU-WS</t>
  </si>
  <si>
    <t xml:space="preserve">              THRU NOV 17 WEEK-SCHEDULE = Ltg-LR-ND-WS</t>
  </si>
  <si>
    <t xml:space="preserve">              THRU NOV 24 WEEK-SCHEDULE = Ltg-LR-DU-WS</t>
  </si>
  <si>
    <t xml:space="preserve">              THRU DEC  1 WEEK-SCHEDULE = Ltg-LR-ND-WS</t>
  </si>
  <si>
    <t xml:space="preserve">              THRU DEC  8 WEEK-SCHEDULE = Ltg-LR-DU-WS</t>
  </si>
  <si>
    <t xml:space="preserve">              THRU DEC 15 WEEK-SCHEDULE = Ltg-LR-ND-WS</t>
  </si>
  <si>
    <t xml:space="preserve">              THRU DEC 22 WEEK-SCHEDULE = Ltg-LR-DU-WS</t>
  </si>
  <si>
    <t xml:space="preserve"> Ltg-BR-DU-WS = WEEK-SCHEDULE TYPE = FRACTION</t>
  </si>
  <si>
    <t xml:space="preserve">                         DAYS (WD ) DAY-SCHEDULE = Ltg-DU-BR-WD-DS</t>
  </si>
  <si>
    <t xml:space="preserve">                         DAYS (WEH) DAY-SCHEDULE = Ltg-DU-BR-WE-DS ..</t>
  </si>
  <si>
    <t xml:space="preserve"> Ltg-BR-ND-WS = WEEK-SCHEDULE TYPE = FRACTION</t>
  </si>
  <si>
    <t xml:space="preserve">                         DAYS (WD ) DAY-SCHEDULE = Ltg-ND-BR-WD-DS</t>
  </si>
  <si>
    <t xml:space="preserve">                         DAYS (WEH) DAY-SCHEDULE = Ltg-ND-BR-WE-DS ..</t>
  </si>
  <si>
    <t xml:space="preserve">              THRU JAN  7 WEEK-SCHEDULE = Ltg-BR-DU-WS</t>
  </si>
  <si>
    <t xml:space="preserve">              THRU JAN 14 WEEK-SCHEDULE = Ltg-BR-ND-WS</t>
  </si>
  <si>
    <t xml:space="preserve">              THRU JAN 21 WEEK-SCHEDULE = Ltg-BR-DU-WS</t>
  </si>
  <si>
    <t xml:space="preserve">              THRU JAN 28 WEEK-SCHEDULE = Ltg-BR-ND-WS</t>
  </si>
  <si>
    <t xml:space="preserve">              THRU FEB  4 WEEK-SCHEDULE = Ltg-BR-DU-WS</t>
  </si>
  <si>
    <t xml:space="preserve">              THRU FEB 11 WEEK-SCHEDULE = Ltg-BR-ND-WS</t>
  </si>
  <si>
    <t xml:space="preserve">              THRU FEB 18 WEEK-SCHEDULE = Ltg-BR-DU-WS</t>
  </si>
  <si>
    <t xml:space="preserve">              THRU FEB 25 WEEK-SCHEDULE = Ltg-BR-ND-WS</t>
  </si>
  <si>
    <t xml:space="preserve">              THRU MAR  3 WEEK-SCHEDULE = Ltg-BR-DU-WS</t>
  </si>
  <si>
    <t xml:space="preserve">              THRU MAR 10 WEEK-SCHEDULE = Ltg-BR-ND-WS</t>
  </si>
  <si>
    <t xml:space="preserve">              THRU MAR 17 WEEK-SCHEDULE = Ltg-BR-DU-WS</t>
  </si>
  <si>
    <t xml:space="preserve">              THRU MAR 24 WEEK-SCHEDULE = Ltg-BR-ND-WS</t>
  </si>
  <si>
    <t xml:space="preserve">              THRU MAR 31 WEEK-SCHEDULE = Ltg-BR-DU-WS</t>
  </si>
  <si>
    <t xml:space="preserve">              THRU APR  7 WEEK-SCHEDULE = Ltg-BR-ND-WS</t>
  </si>
  <si>
    <t xml:space="preserve">              THRU APR 14 WEEK-SCHEDULE = Ltg-BR-DU-WS</t>
  </si>
  <si>
    <t xml:space="preserve">              THRU APR 21 WEEK-SCHEDULE = Ltg-BR-ND-WS</t>
  </si>
  <si>
    <t xml:space="preserve">              THRU APR 28 WEEK-SCHEDULE = Ltg-BR-DU-WS</t>
  </si>
  <si>
    <t xml:space="preserve">              THRU MAY  5 WEEK-SCHEDULE = Ltg-BR-ND-WS</t>
  </si>
  <si>
    <t xml:space="preserve">              THRU MAY 12 WEEK-SCHEDULE = Ltg-BR-DU-WS</t>
  </si>
  <si>
    <t xml:space="preserve">              THRU MAY 19 WEEK-SCHEDULE = Ltg-BR-ND-WS</t>
  </si>
  <si>
    <t xml:space="preserve">              THRU MAY 26 WEEK-SCHEDULE = Ltg-BR-DU-WS</t>
  </si>
  <si>
    <t xml:space="preserve">              THRU JUN  2 WEEK-SCHEDULE = Ltg-BR-ND-WS</t>
  </si>
  <si>
    <t xml:space="preserve">              THRU JUN  9 WEEK-SCHEDULE = Ltg-BR-DU-WS</t>
  </si>
  <si>
    <t xml:space="preserve">              THRU JUN 16 WEEK-SCHEDULE = Ltg-BR-ND-WS</t>
  </si>
  <si>
    <t xml:space="preserve">              THRU JUN 23 WEEK-SCHEDULE = Ltg-BR-DU-WS</t>
  </si>
  <si>
    <t xml:space="preserve">              THRU JUN 30 WEEK-SCHEDULE = Ltg-BR-ND-WS</t>
  </si>
  <si>
    <t xml:space="preserve">              THRU JUL  7 WEEK-SCHEDULE = Ltg-BR-DU-WS</t>
  </si>
  <si>
    <t xml:space="preserve">              THRU JUL 14 WEEK-SCHEDULE = Ltg-BR-ND-WS</t>
  </si>
  <si>
    <t xml:space="preserve">              THRU JUL 21 WEEK-SCHEDULE = Ltg-BR-DU-WS</t>
  </si>
  <si>
    <t xml:space="preserve">              THRU JUL 28 WEEK-SCHEDULE = Ltg-BR-ND-WS</t>
  </si>
  <si>
    <t xml:space="preserve">              THRU AUG  4 WEEK-SCHEDULE = Ltg-BR-DU-WS</t>
  </si>
  <si>
    <t xml:space="preserve">              THRU AUG 11 WEEK-SCHEDULE = Ltg-BR-ND-WS</t>
  </si>
  <si>
    <t xml:space="preserve">              THRU AUG 18 WEEK-SCHEDULE = Ltg-BR-DU-WS</t>
  </si>
  <si>
    <t xml:space="preserve">              THRU AUG 25 WEEK-SCHEDULE = Ltg-BR-ND-WS</t>
  </si>
  <si>
    <t xml:space="preserve">              THRU SEP  1 WEEK-SCHEDULE = Ltg-BR-DU-WS</t>
  </si>
  <si>
    <t xml:space="preserve">              THRU SEP  8 WEEK-SCHEDULE = Ltg-BR-ND-WS</t>
  </si>
  <si>
    <t xml:space="preserve">              THRU SEP 15 WEEK-SCHEDULE = Ltg-BR-DU-WS</t>
  </si>
  <si>
    <t xml:space="preserve">              THRU SEP 22 WEEK-SCHEDULE = Ltg-BR-ND-WS</t>
  </si>
  <si>
    <t xml:space="preserve">              THRU SEP 29 WEEK-SCHEDULE = Ltg-BR-DU-WS</t>
  </si>
  <si>
    <t xml:space="preserve">              THRU OCT  6 WEEK-SCHEDULE = Ltg-BR-ND-WS</t>
  </si>
  <si>
    <t xml:space="preserve">              THRU OCT 13 WEEK-SCHEDULE = Ltg-BR-DU-WS</t>
  </si>
  <si>
    <t xml:space="preserve">              THRU OCT 20 WEEK-SCHEDULE = Ltg-BR-ND-WS</t>
  </si>
  <si>
    <t xml:space="preserve">              THRU OCT 27 WEEK-SCHEDULE = Ltg-BR-DU-WS</t>
  </si>
  <si>
    <t xml:space="preserve">              THRU NOV  3 WEEK-SCHEDULE = Ltg-BR-ND-WS</t>
  </si>
  <si>
    <t xml:space="preserve">              THRU NOV 10 WEEK-SCHEDULE = Ltg-BR-DU-WS</t>
  </si>
  <si>
    <t xml:space="preserve">              THRU NOV 17 WEEK-SCHEDULE = Ltg-BR-ND-WS</t>
  </si>
  <si>
    <t xml:space="preserve">              THRU NOV 24 WEEK-SCHEDULE = Ltg-BR-DU-WS</t>
  </si>
  <si>
    <t xml:space="preserve">              THRU DEC  1 WEEK-SCHEDULE = Ltg-BR-ND-WS</t>
  </si>
  <si>
    <t xml:space="preserve">              THRU DEC  8 WEEK-SCHEDULE = Ltg-BR-DU-WS</t>
  </si>
  <si>
    <t xml:space="preserve">              THRU DEC 15 WEEK-SCHEDULE = Ltg-BR-ND-WS</t>
  </si>
  <si>
    <t xml:space="preserve">              THRU DEC 22 WEEK-SCHEDULE = Ltg-BR-DU-WS</t>
  </si>
  <si>
    <t>Ltg-DU-BR-WD</t>
  </si>
  <si>
    <t>Ltg-DU-LR-WE</t>
  </si>
  <si>
    <t>Ltg-DU-BR-WE</t>
  </si>
  <si>
    <t>Ltg-ND-LR-WD</t>
  </si>
  <si>
    <t>Ltg-ND-BR-WD</t>
  </si>
  <si>
    <t>Ltg-ND-LR-WE</t>
  </si>
  <si>
    <t>Ltg-ND-BR-WE</t>
  </si>
  <si>
    <t>Ltg-DU-LR-WD</t>
  </si>
  <si>
    <t>Lighting</t>
  </si>
  <si>
    <t>$ Lighting Schedule, average for all WEEKEND days of the year, DAYUSE Only</t>
  </si>
  <si>
    <t>$ Lighting Schedule, average for all WEEKDAYS of the year, NON-DAYUSE Only</t>
  </si>
  <si>
    <t>$ Lighting Schedule, average for all WEEKEND days of the year, NON-DAYUSE Only</t>
  </si>
  <si>
    <t>$ Lighting Schedule, average for all WEEKDAYS of the year, DAYUSE Only</t>
  </si>
  <si>
    <t xml:space="preserve">                         DAYS (ALL) DAY-SCHEDULE = Ltg-DU-LR-DS ..</t>
  </si>
  <si>
    <t xml:space="preserve">                         DAYS (ALL) DAY-SCHEDULE = Ltg-ND-LR-DS ..</t>
  </si>
  <si>
    <t xml:space="preserve">                         DAYS (ALL) DAY-SCHEDULE = Ltg-DU-BR-DS ..</t>
  </si>
  <si>
    <t xml:space="preserve">                         DAYS (ALL) DAY-SCHEDULE = Ltg-ND-BR-DS ..</t>
  </si>
  <si>
    <t>LBL ltg</t>
  </si>
  <si>
    <t>Lighting-SCH   = SCHEDULE TYPE = FRACTION</t>
  </si>
  <si>
    <t xml:space="preserve"> Ltg-DU-WS = WEEK-SCHEDULE TYPE = FRACTION</t>
  </si>
  <si>
    <t xml:space="preserve">                         DAYS (WD ) DAY-SCHEDULE = Ltg-DU-WD-DS</t>
  </si>
  <si>
    <t xml:space="preserve">                         DAYS (WEH) DAY-SCHEDULE = Ltg-DU-WE-DS ..</t>
  </si>
  <si>
    <t xml:space="preserve"> Ltg-ND-WS = WEEK-SCHEDULE TYPE = FRACTION</t>
  </si>
  <si>
    <t xml:space="preserve">                         DAYS (WD ) DAY-SCHEDULE = Ltg-ND-WD-DS</t>
  </si>
  <si>
    <t xml:space="preserve">                         DAYS (WEH) DAY-SCHEDULE = Ltg-ND-WE-DS ..</t>
  </si>
  <si>
    <t xml:space="preserve">              THRU JAN  7 WEEK-SCHEDULE = Ltg-DU-WS</t>
  </si>
  <si>
    <t xml:space="preserve">              THRU JAN 14 WEEK-SCHEDULE = Ltg-ND-WS</t>
  </si>
  <si>
    <t xml:space="preserve">              THRU JAN 21 WEEK-SCHEDULE = Ltg-DU-WS</t>
  </si>
  <si>
    <t xml:space="preserve">              THRU JAN 28 WEEK-SCHEDULE = Ltg-ND-WS</t>
  </si>
  <si>
    <t xml:space="preserve">              THRU FEB  4 WEEK-SCHEDULE = Ltg-DU-WS</t>
  </si>
  <si>
    <t xml:space="preserve">              THRU FEB 11 WEEK-SCHEDULE = Ltg-ND-WS</t>
  </si>
  <si>
    <t xml:space="preserve">              THRU FEB 18 WEEK-SCHEDULE = Ltg-DU-WS</t>
  </si>
  <si>
    <t xml:space="preserve">              THRU FEB 25 WEEK-SCHEDULE = Ltg-ND-WS</t>
  </si>
  <si>
    <t xml:space="preserve">              THRU MAR  3 WEEK-SCHEDULE = Ltg-DU-WS</t>
  </si>
  <si>
    <t xml:space="preserve">              THRU MAR 10 WEEK-SCHEDULE = Ltg-ND-WS</t>
  </si>
  <si>
    <t xml:space="preserve">              THRU MAR 17 WEEK-SCHEDULE = Ltg-DU-WS</t>
  </si>
  <si>
    <t xml:space="preserve">              THRU MAR 24 WEEK-SCHEDULE = Ltg-ND-WS</t>
  </si>
  <si>
    <t xml:space="preserve">              THRU MAR 31 WEEK-SCHEDULE = Ltg-DU-WS</t>
  </si>
  <si>
    <t xml:space="preserve">              THRU APR  7 WEEK-SCHEDULE = Ltg-ND-WS</t>
  </si>
  <si>
    <t xml:space="preserve">              THRU APR 14 WEEK-SCHEDULE = Ltg-DU-WS</t>
  </si>
  <si>
    <t xml:space="preserve">              THRU APR 21 WEEK-SCHEDULE = Ltg-ND-WS</t>
  </si>
  <si>
    <t xml:space="preserve">              THRU APR 28 WEEK-SCHEDULE = Ltg-DU-WS</t>
  </si>
  <si>
    <t xml:space="preserve">              THRU MAY  5 WEEK-SCHEDULE = Ltg-ND-WS</t>
  </si>
  <si>
    <t xml:space="preserve">              THRU MAY 12 WEEK-SCHEDULE = Ltg-DU-WS</t>
  </si>
  <si>
    <t xml:space="preserve">              THRU MAY 19 WEEK-SCHEDULE = Ltg-ND-WS</t>
  </si>
  <si>
    <t xml:space="preserve">              THRU MAY 26 WEEK-SCHEDULE = Ltg-DU-WS</t>
  </si>
  <si>
    <t xml:space="preserve">              THRU JUN  2 WEEK-SCHEDULE = Ltg-ND-WS</t>
  </si>
  <si>
    <t xml:space="preserve">              THRU JUN  9 WEEK-SCHEDULE = Ltg-DU-WS</t>
  </si>
  <si>
    <t xml:space="preserve">              THRU JUN 16 WEEK-SCHEDULE = Ltg-ND-WS</t>
  </si>
  <si>
    <t xml:space="preserve">              THRU JUN 23 WEEK-SCHEDULE = Ltg-DU-WS</t>
  </si>
  <si>
    <t xml:space="preserve">              THRU JUN 30 WEEK-SCHEDULE = Ltg-ND-WS</t>
  </si>
  <si>
    <t xml:space="preserve">              THRU JUL  7 WEEK-SCHEDULE = Ltg-DU-WS</t>
  </si>
  <si>
    <t xml:space="preserve">              THRU JUL 14 WEEK-SCHEDULE = Ltg-ND-WS</t>
  </si>
  <si>
    <t xml:space="preserve">              THRU JUL 21 WEEK-SCHEDULE = Ltg-DU-WS</t>
  </si>
  <si>
    <t xml:space="preserve">              THRU JUL 28 WEEK-SCHEDULE = Ltg-ND-WS</t>
  </si>
  <si>
    <t xml:space="preserve">              THRU AUG  4 WEEK-SCHEDULE = Ltg-DU-WS</t>
  </si>
  <si>
    <t xml:space="preserve">              THRU AUG 11 WEEK-SCHEDULE = Ltg-ND-WS</t>
  </si>
  <si>
    <t xml:space="preserve">              THRU AUG 18 WEEK-SCHEDULE = Ltg-DU-WS</t>
  </si>
  <si>
    <t xml:space="preserve">              THRU AUG 25 WEEK-SCHEDULE = Ltg-ND-WS</t>
  </si>
  <si>
    <t xml:space="preserve">              THRU SEP  1 WEEK-SCHEDULE = Ltg-DU-WS</t>
  </si>
  <si>
    <t xml:space="preserve">              THRU SEP  8 WEEK-SCHEDULE = Ltg-ND-WS</t>
  </si>
  <si>
    <t xml:space="preserve">              THRU SEP 15 WEEK-SCHEDULE = Ltg-DU-WS</t>
  </si>
  <si>
    <t xml:space="preserve">              THRU SEP 22 WEEK-SCHEDULE = Ltg-ND-WS</t>
  </si>
  <si>
    <t xml:space="preserve">              THRU SEP 29 WEEK-SCHEDULE = Ltg-DU-WS</t>
  </si>
  <si>
    <t xml:space="preserve">              THRU OCT  6 WEEK-SCHEDULE = Ltg-ND-WS</t>
  </si>
  <si>
    <t xml:space="preserve">              THRU OCT 13 WEEK-SCHEDULE = Ltg-DU-WS</t>
  </si>
  <si>
    <t xml:space="preserve">              THRU OCT 20 WEEK-SCHEDULE = Ltg-ND-WS</t>
  </si>
  <si>
    <t xml:space="preserve">              THRU OCT 27 WEEK-SCHEDULE = Ltg-DU-WS</t>
  </si>
  <si>
    <t xml:space="preserve">              THRU NOV  3 WEEK-SCHEDULE = Ltg-ND-WS</t>
  </si>
  <si>
    <t xml:space="preserve">              THRU NOV 10 WEEK-SCHEDULE = Ltg-DU-WS</t>
  </si>
  <si>
    <t xml:space="preserve">              THRU NOV 17 WEEK-SCHEDULE = Ltg-ND-WS</t>
  </si>
  <si>
    <t xml:space="preserve">              THRU NOV 24 WEEK-SCHEDULE = Ltg-DU-WS</t>
  </si>
  <si>
    <t xml:space="preserve">              THRU DEC  1 WEEK-SCHEDULE = Ltg-ND-WS</t>
  </si>
  <si>
    <t xml:space="preserve">              THRU DEC  8 WEEK-SCHEDULE = Ltg-DU-WS</t>
  </si>
  <si>
    <t xml:space="preserve">              THRU DEC 15 WEEK-SCHEDULE = Ltg-ND-WS</t>
  </si>
  <si>
    <t xml:space="preserve">              THRU DEC 22 WEEK-SCHEDULE = Ltg-DU-WS</t>
  </si>
  <si>
    <t>Ltg-DU-WE</t>
  </si>
  <si>
    <t>Ltg-ND-WD</t>
  </si>
  <si>
    <t>Ltg-ND-WE</t>
  </si>
  <si>
    <t>Ltg-DU-WD</t>
  </si>
  <si>
    <t>Ltg-BR-WD</t>
  </si>
  <si>
    <t>Ltg-LR-WE</t>
  </si>
  <si>
    <t>Ltg-BR-WE</t>
  </si>
  <si>
    <t>Ltg-LR-WD</t>
  </si>
  <si>
    <t>Ltg-DU-BR</t>
  </si>
  <si>
    <t>Ltg-ND-LR</t>
  </si>
  <si>
    <t>Ltg-ND-BR</t>
  </si>
  <si>
    <t>Ltg-DU-LR</t>
  </si>
  <si>
    <t>Ltg-BR</t>
  </si>
  <si>
    <t>Ltg-LR</t>
  </si>
  <si>
    <t>$ Lighting Schedule, average for all days of the year, LIVING SPACES ONLY</t>
  </si>
  <si>
    <t>$ Lighting Schedule, average for all days of the year, BEDROOM SPACES ONLY</t>
  </si>
  <si>
    <t>no. of weekday - day use:</t>
  </si>
  <si>
    <t>no. of weekend - day use:</t>
  </si>
  <si>
    <t>no. of weekday - no day use:</t>
  </si>
  <si>
    <t>no. of weekend - no day use:</t>
  </si>
  <si>
    <t>For a simulation year of 2000:</t>
  </si>
  <si>
    <t>Fraction of Weekend/Holidays:</t>
  </si>
  <si>
    <t>Fraction of Weekdays:</t>
  </si>
  <si>
    <t>fraction</t>
  </si>
  <si>
    <t>weight</t>
  </si>
  <si>
    <t>days</t>
  </si>
  <si>
    <t>$ Lighting Schedule, average for all WEEKDAYS of the year, all spaces</t>
  </si>
  <si>
    <t>$ Lighting Schedule, average for all WEEKENDS and HOLIDAYS of the year, all spaces</t>
  </si>
  <si>
    <t>Ltg-WD</t>
  </si>
  <si>
    <t>Ltg-WE</t>
  </si>
  <si>
    <t>$ Lighting Schedule, average for all DAYUSE days of the year, all spaces</t>
  </si>
  <si>
    <t>$ Lighting Schedule, average for all NON-DAYUSE days of the year, all spaces</t>
  </si>
  <si>
    <t>Ltg-DU</t>
  </si>
  <si>
    <t>Ltg-ND</t>
  </si>
  <si>
    <t xml:space="preserve">                         DAYS (ALL) DAY-SCHEDULE = Ltg-DU-DS ..</t>
  </si>
  <si>
    <t xml:space="preserve">                         DAYS (ALL) DAY-SCHEDULE = Ltg-ND-DS ..</t>
  </si>
  <si>
    <t>Spring/Fall</t>
  </si>
  <si>
    <t>Summer</t>
  </si>
  <si>
    <t>Winter</t>
  </si>
  <si>
    <t>Spring/Fall:</t>
  </si>
  <si>
    <t>Summer:</t>
  </si>
  <si>
    <t>Winter:</t>
  </si>
  <si>
    <t>Annual:</t>
  </si>
  <si>
    <t>Feb,Mar,Apr,Aug,Sep,Oct</t>
  </si>
  <si>
    <t>May, June, July</t>
  </si>
  <si>
    <t>Nov, Dec, Jan</t>
  </si>
  <si>
    <t>Annual</t>
  </si>
  <si>
    <t>Spr/Fall</t>
  </si>
  <si>
    <t>Wint</t>
  </si>
  <si>
    <t>WInt</t>
  </si>
  <si>
    <t>Spr</t>
  </si>
  <si>
    <t>Fall</t>
  </si>
  <si>
    <t>Sum</t>
  </si>
  <si>
    <t>Season</t>
  </si>
  <si>
    <t>All of the schedules are built up from the most detailed level, found on tab "Ltg L4-WD-DU-LR-SF".</t>
  </si>
  <si>
    <t>red &lt;&gt; Weekday</t>
  </si>
  <si>
    <t>red &lt;&gt; DayUse</t>
  </si>
  <si>
    <t>red &lt;&gt; Spring/Fall</t>
  </si>
  <si>
    <t>No Day-Use</t>
  </si>
  <si>
    <t>Day-Use</t>
  </si>
  <si>
    <t>LR-Ann</t>
  </si>
  <si>
    <t>BR-Ann</t>
  </si>
  <si>
    <t xml:space="preserve">              THRU JAN  7 WEEK-SCHEDULE = Ltg-LR-DU-WI-WS</t>
  </si>
  <si>
    <t xml:space="preserve">              THRU JAN 21 WEEK-SCHEDULE = Ltg-LR-DU-WI-WS</t>
  </si>
  <si>
    <t xml:space="preserve">              THRU JAN 28 WEEK-SCHEDULE = Ltg-LR-ND-WI-WS</t>
  </si>
  <si>
    <t xml:space="preserve">              THRU FEB  4 WEEK-SCHEDULE = Ltg-LR-DU-WI-WS</t>
  </si>
  <si>
    <t xml:space="preserve">              THRU JAN 14 WEEK-SCHEDULE = Ltg-LR-ND-WI-WS</t>
  </si>
  <si>
    <t xml:space="preserve">              THRU NOV 10 WEEK-SCHEDULE = Ltg-LR-DU-WI-WS</t>
  </si>
  <si>
    <t xml:space="preserve">              THRU NOV 17 WEEK-SCHEDULE = Ltg-LR-ND-WI-WS</t>
  </si>
  <si>
    <t xml:space="preserve">              THRU NOV 24 WEEK-SCHEDULE = Ltg-LR-DU-WI-WS</t>
  </si>
  <si>
    <t xml:space="preserve">              THRU DEC  1 WEEK-SCHEDULE = Ltg-LR-ND-WI-WS</t>
  </si>
  <si>
    <t xml:space="preserve">              THRU DEC  8 WEEK-SCHEDULE = Ltg-LR-DU-WI-WS</t>
  </si>
  <si>
    <t xml:space="preserve">              THRU DEC 15 WEEK-SCHEDULE = Ltg-LR-ND-WI-WS</t>
  </si>
  <si>
    <t xml:space="preserve">              THRU DEC 22 WEEK-SCHEDULE = Ltg-LR-DU-WI-WS</t>
  </si>
  <si>
    <t xml:space="preserve">              THRU FEB 18 WEEK-SCHEDULE = Ltg-LR-DU-SF-WS</t>
  </si>
  <si>
    <t xml:space="preserve">              THRU FEB 25 WEEK-SCHEDULE = Ltg-LR-ND-SF-WS</t>
  </si>
  <si>
    <t xml:space="preserve">              THRU MAR  3 WEEK-SCHEDULE = Ltg-LR-DU-SF-WS</t>
  </si>
  <si>
    <t xml:space="preserve">              THRU MAR 10 WEEK-SCHEDULE = Ltg-LR-ND-SF-WS</t>
  </si>
  <si>
    <t xml:space="preserve">              THRU MAR 17 WEEK-SCHEDULE = Ltg-LR-DU-SF-WS</t>
  </si>
  <si>
    <t xml:space="preserve">              THRU MAR 24 WEEK-SCHEDULE = Ltg-LR-ND-SF-WS</t>
  </si>
  <si>
    <t xml:space="preserve">              THRU MAR 31 WEEK-SCHEDULE = Ltg-LR-DU-SF-WS</t>
  </si>
  <si>
    <t xml:space="preserve">              THRU APR  7 WEEK-SCHEDULE = Ltg-LR-ND-SF-WS</t>
  </si>
  <si>
    <t xml:space="preserve">              THRU APR 14 WEEK-SCHEDULE = Ltg-LR-DU-SF-WS</t>
  </si>
  <si>
    <t xml:space="preserve">              THRU APR 21 WEEK-SCHEDULE = Ltg-LR-ND-SF-WS</t>
  </si>
  <si>
    <t xml:space="preserve">              THRU APR 28 WEEK-SCHEDULE = Ltg-LR-DU-SF-WS</t>
  </si>
  <si>
    <t xml:space="preserve">              THRU MAY  5 WEEK-SCHEDULE = Ltg-LR-ND-SF-WS</t>
  </si>
  <si>
    <t xml:space="preserve">              THRU FEB 11 WEEK-SCHEDULE = Ltg-LR-ND-SF-WS</t>
  </si>
  <si>
    <t xml:space="preserve">              THRU AUG 18 WEEK-SCHEDULE = Ltg-LR-DU-SF-WS</t>
  </si>
  <si>
    <t xml:space="preserve">              THRU AUG 25 WEEK-SCHEDULE = Ltg-LR-ND-SF-WS</t>
  </si>
  <si>
    <t xml:space="preserve">              THRU SEP  1 WEEK-SCHEDULE = Ltg-LR-DU-SF-WS</t>
  </si>
  <si>
    <t xml:space="preserve">              THRU SEP  8 WEEK-SCHEDULE = Ltg-LR-ND-SF-WS</t>
  </si>
  <si>
    <t xml:space="preserve">              THRU SEP 15 WEEK-SCHEDULE = Ltg-LR-DU-SF-WS</t>
  </si>
  <si>
    <t xml:space="preserve">              THRU SEP 22 WEEK-SCHEDULE = Ltg-LR-ND-SF-WS</t>
  </si>
  <si>
    <t xml:space="preserve">              THRU SEP 29 WEEK-SCHEDULE = Ltg-LR-DU-SF-WS</t>
  </si>
  <si>
    <t xml:space="preserve">              THRU OCT  6 WEEK-SCHEDULE = Ltg-LR-ND-SF-WS</t>
  </si>
  <si>
    <t xml:space="preserve">              THRU OCT 13 WEEK-SCHEDULE = Ltg-LR-DU-SF-WS</t>
  </si>
  <si>
    <t xml:space="preserve">              THRU OCT 20 WEEK-SCHEDULE = Ltg-LR-ND-SF-WS</t>
  </si>
  <si>
    <t xml:space="preserve">              THRU OCT 27 WEEK-SCHEDULE = Ltg-LR-DU-SF-WS</t>
  </si>
  <si>
    <t xml:space="preserve">              THRU NOV  3 WEEK-SCHEDULE = Ltg-LR-ND-SF-WS</t>
  </si>
  <si>
    <t xml:space="preserve">              THRU AUG 11 WEEK-SCHEDULE = Ltg-LR-ND-SF-WS</t>
  </si>
  <si>
    <t xml:space="preserve">              THRU MAY 19 WEEK-SCHEDULE = Ltg-LR-ND-SU-WS</t>
  </si>
  <si>
    <t xml:space="preserve">              THRU MAY 26 WEEK-SCHEDULE = Ltg-LR-DU-SU-WS</t>
  </si>
  <si>
    <t xml:space="preserve">              THRU JUN  2 WEEK-SCHEDULE = Ltg-LR-ND-SU-WS</t>
  </si>
  <si>
    <t xml:space="preserve">              THRU JUN  9 WEEK-SCHEDULE = Ltg-LR-DU-SU-WS</t>
  </si>
  <si>
    <t xml:space="preserve">              THRU JUN 16 WEEK-SCHEDULE = Ltg-LR-ND-SU-WS</t>
  </si>
  <si>
    <t xml:space="preserve">              THRU JUN 23 WEEK-SCHEDULE = Ltg-LR-DU-SU-WS</t>
  </si>
  <si>
    <t xml:space="preserve">              THRU JUN 30 WEEK-SCHEDULE = Ltg-LR-ND-SU-WS</t>
  </si>
  <si>
    <t xml:space="preserve">              THRU JUL  7 WEEK-SCHEDULE = Ltg-LR-DU-SU-WS</t>
  </si>
  <si>
    <t xml:space="preserve">              THRU JUL 14 WEEK-SCHEDULE = Ltg-LR-ND-SU-WS</t>
  </si>
  <si>
    <t xml:space="preserve">              THRU JUL 21 WEEK-SCHEDULE = Ltg-LR-DU-SU-WS</t>
  </si>
  <si>
    <t xml:space="preserve">              THRU JUL 28 WEEK-SCHEDULE = Ltg-LR-ND-SU-WS</t>
  </si>
  <si>
    <t xml:space="preserve">              THRU MAY 12 WEEK-SCHEDULE = Ltg-LR-DU-SU-WS</t>
  </si>
  <si>
    <t xml:space="preserve"> Ltg-BR-DU-SU-WS = WEEK-SCHEDULE TYPE = FRACTION</t>
  </si>
  <si>
    <t xml:space="preserve"> Ltg-BR-ND-SU-WS = WEEK-SCHEDULE TYPE = FRACTION</t>
  </si>
  <si>
    <t xml:space="preserve">              THRU MAY 12 WEEK-SCHEDULE = Ltg-BR-DU-SU-WS</t>
  </si>
  <si>
    <t xml:space="preserve">              THRU MAY 19 WEEK-SCHEDULE = Ltg-BR-ND-SU-WS</t>
  </si>
  <si>
    <t xml:space="preserve">              THRU MAY 26 WEEK-SCHEDULE = Ltg-BR-DU-SU-WS</t>
  </si>
  <si>
    <t xml:space="preserve">              THRU JUN  2 WEEK-SCHEDULE = Ltg-BR-ND-SU-WS</t>
  </si>
  <si>
    <t xml:space="preserve">              THRU JUN  9 WEEK-SCHEDULE = Ltg-BR-DU-SU-WS</t>
  </si>
  <si>
    <t xml:space="preserve">              THRU JUN 16 WEEK-SCHEDULE = Ltg-BR-ND-SU-WS</t>
  </si>
  <si>
    <t xml:space="preserve">              THRU JUN 23 WEEK-SCHEDULE = Ltg-BR-DU-SU-WS</t>
  </si>
  <si>
    <t xml:space="preserve">              THRU JUN 30 WEEK-SCHEDULE = Ltg-BR-ND-SU-WS</t>
  </si>
  <si>
    <t xml:space="preserve">              THRU JUL  7 WEEK-SCHEDULE = Ltg-BR-DU-SU-WS</t>
  </si>
  <si>
    <t xml:space="preserve">              THRU JUL 14 WEEK-SCHEDULE = Ltg-BR-ND-SU-WS</t>
  </si>
  <si>
    <t xml:space="preserve">              THRU JUL 21 WEEK-SCHEDULE = Ltg-BR-DU-SU-WS</t>
  </si>
  <si>
    <t xml:space="preserve">              THRU JUL 28 WEEK-SCHEDULE = Ltg-BR-ND-SU-WS</t>
  </si>
  <si>
    <t xml:space="preserve">              THRU AUG  4 WEEK-SCHEDULE = Ltg-BR-DU-SU-WS</t>
  </si>
  <si>
    <t xml:space="preserve"> Ltg-LR-DU-SU-WS = WEEK-SCHEDULE TYPE = FRACTION</t>
  </si>
  <si>
    <t xml:space="preserve"> Ltg-LR-ND-SU-WS = WEEK-SCHEDULE TYPE = FRACTION</t>
  </si>
  <si>
    <t xml:space="preserve">              THRU AUG  4 WEEK-SCHEDULE = Ltg-LR-DU-SU-WS</t>
  </si>
  <si>
    <t>Ltg-DU-LR-WD-WI</t>
  </si>
  <si>
    <t>Ltg-DU-BR-WD-WI</t>
  </si>
  <si>
    <t>Ltg-DU-LR-WE-WI</t>
  </si>
  <si>
    <t>Ltg-ND-LR-WD-WI</t>
  </si>
  <si>
    <t>Ltg-ND-BR-WD-WI</t>
  </si>
  <si>
    <t>Ltg-ND-LR-WE-WI</t>
  </si>
  <si>
    <t>Ltg-ND-BR-WE-WI</t>
  </si>
  <si>
    <t>Ltg-DU-BR-WE-WI</t>
  </si>
  <si>
    <t>Ltg-DU-LR-WE-SF</t>
  </si>
  <si>
    <t>Ltg-DU-BR-WE-SF</t>
  </si>
  <si>
    <t>Ltg-ND-LR-WE-SF</t>
  </si>
  <si>
    <t>Ltg-ND-BR-WE-SF</t>
  </si>
  <si>
    <t>Ltg-DU-BR-WD-SF</t>
  </si>
  <si>
    <t>Ltg-ND-LR-WD-SF</t>
  </si>
  <si>
    <t>Ltg-ND-BR-WD-SF</t>
  </si>
  <si>
    <t>Ltg-DU-LR-WD-SF</t>
  </si>
  <si>
    <t>Ltg-DU-BR-WD-SU</t>
  </si>
  <si>
    <t>Ltg-ND-LR-WD-SU</t>
  </si>
  <si>
    <t>Ltg-ND-BR-WD-SU</t>
  </si>
  <si>
    <t>Ltg-DU-LR-WD-SU</t>
  </si>
  <si>
    <t>Ltg-DU-LR-WE-SU</t>
  </si>
  <si>
    <t>Ltg-DU-BR-WE-SU</t>
  </si>
  <si>
    <t>Ltg-ND-LR-WE-SU</t>
  </si>
  <si>
    <t>Ltg-ND-BR-WE-SU</t>
  </si>
  <si>
    <t xml:space="preserve"> Ltg-LR-DU-WI-WS = WEEK-SCHEDULE TYPE = FRACTION</t>
  </si>
  <si>
    <t xml:space="preserve"> Ltg-LR-ND-WI-WS = WEEK-SCHEDULE TYPE = FRACTION</t>
  </si>
  <si>
    <t xml:space="preserve"> Ltg-BR-DU-WI-WS = WEEK-SCHEDULE TYPE = FRACTION</t>
  </si>
  <si>
    <t xml:space="preserve"> Ltg-BR-ND-WI-WS = WEEK-SCHEDULE TYPE = FRACTION</t>
  </si>
  <si>
    <t>$ Winter Schedule:</t>
  </si>
  <si>
    <t>red &lt;&gt; Summer DayUse</t>
  </si>
  <si>
    <t>red &lt;&gt; Winter DayUse</t>
  </si>
  <si>
    <t>$ Spring/Fall Schedule:</t>
  </si>
  <si>
    <t xml:space="preserve"> Ltg-LR-ND-SF-WS = WEEK-SCHEDULE TYPE = FRACTION</t>
  </si>
  <si>
    <t xml:space="preserve"> Ltg-BR-DU-SF-WS = WEEK-SCHEDULE TYPE = FRACTION</t>
  </si>
  <si>
    <t xml:space="preserve"> Ltg-BR-ND-SF-WS = WEEK-SCHEDULE TYPE = FRACTION</t>
  </si>
  <si>
    <t xml:space="preserve"> Ltg-LR-DU-SF-WS = WEEK-SCHEDULE TYPE = FRACTION</t>
  </si>
  <si>
    <t>$ Summer Schedule:</t>
  </si>
  <si>
    <t xml:space="preserve">              THRU JAN 14 WEEK-SCHEDULE = Ltg-BR-ND-WI-WS</t>
  </si>
  <si>
    <t xml:space="preserve">              THRU JAN 21 WEEK-SCHEDULE = Ltg-BR-DU-WI-WS</t>
  </si>
  <si>
    <t xml:space="preserve">              THRU JAN 28 WEEK-SCHEDULE = Ltg-BR-ND-WI-WS</t>
  </si>
  <si>
    <t xml:space="preserve">              THRU FEB  4 WEEK-SCHEDULE = Ltg-BR-DU-WI-WS</t>
  </si>
  <si>
    <t xml:space="preserve">              THRU JAN  7 WEEK-SCHEDULE = Ltg-BR-DU-WI-WS</t>
  </si>
  <si>
    <t xml:space="preserve">              THRU NOV 10 WEEK-SCHEDULE = Ltg-BR-DU-WI-WS</t>
  </si>
  <si>
    <t xml:space="preserve">              THRU NOV 17 WEEK-SCHEDULE = Ltg-BR-ND-WI-WS</t>
  </si>
  <si>
    <t xml:space="preserve">              THRU NOV 24 WEEK-SCHEDULE = Ltg-BR-DU-WI-WS</t>
  </si>
  <si>
    <t xml:space="preserve">              THRU DEC  1 WEEK-SCHEDULE = Ltg-BR-ND-WI-WS</t>
  </si>
  <si>
    <t xml:space="preserve">              THRU DEC  8 WEEK-SCHEDULE = Ltg-BR-DU-WI-WS</t>
  </si>
  <si>
    <t xml:space="preserve">              THRU DEC 15 WEEK-SCHEDULE = Ltg-BR-ND-WI-WS</t>
  </si>
  <si>
    <t xml:space="preserve">              THRU DEC 22 WEEK-SCHEDULE = Ltg-BR-DU-WI-WS</t>
  </si>
  <si>
    <t xml:space="preserve">              THRU FEB 18 WEEK-SCHEDULE = Ltg-BR-DU-SF-WS</t>
  </si>
  <si>
    <t xml:space="preserve">              THRU FEB 25 WEEK-SCHEDULE = Ltg-BR-ND-SF-WS</t>
  </si>
  <si>
    <t xml:space="preserve">              THRU MAR  3 WEEK-SCHEDULE = Ltg-BR-DU-SF-WS</t>
  </si>
  <si>
    <t xml:space="preserve">              THRU MAR 10 WEEK-SCHEDULE = Ltg-BR-ND-SF-WS</t>
  </si>
  <si>
    <t xml:space="preserve">              THRU MAR 17 WEEK-SCHEDULE = Ltg-BR-DU-SF-WS</t>
  </si>
  <si>
    <t xml:space="preserve">              THRU MAR 24 WEEK-SCHEDULE = Ltg-BR-ND-SF-WS</t>
  </si>
  <si>
    <t xml:space="preserve">              THRU MAR 31 WEEK-SCHEDULE = Ltg-BR-DU-SF-WS</t>
  </si>
  <si>
    <t xml:space="preserve">              THRU APR  7 WEEK-SCHEDULE = Ltg-BR-ND-SF-WS</t>
  </si>
  <si>
    <t xml:space="preserve">              THRU APR 14 WEEK-SCHEDULE = Ltg-BR-DU-SF-WS</t>
  </si>
  <si>
    <t xml:space="preserve">              THRU APR 21 WEEK-SCHEDULE = Ltg-BR-ND-SF-WS</t>
  </si>
  <si>
    <t xml:space="preserve">              THRU APR 28 WEEK-SCHEDULE = Ltg-BR-DU-SF-WS</t>
  </si>
  <si>
    <t xml:space="preserve">              THRU MAY  5 WEEK-SCHEDULE = Ltg-BR-ND-SF-WS</t>
  </si>
  <si>
    <t xml:space="preserve">              THRU FEB 11 WEEK-SCHEDULE = Ltg-BR-ND-SF-WS</t>
  </si>
  <si>
    <t xml:space="preserve">              THRU AUG 11 WEEK-SCHEDULE = Ltg-BR-ND-SF-WS</t>
  </si>
  <si>
    <t xml:space="preserve">              THRU AUG 18 WEEK-SCHEDULE = Ltg-BR-DU-SF-WS</t>
  </si>
  <si>
    <t xml:space="preserve">              THRU AUG 25 WEEK-SCHEDULE = Ltg-BR-ND-SF-WS</t>
  </si>
  <si>
    <t xml:space="preserve">              THRU SEP  1 WEEK-SCHEDULE = Ltg-BR-DU-SF-WS</t>
  </si>
  <si>
    <t xml:space="preserve">              THRU SEP  8 WEEK-SCHEDULE = Ltg-BR-ND-SF-WS</t>
  </si>
  <si>
    <t xml:space="preserve">              THRU SEP 15 WEEK-SCHEDULE = Ltg-BR-DU-SF-WS</t>
  </si>
  <si>
    <t xml:space="preserve">              THRU SEP 22 WEEK-SCHEDULE = Ltg-BR-ND-SF-WS</t>
  </si>
  <si>
    <t xml:space="preserve">              THRU SEP 29 WEEK-SCHEDULE = Ltg-BR-DU-SF-WS</t>
  </si>
  <si>
    <t xml:space="preserve">              THRU OCT  6 WEEK-SCHEDULE = Ltg-BR-ND-SF-WS</t>
  </si>
  <si>
    <t xml:space="preserve">              THRU OCT 13 WEEK-SCHEDULE = Ltg-BR-DU-SF-WS</t>
  </si>
  <si>
    <t xml:space="preserve">              THRU OCT 20 WEEK-SCHEDULE = Ltg-BR-ND-SF-WS</t>
  </si>
  <si>
    <t xml:space="preserve">              THRU OCT 27 WEEK-SCHEDULE = Ltg-BR-DU-SF-WS</t>
  </si>
  <si>
    <t xml:space="preserve">              THRU NOV  3 WEEK-SCHEDULE = Ltg-BR-ND-SF-WS</t>
  </si>
  <si>
    <t>$ Lighting Schedule, average for all WEEKDAYS of the year, DAYUSE Only, LIVING  Areas</t>
  </si>
  <si>
    <t>LivingArea</t>
  </si>
  <si>
    <t>Bedrooms</t>
  </si>
  <si>
    <t>Weekday</t>
  </si>
  <si>
    <t>Weekend</t>
  </si>
  <si>
    <t>DayUse</t>
  </si>
  <si>
    <t>NoDayUse</t>
  </si>
  <si>
    <t>Schedule Type:</t>
  </si>
  <si>
    <t>Detail Level:</t>
  </si>
  <si>
    <t>1:</t>
  </si>
  <si>
    <t>Living Area</t>
  </si>
  <si>
    <t>2:</t>
  </si>
  <si>
    <t>Day Use</t>
  </si>
  <si>
    <t>NonDayUse</t>
  </si>
  <si>
    <t>3:</t>
  </si>
  <si>
    <t>Fraction DayUse:</t>
  </si>
  <si>
    <t>Fraction NoDayUse:</t>
  </si>
  <si>
    <t>(weekdays and weekends are combined)</t>
  </si>
  <si>
    <t>(Day use and non-Day use are combined)</t>
  </si>
  <si>
    <t>(Living area and bedroom areas are combined)</t>
  </si>
  <si>
    <t>DOE2.2 Schedule Format:</t>
  </si>
  <si>
    <t>Notes:</t>
  </si>
  <si>
    <t>This schedule distinguishes between Day-Use and Non-Day-Use family types,  but does not differentiate weekdays</t>
  </si>
  <si>
    <t>This is the most detailed schedule appropriate for single-zone models.</t>
  </si>
  <si>
    <t>This is the most detailed schedule appropriate to mulit-zone house models.</t>
  </si>
  <si>
    <t>Limited applicability (if only 2 day-types are allowed, use weekday vs. weekend)</t>
  </si>
  <si>
    <t>Use only with multi-zone house models.</t>
  </si>
  <si>
    <t xml:space="preserve">  from weekends.   Limited applicability.</t>
  </si>
  <si>
    <t>hour</t>
  </si>
  <si>
    <t>Schedule assumptions:</t>
  </si>
  <si>
    <t>$ for Yr2000, Jan 1 is a Saturday</t>
  </si>
  <si>
    <t>$  week schedules alternate Day-Use and Non-Day-Use Schedules</t>
  </si>
  <si>
    <t>Each of the sets of schedules leads to equivalent annual electric use, but contain varying levels of detail.</t>
  </si>
  <si>
    <t>4:</t>
  </si>
  <si>
    <t>LR</t>
  </si>
  <si>
    <t>BR</t>
  </si>
  <si>
    <t>$ Lighting Schedule, average for all WEEKDAYS of the year, DAYUSE Only, BEDROOM Areas</t>
  </si>
  <si>
    <t>$ Lighting Schedule, average for all WEEKEND days of the year, DAYUSE Only, LIVING Areas</t>
  </si>
  <si>
    <t>$ Lighting Schedule, average for all WEEKEND days of the year, DAYUSE Only, BEDROOM Areas</t>
  </si>
  <si>
    <t>$ Lighting Schedule, average for all WEEKDAYS of the year, NON-DAY-USE Only, LIVING Areas</t>
  </si>
  <si>
    <t>$ Lighting Schedule, average for all WEEKDAYS of the year, NON-DAY-USE Only, BEDROOM Areas</t>
  </si>
  <si>
    <t>$ Lighting Schedule, average for all WEEKEND days of the year, NON-DAY-USE Only, LIVING Areas</t>
  </si>
  <si>
    <t>$ Lighting Schedule, average for all WEEKEND days of the year, NON-DAY-USE Only, BEDROOM Areas</t>
  </si>
  <si>
    <t>$ Lighting Schedule, average for all WEEKDAYS of the year, DAYUSE Only, LIVING Areas</t>
  </si>
  <si>
    <t xml:space="preserve"> Ltg-LR-DU-WS = WEEK-SCHEDULE TYPE = FRACTION</t>
  </si>
  <si>
    <t xml:space="preserve">                         DAYS (WD ) DAY-SCHEDULE = Ltg-DU-LR-WD-DS</t>
  </si>
  <si>
    <t xml:space="preserve">                         DAYS (WEH) DAY-SCHEDULE = Ltg-DU-LR-WE-DS ..</t>
  </si>
  <si>
    <t xml:space="preserve"> Ltg-LR-ND-WS = WEEK-SCHEDULE TYPE = FRACTION</t>
  </si>
  <si>
    <t xml:space="preserve">                         DAYS (WD ) DAY-SCHEDULE = Ltg-ND-LR-WD-DS</t>
  </si>
  <si>
    <t xml:space="preserve">                         DAYS (WEH) DAY-SCHEDULE = Ltg-ND-LR-WE-DS ..</t>
  </si>
  <si>
    <t xml:space="preserve">              THRU JAN  7 WEEK-SCHEDULE = Ltg-LR-DU-WS</t>
  </si>
  <si>
    <t xml:space="preserve">              THRU JAN 14 WEEK-SCHEDULE = Ltg-LR-ND-WS</t>
  </si>
  <si>
    <t xml:space="preserve">              THRU JAN 21 WEEK-SCHEDULE = Ltg-LR-DU-WS</t>
  </si>
  <si>
    <t xml:space="preserve">              THRU JAN 28 WEEK-SCHEDULE = Ltg-LR-ND-WS</t>
  </si>
  <si>
    <t xml:space="preserve">              THRU FEB  4 WEEK-SCHEDULE = Ltg-LR-DU-WS</t>
  </si>
  <si>
    <t xml:space="preserve">              THRU FEB 11 WEEK-SCHEDULE = Ltg-LR-ND-WS</t>
  </si>
  <si>
    <t xml:space="preserve">              THRU FEB 18 WEEK-SCHEDULE = Ltg-LR-DU-WS</t>
  </si>
  <si>
    <t xml:space="preserve">              THRU FEB 25 WEEK-SCHEDULE = Ltg-LR-ND-WS</t>
  </si>
  <si>
    <t xml:space="preserve">              THRU MAR  3 WEEK-SCHEDULE = Ltg-LR-DU-WS</t>
  </si>
  <si>
    <t xml:space="preserve">              THRU MAR 10 WEEK-SCHEDULE = Ltg-LR-ND-WS</t>
  </si>
  <si>
    <t xml:space="preserve">              THRU MAR 17 WEEK-SCHEDULE = Ltg-LR-DU-WS</t>
  </si>
  <si>
    <t xml:space="preserve">              THRU MAR 24 WEEK-SCHEDULE = Ltg-LR-ND-WS</t>
  </si>
  <si>
    <t xml:space="preserve">              THRU MAR 31 WEEK-SCHEDULE = Ltg-LR-DU-WS</t>
  </si>
  <si>
    <t xml:space="preserve">              THRU APR  7 WEEK-SCHEDULE = Ltg-LR-ND-WS</t>
  </si>
  <si>
    <t xml:space="preserve">              THRU APR 14 WEEK-SCHEDULE = Ltg-LR-DU-WS</t>
  </si>
  <si>
    <t xml:space="preserve">              THRU APR 21 WEEK-SCHEDULE = Ltg-LR-ND-WS</t>
  </si>
  <si>
    <t xml:space="preserve">              THRU APR 28 WEEK-SCHEDULE = Ltg-LR-DU-WS</t>
  </si>
  <si>
    <t xml:space="preserve">              THRU MAY  5 WEEK-SCHEDULE = Ltg-LR-ND-WS</t>
  </si>
  <si>
    <t xml:space="preserve">              THRU MAY 12 WEEK-SCHEDULE = Ltg-LR-DU-WS</t>
  </si>
  <si>
    <t xml:space="preserve">              THRU MAY 19 WEEK-SCHEDULE = Ltg-LR-ND-WS</t>
  </si>
  <si>
    <t xml:space="preserve">              THRU MAY 26 WEEK-SCHEDULE = Ltg-LR-DU-WS</t>
  </si>
  <si>
    <t xml:space="preserve">              THRU JUN  2 WEEK-SCHEDULE = Ltg-LR-ND-WS</t>
  </si>
  <si>
    <t xml:space="preserve">              THRU JUN  9 WEEK-SCHEDULE = Ltg-LR-DU-WS</t>
  </si>
  <si>
    <t xml:space="preserve">              THRU JUN 16 WEEK-SCHEDULE = Ltg-LR-ND-WS</t>
  </si>
  <si>
    <t xml:space="preserve">              THRU JUN 23 WEEK-SCHEDULE = Ltg-LR-DU-WS</t>
  </si>
  <si>
    <t xml:space="preserve">              THRU JUN 30 WEEK-SCHEDULE = Ltg-LR-ND-WS</t>
  </si>
  <si>
    <t xml:space="preserve">              THRU JUL  7 WEEK-SCHEDULE = Ltg-LR-DU-WS</t>
  </si>
  <si>
    <t xml:space="preserve">              THRU JUL 14 WEEK-SCHEDULE = Ltg-LR-ND-WS</t>
  </si>
  <si>
    <t xml:space="preserve">              THRU JUL 21 WEEK-SCHEDULE = Ltg-LR-DU-WS</t>
  </si>
  <si>
    <t>$ Lighting Schedule, average for all days of the year, all spaces</t>
  </si>
  <si>
    <t>Ltg-LR-SCH   = SCHEDULE TYPE = FRACTION</t>
  </si>
  <si>
    <t>Ltg-BR-SCH   = SCHEDULE TYPE = FRACTION</t>
  </si>
  <si>
    <t xml:space="preserve">              THRU DEC 31 WEEK-SCHEDULE = Ltg-LR-ND-WI-WS  ..</t>
  </si>
  <si>
    <t xml:space="preserve">              THRU DEC 31 WEEK-SCHEDULE = Ltg-BR-ND-WI-WS  ..</t>
  </si>
  <si>
    <t xml:space="preserve">              THRU DEC 31 WEEK-SCHEDULE = Ltg-LR-ND-WS  ..</t>
  </si>
  <si>
    <t xml:space="preserve">              THRU DEC 31 WEEK-SCHEDULE = Ltg-BR-ND-WS  ..</t>
  </si>
  <si>
    <t xml:space="preserve">              THRU DEC 31 WEEK-SCHEDULE = Ltg-ND-WS  ..</t>
  </si>
  <si>
    <t xml:space="preserve">              THRU DEC 31 WEEK-SCHEDULE = Ltg-N+B49U-WS  ..</t>
  </si>
  <si>
    <t>This schedule differentiates Zone type and Daytypes, but is not seasonal.</t>
  </si>
  <si>
    <t>It differentiates zone types and daytypes, and has seasonal dependence.</t>
  </si>
  <si>
    <t xml:space="preserve">Two formats for the schedule are given: </t>
  </si>
  <si>
    <t>2. Daily peak = 1.0, used when the peak equipment load is specified:</t>
  </si>
  <si>
    <t xml:space="preserve">             where Peak Watts/sqft = (AnnualkWh / FFA / 0.365 / DailySum)</t>
  </si>
  <si>
    <t>Daily sum =</t>
  </si>
  <si>
    <t xml:space="preserve">Peak = </t>
  </si>
  <si>
    <t>OR</t>
  </si>
  <si>
    <t xml:space="preserve">           LIGHTNG-W/AREA = PeakWatts/sqft</t>
  </si>
  <si>
    <t>This is the simplest occupancy schedule, and is appropriate for single-zone models.</t>
  </si>
  <si>
    <t>This schedule distinguishes between weedays and weekends,  and is appropriate for single-zone models.</t>
  </si>
  <si>
    <t>This is the simplest schedule approriate for multi-zone models.</t>
  </si>
  <si>
    <t>Lighting Coefficients:</t>
  </si>
  <si>
    <t>C0</t>
  </si>
  <si>
    <t>C1</t>
  </si>
  <si>
    <t>Building America Lighting Worksheets</t>
  </si>
  <si>
    <t>Fraction of lighting in Living Areas:</t>
  </si>
  <si>
    <t>Fraction of lighting in Bedroom Areas:</t>
  </si>
  <si>
    <t>Important Notes for Using the Normalized Lighting Schedules in This Spreadsheet</t>
  </si>
  <si>
    <r>
      <t xml:space="preserve">(1) This spreadsheet contains normalized lighting schedules expressed as </t>
    </r>
    <r>
      <rPr>
        <u val="single"/>
        <sz val="10"/>
        <rFont val="Arial"/>
        <family val="2"/>
      </rPr>
      <t>hourly fractions of daily total lighting energy</t>
    </r>
    <r>
      <rPr>
        <sz val="10"/>
        <rFont val="Arial"/>
        <family val="0"/>
      </rPr>
      <t>, and the DOE2 coding required to implement these schedules in hourly simulations.</t>
    </r>
  </si>
  <si>
    <r>
      <t xml:space="preserve">(2) These schedules </t>
    </r>
    <r>
      <rPr>
        <u val="single"/>
        <sz val="10"/>
        <rFont val="Arial"/>
        <family val="2"/>
      </rPr>
      <t>do not represent time of lighting use</t>
    </r>
    <r>
      <rPr>
        <sz val="10"/>
        <rFont val="Arial"/>
        <family val="0"/>
      </rPr>
      <t xml:space="preserve"> within a given hour, but fraction of total daily lighting energy budget used within a given hour.</t>
    </r>
  </si>
  <si>
    <t>All lighting schedules in this spreadsheet are expressed in nondimensional form.</t>
  </si>
  <si>
    <r>
      <t>The guidelines for converting annual lighting energy to hourly lighting energy and peak energy are included in the second tab of this spreadsheet</t>
    </r>
    <r>
      <rPr>
        <sz val="10"/>
        <rFont val="Arial"/>
        <family val="0"/>
      </rPr>
      <t>, "Ltg LO".</t>
    </r>
  </si>
  <si>
    <t xml:space="preserve">Load Shapes for Various Day-Types, Seasons, Etc.  </t>
  </si>
  <si>
    <t>Note:  These values are not operating hours.  They are an intermediate step in the calculation of normalized hourly energy usage.</t>
  </si>
  <si>
    <t>Fraction of Daily Total Lighting Energy Occuring in Each Hour for Various Day-Types, Occupancies, Rooms, and Seasons</t>
  </si>
  <si>
    <t>Updated February 4, 2005</t>
  </si>
  <si>
    <t xml:space="preserve">           LIGHTING-W/AREA = DailyTotal Wh/sqft</t>
  </si>
  <si>
    <t>1. Daily sum = 1.0, used when the daily total kWh or Wh is specified in the model</t>
  </si>
  <si>
    <t xml:space="preserve">            where DailyTotal Wh/sqft = (Annual kWh / FFA / 0.365 )</t>
  </si>
  <si>
    <t>Annual Hard-Wired Indoor Lighting kWh:</t>
  </si>
  <si>
    <t>Annual Plug-In Indoor Lighting kWh</t>
  </si>
  <si>
    <r>
      <t xml:space="preserve">The following series of worksheets present a series of schedules for modeling the electricity use and sensible heat gain from </t>
    </r>
    <r>
      <rPr>
        <u val="single"/>
        <sz val="10"/>
        <rFont val="Arial"/>
        <family val="2"/>
      </rPr>
      <t>both hard-wired and plug-in lighting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</si>
</sst>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0.0E+00"/>
    <numFmt numFmtId="175" formatCode="0E+00"/>
    <numFmt numFmtId="176" formatCode="0.000E+00"/>
    <numFmt numFmtId="177" formatCode="0.0000E+00"/>
    <numFmt numFmtId="178" formatCode="&quot;$&quot;#,##0"/>
    <numFmt numFmtId="179" formatCode="_(* #,##0.0_);_(* \(#,##0.0\);_(* &quot;-&quot;??_);_(@_)"/>
    <numFmt numFmtId="180" formatCode="_(* #,##0_);_(* \(#,##0\);_(* &quot;-&quot;??_);_(@_)"/>
    <numFmt numFmtId="181" formatCode="0.000000000000000%"/>
    <numFmt numFmtId="182" formatCode="0.000000000000000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 quotePrefix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2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171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0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2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Average Lighting Profile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'Ltg-Calcs'!$D$36</c:f>
              <c:strCache>
                <c:ptCount val="1"/>
                <c:pt idx="0">
                  <c:v>LBL ltg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'Ltg-Calcs'!$C$37:$C$60</c:f>
              <c:numCache/>
            </c:numRef>
          </c:cat>
          <c:val>
            <c:numRef>
              <c:f>'Ltg-Calcs'!$D$37:$D$60</c:f>
              <c:numCache/>
            </c:numRef>
          </c:val>
          <c:smooth val="0"/>
        </c:ser>
        <c:ser>
          <c:idx val="1"/>
          <c:order val="1"/>
          <c:tx>
            <c:strRef>
              <c:f>'Ltg-Calcs'!$E$36</c:f>
              <c:strCache>
                <c:ptCount val="1"/>
                <c:pt idx="0">
                  <c:v>Annual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'Ltg-Calcs'!$C$37:$C$60</c:f>
              <c:numCache/>
            </c:numRef>
          </c:cat>
          <c:val>
            <c:numRef>
              <c:f>'Ltg-Calcs'!$E$37:$E$60</c:f>
              <c:numCache/>
            </c:numRef>
          </c:val>
          <c:smooth val="0"/>
        </c:ser>
        <c:ser>
          <c:idx val="2"/>
          <c:order val="2"/>
          <c:tx>
            <c:strRef>
              <c:f>'Ltg-Calcs'!$F$36</c:f>
              <c:strCache>
                <c:ptCount val="1"/>
                <c:pt idx="0">
                  <c:v>LR-Ann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'Ltg-Calcs'!$C$37:$C$60</c:f>
              <c:numCache/>
            </c:numRef>
          </c:cat>
          <c:val>
            <c:numRef>
              <c:f>'Ltg-Calcs'!$F$37:$F$60</c:f>
              <c:numCache/>
            </c:numRef>
          </c:val>
          <c:smooth val="0"/>
        </c:ser>
        <c:ser>
          <c:idx val="3"/>
          <c:order val="3"/>
          <c:tx>
            <c:strRef>
              <c:f>'Ltg-Calcs'!$G$36</c:f>
              <c:strCache>
                <c:ptCount val="1"/>
                <c:pt idx="0">
                  <c:v>BR-Ann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'Ltg-Calcs'!$C$37:$C$60</c:f>
              <c:numCache/>
            </c:numRef>
          </c:cat>
          <c:val>
            <c:numRef>
              <c:f>'Ltg-Calcs'!$G$37:$G$60</c:f>
              <c:numCache/>
            </c:numRef>
          </c:val>
          <c:smooth val="0"/>
        </c:ser>
        <c:marker val="1"/>
        <c:axId val="20381719"/>
        <c:axId val="49217744"/>
      </c:line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17744"/>
        <c:crosses val="autoZero"/>
        <c:auto val="1"/>
        <c:lblOffset val="100"/>
        <c:noMultiLvlLbl val="0"/>
      </c:catAx>
      <c:valAx>
        <c:axId val="492177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of maximum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171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Average Lighting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325"/>
          <c:w val="0.91075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'Ltg-Calcs'!$E$36</c:f>
              <c:strCache>
                <c:ptCount val="1"/>
                <c:pt idx="0">
                  <c:v>Annual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'Ltg-Calcs'!$C$37:$C$60</c:f>
              <c:numCache/>
            </c:numRef>
          </c:cat>
          <c:val>
            <c:numRef>
              <c:f>'Ltg-Calcs'!$E$37:$E$60</c:f>
              <c:numCache/>
            </c:numRef>
          </c:val>
          <c:smooth val="0"/>
        </c:ser>
        <c:ser>
          <c:idx val="2"/>
          <c:order val="1"/>
          <c:tx>
            <c:strRef>
              <c:f>'Ltg-Calcs'!$F$36</c:f>
              <c:strCache>
                <c:ptCount val="1"/>
                <c:pt idx="0">
                  <c:v>LR-Ann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'Ltg-Calcs'!$C$37:$C$60</c:f>
              <c:numCache/>
            </c:numRef>
          </c:cat>
          <c:val>
            <c:numRef>
              <c:f>'Ltg-Calcs'!$F$37:$F$60</c:f>
              <c:numCache/>
            </c:numRef>
          </c:val>
          <c:smooth val="0"/>
        </c:ser>
        <c:ser>
          <c:idx val="3"/>
          <c:order val="2"/>
          <c:tx>
            <c:strRef>
              <c:f>'Ltg-Calcs'!$G$36</c:f>
              <c:strCache>
                <c:ptCount val="1"/>
                <c:pt idx="0">
                  <c:v>BR-Ann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'Ltg-Calcs'!$C$37:$C$60</c:f>
              <c:numCache/>
            </c:numRef>
          </c:cat>
          <c:val>
            <c:numRef>
              <c:f>'Ltg-Calcs'!$G$37:$G$60</c:f>
              <c:numCache/>
            </c:numRef>
          </c:val>
          <c:smooth val="0"/>
        </c:ser>
        <c:marker val="1"/>
        <c:axId val="40306513"/>
        <c:axId val="27214298"/>
      </c:line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14298"/>
        <c:crosses val="autoZero"/>
        <c:auto val="1"/>
        <c:lblOffset val="100"/>
        <c:noMultiLvlLbl val="0"/>
      </c:catAx>
      <c:valAx>
        <c:axId val="272142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of maximum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0651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4925"/>
          <c:y val="0.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Average Lighting Profile
Day-Use, Living Areas, Weekdays, by Season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275"/>
          <c:w val="0.91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'Ltg-Calcs'!$H$36</c:f>
              <c:strCache>
                <c:ptCount val="1"/>
                <c:pt idx="0">
                  <c:v>Ltg-DU-LR-WD-WI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'Ltg-Calcs'!$C$37:$C$60</c:f>
              <c:numCache/>
            </c:numRef>
          </c:cat>
          <c:val>
            <c:numRef>
              <c:f>'Ltg-Calcs'!$H$37:$H$60</c:f>
              <c:numCache/>
            </c:numRef>
          </c:val>
          <c:smooth val="0"/>
        </c:ser>
        <c:ser>
          <c:idx val="4"/>
          <c:order val="1"/>
          <c:tx>
            <c:strRef>
              <c:f>'Ltg-Calcs'!$I$36</c:f>
              <c:strCache>
                <c:ptCount val="1"/>
                <c:pt idx="0">
                  <c:v>Ltg-DU-LR-WD-SU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'Ltg-Calcs'!$C$37:$C$60</c:f>
              <c:numCache/>
            </c:numRef>
          </c:cat>
          <c:val>
            <c:numRef>
              <c:f>'Ltg-Calcs'!$I$37:$I$60</c:f>
              <c:numCache/>
            </c:numRef>
          </c:val>
          <c:smooth val="0"/>
        </c:ser>
        <c:ser>
          <c:idx val="5"/>
          <c:order val="2"/>
          <c:tx>
            <c:strRef>
              <c:f>'Ltg-Calcs'!$J$36</c:f>
              <c:strCache>
                <c:ptCount val="1"/>
                <c:pt idx="0">
                  <c:v>Ltg-DU-LR-WD-SF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'Ltg-Calcs'!$C$37:$C$60</c:f>
              <c:numCache/>
            </c:numRef>
          </c:cat>
          <c:val>
            <c:numRef>
              <c:f>'Ltg-Calcs'!$J$37:$J$60</c:f>
              <c:numCache/>
            </c:numRef>
          </c:val>
          <c:smooth val="0"/>
        </c:ser>
        <c:marker val="1"/>
        <c:axId val="43602091"/>
        <c:axId val="56874500"/>
      </c:lineChart>
      <c:catAx>
        <c:axId val="4360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74500"/>
        <c:crosses val="autoZero"/>
        <c:auto val="1"/>
        <c:lblOffset val="100"/>
        <c:noMultiLvlLbl val="0"/>
      </c:catAx>
      <c:valAx>
        <c:axId val="568745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of maximum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0209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5025"/>
          <c:y val="0.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64</xdr:row>
      <xdr:rowOff>28575</xdr:rowOff>
    </xdr:from>
    <xdr:to>
      <xdr:col>21</xdr:col>
      <xdr:colOff>466725</xdr:colOff>
      <xdr:row>89</xdr:row>
      <xdr:rowOff>57150</xdr:rowOff>
    </xdr:to>
    <xdr:graphicFrame>
      <xdr:nvGraphicFramePr>
        <xdr:cNvPr id="1" name="Chart 1"/>
        <xdr:cNvGraphicFramePr/>
      </xdr:nvGraphicFramePr>
      <xdr:xfrm>
        <a:off x="7419975" y="10391775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63</xdr:row>
      <xdr:rowOff>133350</xdr:rowOff>
    </xdr:from>
    <xdr:to>
      <xdr:col>11</xdr:col>
      <xdr:colOff>504825</xdr:colOff>
      <xdr:row>89</xdr:row>
      <xdr:rowOff>9525</xdr:rowOff>
    </xdr:to>
    <xdr:graphicFrame>
      <xdr:nvGraphicFramePr>
        <xdr:cNvPr id="2" name="Chart 2"/>
        <xdr:cNvGraphicFramePr/>
      </xdr:nvGraphicFramePr>
      <xdr:xfrm>
        <a:off x="1304925" y="10334625"/>
        <a:ext cx="59531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20</xdr:col>
      <xdr:colOff>428625</xdr:colOff>
      <xdr:row>62</xdr:row>
      <xdr:rowOff>47625</xdr:rowOff>
    </xdr:to>
    <xdr:graphicFrame>
      <xdr:nvGraphicFramePr>
        <xdr:cNvPr id="3" name="Chart 4"/>
        <xdr:cNvGraphicFramePr/>
      </xdr:nvGraphicFramePr>
      <xdr:xfrm>
        <a:off x="6753225" y="5991225"/>
        <a:ext cx="59150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.57421875" style="0" customWidth="1"/>
    <col min="5" max="5" width="10.57421875" style="0" customWidth="1"/>
    <col min="6" max="6" width="10.57421875" style="9" customWidth="1"/>
    <col min="7" max="7" width="10.7109375" style="9" customWidth="1"/>
    <col min="8" max="8" width="9.140625" style="9" customWidth="1"/>
    <col min="9" max="9" width="9.57421875" style="0" customWidth="1"/>
    <col min="10" max="10" width="12.140625" style="0" customWidth="1"/>
    <col min="11" max="11" width="11.421875" style="0" customWidth="1"/>
    <col min="14" max="14" width="6.57421875" style="0" customWidth="1"/>
    <col min="15" max="15" width="6.140625" style="0" customWidth="1"/>
    <col min="16" max="16" width="6.00390625" style="0" customWidth="1"/>
  </cols>
  <sheetData>
    <row r="1" spans="2:8" s="61" customFormat="1" ht="18">
      <c r="B1" s="61" t="s">
        <v>463</v>
      </c>
      <c r="F1" s="64"/>
      <c r="G1" s="64"/>
      <c r="H1" s="64"/>
    </row>
    <row r="2" ht="12.75">
      <c r="B2" t="s">
        <v>474</v>
      </c>
    </row>
    <row r="4" ht="12.75">
      <c r="B4" t="s">
        <v>480</v>
      </c>
    </row>
    <row r="5" ht="12.75">
      <c r="B5" t="s">
        <v>392</v>
      </c>
    </row>
    <row r="6" ht="12.75">
      <c r="B6" t="s">
        <v>209</v>
      </c>
    </row>
    <row r="7" ht="12.75">
      <c r="B7" s="67" t="s">
        <v>469</v>
      </c>
    </row>
    <row r="8" ht="12.75">
      <c r="B8" s="67" t="s">
        <v>470</v>
      </c>
    </row>
    <row r="9" ht="12.75">
      <c r="B9" s="67"/>
    </row>
    <row r="10" ht="12.75">
      <c r="B10" t="s">
        <v>389</v>
      </c>
    </row>
    <row r="12" spans="3:17" ht="12.75">
      <c r="C12" t="s">
        <v>478</v>
      </c>
      <c r="G12" s="9" t="str">
        <f>" = ("&amp;O12&amp;" + "&amp;O13&amp;" x CFA)*0.8"</f>
        <v> = (455 + 0.8 x CFA)*0.8</v>
      </c>
      <c r="H12" s="66"/>
      <c r="L12" t="s">
        <v>460</v>
      </c>
      <c r="N12" s="9" t="s">
        <v>461</v>
      </c>
      <c r="O12" s="9">
        <v>455</v>
      </c>
      <c r="Q12" s="59"/>
    </row>
    <row r="13" spans="3:15" ht="12.75">
      <c r="C13" t="s">
        <v>479</v>
      </c>
      <c r="G13" s="9" t="str">
        <f>" = ("&amp;O12&amp;" + "&amp;O13&amp;" x CFA)*0.2"</f>
        <v> = (455 + 0.8 x CFA)*0.2</v>
      </c>
      <c r="H13" s="66"/>
      <c r="N13" s="9" t="s">
        <v>462</v>
      </c>
      <c r="O13" s="9">
        <v>0.8</v>
      </c>
    </row>
    <row r="14" spans="3:7" ht="12.75">
      <c r="C14" t="s">
        <v>464</v>
      </c>
      <c r="G14" s="60">
        <v>0.63</v>
      </c>
    </row>
    <row r="15" spans="3:7" ht="12.75">
      <c r="C15" t="s">
        <v>465</v>
      </c>
      <c r="G15" s="60">
        <v>0.37</v>
      </c>
    </row>
    <row r="16" ht="12.75">
      <c r="G16" s="60"/>
    </row>
    <row r="17" spans="3:11" s="13" customFormat="1" ht="39" customHeight="1">
      <c r="C17"/>
      <c r="D17"/>
      <c r="E17"/>
      <c r="F17"/>
      <c r="G17"/>
      <c r="H17"/>
      <c r="I17"/>
      <c r="J17"/>
      <c r="K17"/>
    </row>
    <row r="18" spans="6:8" ht="12.75">
      <c r="F18"/>
      <c r="G18"/>
      <c r="H18"/>
    </row>
    <row r="19" spans="6:8" ht="12.75">
      <c r="F19"/>
      <c r="G19"/>
      <c r="H19"/>
    </row>
    <row r="20" spans="6:8" ht="12.75">
      <c r="F20"/>
      <c r="G20"/>
      <c r="H20"/>
    </row>
    <row r="21" spans="6:8" ht="12.75">
      <c r="F21"/>
      <c r="G21"/>
      <c r="H21"/>
    </row>
    <row r="22" spans="6:8" ht="12.75">
      <c r="F22"/>
      <c r="G22"/>
      <c r="H22"/>
    </row>
    <row r="23" spans="6:8" ht="12.75">
      <c r="F23"/>
      <c r="G23"/>
      <c r="H23"/>
    </row>
    <row r="24" spans="6:8" ht="12.75">
      <c r="F24"/>
      <c r="G24"/>
      <c r="H24"/>
    </row>
    <row r="25" spans="6:8" ht="12.75">
      <c r="F25"/>
      <c r="G25"/>
      <c r="H25"/>
    </row>
    <row r="26" spans="6:8" ht="12.75">
      <c r="F26"/>
      <c r="G26"/>
      <c r="H26"/>
    </row>
    <row r="27" spans="6:8" ht="12.75">
      <c r="F27"/>
      <c r="G27"/>
      <c r="H27"/>
    </row>
    <row r="28" spans="6:8" ht="12.75">
      <c r="F28"/>
      <c r="G28"/>
      <c r="H28"/>
    </row>
    <row r="29" spans="6:8" ht="12.75">
      <c r="F29"/>
      <c r="G29"/>
      <c r="H29"/>
    </row>
    <row r="30" spans="6:8" ht="12.75">
      <c r="F30"/>
      <c r="G30"/>
      <c r="H30"/>
    </row>
    <row r="31" spans="6:8" ht="12.75">
      <c r="F31"/>
      <c r="G31"/>
      <c r="H31"/>
    </row>
    <row r="32" spans="6:8" ht="12.75">
      <c r="F32"/>
      <c r="G32"/>
      <c r="H32"/>
    </row>
    <row r="33" spans="6:8" ht="12.75">
      <c r="F33"/>
      <c r="G33"/>
      <c r="H33"/>
    </row>
    <row r="34" spans="6:8" ht="12.75">
      <c r="F34"/>
      <c r="G34"/>
      <c r="H34"/>
    </row>
    <row r="35" spans="6:8" ht="12.75">
      <c r="F35"/>
      <c r="G35"/>
      <c r="H35"/>
    </row>
    <row r="36" spans="6:8" ht="39" customHeight="1">
      <c r="F36"/>
      <c r="G36"/>
      <c r="H36"/>
    </row>
    <row r="37" spans="6:8" ht="12.75">
      <c r="F37"/>
      <c r="G37"/>
      <c r="H37"/>
    </row>
    <row r="38" spans="6:8" ht="12.75">
      <c r="F38"/>
      <c r="G38"/>
      <c r="H38"/>
    </row>
    <row r="39" spans="6:8" ht="12.75">
      <c r="F39"/>
      <c r="G39"/>
      <c r="H39"/>
    </row>
    <row r="40" spans="6:8" ht="12.75">
      <c r="F40"/>
      <c r="G40"/>
      <c r="H40"/>
    </row>
    <row r="41" spans="6:8" ht="12.75">
      <c r="F41"/>
      <c r="G41"/>
      <c r="H41"/>
    </row>
    <row r="42" spans="6:8" ht="12.75">
      <c r="F42"/>
      <c r="G42"/>
      <c r="H42"/>
    </row>
    <row r="43" spans="6:8" ht="12.75">
      <c r="F43"/>
      <c r="G43"/>
      <c r="H43"/>
    </row>
    <row r="44" spans="6:8" ht="12.75">
      <c r="F44"/>
      <c r="G44"/>
      <c r="H44"/>
    </row>
    <row r="45" spans="6:8" ht="12.75">
      <c r="F45"/>
      <c r="G45"/>
      <c r="H45"/>
    </row>
    <row r="46" spans="6:8" ht="12.75">
      <c r="F46"/>
      <c r="G46"/>
      <c r="H46"/>
    </row>
    <row r="47" spans="6:8" ht="12.75">
      <c r="F47"/>
      <c r="G47"/>
      <c r="H47"/>
    </row>
    <row r="48" spans="6:8" ht="12.75">
      <c r="F48"/>
      <c r="G48"/>
      <c r="H48"/>
    </row>
    <row r="49" spans="6:8" ht="12.75">
      <c r="F49"/>
      <c r="G49"/>
      <c r="H49"/>
    </row>
    <row r="50" spans="6:8" ht="19.5" customHeight="1">
      <c r="F50"/>
      <c r="G50"/>
      <c r="H50"/>
    </row>
    <row r="51" spans="6:8" ht="8.25" customHeight="1">
      <c r="F51"/>
      <c r="G51"/>
      <c r="H51"/>
    </row>
    <row r="52" spans="6:8" ht="12.75">
      <c r="F52"/>
      <c r="G52"/>
      <c r="H52"/>
    </row>
    <row r="53" spans="6:8" ht="12.75">
      <c r="F53"/>
      <c r="G53"/>
      <c r="H53"/>
    </row>
    <row r="54" spans="6:8" ht="12.75">
      <c r="F54"/>
      <c r="G54"/>
      <c r="H54"/>
    </row>
    <row r="55" spans="6:8" ht="12.75">
      <c r="F55"/>
      <c r="G55"/>
      <c r="H55"/>
    </row>
    <row r="56" spans="6:8" ht="12.75">
      <c r="F56"/>
      <c r="G56"/>
      <c r="H56"/>
    </row>
    <row r="57" spans="6:8" ht="12.75">
      <c r="F57"/>
      <c r="G57"/>
      <c r="H57"/>
    </row>
    <row r="58" spans="6:8" ht="12.75">
      <c r="F58"/>
      <c r="G58"/>
      <c r="H58"/>
    </row>
    <row r="59" spans="6:8" ht="12.75">
      <c r="F59"/>
      <c r="G59"/>
      <c r="H59"/>
    </row>
    <row r="60" spans="6:8" ht="12.75">
      <c r="F60"/>
      <c r="G60"/>
      <c r="H60"/>
    </row>
    <row r="61" spans="6:8" ht="12.75">
      <c r="F61"/>
      <c r="G61"/>
      <c r="H61"/>
    </row>
    <row r="62" spans="6:8" ht="12.75">
      <c r="F62"/>
      <c r="G62"/>
      <c r="H62"/>
    </row>
    <row r="63" spans="6:8" ht="12.75">
      <c r="F63"/>
      <c r="G63"/>
      <c r="H63"/>
    </row>
    <row r="64" spans="6:10" ht="12.75">
      <c r="F64"/>
      <c r="G64"/>
      <c r="H64"/>
      <c r="J64" s="45"/>
    </row>
    <row r="65" spans="3:9" ht="12.75">
      <c r="C65" s="45"/>
      <c r="D65" s="45"/>
      <c r="E65" s="46"/>
      <c r="F65" s="65"/>
      <c r="G65" s="65"/>
      <c r="H65" s="65"/>
      <c r="I65" s="45"/>
    </row>
    <row r="66" ht="12.75">
      <c r="E66" s="6"/>
    </row>
  </sheetData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W415"/>
  <sheetViews>
    <sheetView workbookViewId="0" topLeftCell="A1">
      <selection activeCell="F7" sqref="F7"/>
    </sheetView>
  </sheetViews>
  <sheetFormatPr defaultColWidth="9.140625" defaultRowHeight="12.75"/>
  <cols>
    <col min="13" max="22" width="0" style="0" hidden="1" customWidth="1"/>
    <col min="23" max="23" width="1.57421875" style="0" hidden="1" customWidth="1"/>
    <col min="24" max="31" width="0" style="0" hidden="1" customWidth="1"/>
    <col min="32" max="32" width="1.28515625" style="0" hidden="1" customWidth="1"/>
    <col min="33" max="40" width="0" style="0" hidden="1" customWidth="1"/>
    <col min="41" max="41" width="1.28515625" style="0" hidden="1" customWidth="1"/>
    <col min="42" max="50" width="0" style="0" hidden="1" customWidth="1"/>
  </cols>
  <sheetData>
    <row r="1" ht="14.25">
      <c r="B1" s="68" t="s">
        <v>473</v>
      </c>
    </row>
    <row r="3" spans="2:7" ht="12.75">
      <c r="B3" s="13" t="s">
        <v>367</v>
      </c>
      <c r="C3" s="13"/>
      <c r="D3" s="13" t="s">
        <v>87</v>
      </c>
      <c r="F3" t="s">
        <v>381</v>
      </c>
      <c r="G3" t="s">
        <v>384</v>
      </c>
    </row>
    <row r="4" spans="2:7" ht="12.75">
      <c r="B4" s="13" t="s">
        <v>368</v>
      </c>
      <c r="C4" s="13"/>
      <c r="D4" s="13">
        <v>4</v>
      </c>
      <c r="G4" t="s">
        <v>449</v>
      </c>
    </row>
    <row r="5" spans="2:4" ht="12.75">
      <c r="B5" s="2" t="s">
        <v>369</v>
      </c>
      <c r="C5" s="13" t="s">
        <v>370</v>
      </c>
      <c r="D5" s="13" t="s">
        <v>362</v>
      </c>
    </row>
    <row r="6" spans="2:42" ht="12.75">
      <c r="B6" s="2" t="s">
        <v>371</v>
      </c>
      <c r="C6" s="13" t="s">
        <v>372</v>
      </c>
      <c r="D6" s="13" t="s">
        <v>373</v>
      </c>
      <c r="N6" t="s">
        <v>471</v>
      </c>
      <c r="AP6" s="39"/>
    </row>
    <row r="7" spans="2:43" ht="12.75">
      <c r="B7" s="2" t="s">
        <v>374</v>
      </c>
      <c r="C7" s="13" t="s">
        <v>363</v>
      </c>
      <c r="D7" s="13" t="s">
        <v>364</v>
      </c>
      <c r="N7" t="s">
        <v>472</v>
      </c>
      <c r="AP7" s="39">
        <f>+AP12*'Ltg-Calcs'!$G$7+AR12*'Ltg-Calcs'!$G$8+AT12*'Ltg-Calcs'!$G$9+AV12*'Ltg-Calcs'!$G$10</f>
        <v>6.207534246575342</v>
      </c>
      <c r="AQ7" s="39">
        <f>+AQ12*'Ltg-Calcs'!$G$7+AS12*'Ltg-Calcs'!$G$8+AU12*'Ltg-Calcs'!$G$9+AW12*'Ltg-Calcs'!$G$10</f>
        <v>5.4587671232876716</v>
      </c>
    </row>
    <row r="8" spans="2:43" ht="12.75">
      <c r="B8" s="2" t="s">
        <v>393</v>
      </c>
      <c r="C8" s="13" t="s">
        <v>202</v>
      </c>
      <c r="D8" s="13" t="s">
        <v>192</v>
      </c>
      <c r="E8" s="13" t="s">
        <v>193</v>
      </c>
      <c r="O8" t="s">
        <v>394</v>
      </c>
      <c r="P8" t="s">
        <v>395</v>
      </c>
      <c r="X8" t="s">
        <v>394</v>
      </c>
      <c r="Y8" t="s">
        <v>395</v>
      </c>
      <c r="AG8" t="s">
        <v>394</v>
      </c>
      <c r="AH8" t="s">
        <v>395</v>
      </c>
      <c r="AP8" t="s">
        <v>394</v>
      </c>
      <c r="AQ8" t="s">
        <v>395</v>
      </c>
    </row>
    <row r="9" spans="2:43" ht="12.75">
      <c r="B9" s="2"/>
      <c r="O9" t="s">
        <v>179</v>
      </c>
      <c r="P9" t="s">
        <v>179</v>
      </c>
      <c r="X9" t="s">
        <v>179</v>
      </c>
      <c r="Y9" t="s">
        <v>179</v>
      </c>
      <c r="AG9" t="s">
        <v>179</v>
      </c>
      <c r="AH9" t="s">
        <v>179</v>
      </c>
      <c r="AP9" t="s">
        <v>179</v>
      </c>
      <c r="AQ9" t="s">
        <v>179</v>
      </c>
    </row>
    <row r="10" spans="3:43" ht="12.75">
      <c r="C10" s="71" t="s">
        <v>193</v>
      </c>
      <c r="D10" s="71"/>
      <c r="E10" s="71"/>
      <c r="F10" s="71"/>
      <c r="G10" s="71"/>
      <c r="H10" s="71"/>
      <c r="I10" s="71"/>
      <c r="J10" s="71"/>
      <c r="O10" s="41">
        <f>+O12*'Ltg-Calcs'!$G$12+Q12*'Ltg-Calcs'!$G$13+S12*'Ltg-Calcs'!$G$14+U12*'Ltg-Calcs'!$G$15</f>
        <v>3.2183561643835614</v>
      </c>
      <c r="P10" s="41">
        <f>+P12*'Ltg-Calcs'!$G$12+R12*'Ltg-Calcs'!$G$13+T12*'Ltg-Calcs'!$G$14+V12*'Ltg-Calcs'!$G$15</f>
        <v>2.7743835616438357</v>
      </c>
      <c r="X10" s="41">
        <f>+X12*'Ltg-Calcs'!$G$17+Z12*'Ltg-Calcs'!$G$18+AB12*'Ltg-Calcs'!$G$19+AD12*'Ltg-Calcs'!$G$20</f>
        <v>1.2695890410958903</v>
      </c>
      <c r="Y10" s="41">
        <f>+Y12*'Ltg-Calcs'!$G$17+AA12*'Ltg-Calcs'!$G$18+AC12*'Ltg-Calcs'!$G$19+AE12*'Ltg-Calcs'!$G$20</f>
        <v>1.1342465753424658</v>
      </c>
      <c r="AG10" s="41">
        <f>+AG12*'Ltg-Calcs'!$G$22+AI12*'Ltg-Calcs'!$G$23+AK12*'Ltg-Calcs'!$G$24+AM12*'Ltg-Calcs'!$G$25</f>
        <v>1.71958904109589</v>
      </c>
      <c r="AH10" s="41">
        <f>+AH12*'Ltg-Calcs'!$G$22+AJ12*'Ltg-Calcs'!$G$23+AL12*'Ltg-Calcs'!$G$24+AN12*'Ltg-Calcs'!$G$25</f>
        <v>1.55013698630137</v>
      </c>
      <c r="AP10" s="41">
        <f>+O10+X10+AG10</f>
        <v>6.207534246575342</v>
      </c>
      <c r="AQ10" s="41">
        <f>+P10+Y10+AH10</f>
        <v>5.4587671232876716</v>
      </c>
    </row>
    <row r="11" spans="3:26" ht="12.75">
      <c r="C11" s="70" t="s">
        <v>365</v>
      </c>
      <c r="D11" s="70"/>
      <c r="E11" s="70"/>
      <c r="F11" s="70"/>
      <c r="G11" s="70" t="s">
        <v>366</v>
      </c>
      <c r="H11" s="70"/>
      <c r="I11" s="70"/>
      <c r="J11" s="70"/>
      <c r="Y11" s="4"/>
      <c r="Z11" s="4"/>
    </row>
    <row r="12" spans="3:49" ht="12.75">
      <c r="C12" s="71" t="s">
        <v>363</v>
      </c>
      <c r="D12" s="71"/>
      <c r="E12" s="71" t="s">
        <v>364</v>
      </c>
      <c r="F12" s="71"/>
      <c r="G12" s="71" t="s">
        <v>363</v>
      </c>
      <c r="H12" s="71"/>
      <c r="I12" s="71" t="s">
        <v>364</v>
      </c>
      <c r="J12" s="71"/>
      <c r="N12" s="1"/>
      <c r="O12" s="1">
        <f aca="true" t="shared" si="0" ref="O12:AP12">SUM(O18:O41)</f>
        <v>6.699999999999999</v>
      </c>
      <c r="P12" s="1">
        <f t="shared" si="0"/>
        <v>5.55</v>
      </c>
      <c r="Q12" s="1">
        <f t="shared" si="0"/>
        <v>6.899999999999999</v>
      </c>
      <c r="R12" s="1">
        <f t="shared" si="0"/>
        <v>5.7</v>
      </c>
      <c r="S12" s="1">
        <f t="shared" si="0"/>
        <v>5.9</v>
      </c>
      <c r="T12" s="1">
        <f t="shared" si="0"/>
        <v>5.55</v>
      </c>
      <c r="U12" s="1">
        <f t="shared" si="0"/>
        <v>6.899999999999999</v>
      </c>
      <c r="V12" s="1">
        <f t="shared" si="0"/>
        <v>5.7</v>
      </c>
      <c r="W12" s="1"/>
      <c r="X12" s="1">
        <f t="shared" si="0"/>
        <v>5.3999999999999995</v>
      </c>
      <c r="Y12" s="1">
        <f t="shared" si="0"/>
        <v>4.5</v>
      </c>
      <c r="Z12" s="1">
        <f t="shared" si="0"/>
        <v>5.499999999999999</v>
      </c>
      <c r="AA12" s="1">
        <f t="shared" si="0"/>
        <v>4.5</v>
      </c>
      <c r="AB12" s="1">
        <f t="shared" si="0"/>
        <v>4.300000000000001</v>
      </c>
      <c r="AC12" s="1">
        <f t="shared" si="0"/>
        <v>4.5</v>
      </c>
      <c r="AD12" s="1">
        <f t="shared" si="0"/>
        <v>5.499999999999999</v>
      </c>
      <c r="AE12" s="1">
        <f t="shared" si="0"/>
        <v>4.5</v>
      </c>
      <c r="AG12" s="1">
        <f t="shared" si="0"/>
        <v>7.149999999999999</v>
      </c>
      <c r="AH12" s="1">
        <f t="shared" si="0"/>
        <v>6.15</v>
      </c>
      <c r="AI12" s="1">
        <f t="shared" si="0"/>
        <v>6.899999999999999</v>
      </c>
      <c r="AJ12" s="1">
        <f t="shared" si="0"/>
        <v>6.15</v>
      </c>
      <c r="AK12" s="1">
        <f t="shared" si="0"/>
        <v>6.449999999999999</v>
      </c>
      <c r="AL12" s="1">
        <f t="shared" si="0"/>
        <v>6.15</v>
      </c>
      <c r="AM12" s="1">
        <f t="shared" si="0"/>
        <v>6.899999999999999</v>
      </c>
      <c r="AN12" s="1">
        <f t="shared" si="0"/>
        <v>6.15</v>
      </c>
      <c r="AP12" s="1">
        <f t="shared" si="0"/>
        <v>6.492399999999999</v>
      </c>
      <c r="AQ12" s="1">
        <f aca="true" t="shared" si="1" ref="AQ12:AW12">SUM(AQ18:AQ41)</f>
        <v>5.4372</v>
      </c>
      <c r="AR12" s="1">
        <f t="shared" si="1"/>
        <v>6.524999999999999</v>
      </c>
      <c r="AS12" s="1">
        <f t="shared" si="1"/>
        <v>5.507142857142858</v>
      </c>
      <c r="AT12" s="1">
        <f t="shared" si="1"/>
        <v>5.620634920634921</v>
      </c>
      <c r="AU12" s="1">
        <f t="shared" si="1"/>
        <v>5.427380952380952</v>
      </c>
      <c r="AV12" s="1">
        <f t="shared" si="1"/>
        <v>6.5620689655172395</v>
      </c>
      <c r="AW12" s="1">
        <f t="shared" si="1"/>
        <v>5.526724137931034</v>
      </c>
    </row>
    <row r="13" spans="3:26" ht="12.75">
      <c r="C13" t="s">
        <v>361</v>
      </c>
      <c r="D13" t="s">
        <v>362</v>
      </c>
      <c r="E13" t="s">
        <v>361</v>
      </c>
      <c r="F13" t="s">
        <v>362</v>
      </c>
      <c r="G13" t="s">
        <v>361</v>
      </c>
      <c r="H13" t="s">
        <v>362</v>
      </c>
      <c r="I13" t="s">
        <v>361</v>
      </c>
      <c r="J13" t="s">
        <v>362</v>
      </c>
      <c r="Y13" s="4"/>
      <c r="Z13" s="4"/>
    </row>
    <row r="14" spans="2:49" ht="12.75">
      <c r="B14" s="10" t="s">
        <v>388</v>
      </c>
      <c r="C14" s="11" t="s">
        <v>285</v>
      </c>
      <c r="D14" s="11" t="s">
        <v>286</v>
      </c>
      <c r="E14" s="11" t="s">
        <v>287</v>
      </c>
      <c r="F14" s="11" t="s">
        <v>292</v>
      </c>
      <c r="G14" s="11" t="s">
        <v>288</v>
      </c>
      <c r="H14" s="11" t="s">
        <v>289</v>
      </c>
      <c r="I14" s="11" t="s">
        <v>290</v>
      </c>
      <c r="J14" s="11" t="s">
        <v>291</v>
      </c>
      <c r="O14" s="72" t="s">
        <v>191</v>
      </c>
      <c r="P14" s="73"/>
      <c r="Q14" s="73"/>
      <c r="R14" s="73"/>
      <c r="S14" s="73"/>
      <c r="T14" s="73"/>
      <c r="U14" s="73"/>
      <c r="V14" s="74"/>
      <c r="W14" s="44"/>
      <c r="X14" s="72" t="s">
        <v>192</v>
      </c>
      <c r="Y14" s="73"/>
      <c r="Z14" s="73"/>
      <c r="AA14" s="73"/>
      <c r="AB14" s="73"/>
      <c r="AC14" s="73"/>
      <c r="AD14" s="73"/>
      <c r="AE14" s="74"/>
      <c r="AF14" s="44"/>
      <c r="AG14" s="72" t="s">
        <v>193</v>
      </c>
      <c r="AH14" s="73"/>
      <c r="AI14" s="73"/>
      <c r="AJ14" s="73"/>
      <c r="AK14" s="73"/>
      <c r="AL14" s="73"/>
      <c r="AM14" s="73"/>
      <c r="AN14" s="74"/>
      <c r="AP14" s="72" t="s">
        <v>201</v>
      </c>
      <c r="AQ14" s="73"/>
      <c r="AR14" s="73"/>
      <c r="AS14" s="73"/>
      <c r="AT14" s="73"/>
      <c r="AU14" s="73"/>
      <c r="AV14" s="73"/>
      <c r="AW14" s="74"/>
    </row>
    <row r="15" spans="2:49" ht="12.75">
      <c r="B15" s="9">
        <v>1</v>
      </c>
      <c r="C15" s="16">
        <f>+AG18/$AP$10</f>
        <v>0.00805472801500607</v>
      </c>
      <c r="D15" s="16">
        <f>+AH18/$AQ$10</f>
        <v>0.009159577404702753</v>
      </c>
      <c r="E15" s="16">
        <f>+AI18/$AP$10</f>
        <v>0.00805472801500607</v>
      </c>
      <c r="F15" s="16">
        <f>+AJ18/$AQ$10</f>
        <v>0.009159577404702753</v>
      </c>
      <c r="G15" s="16">
        <f>+AK18/$AP$10</f>
        <v>0.00805472801500607</v>
      </c>
      <c r="H15" s="16">
        <f>+AL18/$AQ$10</f>
        <v>0.009159577404702753</v>
      </c>
      <c r="I15" s="16">
        <f>+AM18/$AP$10</f>
        <v>0.00805472801500607</v>
      </c>
      <c r="J15" s="16">
        <f>+AN18/$AQ$10</f>
        <v>0.009159577404702753</v>
      </c>
      <c r="O15" s="75" t="s">
        <v>365</v>
      </c>
      <c r="P15" s="76"/>
      <c r="Q15" s="76"/>
      <c r="R15" s="77"/>
      <c r="S15" s="76" t="s">
        <v>366</v>
      </c>
      <c r="T15" s="76"/>
      <c r="U15" s="76"/>
      <c r="V15" s="77"/>
      <c r="W15" s="25"/>
      <c r="X15" s="75" t="s">
        <v>365</v>
      </c>
      <c r="Y15" s="76"/>
      <c r="Z15" s="76"/>
      <c r="AA15" s="77"/>
      <c r="AB15" s="76" t="s">
        <v>366</v>
      </c>
      <c r="AC15" s="76"/>
      <c r="AD15" s="76"/>
      <c r="AE15" s="77"/>
      <c r="AF15" s="25"/>
      <c r="AG15" s="75" t="s">
        <v>365</v>
      </c>
      <c r="AH15" s="76"/>
      <c r="AI15" s="76"/>
      <c r="AJ15" s="77"/>
      <c r="AK15" s="76" t="s">
        <v>366</v>
      </c>
      <c r="AL15" s="76"/>
      <c r="AM15" s="76"/>
      <c r="AN15" s="77"/>
      <c r="AP15" s="75" t="s">
        <v>365</v>
      </c>
      <c r="AQ15" s="76"/>
      <c r="AR15" s="76"/>
      <c r="AS15" s="77"/>
      <c r="AT15" s="76" t="s">
        <v>366</v>
      </c>
      <c r="AU15" s="76"/>
      <c r="AV15" s="76"/>
      <c r="AW15" s="77"/>
    </row>
    <row r="16" spans="2:49" ht="12.75">
      <c r="B16" s="9">
        <v>2</v>
      </c>
      <c r="C16" s="16">
        <f aca="true" t="shared" si="2" ref="C16:C38">+AG19/$AP$10</f>
        <v>0.00805472801500607</v>
      </c>
      <c r="D16" s="16">
        <f aca="true" t="shared" si="3" ref="D16:D38">+AH19/$AQ$10</f>
        <v>0.009159577404702753</v>
      </c>
      <c r="E16" s="16">
        <f aca="true" t="shared" si="4" ref="E16:E38">+AI19/$AP$10</f>
        <v>0.00805472801500607</v>
      </c>
      <c r="F16" s="16">
        <f aca="true" t="shared" si="5" ref="F16:F38">+AJ19/$AQ$10</f>
        <v>0.009159577404702753</v>
      </c>
      <c r="G16" s="16">
        <f aca="true" t="shared" si="6" ref="G16:G38">+AK19/$AP$10</f>
        <v>0.00805472801500607</v>
      </c>
      <c r="H16" s="16">
        <f aca="true" t="shared" si="7" ref="H16:H38">+AL19/$AQ$10</f>
        <v>0.009159577404702753</v>
      </c>
      <c r="I16" s="16">
        <f aca="true" t="shared" si="8" ref="I16:I38">+AM19/$AP$10</f>
        <v>0.00805472801500607</v>
      </c>
      <c r="J16" s="16">
        <f aca="true" t="shared" si="9" ref="J16:J38">+AN19/$AQ$10</f>
        <v>0.009159577404702753</v>
      </c>
      <c r="O16" s="78" t="s">
        <v>363</v>
      </c>
      <c r="P16" s="79"/>
      <c r="Q16" s="80" t="s">
        <v>364</v>
      </c>
      <c r="R16" s="79"/>
      <c r="S16" s="78" t="s">
        <v>363</v>
      </c>
      <c r="T16" s="79"/>
      <c r="U16" s="80" t="s">
        <v>364</v>
      </c>
      <c r="V16" s="79"/>
      <c r="W16" s="18"/>
      <c r="X16" s="78" t="s">
        <v>363</v>
      </c>
      <c r="Y16" s="79"/>
      <c r="Z16" s="80" t="s">
        <v>364</v>
      </c>
      <c r="AA16" s="79"/>
      <c r="AB16" s="78" t="s">
        <v>363</v>
      </c>
      <c r="AC16" s="79"/>
      <c r="AD16" s="80" t="s">
        <v>364</v>
      </c>
      <c r="AE16" s="79"/>
      <c r="AF16" s="18"/>
      <c r="AG16" s="78" t="s">
        <v>363</v>
      </c>
      <c r="AH16" s="79"/>
      <c r="AI16" s="80" t="s">
        <v>364</v>
      </c>
      <c r="AJ16" s="79"/>
      <c r="AK16" s="78" t="s">
        <v>363</v>
      </c>
      <c r="AL16" s="79"/>
      <c r="AM16" s="80" t="s">
        <v>364</v>
      </c>
      <c r="AN16" s="79"/>
      <c r="AP16" s="78" t="s">
        <v>363</v>
      </c>
      <c r="AQ16" s="79"/>
      <c r="AR16" s="80" t="s">
        <v>364</v>
      </c>
      <c r="AS16" s="79"/>
      <c r="AT16" s="78" t="s">
        <v>363</v>
      </c>
      <c r="AU16" s="79"/>
      <c r="AV16" s="80" t="s">
        <v>364</v>
      </c>
      <c r="AW16" s="79"/>
    </row>
    <row r="17" spans="2:49" ht="12.75">
      <c r="B17" s="9">
        <v>3</v>
      </c>
      <c r="C17" s="16">
        <f t="shared" si="2"/>
        <v>0.00805472801500607</v>
      </c>
      <c r="D17" s="16">
        <f t="shared" si="3"/>
        <v>0.009159577404702753</v>
      </c>
      <c r="E17" s="16">
        <f t="shared" si="4"/>
        <v>0.00805472801500607</v>
      </c>
      <c r="F17" s="16">
        <f t="shared" si="5"/>
        <v>0.009159577404702753</v>
      </c>
      <c r="G17" s="16">
        <f t="shared" si="6"/>
        <v>0.00805472801500607</v>
      </c>
      <c r="H17" s="16">
        <f t="shared" si="7"/>
        <v>0.009159577404702753</v>
      </c>
      <c r="I17" s="16">
        <f t="shared" si="8"/>
        <v>0.00805472801500607</v>
      </c>
      <c r="J17" s="16">
        <f t="shared" si="9"/>
        <v>0.009159577404702753</v>
      </c>
      <c r="N17" s="11" t="s">
        <v>96</v>
      </c>
      <c r="O17" s="22" t="s">
        <v>361</v>
      </c>
      <c r="P17" s="19" t="s">
        <v>362</v>
      </c>
      <c r="Q17" s="17" t="s">
        <v>361</v>
      </c>
      <c r="R17" s="19" t="s">
        <v>362</v>
      </c>
      <c r="S17" s="22" t="s">
        <v>361</v>
      </c>
      <c r="T17" s="19" t="s">
        <v>362</v>
      </c>
      <c r="U17" s="17" t="s">
        <v>361</v>
      </c>
      <c r="V17" s="19" t="s">
        <v>362</v>
      </c>
      <c r="W17" s="17"/>
      <c r="X17" s="22" t="s">
        <v>361</v>
      </c>
      <c r="Y17" s="19" t="s">
        <v>362</v>
      </c>
      <c r="Z17" s="17" t="s">
        <v>361</v>
      </c>
      <c r="AA17" s="19" t="s">
        <v>362</v>
      </c>
      <c r="AB17" s="22" t="s">
        <v>361</v>
      </c>
      <c r="AC17" s="19" t="s">
        <v>362</v>
      </c>
      <c r="AD17" s="17" t="s">
        <v>361</v>
      </c>
      <c r="AE17" s="19" t="s">
        <v>362</v>
      </c>
      <c r="AF17" s="17"/>
      <c r="AG17" s="22" t="s">
        <v>361</v>
      </c>
      <c r="AH17" s="19" t="s">
        <v>362</v>
      </c>
      <c r="AI17" s="17" t="s">
        <v>361</v>
      </c>
      <c r="AJ17" s="19" t="s">
        <v>362</v>
      </c>
      <c r="AK17" s="22" t="s">
        <v>361</v>
      </c>
      <c r="AL17" s="19" t="s">
        <v>362</v>
      </c>
      <c r="AM17" s="17" t="s">
        <v>361</v>
      </c>
      <c r="AN17" s="19" t="s">
        <v>362</v>
      </c>
      <c r="AP17" s="22" t="s">
        <v>361</v>
      </c>
      <c r="AQ17" s="19" t="s">
        <v>362</v>
      </c>
      <c r="AR17" s="17" t="s">
        <v>361</v>
      </c>
      <c r="AS17" s="19" t="s">
        <v>362</v>
      </c>
      <c r="AT17" s="22" t="s">
        <v>361</v>
      </c>
      <c r="AU17" s="19" t="s">
        <v>362</v>
      </c>
      <c r="AV17" s="17" t="s">
        <v>361</v>
      </c>
      <c r="AW17" s="19" t="s">
        <v>362</v>
      </c>
    </row>
    <row r="18" spans="2:49" ht="12.75">
      <c r="B18" s="9">
        <v>4</v>
      </c>
      <c r="C18" s="16">
        <f t="shared" si="2"/>
        <v>0.00805472801500607</v>
      </c>
      <c r="D18" s="16">
        <f t="shared" si="3"/>
        <v>0.009159577404702753</v>
      </c>
      <c r="E18" s="16">
        <f t="shared" si="4"/>
        <v>0.00805472801500607</v>
      </c>
      <c r="F18" s="16">
        <f t="shared" si="5"/>
        <v>0.009159577404702753</v>
      </c>
      <c r="G18" s="16">
        <f t="shared" si="6"/>
        <v>0.00805472801500607</v>
      </c>
      <c r="H18" s="16">
        <f t="shared" si="7"/>
        <v>0.009159577404702753</v>
      </c>
      <c r="I18" s="16">
        <f t="shared" si="8"/>
        <v>0.00805472801500607</v>
      </c>
      <c r="J18" s="16">
        <f t="shared" si="9"/>
        <v>0.009159577404702753</v>
      </c>
      <c r="M18" s="9">
        <v>1</v>
      </c>
      <c r="N18" s="5">
        <v>0.1</v>
      </c>
      <c r="O18" s="26">
        <v>0.05</v>
      </c>
      <c r="P18" s="27">
        <v>0.05</v>
      </c>
      <c r="Q18" s="28">
        <f aca="true" t="shared" si="10" ref="Q18:Q38">+O18</f>
        <v>0.05</v>
      </c>
      <c r="R18" s="27">
        <f aca="true" t="shared" si="11" ref="R18:R38">+P18</f>
        <v>0.05</v>
      </c>
      <c r="S18" s="26">
        <f aca="true" t="shared" si="12" ref="S18:V25">+O18</f>
        <v>0.05</v>
      </c>
      <c r="T18" s="29">
        <f t="shared" si="12"/>
        <v>0.05</v>
      </c>
      <c r="U18" s="28">
        <f t="shared" si="12"/>
        <v>0.05</v>
      </c>
      <c r="V18" s="29">
        <f t="shared" si="12"/>
        <v>0.05</v>
      </c>
      <c r="W18" s="28"/>
      <c r="X18" s="26">
        <f aca="true" t="shared" si="13" ref="X18:X41">+O18</f>
        <v>0.05</v>
      </c>
      <c r="Y18" s="27">
        <f aca="true" t="shared" si="14" ref="Y18:Y41">+P18</f>
        <v>0.05</v>
      </c>
      <c r="Z18" s="28">
        <f aca="true" t="shared" si="15" ref="Z18:Z41">+Q18</f>
        <v>0.05</v>
      </c>
      <c r="AA18" s="27">
        <f>+Y18</f>
        <v>0.05</v>
      </c>
      <c r="AB18" s="26">
        <f>+X18</f>
        <v>0.05</v>
      </c>
      <c r="AC18" s="29">
        <f aca="true" t="shared" si="16" ref="AC18:AC41">+Y18</f>
        <v>0.05</v>
      </c>
      <c r="AD18" s="28">
        <f>+Z18</f>
        <v>0.05</v>
      </c>
      <c r="AE18" s="27">
        <f>+AA18</f>
        <v>0.05</v>
      </c>
      <c r="AF18" s="28"/>
      <c r="AG18" s="26">
        <f>+O18</f>
        <v>0.05</v>
      </c>
      <c r="AH18" s="27">
        <f>+P18</f>
        <v>0.05</v>
      </c>
      <c r="AI18" s="28">
        <f>+Q18</f>
        <v>0.05</v>
      </c>
      <c r="AJ18" s="27">
        <f>+AH18</f>
        <v>0.05</v>
      </c>
      <c r="AK18" s="26">
        <f>+AG18</f>
        <v>0.05</v>
      </c>
      <c r="AL18" s="29">
        <f>+AH18</f>
        <v>0.05</v>
      </c>
      <c r="AM18" s="28">
        <f>+AI18</f>
        <v>0.05</v>
      </c>
      <c r="AN18" s="29">
        <f>+AJ18</f>
        <v>0.05</v>
      </c>
      <c r="AP18" s="31">
        <f>+O18*'Ltg-Calcs'!$I$12+X18*'Ltg-Calcs'!$I$17+AG18*'Ltg-Calcs'!$I$22</f>
        <v>0.05</v>
      </c>
      <c r="AQ18" s="32">
        <f>+P18*'Ltg-Calcs'!$I$12+Y18*'Ltg-Calcs'!$I$17+AH18*'Ltg-Calcs'!$I$22</f>
        <v>0.05</v>
      </c>
      <c r="AR18" s="31">
        <f>+Q18*'Ltg-Calcs'!$J$13+Z18*'Ltg-Calcs'!$J$18+AI18*'Ltg-Calcs'!$J$23</f>
        <v>0.05</v>
      </c>
      <c r="AS18" s="32">
        <f>+R18*'Ltg-Calcs'!$J$13+AA18*'Ltg-Calcs'!$J$18+AJ18*'Ltg-Calcs'!$J$23</f>
        <v>0.05</v>
      </c>
      <c r="AT18" s="31">
        <f>+S18*'Ltg-Calcs'!$K$14+AB18*'Ltg-Calcs'!$K$19+AK18*'Ltg-Calcs'!$K$24</f>
        <v>0.05</v>
      </c>
      <c r="AU18" s="32">
        <f>+T18*'Ltg-Calcs'!$K$14+AC18*'Ltg-Calcs'!$K$19+AL18*'Ltg-Calcs'!$K$24</f>
        <v>0.05</v>
      </c>
      <c r="AV18" s="31">
        <f>+U18*'Ltg-Calcs'!$L$15+AD18*'Ltg-Calcs'!$L$20+AM18*'Ltg-Calcs'!$L$25</f>
        <v>0.05</v>
      </c>
      <c r="AW18" s="32">
        <f>+V18*'Ltg-Calcs'!$L$15+AE18*'Ltg-Calcs'!$L$20+AN18*'Ltg-Calcs'!$L$25</f>
        <v>0.05</v>
      </c>
    </row>
    <row r="19" spans="2:49" ht="12.75">
      <c r="B19" s="9">
        <v>5</v>
      </c>
      <c r="C19" s="16">
        <f t="shared" si="2"/>
        <v>0.01610945603001214</v>
      </c>
      <c r="D19" s="16">
        <f t="shared" si="3"/>
        <v>0.03663830961881101</v>
      </c>
      <c r="E19" s="16">
        <f t="shared" si="4"/>
        <v>0.01610945603001214</v>
      </c>
      <c r="F19" s="16">
        <f t="shared" si="5"/>
        <v>0.03663830961881101</v>
      </c>
      <c r="G19" s="16">
        <f t="shared" si="6"/>
        <v>0.01610945603001214</v>
      </c>
      <c r="H19" s="16">
        <f t="shared" si="7"/>
        <v>0.03663830961881101</v>
      </c>
      <c r="I19" s="16">
        <f t="shared" si="8"/>
        <v>0.01610945603001214</v>
      </c>
      <c r="J19" s="16">
        <f t="shared" si="9"/>
        <v>0.03663830961881101</v>
      </c>
      <c r="M19" s="9">
        <v>2</v>
      </c>
      <c r="N19" s="5">
        <v>0.1</v>
      </c>
      <c r="O19" s="23">
        <v>0.05</v>
      </c>
      <c r="P19" s="21">
        <v>0.05</v>
      </c>
      <c r="Q19" s="20">
        <f t="shared" si="10"/>
        <v>0.05</v>
      </c>
      <c r="R19" s="21">
        <f t="shared" si="11"/>
        <v>0.05</v>
      </c>
      <c r="S19" s="23">
        <f t="shared" si="12"/>
        <v>0.05</v>
      </c>
      <c r="T19" s="24">
        <f t="shared" si="12"/>
        <v>0.05</v>
      </c>
      <c r="U19" s="20">
        <f t="shared" si="12"/>
        <v>0.05</v>
      </c>
      <c r="V19" s="24">
        <f t="shared" si="12"/>
        <v>0.05</v>
      </c>
      <c r="W19" s="20"/>
      <c r="X19" s="23">
        <f t="shared" si="13"/>
        <v>0.05</v>
      </c>
      <c r="Y19" s="21">
        <f t="shared" si="14"/>
        <v>0.05</v>
      </c>
      <c r="Z19" s="20">
        <f t="shared" si="15"/>
        <v>0.05</v>
      </c>
      <c r="AA19" s="21">
        <f aca="true" t="shared" si="17" ref="AA19:AA41">+Y19</f>
        <v>0.05</v>
      </c>
      <c r="AB19" s="23">
        <f aca="true" t="shared" si="18" ref="AB19:AB41">+X19</f>
        <v>0.05</v>
      </c>
      <c r="AC19" s="24">
        <f t="shared" si="16"/>
        <v>0.05</v>
      </c>
      <c r="AD19" s="20">
        <f aca="true" t="shared" si="19" ref="AD19:AD41">+Z19</f>
        <v>0.05</v>
      </c>
      <c r="AE19" s="24">
        <f aca="true" t="shared" si="20" ref="AE19:AE41">+AA19</f>
        <v>0.05</v>
      </c>
      <c r="AF19" s="20"/>
      <c r="AG19" s="23">
        <f aca="true" t="shared" si="21" ref="AG19:AG41">+O19</f>
        <v>0.05</v>
      </c>
      <c r="AH19" s="21">
        <f aca="true" t="shared" si="22" ref="AH19:AH41">+P19</f>
        <v>0.05</v>
      </c>
      <c r="AI19" s="20">
        <f aca="true" t="shared" si="23" ref="AI19:AI41">+Q19</f>
        <v>0.05</v>
      </c>
      <c r="AJ19" s="21">
        <f aca="true" t="shared" si="24" ref="AJ19:AJ41">+AH19</f>
        <v>0.05</v>
      </c>
      <c r="AK19" s="23">
        <f aca="true" t="shared" si="25" ref="AK19:AK41">+AG19</f>
        <v>0.05</v>
      </c>
      <c r="AL19" s="24">
        <f aca="true" t="shared" si="26" ref="AL19:AL41">+AH19</f>
        <v>0.05</v>
      </c>
      <c r="AM19" s="20">
        <f aca="true" t="shared" si="27" ref="AM19:AM41">+AI19</f>
        <v>0.05</v>
      </c>
      <c r="AN19" s="24">
        <f aca="true" t="shared" si="28" ref="AN19:AN41">+AJ19</f>
        <v>0.05</v>
      </c>
      <c r="AP19" s="33">
        <f>+O19*'Ltg-Calcs'!$I$12+X19*'Ltg-Calcs'!$I$17+AG19*'Ltg-Calcs'!$I$22</f>
        <v>0.05</v>
      </c>
      <c r="AQ19" s="34">
        <f>+P19*'Ltg-Calcs'!$I$12+Y19*'Ltg-Calcs'!$I$17+AH19*'Ltg-Calcs'!$I$22</f>
        <v>0.05</v>
      </c>
      <c r="AR19" s="33">
        <f>+Q19*'Ltg-Calcs'!$J$13+Z19*'Ltg-Calcs'!$J$18+AI19*'Ltg-Calcs'!$J$23</f>
        <v>0.05</v>
      </c>
      <c r="AS19" s="34">
        <f>+R19*'Ltg-Calcs'!$J$13+AA19*'Ltg-Calcs'!$J$18+AJ19*'Ltg-Calcs'!$J$23</f>
        <v>0.05</v>
      </c>
      <c r="AT19" s="33">
        <f>+S19*'Ltg-Calcs'!$K$14+AB19*'Ltg-Calcs'!$K$19+AK19*'Ltg-Calcs'!$K$24</f>
        <v>0.05</v>
      </c>
      <c r="AU19" s="34">
        <f>+T19*'Ltg-Calcs'!$K$14+AC19*'Ltg-Calcs'!$K$19+AL19*'Ltg-Calcs'!$K$24</f>
        <v>0.05</v>
      </c>
      <c r="AV19" s="35">
        <f>+U19*'Ltg-Calcs'!$L$15+AD19*'Ltg-Calcs'!$L$20+AM19*'Ltg-Calcs'!$L$25</f>
        <v>0.05</v>
      </c>
      <c r="AW19" s="34">
        <f>+V19*'Ltg-Calcs'!$L$15+AE19*'Ltg-Calcs'!$L$20+AN19*'Ltg-Calcs'!$L$25</f>
        <v>0.05</v>
      </c>
    </row>
    <row r="20" spans="2:49" ht="12.75">
      <c r="B20" s="9">
        <v>6</v>
      </c>
      <c r="C20" s="16">
        <f t="shared" si="2"/>
        <v>0.03221891206002428</v>
      </c>
      <c r="D20" s="16">
        <f t="shared" si="3"/>
        <v>0.10075535145173029</v>
      </c>
      <c r="E20" s="16">
        <f t="shared" si="4"/>
        <v>0.03221891206002428</v>
      </c>
      <c r="F20" s="16">
        <f t="shared" si="5"/>
        <v>0.10075535145173029</v>
      </c>
      <c r="G20" s="16">
        <f t="shared" si="6"/>
        <v>0.03221891206002428</v>
      </c>
      <c r="H20" s="16">
        <f t="shared" si="7"/>
        <v>0.10075535145173029</v>
      </c>
      <c r="I20" s="16">
        <f t="shared" si="8"/>
        <v>0.03221891206002428</v>
      </c>
      <c r="J20" s="16">
        <f t="shared" si="9"/>
        <v>0.10075535145173029</v>
      </c>
      <c r="M20" s="9">
        <v>3</v>
      </c>
      <c r="N20" s="5">
        <v>0.1</v>
      </c>
      <c r="O20" s="23">
        <v>0.05</v>
      </c>
      <c r="P20" s="21">
        <v>0.05</v>
      </c>
      <c r="Q20" s="20">
        <f t="shared" si="10"/>
        <v>0.05</v>
      </c>
      <c r="R20" s="21">
        <f t="shared" si="11"/>
        <v>0.05</v>
      </c>
      <c r="S20" s="23">
        <f t="shared" si="12"/>
        <v>0.05</v>
      </c>
      <c r="T20" s="24">
        <f t="shared" si="12"/>
        <v>0.05</v>
      </c>
      <c r="U20" s="20">
        <f t="shared" si="12"/>
        <v>0.05</v>
      </c>
      <c r="V20" s="24">
        <f t="shared" si="12"/>
        <v>0.05</v>
      </c>
      <c r="W20" s="20"/>
      <c r="X20" s="23">
        <f t="shared" si="13"/>
        <v>0.05</v>
      </c>
      <c r="Y20" s="21">
        <f t="shared" si="14"/>
        <v>0.05</v>
      </c>
      <c r="Z20" s="20">
        <f t="shared" si="15"/>
        <v>0.05</v>
      </c>
      <c r="AA20" s="21">
        <f t="shared" si="17"/>
        <v>0.05</v>
      </c>
      <c r="AB20" s="23">
        <f t="shared" si="18"/>
        <v>0.05</v>
      </c>
      <c r="AC20" s="24">
        <f t="shared" si="16"/>
        <v>0.05</v>
      </c>
      <c r="AD20" s="20">
        <f t="shared" si="19"/>
        <v>0.05</v>
      </c>
      <c r="AE20" s="24">
        <f t="shared" si="20"/>
        <v>0.05</v>
      </c>
      <c r="AF20" s="20"/>
      <c r="AG20" s="23">
        <f t="shared" si="21"/>
        <v>0.05</v>
      </c>
      <c r="AH20" s="21">
        <f t="shared" si="22"/>
        <v>0.05</v>
      </c>
      <c r="AI20" s="20">
        <f t="shared" si="23"/>
        <v>0.05</v>
      </c>
      <c r="AJ20" s="21">
        <f t="shared" si="24"/>
        <v>0.05</v>
      </c>
      <c r="AK20" s="23">
        <f t="shared" si="25"/>
        <v>0.05</v>
      </c>
      <c r="AL20" s="24">
        <f t="shared" si="26"/>
        <v>0.05</v>
      </c>
      <c r="AM20" s="20">
        <f t="shared" si="27"/>
        <v>0.05</v>
      </c>
      <c r="AN20" s="24">
        <f t="shared" si="28"/>
        <v>0.05</v>
      </c>
      <c r="AP20" s="33">
        <f>+O20*'Ltg-Calcs'!$I$12+X20*'Ltg-Calcs'!$I$17+AG20*'Ltg-Calcs'!$I$22</f>
        <v>0.05</v>
      </c>
      <c r="AQ20" s="34">
        <f>+P20*'Ltg-Calcs'!$I$12+Y20*'Ltg-Calcs'!$I$17+AH20*'Ltg-Calcs'!$I$22</f>
        <v>0.05</v>
      </c>
      <c r="AR20" s="33">
        <f>+Q20*'Ltg-Calcs'!$J$13+Z20*'Ltg-Calcs'!$J$18+AI20*'Ltg-Calcs'!$J$23</f>
        <v>0.05</v>
      </c>
      <c r="AS20" s="34">
        <f>+R20*'Ltg-Calcs'!$J$13+AA20*'Ltg-Calcs'!$J$18+AJ20*'Ltg-Calcs'!$J$23</f>
        <v>0.05</v>
      </c>
      <c r="AT20" s="33">
        <f>+S20*'Ltg-Calcs'!$K$14+AB20*'Ltg-Calcs'!$K$19+AK20*'Ltg-Calcs'!$K$24</f>
        <v>0.05</v>
      </c>
      <c r="AU20" s="34">
        <f>+T20*'Ltg-Calcs'!$K$14+AC20*'Ltg-Calcs'!$K$19+AL20*'Ltg-Calcs'!$K$24</f>
        <v>0.05</v>
      </c>
      <c r="AV20" s="35">
        <f>+U20*'Ltg-Calcs'!$L$15+AD20*'Ltg-Calcs'!$L$20+AM20*'Ltg-Calcs'!$L$25</f>
        <v>0.05</v>
      </c>
      <c r="AW20" s="34">
        <f>+V20*'Ltg-Calcs'!$L$15+AE20*'Ltg-Calcs'!$L$20+AN20*'Ltg-Calcs'!$L$25</f>
        <v>0.05</v>
      </c>
    </row>
    <row r="21" spans="2:49" ht="12.75">
      <c r="B21" s="9">
        <v>7</v>
      </c>
      <c r="C21" s="16">
        <f t="shared" si="2"/>
        <v>0.056383096105042475</v>
      </c>
      <c r="D21" s="16">
        <f t="shared" si="3"/>
        <v>0.11907450626113579</v>
      </c>
      <c r="E21" s="16">
        <f t="shared" si="4"/>
        <v>0.04027364007503034</v>
      </c>
      <c r="F21" s="16">
        <f t="shared" si="5"/>
        <v>0.11907450626113579</v>
      </c>
      <c r="G21" s="16">
        <f t="shared" si="6"/>
        <v>0.056383096105042475</v>
      </c>
      <c r="H21" s="16">
        <f t="shared" si="7"/>
        <v>0.11907450626113579</v>
      </c>
      <c r="I21" s="16">
        <f t="shared" si="8"/>
        <v>0.04027364007503034</v>
      </c>
      <c r="J21" s="16">
        <f t="shared" si="9"/>
        <v>0.11907450626113579</v>
      </c>
      <c r="M21" s="9">
        <v>4</v>
      </c>
      <c r="N21" s="5">
        <v>0.1</v>
      </c>
      <c r="O21" s="23">
        <v>0.05</v>
      </c>
      <c r="P21" s="21">
        <v>0.05</v>
      </c>
      <c r="Q21" s="20">
        <f t="shared" si="10"/>
        <v>0.05</v>
      </c>
      <c r="R21" s="21">
        <f t="shared" si="11"/>
        <v>0.05</v>
      </c>
      <c r="S21" s="23">
        <f t="shared" si="12"/>
        <v>0.05</v>
      </c>
      <c r="T21" s="24">
        <f t="shared" si="12"/>
        <v>0.05</v>
      </c>
      <c r="U21" s="20">
        <f t="shared" si="12"/>
        <v>0.05</v>
      </c>
      <c r="V21" s="24">
        <f t="shared" si="12"/>
        <v>0.05</v>
      </c>
      <c r="W21" s="20"/>
      <c r="X21" s="23">
        <f t="shared" si="13"/>
        <v>0.05</v>
      </c>
      <c r="Y21" s="21">
        <f t="shared" si="14"/>
        <v>0.05</v>
      </c>
      <c r="Z21" s="20">
        <f t="shared" si="15"/>
        <v>0.05</v>
      </c>
      <c r="AA21" s="21">
        <f t="shared" si="17"/>
        <v>0.05</v>
      </c>
      <c r="AB21" s="23">
        <f t="shared" si="18"/>
        <v>0.05</v>
      </c>
      <c r="AC21" s="24">
        <f t="shared" si="16"/>
        <v>0.05</v>
      </c>
      <c r="AD21" s="20">
        <f t="shared" si="19"/>
        <v>0.05</v>
      </c>
      <c r="AE21" s="24">
        <f t="shared" si="20"/>
        <v>0.05</v>
      </c>
      <c r="AF21" s="20"/>
      <c r="AG21" s="23">
        <f t="shared" si="21"/>
        <v>0.05</v>
      </c>
      <c r="AH21" s="21">
        <f t="shared" si="22"/>
        <v>0.05</v>
      </c>
      <c r="AI21" s="20">
        <f t="shared" si="23"/>
        <v>0.05</v>
      </c>
      <c r="AJ21" s="21">
        <f t="shared" si="24"/>
        <v>0.05</v>
      </c>
      <c r="AK21" s="23">
        <f t="shared" si="25"/>
        <v>0.05</v>
      </c>
      <c r="AL21" s="24">
        <f t="shared" si="26"/>
        <v>0.05</v>
      </c>
      <c r="AM21" s="20">
        <f t="shared" si="27"/>
        <v>0.05</v>
      </c>
      <c r="AN21" s="24">
        <f t="shared" si="28"/>
        <v>0.05</v>
      </c>
      <c r="AP21" s="33">
        <f>+O21*'Ltg-Calcs'!$I$12+X21*'Ltg-Calcs'!$I$17+AG21*'Ltg-Calcs'!$I$22</f>
        <v>0.05</v>
      </c>
      <c r="AQ21" s="34">
        <f>+P21*'Ltg-Calcs'!$I$12+Y21*'Ltg-Calcs'!$I$17+AH21*'Ltg-Calcs'!$I$22</f>
        <v>0.05</v>
      </c>
      <c r="AR21" s="33">
        <f>+Q21*'Ltg-Calcs'!$J$13+Z21*'Ltg-Calcs'!$J$18+AI21*'Ltg-Calcs'!$J$23</f>
        <v>0.05</v>
      </c>
      <c r="AS21" s="34">
        <f>+R21*'Ltg-Calcs'!$J$13+AA21*'Ltg-Calcs'!$J$18+AJ21*'Ltg-Calcs'!$J$23</f>
        <v>0.05</v>
      </c>
      <c r="AT21" s="33">
        <f>+S21*'Ltg-Calcs'!$K$14+AB21*'Ltg-Calcs'!$K$19+AK21*'Ltg-Calcs'!$K$24</f>
        <v>0.05</v>
      </c>
      <c r="AU21" s="34">
        <f>+T21*'Ltg-Calcs'!$K$14+AC21*'Ltg-Calcs'!$K$19+AL21*'Ltg-Calcs'!$K$24</f>
        <v>0.05</v>
      </c>
      <c r="AV21" s="35">
        <f>+U21*'Ltg-Calcs'!$L$15+AD21*'Ltg-Calcs'!$L$20+AM21*'Ltg-Calcs'!$L$25</f>
        <v>0.05</v>
      </c>
      <c r="AW21" s="34">
        <f>+V21*'Ltg-Calcs'!$L$15+AE21*'Ltg-Calcs'!$L$20+AN21*'Ltg-Calcs'!$L$25</f>
        <v>0.05</v>
      </c>
    </row>
    <row r="22" spans="2:49" ht="12.75">
      <c r="B22" s="9">
        <v>8</v>
      </c>
      <c r="C22" s="16">
        <f t="shared" si="2"/>
        <v>0.04832836809003641</v>
      </c>
      <c r="D22" s="16">
        <f t="shared" si="3"/>
        <v>0.10075535145173029</v>
      </c>
      <c r="E22" s="16">
        <f t="shared" si="4"/>
        <v>0.04027364007503034</v>
      </c>
      <c r="F22" s="16">
        <f t="shared" si="5"/>
        <v>0.10075535145173029</v>
      </c>
      <c r="G22" s="16">
        <f t="shared" si="6"/>
        <v>0.04832836809003641</v>
      </c>
      <c r="H22" s="16">
        <f t="shared" si="7"/>
        <v>0.10075535145173029</v>
      </c>
      <c r="I22" s="16">
        <f t="shared" si="8"/>
        <v>0.04027364007503034</v>
      </c>
      <c r="J22" s="16">
        <f t="shared" si="9"/>
        <v>0.10075535145173029</v>
      </c>
      <c r="M22" s="9">
        <v>5</v>
      </c>
      <c r="N22" s="5">
        <v>0.3</v>
      </c>
      <c r="O22" s="23">
        <v>0.1</v>
      </c>
      <c r="P22" s="21">
        <v>0.2</v>
      </c>
      <c r="Q22" s="20">
        <f t="shared" si="10"/>
        <v>0.1</v>
      </c>
      <c r="R22" s="21">
        <f t="shared" si="11"/>
        <v>0.2</v>
      </c>
      <c r="S22" s="23">
        <f t="shared" si="12"/>
        <v>0.1</v>
      </c>
      <c r="T22" s="24">
        <f t="shared" si="12"/>
        <v>0.2</v>
      </c>
      <c r="U22" s="20">
        <f t="shared" si="12"/>
        <v>0.1</v>
      </c>
      <c r="V22" s="24">
        <f t="shared" si="12"/>
        <v>0.2</v>
      </c>
      <c r="W22" s="20"/>
      <c r="X22" s="23">
        <f t="shared" si="13"/>
        <v>0.1</v>
      </c>
      <c r="Y22" s="21">
        <f t="shared" si="14"/>
        <v>0.2</v>
      </c>
      <c r="Z22" s="20">
        <f t="shared" si="15"/>
        <v>0.1</v>
      </c>
      <c r="AA22" s="21">
        <f t="shared" si="17"/>
        <v>0.2</v>
      </c>
      <c r="AB22" s="23">
        <f t="shared" si="18"/>
        <v>0.1</v>
      </c>
      <c r="AC22" s="24">
        <f t="shared" si="16"/>
        <v>0.2</v>
      </c>
      <c r="AD22" s="20">
        <f t="shared" si="19"/>
        <v>0.1</v>
      </c>
      <c r="AE22" s="24">
        <f t="shared" si="20"/>
        <v>0.2</v>
      </c>
      <c r="AF22" s="20"/>
      <c r="AG22" s="23">
        <f t="shared" si="21"/>
        <v>0.1</v>
      </c>
      <c r="AH22" s="21">
        <f t="shared" si="22"/>
        <v>0.2</v>
      </c>
      <c r="AI22" s="20">
        <f t="shared" si="23"/>
        <v>0.1</v>
      </c>
      <c r="AJ22" s="21">
        <f t="shared" si="24"/>
        <v>0.2</v>
      </c>
      <c r="AK22" s="23">
        <f t="shared" si="25"/>
        <v>0.1</v>
      </c>
      <c r="AL22" s="24">
        <f t="shared" si="26"/>
        <v>0.2</v>
      </c>
      <c r="AM22" s="20">
        <f t="shared" si="27"/>
        <v>0.1</v>
      </c>
      <c r="AN22" s="24">
        <f t="shared" si="28"/>
        <v>0.2</v>
      </c>
      <c r="AP22" s="33">
        <f>+O22*'Ltg-Calcs'!$I$12+X22*'Ltg-Calcs'!$I$17+AG22*'Ltg-Calcs'!$I$22</f>
        <v>0.1</v>
      </c>
      <c r="AQ22" s="34">
        <f>+P22*'Ltg-Calcs'!$I$12+Y22*'Ltg-Calcs'!$I$17+AH22*'Ltg-Calcs'!$I$22</f>
        <v>0.2</v>
      </c>
      <c r="AR22" s="33">
        <f>+Q22*'Ltg-Calcs'!$J$13+Z22*'Ltg-Calcs'!$J$18+AI22*'Ltg-Calcs'!$J$23</f>
        <v>0.1</v>
      </c>
      <c r="AS22" s="34">
        <f>+R22*'Ltg-Calcs'!$J$13+AA22*'Ltg-Calcs'!$J$18+AJ22*'Ltg-Calcs'!$J$23</f>
        <v>0.2</v>
      </c>
      <c r="AT22" s="33">
        <f>+S22*'Ltg-Calcs'!$K$14+AB22*'Ltg-Calcs'!$K$19+AK22*'Ltg-Calcs'!$K$24</f>
        <v>0.1</v>
      </c>
      <c r="AU22" s="34">
        <f>+T22*'Ltg-Calcs'!$K$14+AC22*'Ltg-Calcs'!$K$19+AL22*'Ltg-Calcs'!$K$24</f>
        <v>0.2</v>
      </c>
      <c r="AV22" s="35">
        <f>+U22*'Ltg-Calcs'!$L$15+AD22*'Ltg-Calcs'!$L$20+AM22*'Ltg-Calcs'!$L$25</f>
        <v>0.1</v>
      </c>
      <c r="AW22" s="34">
        <f>+V22*'Ltg-Calcs'!$L$15+AE22*'Ltg-Calcs'!$L$20+AN22*'Ltg-Calcs'!$L$25</f>
        <v>0.2</v>
      </c>
    </row>
    <row r="23" spans="2:49" ht="12.75">
      <c r="B23" s="9">
        <v>9</v>
      </c>
      <c r="C23" s="16">
        <f t="shared" si="2"/>
        <v>0.024164184045018206</v>
      </c>
      <c r="D23" s="16">
        <f t="shared" si="3"/>
        <v>0.027478732214108258</v>
      </c>
      <c r="E23" s="16">
        <f t="shared" si="4"/>
        <v>0.024164184045018206</v>
      </c>
      <c r="F23" s="16">
        <f t="shared" si="5"/>
        <v>0.027478732214108258</v>
      </c>
      <c r="G23" s="16">
        <f t="shared" si="6"/>
        <v>0.00805472801500607</v>
      </c>
      <c r="H23" s="16">
        <f t="shared" si="7"/>
        <v>0.027478732214108258</v>
      </c>
      <c r="I23" s="16">
        <f t="shared" si="8"/>
        <v>0.024164184045018206</v>
      </c>
      <c r="J23" s="16">
        <f t="shared" si="9"/>
        <v>0.027478732214108258</v>
      </c>
      <c r="M23" s="9">
        <v>6</v>
      </c>
      <c r="N23" s="5">
        <v>0.4</v>
      </c>
      <c r="O23" s="23">
        <v>0.2</v>
      </c>
      <c r="P23" s="21">
        <v>0.4</v>
      </c>
      <c r="Q23" s="20">
        <f t="shared" si="10"/>
        <v>0.2</v>
      </c>
      <c r="R23" s="21">
        <f t="shared" si="11"/>
        <v>0.4</v>
      </c>
      <c r="S23" s="23">
        <f t="shared" si="12"/>
        <v>0.2</v>
      </c>
      <c r="T23" s="24">
        <f t="shared" si="12"/>
        <v>0.4</v>
      </c>
      <c r="U23" s="20">
        <f t="shared" si="12"/>
        <v>0.2</v>
      </c>
      <c r="V23" s="24">
        <f t="shared" si="12"/>
        <v>0.4</v>
      </c>
      <c r="W23" s="20"/>
      <c r="X23" s="23">
        <f t="shared" si="13"/>
        <v>0.2</v>
      </c>
      <c r="Y23" s="21">
        <f t="shared" si="14"/>
        <v>0.4</v>
      </c>
      <c r="Z23" s="20">
        <f t="shared" si="15"/>
        <v>0.2</v>
      </c>
      <c r="AA23" s="21">
        <f t="shared" si="17"/>
        <v>0.4</v>
      </c>
      <c r="AB23" s="23">
        <f t="shared" si="18"/>
        <v>0.2</v>
      </c>
      <c r="AC23" s="24">
        <f t="shared" si="16"/>
        <v>0.4</v>
      </c>
      <c r="AD23" s="20">
        <f t="shared" si="19"/>
        <v>0.2</v>
      </c>
      <c r="AE23" s="24">
        <f t="shared" si="20"/>
        <v>0.4</v>
      </c>
      <c r="AF23" s="20"/>
      <c r="AG23" s="23">
        <v>0.2</v>
      </c>
      <c r="AH23" s="21">
        <v>0.55</v>
      </c>
      <c r="AI23" s="20">
        <f t="shared" si="23"/>
        <v>0.2</v>
      </c>
      <c r="AJ23" s="21">
        <f t="shared" si="24"/>
        <v>0.55</v>
      </c>
      <c r="AK23" s="23">
        <f t="shared" si="25"/>
        <v>0.2</v>
      </c>
      <c r="AL23" s="24">
        <f t="shared" si="26"/>
        <v>0.55</v>
      </c>
      <c r="AM23" s="20">
        <f t="shared" si="27"/>
        <v>0.2</v>
      </c>
      <c r="AN23" s="24">
        <f t="shared" si="28"/>
        <v>0.55</v>
      </c>
      <c r="AP23" s="33">
        <f>+O23*'Ltg-Calcs'!$I$12+X23*'Ltg-Calcs'!$I$17+AG23*'Ltg-Calcs'!$I$22</f>
        <v>0.2</v>
      </c>
      <c r="AQ23" s="34">
        <f>+P23*'Ltg-Calcs'!$I$12+Y23*'Ltg-Calcs'!$I$17+AH23*'Ltg-Calcs'!$I$22</f>
        <v>0.4348000000000001</v>
      </c>
      <c r="AR23" s="33">
        <f>+Q23*'Ltg-Calcs'!$J$13+Z23*'Ltg-Calcs'!$J$18+AI23*'Ltg-Calcs'!$J$23</f>
        <v>0.2</v>
      </c>
      <c r="AS23" s="34">
        <f>+R23*'Ltg-Calcs'!$J$13+AA23*'Ltg-Calcs'!$J$18+AJ23*'Ltg-Calcs'!$J$23</f>
        <v>0.4428571428571429</v>
      </c>
      <c r="AT23" s="33">
        <f>+S23*'Ltg-Calcs'!$K$14+AB23*'Ltg-Calcs'!$K$19+AK23*'Ltg-Calcs'!$K$24</f>
        <v>0.2</v>
      </c>
      <c r="AU23" s="34">
        <f>+T23*'Ltg-Calcs'!$K$14+AC23*'Ltg-Calcs'!$K$19+AL23*'Ltg-Calcs'!$K$24</f>
        <v>0.43809523809523815</v>
      </c>
      <c r="AV23" s="35">
        <f>+U23*'Ltg-Calcs'!$L$15+AD23*'Ltg-Calcs'!$L$20+AM23*'Ltg-Calcs'!$L$25</f>
        <v>0.2</v>
      </c>
      <c r="AW23" s="34">
        <f>+V23*'Ltg-Calcs'!$L$15+AE23*'Ltg-Calcs'!$L$20+AN23*'Ltg-Calcs'!$L$25</f>
        <v>0.43879310344827593</v>
      </c>
    </row>
    <row r="24" spans="2:49" ht="12.75">
      <c r="B24" s="9">
        <v>10</v>
      </c>
      <c r="C24" s="16">
        <f t="shared" si="2"/>
        <v>0.024164184045018206</v>
      </c>
      <c r="D24" s="16">
        <f t="shared" si="3"/>
        <v>0.009159577404702753</v>
      </c>
      <c r="E24" s="16">
        <f t="shared" si="4"/>
        <v>0.024164184045018206</v>
      </c>
      <c r="F24" s="16">
        <f t="shared" si="5"/>
        <v>0.009159577404702753</v>
      </c>
      <c r="G24" s="16">
        <f t="shared" si="6"/>
        <v>0.00805472801500607</v>
      </c>
      <c r="H24" s="16">
        <f t="shared" si="7"/>
        <v>0.009159577404702753</v>
      </c>
      <c r="I24" s="16">
        <f t="shared" si="8"/>
        <v>0.024164184045018206</v>
      </c>
      <c r="J24" s="16">
        <f t="shared" si="9"/>
        <v>0.009159577404702753</v>
      </c>
      <c r="M24" s="9">
        <v>7</v>
      </c>
      <c r="N24" s="5">
        <v>0.4</v>
      </c>
      <c r="O24" s="23">
        <v>0.25</v>
      </c>
      <c r="P24" s="21">
        <v>0.45</v>
      </c>
      <c r="Q24" s="20">
        <f t="shared" si="10"/>
        <v>0.25</v>
      </c>
      <c r="R24" s="21">
        <f t="shared" si="11"/>
        <v>0.45</v>
      </c>
      <c r="S24" s="23">
        <f t="shared" si="12"/>
        <v>0.25</v>
      </c>
      <c r="T24" s="24">
        <f t="shared" si="12"/>
        <v>0.45</v>
      </c>
      <c r="U24" s="20">
        <f t="shared" si="12"/>
        <v>0.25</v>
      </c>
      <c r="V24" s="24">
        <f t="shared" si="12"/>
        <v>0.45</v>
      </c>
      <c r="W24" s="20"/>
      <c r="X24" s="23">
        <v>0.15</v>
      </c>
      <c r="Y24" s="21">
        <v>0.35</v>
      </c>
      <c r="Z24" s="20">
        <v>0.15</v>
      </c>
      <c r="AA24" s="21">
        <f t="shared" si="17"/>
        <v>0.35</v>
      </c>
      <c r="AB24" s="23">
        <v>0.05</v>
      </c>
      <c r="AC24" s="24">
        <f t="shared" si="16"/>
        <v>0.35</v>
      </c>
      <c r="AD24" s="20">
        <f t="shared" si="19"/>
        <v>0.15</v>
      </c>
      <c r="AE24" s="24">
        <f t="shared" si="20"/>
        <v>0.35</v>
      </c>
      <c r="AF24" s="20"/>
      <c r="AG24" s="23">
        <v>0.35</v>
      </c>
      <c r="AH24" s="21">
        <v>0.65</v>
      </c>
      <c r="AI24" s="20">
        <f t="shared" si="23"/>
        <v>0.25</v>
      </c>
      <c r="AJ24" s="21">
        <f t="shared" si="24"/>
        <v>0.65</v>
      </c>
      <c r="AK24" s="23">
        <f t="shared" si="25"/>
        <v>0.35</v>
      </c>
      <c r="AL24" s="24">
        <f t="shared" si="26"/>
        <v>0.65</v>
      </c>
      <c r="AM24" s="20">
        <f t="shared" si="27"/>
        <v>0.25</v>
      </c>
      <c r="AN24" s="24">
        <f t="shared" si="28"/>
        <v>0.65</v>
      </c>
      <c r="AP24" s="33">
        <f>+O24*'Ltg-Calcs'!$I$12+X24*'Ltg-Calcs'!$I$17+AG24*'Ltg-Calcs'!$I$22</f>
        <v>0.2492</v>
      </c>
      <c r="AQ24" s="34">
        <f>+P24*'Ltg-Calcs'!$I$12+Y24*'Ltg-Calcs'!$I$17+AH24*'Ltg-Calcs'!$I$22</f>
        <v>0.47240000000000004</v>
      </c>
      <c r="AR24" s="33">
        <f>+Q24*'Ltg-Calcs'!$J$13+Z24*'Ltg-Calcs'!$J$18+AI24*'Ltg-Calcs'!$J$23</f>
        <v>0.22321428571428573</v>
      </c>
      <c r="AS24" s="34">
        <f>+R24*'Ltg-Calcs'!$J$13+AA24*'Ltg-Calcs'!$J$18+AJ24*'Ltg-Calcs'!$J$23</f>
        <v>0.48035714285714287</v>
      </c>
      <c r="AT24" s="33">
        <f>+S24*'Ltg-Calcs'!$K$14+AB24*'Ltg-Calcs'!$K$19+AK24*'Ltg-Calcs'!$K$24</f>
        <v>0.223015873015873</v>
      </c>
      <c r="AU24" s="34">
        <f>+T24*'Ltg-Calcs'!$K$14+AC24*'Ltg-Calcs'!$K$19+AL24*'Ltg-Calcs'!$K$24</f>
        <v>0.4746031746031746</v>
      </c>
      <c r="AV24" s="35">
        <f>+U24*'Ltg-Calcs'!$L$15+AD24*'Ltg-Calcs'!$L$20+AM24*'Ltg-Calcs'!$L$25</f>
        <v>0.22586206896551725</v>
      </c>
      <c r="AW24" s="34">
        <f>+V24*'Ltg-Calcs'!$L$15+AE24*'Ltg-Calcs'!$L$20+AN24*'Ltg-Calcs'!$L$25</f>
        <v>0.47758620689655173</v>
      </c>
    </row>
    <row r="25" spans="2:49" ht="12.75">
      <c r="B25" s="9">
        <v>11</v>
      </c>
      <c r="C25" s="16">
        <f t="shared" si="2"/>
        <v>0.024164184045018206</v>
      </c>
      <c r="D25" s="16">
        <f t="shared" si="3"/>
        <v>0.009159577404702753</v>
      </c>
      <c r="E25" s="16">
        <f t="shared" si="4"/>
        <v>0.024164184045018206</v>
      </c>
      <c r="F25" s="16">
        <f t="shared" si="5"/>
        <v>0.009159577404702753</v>
      </c>
      <c r="G25" s="16">
        <f t="shared" si="6"/>
        <v>0.00805472801500607</v>
      </c>
      <c r="H25" s="16">
        <f t="shared" si="7"/>
        <v>0.009159577404702753</v>
      </c>
      <c r="I25" s="16">
        <f t="shared" si="8"/>
        <v>0.024164184045018206</v>
      </c>
      <c r="J25" s="16">
        <f t="shared" si="9"/>
        <v>0.009159577404702753</v>
      </c>
      <c r="M25" s="9">
        <v>8</v>
      </c>
      <c r="N25" s="5">
        <v>0.2</v>
      </c>
      <c r="O25" s="23">
        <v>0.25</v>
      </c>
      <c r="P25" s="21">
        <v>0.4</v>
      </c>
      <c r="Q25" s="20">
        <f t="shared" si="10"/>
        <v>0.25</v>
      </c>
      <c r="R25" s="21">
        <f t="shared" si="11"/>
        <v>0.4</v>
      </c>
      <c r="S25" s="23">
        <f t="shared" si="12"/>
        <v>0.25</v>
      </c>
      <c r="T25" s="24">
        <f t="shared" si="12"/>
        <v>0.4</v>
      </c>
      <c r="U25" s="20">
        <f t="shared" si="12"/>
        <v>0.25</v>
      </c>
      <c r="V25" s="24">
        <f t="shared" si="12"/>
        <v>0.4</v>
      </c>
      <c r="W25" s="20"/>
      <c r="X25" s="23">
        <v>0.15</v>
      </c>
      <c r="Y25" s="21">
        <v>0.25</v>
      </c>
      <c r="Z25" s="20">
        <v>0.15</v>
      </c>
      <c r="AA25" s="21">
        <f t="shared" si="17"/>
        <v>0.25</v>
      </c>
      <c r="AB25" s="23">
        <v>0.05</v>
      </c>
      <c r="AC25" s="24">
        <f t="shared" si="16"/>
        <v>0.25</v>
      </c>
      <c r="AD25" s="20">
        <f t="shared" si="19"/>
        <v>0.15</v>
      </c>
      <c r="AE25" s="24">
        <f t="shared" si="20"/>
        <v>0.25</v>
      </c>
      <c r="AF25" s="20"/>
      <c r="AG25" s="23">
        <v>0.3</v>
      </c>
      <c r="AH25" s="21">
        <v>0.55</v>
      </c>
      <c r="AI25" s="20">
        <f t="shared" si="23"/>
        <v>0.25</v>
      </c>
      <c r="AJ25" s="21">
        <f t="shared" si="24"/>
        <v>0.55</v>
      </c>
      <c r="AK25" s="23">
        <f t="shared" si="25"/>
        <v>0.3</v>
      </c>
      <c r="AL25" s="24">
        <f t="shared" si="26"/>
        <v>0.55</v>
      </c>
      <c r="AM25" s="20">
        <f t="shared" si="27"/>
        <v>0.25</v>
      </c>
      <c r="AN25" s="24">
        <f t="shared" si="28"/>
        <v>0.55</v>
      </c>
      <c r="AP25" s="33">
        <f>+O25*'Ltg-Calcs'!$I$12+X25*'Ltg-Calcs'!$I$17+AG25*'Ltg-Calcs'!$I$22</f>
        <v>0.2376</v>
      </c>
      <c r="AQ25" s="34">
        <f>+P25*'Ltg-Calcs'!$I$12+Y25*'Ltg-Calcs'!$I$17+AH25*'Ltg-Calcs'!$I$22</f>
        <v>0.39880000000000004</v>
      </c>
      <c r="AR25" s="33">
        <f>+Q25*'Ltg-Calcs'!$J$13+Z25*'Ltg-Calcs'!$J$18+AI25*'Ltg-Calcs'!$J$23</f>
        <v>0.22321428571428573</v>
      </c>
      <c r="AS25" s="34">
        <f>+R25*'Ltg-Calcs'!$J$13+AA25*'Ltg-Calcs'!$J$18+AJ25*'Ltg-Calcs'!$J$23</f>
        <v>0.40267857142857144</v>
      </c>
      <c r="AT25" s="33">
        <f>+S25*'Ltg-Calcs'!$K$14+AB25*'Ltg-Calcs'!$K$19+AK25*'Ltg-Calcs'!$K$24</f>
        <v>0.2103174603174603</v>
      </c>
      <c r="AU25" s="34">
        <f>+T25*'Ltg-Calcs'!$K$14+AC25*'Ltg-Calcs'!$K$19+AL25*'Ltg-Calcs'!$K$24</f>
        <v>0.39880952380952384</v>
      </c>
      <c r="AV25" s="35">
        <f>+U25*'Ltg-Calcs'!$L$15+AD25*'Ltg-Calcs'!$L$20+AM25*'Ltg-Calcs'!$L$25</f>
        <v>0.22586206896551725</v>
      </c>
      <c r="AW25" s="34">
        <f>+V25*'Ltg-Calcs'!$L$15+AE25*'Ltg-Calcs'!$L$20+AN25*'Ltg-Calcs'!$L$25</f>
        <v>0.4025862068965518</v>
      </c>
    </row>
    <row r="26" spans="2:49" ht="12.75">
      <c r="B26" s="9">
        <v>12</v>
      </c>
      <c r="C26" s="16">
        <f t="shared" si="2"/>
        <v>0.024164184045018206</v>
      </c>
      <c r="D26" s="16">
        <f t="shared" si="3"/>
        <v>0.009159577404702753</v>
      </c>
      <c r="E26" s="16">
        <f t="shared" si="4"/>
        <v>0.024164184045018206</v>
      </c>
      <c r="F26" s="16">
        <f t="shared" si="5"/>
        <v>0.009159577404702753</v>
      </c>
      <c r="G26" s="16">
        <f t="shared" si="6"/>
        <v>0.00805472801500607</v>
      </c>
      <c r="H26" s="16">
        <f t="shared" si="7"/>
        <v>0.009159577404702753</v>
      </c>
      <c r="I26" s="16">
        <f t="shared" si="8"/>
        <v>0.024164184045018206</v>
      </c>
      <c r="J26" s="16">
        <f t="shared" si="9"/>
        <v>0.009159577404702753</v>
      </c>
      <c r="M26" s="9">
        <v>9</v>
      </c>
      <c r="N26" s="5">
        <v>0.2</v>
      </c>
      <c r="O26" s="23">
        <v>0.15</v>
      </c>
      <c r="P26" s="21">
        <v>0.15</v>
      </c>
      <c r="Q26" s="20">
        <f t="shared" si="10"/>
        <v>0.15</v>
      </c>
      <c r="R26" s="21">
        <f t="shared" si="11"/>
        <v>0.15</v>
      </c>
      <c r="S26" s="23">
        <v>0.05</v>
      </c>
      <c r="T26" s="24">
        <f aca="true" t="shared" si="29" ref="T26:T41">+P26</f>
        <v>0.15</v>
      </c>
      <c r="U26" s="20">
        <f aca="true" t="shared" si="30" ref="U26:U41">+Q26</f>
        <v>0.15</v>
      </c>
      <c r="V26" s="24">
        <f aca="true" t="shared" si="31" ref="V26:V41">+R26</f>
        <v>0.15</v>
      </c>
      <c r="W26" s="20"/>
      <c r="X26" s="23">
        <f t="shared" si="13"/>
        <v>0.15</v>
      </c>
      <c r="Y26" s="21">
        <f t="shared" si="14"/>
        <v>0.15</v>
      </c>
      <c r="Z26" s="20">
        <f t="shared" si="15"/>
        <v>0.15</v>
      </c>
      <c r="AA26" s="21">
        <f t="shared" si="17"/>
        <v>0.15</v>
      </c>
      <c r="AB26" s="23">
        <v>0.05</v>
      </c>
      <c r="AC26" s="24">
        <f t="shared" si="16"/>
        <v>0.15</v>
      </c>
      <c r="AD26" s="20">
        <f t="shared" si="19"/>
        <v>0.15</v>
      </c>
      <c r="AE26" s="24">
        <f t="shared" si="20"/>
        <v>0.15</v>
      </c>
      <c r="AF26" s="20"/>
      <c r="AG26" s="23">
        <f t="shared" si="21"/>
        <v>0.15</v>
      </c>
      <c r="AH26" s="21">
        <f t="shared" si="22"/>
        <v>0.15</v>
      </c>
      <c r="AI26" s="20">
        <f t="shared" si="23"/>
        <v>0.15</v>
      </c>
      <c r="AJ26" s="21">
        <f t="shared" si="24"/>
        <v>0.15</v>
      </c>
      <c r="AK26" s="23">
        <f>+AB26</f>
        <v>0.05</v>
      </c>
      <c r="AL26" s="24">
        <f t="shared" si="26"/>
        <v>0.15</v>
      </c>
      <c r="AM26" s="20">
        <f t="shared" si="27"/>
        <v>0.15</v>
      </c>
      <c r="AN26" s="24">
        <f t="shared" si="28"/>
        <v>0.15</v>
      </c>
      <c r="AP26" s="33">
        <f>+O26*'Ltg-Calcs'!$I$12+X26*'Ltg-Calcs'!$I$17+AG26*'Ltg-Calcs'!$I$22</f>
        <v>0.15</v>
      </c>
      <c r="AQ26" s="34">
        <f>+P26*'Ltg-Calcs'!$I$12+Y26*'Ltg-Calcs'!$I$17+AH26*'Ltg-Calcs'!$I$22</f>
        <v>0.15</v>
      </c>
      <c r="AR26" s="33">
        <f>+Q26*'Ltg-Calcs'!$J$13+Z26*'Ltg-Calcs'!$J$18+AI26*'Ltg-Calcs'!$J$23</f>
        <v>0.15</v>
      </c>
      <c r="AS26" s="34">
        <f>+R26*'Ltg-Calcs'!$J$13+AA26*'Ltg-Calcs'!$J$18+AJ26*'Ltg-Calcs'!$J$23</f>
        <v>0.15</v>
      </c>
      <c r="AT26" s="33">
        <f>+S26*'Ltg-Calcs'!$K$14+AB26*'Ltg-Calcs'!$K$19+AK26*'Ltg-Calcs'!$K$24</f>
        <v>0.05</v>
      </c>
      <c r="AU26" s="34">
        <f>+T26*'Ltg-Calcs'!$K$14+AC26*'Ltg-Calcs'!$K$19+AL26*'Ltg-Calcs'!$K$24</f>
        <v>0.15</v>
      </c>
      <c r="AV26" s="35">
        <f>+U26*'Ltg-Calcs'!$L$15+AD26*'Ltg-Calcs'!$L$20+AM26*'Ltg-Calcs'!$L$25</f>
        <v>0.15</v>
      </c>
      <c r="AW26" s="34">
        <f>+V26*'Ltg-Calcs'!$L$15+AE26*'Ltg-Calcs'!$L$20+AN26*'Ltg-Calcs'!$L$25</f>
        <v>0.15</v>
      </c>
    </row>
    <row r="27" spans="2:49" ht="12.75">
      <c r="B27" s="9">
        <v>13</v>
      </c>
      <c r="C27" s="16">
        <f t="shared" si="2"/>
        <v>0.024164184045018206</v>
      </c>
      <c r="D27" s="16">
        <f t="shared" si="3"/>
        <v>0.009159577404702753</v>
      </c>
      <c r="E27" s="16">
        <f t="shared" si="4"/>
        <v>0.024164184045018206</v>
      </c>
      <c r="F27" s="16">
        <f t="shared" si="5"/>
        <v>0.009159577404702753</v>
      </c>
      <c r="G27" s="16">
        <f t="shared" si="6"/>
        <v>0.00805472801500607</v>
      </c>
      <c r="H27" s="16">
        <f t="shared" si="7"/>
        <v>0.009159577404702753</v>
      </c>
      <c r="I27" s="16">
        <f t="shared" si="8"/>
        <v>0.024164184045018206</v>
      </c>
      <c r="J27" s="16">
        <f t="shared" si="9"/>
        <v>0.009159577404702753</v>
      </c>
      <c r="M27" s="9">
        <v>10</v>
      </c>
      <c r="N27" s="5">
        <v>0.2</v>
      </c>
      <c r="O27" s="23">
        <v>0.15</v>
      </c>
      <c r="P27" s="21">
        <v>0.05</v>
      </c>
      <c r="Q27" s="20">
        <f t="shared" si="10"/>
        <v>0.15</v>
      </c>
      <c r="R27" s="21">
        <f t="shared" si="11"/>
        <v>0.05</v>
      </c>
      <c r="S27" s="23">
        <v>0.05</v>
      </c>
      <c r="T27" s="24">
        <f t="shared" si="29"/>
        <v>0.05</v>
      </c>
      <c r="U27" s="20">
        <f t="shared" si="30"/>
        <v>0.15</v>
      </c>
      <c r="V27" s="24">
        <f t="shared" si="31"/>
        <v>0.05</v>
      </c>
      <c r="W27" s="20"/>
      <c r="X27" s="23">
        <f t="shared" si="13"/>
        <v>0.15</v>
      </c>
      <c r="Y27" s="21">
        <f t="shared" si="14"/>
        <v>0.05</v>
      </c>
      <c r="Z27" s="20">
        <f t="shared" si="15"/>
        <v>0.15</v>
      </c>
      <c r="AA27" s="21">
        <f t="shared" si="17"/>
        <v>0.05</v>
      </c>
      <c r="AB27" s="23">
        <v>0.05</v>
      </c>
      <c r="AC27" s="24">
        <f t="shared" si="16"/>
        <v>0.05</v>
      </c>
      <c r="AD27" s="20">
        <f t="shared" si="19"/>
        <v>0.15</v>
      </c>
      <c r="AE27" s="24">
        <f t="shared" si="20"/>
        <v>0.05</v>
      </c>
      <c r="AF27" s="20"/>
      <c r="AG27" s="23">
        <f t="shared" si="21"/>
        <v>0.15</v>
      </c>
      <c r="AH27" s="21">
        <f t="shared" si="22"/>
        <v>0.05</v>
      </c>
      <c r="AI27" s="20">
        <f t="shared" si="23"/>
        <v>0.15</v>
      </c>
      <c r="AJ27" s="21">
        <f t="shared" si="24"/>
        <v>0.05</v>
      </c>
      <c r="AK27" s="23">
        <f aca="true" t="shared" si="32" ref="AK27:AK32">+AB27</f>
        <v>0.05</v>
      </c>
      <c r="AL27" s="24">
        <f t="shared" si="26"/>
        <v>0.05</v>
      </c>
      <c r="AM27" s="20">
        <f t="shared" si="27"/>
        <v>0.15</v>
      </c>
      <c r="AN27" s="24">
        <f t="shared" si="28"/>
        <v>0.05</v>
      </c>
      <c r="AP27" s="33">
        <f>+O27*'Ltg-Calcs'!$I$12+X27*'Ltg-Calcs'!$I$17+AG27*'Ltg-Calcs'!$I$22</f>
        <v>0.15</v>
      </c>
      <c r="AQ27" s="34">
        <f>+P27*'Ltg-Calcs'!$I$12+Y27*'Ltg-Calcs'!$I$17+AH27*'Ltg-Calcs'!$I$22</f>
        <v>0.05</v>
      </c>
      <c r="AR27" s="33">
        <f>+Q27*'Ltg-Calcs'!$J$13+Z27*'Ltg-Calcs'!$J$18+AI27*'Ltg-Calcs'!$J$23</f>
        <v>0.15</v>
      </c>
      <c r="AS27" s="34">
        <f>+R27*'Ltg-Calcs'!$J$13+AA27*'Ltg-Calcs'!$J$18+AJ27*'Ltg-Calcs'!$J$23</f>
        <v>0.05</v>
      </c>
      <c r="AT27" s="33">
        <f>+S27*'Ltg-Calcs'!$K$14+AB27*'Ltg-Calcs'!$K$19+AK27*'Ltg-Calcs'!$K$24</f>
        <v>0.05</v>
      </c>
      <c r="AU27" s="34">
        <f>+T27*'Ltg-Calcs'!$K$14+AC27*'Ltg-Calcs'!$K$19+AL27*'Ltg-Calcs'!$K$24</f>
        <v>0.05</v>
      </c>
      <c r="AV27" s="35">
        <f>+U27*'Ltg-Calcs'!$L$15+AD27*'Ltg-Calcs'!$L$20+AM27*'Ltg-Calcs'!$L$25</f>
        <v>0.15</v>
      </c>
      <c r="AW27" s="34">
        <f>+V27*'Ltg-Calcs'!$L$15+AE27*'Ltg-Calcs'!$L$20+AN27*'Ltg-Calcs'!$L$25</f>
        <v>0.05</v>
      </c>
    </row>
    <row r="28" spans="2:49" ht="12.75">
      <c r="B28" s="9">
        <v>14</v>
      </c>
      <c r="C28" s="16">
        <f t="shared" si="2"/>
        <v>0.024164184045018206</v>
      </c>
      <c r="D28" s="16">
        <f t="shared" si="3"/>
        <v>0.009159577404702753</v>
      </c>
      <c r="E28" s="16">
        <f t="shared" si="4"/>
        <v>0.024164184045018206</v>
      </c>
      <c r="F28" s="16">
        <f t="shared" si="5"/>
        <v>0.009159577404702753</v>
      </c>
      <c r="G28" s="16">
        <f t="shared" si="6"/>
        <v>0.00805472801500607</v>
      </c>
      <c r="H28" s="16">
        <f t="shared" si="7"/>
        <v>0.009159577404702753</v>
      </c>
      <c r="I28" s="16">
        <f t="shared" si="8"/>
        <v>0.024164184045018206</v>
      </c>
      <c r="J28" s="16">
        <f t="shared" si="9"/>
        <v>0.009159577404702753</v>
      </c>
      <c r="M28" s="9">
        <v>11</v>
      </c>
      <c r="N28" s="5">
        <v>0.2</v>
      </c>
      <c r="O28" s="23">
        <v>0.15</v>
      </c>
      <c r="P28" s="21">
        <v>0.05</v>
      </c>
      <c r="Q28" s="20">
        <f t="shared" si="10"/>
        <v>0.15</v>
      </c>
      <c r="R28" s="21">
        <f t="shared" si="11"/>
        <v>0.05</v>
      </c>
      <c r="S28" s="23">
        <v>0.05</v>
      </c>
      <c r="T28" s="24">
        <f t="shared" si="29"/>
        <v>0.05</v>
      </c>
      <c r="U28" s="20">
        <f t="shared" si="30"/>
        <v>0.15</v>
      </c>
      <c r="V28" s="24">
        <f t="shared" si="31"/>
        <v>0.05</v>
      </c>
      <c r="W28" s="20"/>
      <c r="X28" s="23">
        <f t="shared" si="13"/>
        <v>0.15</v>
      </c>
      <c r="Y28" s="21">
        <f t="shared" si="14"/>
        <v>0.05</v>
      </c>
      <c r="Z28" s="20">
        <f t="shared" si="15"/>
        <v>0.15</v>
      </c>
      <c r="AA28" s="21">
        <f t="shared" si="17"/>
        <v>0.05</v>
      </c>
      <c r="AB28" s="23">
        <v>0.05</v>
      </c>
      <c r="AC28" s="24">
        <f t="shared" si="16"/>
        <v>0.05</v>
      </c>
      <c r="AD28" s="20">
        <f t="shared" si="19"/>
        <v>0.15</v>
      </c>
      <c r="AE28" s="24">
        <f t="shared" si="20"/>
        <v>0.05</v>
      </c>
      <c r="AF28" s="20"/>
      <c r="AG28" s="23">
        <f t="shared" si="21"/>
        <v>0.15</v>
      </c>
      <c r="AH28" s="21">
        <f t="shared" si="22"/>
        <v>0.05</v>
      </c>
      <c r="AI28" s="20">
        <f t="shared" si="23"/>
        <v>0.15</v>
      </c>
      <c r="AJ28" s="21">
        <f t="shared" si="24"/>
        <v>0.05</v>
      </c>
      <c r="AK28" s="23">
        <f t="shared" si="32"/>
        <v>0.05</v>
      </c>
      <c r="AL28" s="24">
        <f t="shared" si="26"/>
        <v>0.05</v>
      </c>
      <c r="AM28" s="20">
        <f t="shared" si="27"/>
        <v>0.15</v>
      </c>
      <c r="AN28" s="24">
        <f t="shared" si="28"/>
        <v>0.05</v>
      </c>
      <c r="AP28" s="33">
        <f>+O28*'Ltg-Calcs'!$I$12+X28*'Ltg-Calcs'!$I$17+AG28*'Ltg-Calcs'!$I$22</f>
        <v>0.15</v>
      </c>
      <c r="AQ28" s="34">
        <f>+P28*'Ltg-Calcs'!$I$12+Y28*'Ltg-Calcs'!$I$17+AH28*'Ltg-Calcs'!$I$22</f>
        <v>0.05</v>
      </c>
      <c r="AR28" s="33">
        <f>+Q28*'Ltg-Calcs'!$J$13+Z28*'Ltg-Calcs'!$J$18+AI28*'Ltg-Calcs'!$J$23</f>
        <v>0.15</v>
      </c>
      <c r="AS28" s="34">
        <f>+R28*'Ltg-Calcs'!$J$13+AA28*'Ltg-Calcs'!$J$18+AJ28*'Ltg-Calcs'!$J$23</f>
        <v>0.05</v>
      </c>
      <c r="AT28" s="33">
        <f>+S28*'Ltg-Calcs'!$K$14+AB28*'Ltg-Calcs'!$K$19+AK28*'Ltg-Calcs'!$K$24</f>
        <v>0.05</v>
      </c>
      <c r="AU28" s="34">
        <f>+T28*'Ltg-Calcs'!$K$14+AC28*'Ltg-Calcs'!$K$19+AL28*'Ltg-Calcs'!$K$24</f>
        <v>0.05</v>
      </c>
      <c r="AV28" s="35">
        <f>+U28*'Ltg-Calcs'!$L$15+AD28*'Ltg-Calcs'!$L$20+AM28*'Ltg-Calcs'!$L$25</f>
        <v>0.15</v>
      </c>
      <c r="AW28" s="34">
        <f>+V28*'Ltg-Calcs'!$L$15+AE28*'Ltg-Calcs'!$L$20+AN28*'Ltg-Calcs'!$L$25</f>
        <v>0.05</v>
      </c>
    </row>
    <row r="29" spans="2:49" ht="12.75">
      <c r="B29" s="9">
        <v>15</v>
      </c>
      <c r="C29" s="16">
        <f t="shared" si="2"/>
        <v>0.024164184045018206</v>
      </c>
      <c r="D29" s="16">
        <f t="shared" si="3"/>
        <v>0.009159577404702753</v>
      </c>
      <c r="E29" s="16">
        <f t="shared" si="4"/>
        <v>0.024164184045018206</v>
      </c>
      <c r="F29" s="16">
        <f t="shared" si="5"/>
        <v>0.009159577404702753</v>
      </c>
      <c r="G29" s="16">
        <f t="shared" si="6"/>
        <v>0.00805472801500607</v>
      </c>
      <c r="H29" s="16">
        <f t="shared" si="7"/>
        <v>0.009159577404702753</v>
      </c>
      <c r="I29" s="16">
        <f t="shared" si="8"/>
        <v>0.024164184045018206</v>
      </c>
      <c r="J29" s="16">
        <f t="shared" si="9"/>
        <v>0.009159577404702753</v>
      </c>
      <c r="M29" s="9">
        <v>12</v>
      </c>
      <c r="N29" s="5">
        <v>0.2</v>
      </c>
      <c r="O29" s="23">
        <v>0.15</v>
      </c>
      <c r="P29" s="21">
        <v>0.05</v>
      </c>
      <c r="Q29" s="20">
        <f t="shared" si="10"/>
        <v>0.15</v>
      </c>
      <c r="R29" s="21">
        <f t="shared" si="11"/>
        <v>0.05</v>
      </c>
      <c r="S29" s="23">
        <v>0.05</v>
      </c>
      <c r="T29" s="24">
        <f t="shared" si="29"/>
        <v>0.05</v>
      </c>
      <c r="U29" s="20">
        <f t="shared" si="30"/>
        <v>0.15</v>
      </c>
      <c r="V29" s="24">
        <f t="shared" si="31"/>
        <v>0.05</v>
      </c>
      <c r="W29" s="20"/>
      <c r="X29" s="23">
        <f t="shared" si="13"/>
        <v>0.15</v>
      </c>
      <c r="Y29" s="21">
        <f t="shared" si="14"/>
        <v>0.05</v>
      </c>
      <c r="Z29" s="20">
        <f t="shared" si="15"/>
        <v>0.15</v>
      </c>
      <c r="AA29" s="21">
        <f t="shared" si="17"/>
        <v>0.05</v>
      </c>
      <c r="AB29" s="23">
        <v>0.05</v>
      </c>
      <c r="AC29" s="24">
        <f t="shared" si="16"/>
        <v>0.05</v>
      </c>
      <c r="AD29" s="20">
        <f t="shared" si="19"/>
        <v>0.15</v>
      </c>
      <c r="AE29" s="24">
        <f t="shared" si="20"/>
        <v>0.05</v>
      </c>
      <c r="AF29" s="20"/>
      <c r="AG29" s="23">
        <f t="shared" si="21"/>
        <v>0.15</v>
      </c>
      <c r="AH29" s="21">
        <f t="shared" si="22"/>
        <v>0.05</v>
      </c>
      <c r="AI29" s="20">
        <f t="shared" si="23"/>
        <v>0.15</v>
      </c>
      <c r="AJ29" s="21">
        <f t="shared" si="24"/>
        <v>0.05</v>
      </c>
      <c r="AK29" s="23">
        <f t="shared" si="32"/>
        <v>0.05</v>
      </c>
      <c r="AL29" s="24">
        <f t="shared" si="26"/>
        <v>0.05</v>
      </c>
      <c r="AM29" s="20">
        <f t="shared" si="27"/>
        <v>0.15</v>
      </c>
      <c r="AN29" s="24">
        <f t="shared" si="28"/>
        <v>0.05</v>
      </c>
      <c r="AP29" s="33">
        <f>+O29*'Ltg-Calcs'!$I$12+X29*'Ltg-Calcs'!$I$17+AG29*'Ltg-Calcs'!$I$22</f>
        <v>0.15</v>
      </c>
      <c r="AQ29" s="34">
        <f>+P29*'Ltg-Calcs'!$I$12+Y29*'Ltg-Calcs'!$I$17+AH29*'Ltg-Calcs'!$I$22</f>
        <v>0.05</v>
      </c>
      <c r="AR29" s="33">
        <f>+Q29*'Ltg-Calcs'!$J$13+Z29*'Ltg-Calcs'!$J$18+AI29*'Ltg-Calcs'!$J$23</f>
        <v>0.15</v>
      </c>
      <c r="AS29" s="34">
        <f>+R29*'Ltg-Calcs'!$J$13+AA29*'Ltg-Calcs'!$J$18+AJ29*'Ltg-Calcs'!$J$23</f>
        <v>0.05</v>
      </c>
      <c r="AT29" s="33">
        <f>+S29*'Ltg-Calcs'!$K$14+AB29*'Ltg-Calcs'!$K$19+AK29*'Ltg-Calcs'!$K$24</f>
        <v>0.05</v>
      </c>
      <c r="AU29" s="34">
        <f>+T29*'Ltg-Calcs'!$K$14+AC29*'Ltg-Calcs'!$K$19+AL29*'Ltg-Calcs'!$K$24</f>
        <v>0.05</v>
      </c>
      <c r="AV29" s="35">
        <f>+U29*'Ltg-Calcs'!$L$15+AD29*'Ltg-Calcs'!$L$20+AM29*'Ltg-Calcs'!$L$25</f>
        <v>0.15</v>
      </c>
      <c r="AW29" s="34">
        <f>+V29*'Ltg-Calcs'!$L$15+AE29*'Ltg-Calcs'!$L$20+AN29*'Ltg-Calcs'!$L$25</f>
        <v>0.05</v>
      </c>
    </row>
    <row r="30" spans="2:49" ht="12.75">
      <c r="B30" s="9">
        <v>16</v>
      </c>
      <c r="C30" s="16">
        <f t="shared" si="2"/>
        <v>0.056383096105042475</v>
      </c>
      <c r="D30" s="16">
        <f t="shared" si="3"/>
        <v>0.018319154809405505</v>
      </c>
      <c r="E30" s="16">
        <f t="shared" si="4"/>
        <v>0.04027364007503034</v>
      </c>
      <c r="F30" s="16">
        <f t="shared" si="5"/>
        <v>0.018319154809405505</v>
      </c>
      <c r="G30" s="16">
        <f t="shared" si="6"/>
        <v>0.056383096105042475</v>
      </c>
      <c r="H30" s="16">
        <f t="shared" si="7"/>
        <v>0.018319154809405505</v>
      </c>
      <c r="I30" s="16">
        <f t="shared" si="8"/>
        <v>0.04027364007503034</v>
      </c>
      <c r="J30" s="16">
        <f t="shared" si="9"/>
        <v>0.018319154809405505</v>
      </c>
      <c r="M30" s="9">
        <v>13</v>
      </c>
      <c r="N30" s="5">
        <v>0.2</v>
      </c>
      <c r="O30" s="23">
        <v>0.15</v>
      </c>
      <c r="P30" s="21">
        <v>0.05</v>
      </c>
      <c r="Q30" s="20">
        <f t="shared" si="10"/>
        <v>0.15</v>
      </c>
      <c r="R30" s="21">
        <f t="shared" si="11"/>
        <v>0.05</v>
      </c>
      <c r="S30" s="23">
        <v>0.05</v>
      </c>
      <c r="T30" s="24">
        <f t="shared" si="29"/>
        <v>0.05</v>
      </c>
      <c r="U30" s="20">
        <f t="shared" si="30"/>
        <v>0.15</v>
      </c>
      <c r="V30" s="24">
        <f t="shared" si="31"/>
        <v>0.05</v>
      </c>
      <c r="W30" s="20"/>
      <c r="X30" s="23">
        <f t="shared" si="13"/>
        <v>0.15</v>
      </c>
      <c r="Y30" s="21">
        <f t="shared" si="14"/>
        <v>0.05</v>
      </c>
      <c r="Z30" s="20">
        <f t="shared" si="15"/>
        <v>0.15</v>
      </c>
      <c r="AA30" s="21">
        <f t="shared" si="17"/>
        <v>0.05</v>
      </c>
      <c r="AB30" s="23">
        <v>0.05</v>
      </c>
      <c r="AC30" s="24">
        <f t="shared" si="16"/>
        <v>0.05</v>
      </c>
      <c r="AD30" s="20">
        <f t="shared" si="19"/>
        <v>0.15</v>
      </c>
      <c r="AE30" s="24">
        <f t="shared" si="20"/>
        <v>0.05</v>
      </c>
      <c r="AF30" s="20"/>
      <c r="AG30" s="23">
        <f t="shared" si="21"/>
        <v>0.15</v>
      </c>
      <c r="AH30" s="21">
        <f t="shared" si="22"/>
        <v>0.05</v>
      </c>
      <c r="AI30" s="20">
        <f t="shared" si="23"/>
        <v>0.15</v>
      </c>
      <c r="AJ30" s="21">
        <f t="shared" si="24"/>
        <v>0.05</v>
      </c>
      <c r="AK30" s="23">
        <f t="shared" si="32"/>
        <v>0.05</v>
      </c>
      <c r="AL30" s="24">
        <f t="shared" si="26"/>
        <v>0.05</v>
      </c>
      <c r="AM30" s="20">
        <f t="shared" si="27"/>
        <v>0.15</v>
      </c>
      <c r="AN30" s="24">
        <f t="shared" si="28"/>
        <v>0.05</v>
      </c>
      <c r="AP30" s="33">
        <f>+O30*'Ltg-Calcs'!$I$12+X30*'Ltg-Calcs'!$I$17+AG30*'Ltg-Calcs'!$I$22</f>
        <v>0.15</v>
      </c>
      <c r="AQ30" s="34">
        <f>+P30*'Ltg-Calcs'!$I$12+Y30*'Ltg-Calcs'!$I$17+AH30*'Ltg-Calcs'!$I$22</f>
        <v>0.05</v>
      </c>
      <c r="AR30" s="33">
        <f>+Q30*'Ltg-Calcs'!$J$13+Z30*'Ltg-Calcs'!$J$18+AI30*'Ltg-Calcs'!$J$23</f>
        <v>0.15</v>
      </c>
      <c r="AS30" s="34">
        <f>+R30*'Ltg-Calcs'!$J$13+AA30*'Ltg-Calcs'!$J$18+AJ30*'Ltg-Calcs'!$J$23</f>
        <v>0.05</v>
      </c>
      <c r="AT30" s="33">
        <f>+S30*'Ltg-Calcs'!$K$14+AB30*'Ltg-Calcs'!$K$19+AK30*'Ltg-Calcs'!$K$24</f>
        <v>0.05</v>
      </c>
      <c r="AU30" s="34">
        <f>+T30*'Ltg-Calcs'!$K$14+AC30*'Ltg-Calcs'!$K$19+AL30*'Ltg-Calcs'!$K$24</f>
        <v>0.05</v>
      </c>
      <c r="AV30" s="35">
        <f>+U30*'Ltg-Calcs'!$L$15+AD30*'Ltg-Calcs'!$L$20+AM30*'Ltg-Calcs'!$L$25</f>
        <v>0.15</v>
      </c>
      <c r="AW30" s="34">
        <f>+V30*'Ltg-Calcs'!$L$15+AE30*'Ltg-Calcs'!$L$20+AN30*'Ltg-Calcs'!$L$25</f>
        <v>0.05</v>
      </c>
    </row>
    <row r="31" spans="2:49" ht="12.75">
      <c r="B31" s="9">
        <v>17</v>
      </c>
      <c r="C31" s="16">
        <f t="shared" si="2"/>
        <v>0.1047114641950789</v>
      </c>
      <c r="D31" s="16">
        <f t="shared" si="3"/>
        <v>0.03663830961881101</v>
      </c>
      <c r="E31" s="16">
        <f t="shared" si="4"/>
        <v>0.08860200816506676</v>
      </c>
      <c r="F31" s="16">
        <f t="shared" si="5"/>
        <v>0.03663830961881101</v>
      </c>
      <c r="G31" s="16">
        <f t="shared" si="6"/>
        <v>0.1047114641950789</v>
      </c>
      <c r="H31" s="16">
        <f t="shared" si="7"/>
        <v>0.03663830961881101</v>
      </c>
      <c r="I31" s="16">
        <f t="shared" si="8"/>
        <v>0.08860200816506676</v>
      </c>
      <c r="J31" s="16">
        <f t="shared" si="9"/>
        <v>0.03663830961881101</v>
      </c>
      <c r="M31" s="9">
        <v>14</v>
      </c>
      <c r="N31" s="5">
        <v>0.2</v>
      </c>
      <c r="O31" s="23">
        <v>0.15</v>
      </c>
      <c r="P31" s="21">
        <v>0.05</v>
      </c>
      <c r="Q31" s="20">
        <f t="shared" si="10"/>
        <v>0.15</v>
      </c>
      <c r="R31" s="21">
        <f t="shared" si="11"/>
        <v>0.05</v>
      </c>
      <c r="S31" s="23">
        <v>0.05</v>
      </c>
      <c r="T31" s="24">
        <f t="shared" si="29"/>
        <v>0.05</v>
      </c>
      <c r="U31" s="20">
        <f t="shared" si="30"/>
        <v>0.15</v>
      </c>
      <c r="V31" s="24">
        <f t="shared" si="31"/>
        <v>0.05</v>
      </c>
      <c r="W31" s="20"/>
      <c r="X31" s="23">
        <f t="shared" si="13"/>
        <v>0.15</v>
      </c>
      <c r="Y31" s="21">
        <f t="shared" si="14"/>
        <v>0.05</v>
      </c>
      <c r="Z31" s="20">
        <f t="shared" si="15"/>
        <v>0.15</v>
      </c>
      <c r="AA31" s="21">
        <f t="shared" si="17"/>
        <v>0.05</v>
      </c>
      <c r="AB31" s="23">
        <v>0.05</v>
      </c>
      <c r="AC31" s="24">
        <f t="shared" si="16"/>
        <v>0.05</v>
      </c>
      <c r="AD31" s="20">
        <f t="shared" si="19"/>
        <v>0.15</v>
      </c>
      <c r="AE31" s="24">
        <f t="shared" si="20"/>
        <v>0.05</v>
      </c>
      <c r="AF31" s="20"/>
      <c r="AG31" s="23">
        <f t="shared" si="21"/>
        <v>0.15</v>
      </c>
      <c r="AH31" s="21">
        <f t="shared" si="22"/>
        <v>0.05</v>
      </c>
      <c r="AI31" s="20">
        <f t="shared" si="23"/>
        <v>0.15</v>
      </c>
      <c r="AJ31" s="21">
        <f t="shared" si="24"/>
        <v>0.05</v>
      </c>
      <c r="AK31" s="23">
        <f t="shared" si="32"/>
        <v>0.05</v>
      </c>
      <c r="AL31" s="24">
        <f t="shared" si="26"/>
        <v>0.05</v>
      </c>
      <c r="AM31" s="20">
        <f t="shared" si="27"/>
        <v>0.15</v>
      </c>
      <c r="AN31" s="24">
        <f t="shared" si="28"/>
        <v>0.05</v>
      </c>
      <c r="AP31" s="33">
        <f>+O31*'Ltg-Calcs'!$I$12+X31*'Ltg-Calcs'!$I$17+AG31*'Ltg-Calcs'!$I$22</f>
        <v>0.15</v>
      </c>
      <c r="AQ31" s="34">
        <f>+P31*'Ltg-Calcs'!$I$12+Y31*'Ltg-Calcs'!$I$17+AH31*'Ltg-Calcs'!$I$22</f>
        <v>0.05</v>
      </c>
      <c r="AR31" s="33">
        <f>+Q31*'Ltg-Calcs'!$J$13+Z31*'Ltg-Calcs'!$J$18+AI31*'Ltg-Calcs'!$J$23</f>
        <v>0.15</v>
      </c>
      <c r="AS31" s="34">
        <f>+R31*'Ltg-Calcs'!$J$13+AA31*'Ltg-Calcs'!$J$18+AJ31*'Ltg-Calcs'!$J$23</f>
        <v>0.05</v>
      </c>
      <c r="AT31" s="33">
        <f>+S31*'Ltg-Calcs'!$K$14+AB31*'Ltg-Calcs'!$K$19+AK31*'Ltg-Calcs'!$K$24</f>
        <v>0.05</v>
      </c>
      <c r="AU31" s="34">
        <f>+T31*'Ltg-Calcs'!$K$14+AC31*'Ltg-Calcs'!$K$19+AL31*'Ltg-Calcs'!$K$24</f>
        <v>0.05</v>
      </c>
      <c r="AV31" s="35">
        <f>+U31*'Ltg-Calcs'!$L$15+AD31*'Ltg-Calcs'!$L$20+AM31*'Ltg-Calcs'!$L$25</f>
        <v>0.15</v>
      </c>
      <c r="AW31" s="34">
        <f>+V31*'Ltg-Calcs'!$L$15+AE31*'Ltg-Calcs'!$L$20+AN31*'Ltg-Calcs'!$L$25</f>
        <v>0.05</v>
      </c>
    </row>
    <row r="32" spans="2:49" ht="12.75">
      <c r="B32" s="9">
        <v>18</v>
      </c>
      <c r="C32" s="16">
        <f t="shared" si="2"/>
        <v>0.1288756482400971</v>
      </c>
      <c r="D32" s="16">
        <f t="shared" si="3"/>
        <v>0.04579788702351376</v>
      </c>
      <c r="E32" s="16">
        <f t="shared" si="4"/>
        <v>0.11276619221008495</v>
      </c>
      <c r="F32" s="16">
        <f t="shared" si="5"/>
        <v>0.04579788702351376</v>
      </c>
      <c r="G32" s="16">
        <f t="shared" si="6"/>
        <v>0.1288756482400971</v>
      </c>
      <c r="H32" s="16">
        <f t="shared" si="7"/>
        <v>0.04579788702351376</v>
      </c>
      <c r="I32" s="16">
        <f t="shared" si="8"/>
        <v>0.11276619221008495</v>
      </c>
      <c r="J32" s="16">
        <f t="shared" si="9"/>
        <v>0.04579788702351376</v>
      </c>
      <c r="M32" s="9">
        <v>15</v>
      </c>
      <c r="N32" s="5">
        <v>0.2</v>
      </c>
      <c r="O32" s="23">
        <v>0.15</v>
      </c>
      <c r="P32" s="21">
        <v>0.05</v>
      </c>
      <c r="Q32" s="20">
        <f t="shared" si="10"/>
        <v>0.15</v>
      </c>
      <c r="R32" s="21">
        <f t="shared" si="11"/>
        <v>0.05</v>
      </c>
      <c r="S32" s="23">
        <v>0.05</v>
      </c>
      <c r="T32" s="24">
        <f t="shared" si="29"/>
        <v>0.05</v>
      </c>
      <c r="U32" s="20">
        <f t="shared" si="30"/>
        <v>0.15</v>
      </c>
      <c r="V32" s="24">
        <f t="shared" si="31"/>
        <v>0.05</v>
      </c>
      <c r="W32" s="20"/>
      <c r="X32" s="23">
        <f t="shared" si="13"/>
        <v>0.15</v>
      </c>
      <c r="Y32" s="21">
        <f t="shared" si="14"/>
        <v>0.05</v>
      </c>
      <c r="Z32" s="20">
        <f t="shared" si="15"/>
        <v>0.15</v>
      </c>
      <c r="AA32" s="21">
        <f t="shared" si="17"/>
        <v>0.05</v>
      </c>
      <c r="AB32" s="23">
        <v>0.05</v>
      </c>
      <c r="AC32" s="24">
        <f t="shared" si="16"/>
        <v>0.05</v>
      </c>
      <c r="AD32" s="20">
        <f t="shared" si="19"/>
        <v>0.15</v>
      </c>
      <c r="AE32" s="24">
        <f t="shared" si="20"/>
        <v>0.05</v>
      </c>
      <c r="AF32" s="20"/>
      <c r="AG32" s="23">
        <f t="shared" si="21"/>
        <v>0.15</v>
      </c>
      <c r="AH32" s="21">
        <f t="shared" si="22"/>
        <v>0.05</v>
      </c>
      <c r="AI32" s="20">
        <f t="shared" si="23"/>
        <v>0.15</v>
      </c>
      <c r="AJ32" s="21">
        <f t="shared" si="24"/>
        <v>0.05</v>
      </c>
      <c r="AK32" s="23">
        <f t="shared" si="32"/>
        <v>0.05</v>
      </c>
      <c r="AL32" s="24">
        <f t="shared" si="26"/>
        <v>0.05</v>
      </c>
      <c r="AM32" s="20">
        <f t="shared" si="27"/>
        <v>0.15</v>
      </c>
      <c r="AN32" s="24">
        <f t="shared" si="28"/>
        <v>0.05</v>
      </c>
      <c r="AP32" s="33">
        <f>+O32*'Ltg-Calcs'!$I$12+X32*'Ltg-Calcs'!$I$17+AG32*'Ltg-Calcs'!$I$22</f>
        <v>0.15</v>
      </c>
      <c r="AQ32" s="34">
        <f>+P32*'Ltg-Calcs'!$I$12+Y32*'Ltg-Calcs'!$I$17+AH32*'Ltg-Calcs'!$I$22</f>
        <v>0.05</v>
      </c>
      <c r="AR32" s="33">
        <f>+Q32*'Ltg-Calcs'!$J$13+Z32*'Ltg-Calcs'!$J$18+AI32*'Ltg-Calcs'!$J$23</f>
        <v>0.15</v>
      </c>
      <c r="AS32" s="34">
        <f>+R32*'Ltg-Calcs'!$J$13+AA32*'Ltg-Calcs'!$J$18+AJ32*'Ltg-Calcs'!$J$23</f>
        <v>0.05</v>
      </c>
      <c r="AT32" s="33">
        <f>+S32*'Ltg-Calcs'!$K$14+AB32*'Ltg-Calcs'!$K$19+AK32*'Ltg-Calcs'!$K$24</f>
        <v>0.05</v>
      </c>
      <c r="AU32" s="34">
        <f>+T32*'Ltg-Calcs'!$K$14+AC32*'Ltg-Calcs'!$K$19+AL32*'Ltg-Calcs'!$K$24</f>
        <v>0.05</v>
      </c>
      <c r="AV32" s="35">
        <f>+U32*'Ltg-Calcs'!$L$15+AD32*'Ltg-Calcs'!$L$20+AM32*'Ltg-Calcs'!$L$25</f>
        <v>0.15</v>
      </c>
      <c r="AW32" s="34">
        <f>+V32*'Ltg-Calcs'!$L$15+AE32*'Ltg-Calcs'!$L$20+AN32*'Ltg-Calcs'!$L$25</f>
        <v>0.05</v>
      </c>
    </row>
    <row r="33" spans="2:49" ht="12.75">
      <c r="B33" s="9">
        <v>19</v>
      </c>
      <c r="C33" s="16">
        <f t="shared" si="2"/>
        <v>0.13693037625510318</v>
      </c>
      <c r="D33" s="16">
        <f t="shared" si="3"/>
        <v>0.08243619664232478</v>
      </c>
      <c r="E33" s="16">
        <f t="shared" si="4"/>
        <v>0.13693037625510318</v>
      </c>
      <c r="F33" s="16">
        <f t="shared" si="5"/>
        <v>0.08243619664232478</v>
      </c>
      <c r="G33" s="16">
        <f t="shared" si="6"/>
        <v>0.13693037625510318</v>
      </c>
      <c r="H33" s="16">
        <f t="shared" si="7"/>
        <v>0.08243619664232478</v>
      </c>
      <c r="I33" s="16">
        <f t="shared" si="8"/>
        <v>0.13693037625510318</v>
      </c>
      <c r="J33" s="16">
        <f t="shared" si="9"/>
        <v>0.08243619664232478</v>
      </c>
      <c r="M33" s="9">
        <v>16</v>
      </c>
      <c r="N33" s="5">
        <v>0.3</v>
      </c>
      <c r="O33" s="23">
        <v>0.25</v>
      </c>
      <c r="P33" s="21">
        <v>0.05</v>
      </c>
      <c r="Q33" s="20">
        <f t="shared" si="10"/>
        <v>0.25</v>
      </c>
      <c r="R33" s="21">
        <f t="shared" si="11"/>
        <v>0.05</v>
      </c>
      <c r="S33" s="23">
        <v>0.15</v>
      </c>
      <c r="T33" s="24">
        <f t="shared" si="29"/>
        <v>0.05</v>
      </c>
      <c r="U33" s="20">
        <f t="shared" si="30"/>
        <v>0.25</v>
      </c>
      <c r="V33" s="24">
        <f t="shared" si="31"/>
        <v>0.05</v>
      </c>
      <c r="W33" s="20"/>
      <c r="X33" s="23">
        <v>0.15</v>
      </c>
      <c r="Y33" s="21">
        <f t="shared" si="14"/>
        <v>0.05</v>
      </c>
      <c r="Z33" s="20">
        <v>0.15</v>
      </c>
      <c r="AA33" s="21">
        <f t="shared" si="17"/>
        <v>0.05</v>
      </c>
      <c r="AB33" s="23">
        <v>0.05</v>
      </c>
      <c r="AC33" s="24">
        <f t="shared" si="16"/>
        <v>0.05</v>
      </c>
      <c r="AD33" s="20">
        <f t="shared" si="19"/>
        <v>0.15</v>
      </c>
      <c r="AE33" s="24">
        <f t="shared" si="20"/>
        <v>0.05</v>
      </c>
      <c r="AF33" s="20"/>
      <c r="AG33" s="23">
        <f>+O33+0.1</f>
        <v>0.35</v>
      </c>
      <c r="AH33" s="21">
        <v>0.1</v>
      </c>
      <c r="AI33" s="20">
        <f t="shared" si="23"/>
        <v>0.25</v>
      </c>
      <c r="AJ33" s="21">
        <f t="shared" si="24"/>
        <v>0.1</v>
      </c>
      <c r="AK33" s="23">
        <f t="shared" si="25"/>
        <v>0.35</v>
      </c>
      <c r="AL33" s="24">
        <f t="shared" si="26"/>
        <v>0.1</v>
      </c>
      <c r="AM33" s="20">
        <f t="shared" si="27"/>
        <v>0.25</v>
      </c>
      <c r="AN33" s="24">
        <f t="shared" si="28"/>
        <v>0.1</v>
      </c>
      <c r="AP33" s="33">
        <f>+O33*'Ltg-Calcs'!$I$12+X33*'Ltg-Calcs'!$I$17+AG33*'Ltg-Calcs'!$I$22</f>
        <v>0.2492</v>
      </c>
      <c r="AQ33" s="34">
        <f>+P33*'Ltg-Calcs'!$I$12+Y33*'Ltg-Calcs'!$I$17+AH33*'Ltg-Calcs'!$I$22</f>
        <v>0.0616</v>
      </c>
      <c r="AR33" s="33">
        <f>+Q33*'Ltg-Calcs'!$J$13+Z33*'Ltg-Calcs'!$J$18+AI33*'Ltg-Calcs'!$J$23</f>
        <v>0.22321428571428573</v>
      </c>
      <c r="AS33" s="34">
        <f>+R33*'Ltg-Calcs'!$J$13+AA33*'Ltg-Calcs'!$J$18+AJ33*'Ltg-Calcs'!$J$23</f>
        <v>0.0642857142857143</v>
      </c>
      <c r="AT33" s="33">
        <f>+S33*'Ltg-Calcs'!$K$14+AB33*'Ltg-Calcs'!$K$19+AK33*'Ltg-Calcs'!$K$24</f>
        <v>0.1746031746031746</v>
      </c>
      <c r="AU33" s="34">
        <f>+T33*'Ltg-Calcs'!$K$14+AC33*'Ltg-Calcs'!$K$19+AL33*'Ltg-Calcs'!$K$24</f>
        <v>0.0626984126984127</v>
      </c>
      <c r="AV33" s="35">
        <f>+U33*'Ltg-Calcs'!$L$15+AD33*'Ltg-Calcs'!$L$20+AM33*'Ltg-Calcs'!$L$25</f>
        <v>0.22586206896551725</v>
      </c>
      <c r="AW33" s="34">
        <f>+V33*'Ltg-Calcs'!$L$15+AE33*'Ltg-Calcs'!$L$20+AN33*'Ltg-Calcs'!$L$25</f>
        <v>0.06293103448275864</v>
      </c>
    </row>
    <row r="34" spans="2:49" ht="12.75">
      <c r="B34" s="9">
        <v>20</v>
      </c>
      <c r="C34" s="16">
        <f t="shared" si="2"/>
        <v>0.13693037625510318</v>
      </c>
      <c r="D34" s="16">
        <f t="shared" si="3"/>
        <v>0.11907450626113579</v>
      </c>
      <c r="E34" s="16">
        <f t="shared" si="4"/>
        <v>0.13693037625510318</v>
      </c>
      <c r="F34" s="16">
        <f t="shared" si="5"/>
        <v>0.11907450626113579</v>
      </c>
      <c r="G34" s="16">
        <f t="shared" si="6"/>
        <v>0.13693037625510318</v>
      </c>
      <c r="H34" s="16">
        <f t="shared" si="7"/>
        <v>0.11907450626113579</v>
      </c>
      <c r="I34" s="16">
        <f t="shared" si="8"/>
        <v>0.13693037625510318</v>
      </c>
      <c r="J34" s="16">
        <f t="shared" si="9"/>
        <v>0.11907450626113579</v>
      </c>
      <c r="M34" s="9">
        <v>17</v>
      </c>
      <c r="N34" s="5">
        <v>0.6</v>
      </c>
      <c r="O34" s="23">
        <v>0.55</v>
      </c>
      <c r="P34" s="21">
        <v>0.15</v>
      </c>
      <c r="Q34" s="20">
        <f t="shared" si="10"/>
        <v>0.55</v>
      </c>
      <c r="R34" s="21">
        <f t="shared" si="11"/>
        <v>0.15</v>
      </c>
      <c r="S34" s="23">
        <f aca="true" t="shared" si="33" ref="S34:S41">+O34</f>
        <v>0.55</v>
      </c>
      <c r="T34" s="24">
        <f t="shared" si="29"/>
        <v>0.15</v>
      </c>
      <c r="U34" s="20">
        <f t="shared" si="30"/>
        <v>0.55</v>
      </c>
      <c r="V34" s="24">
        <f t="shared" si="31"/>
        <v>0.15</v>
      </c>
      <c r="W34" s="20"/>
      <c r="X34" s="23">
        <f>+O33-0.1</f>
        <v>0.15</v>
      </c>
      <c r="Y34" s="21">
        <v>0.05</v>
      </c>
      <c r="Z34" s="20">
        <v>0.15</v>
      </c>
      <c r="AA34" s="21">
        <f t="shared" si="17"/>
        <v>0.05</v>
      </c>
      <c r="AB34" s="23">
        <v>0.05</v>
      </c>
      <c r="AC34" s="24">
        <f t="shared" si="16"/>
        <v>0.05</v>
      </c>
      <c r="AD34" s="20">
        <f t="shared" si="19"/>
        <v>0.15</v>
      </c>
      <c r="AE34" s="24">
        <f t="shared" si="20"/>
        <v>0.05</v>
      </c>
      <c r="AF34" s="20"/>
      <c r="AG34" s="23">
        <f>+O34+0.1</f>
        <v>0.65</v>
      </c>
      <c r="AH34" s="21">
        <v>0.2</v>
      </c>
      <c r="AI34" s="20">
        <f t="shared" si="23"/>
        <v>0.55</v>
      </c>
      <c r="AJ34" s="21">
        <f t="shared" si="24"/>
        <v>0.2</v>
      </c>
      <c r="AK34" s="23">
        <f t="shared" si="25"/>
        <v>0.65</v>
      </c>
      <c r="AL34" s="24">
        <f t="shared" si="26"/>
        <v>0.2</v>
      </c>
      <c r="AM34" s="20">
        <f t="shared" si="27"/>
        <v>0.55</v>
      </c>
      <c r="AN34" s="24">
        <f t="shared" si="28"/>
        <v>0.2</v>
      </c>
      <c r="AP34" s="33">
        <f>+O34*'Ltg-Calcs'!$I$12+X34*'Ltg-Calcs'!$I$17+AG34*'Ltg-Calcs'!$I$22</f>
        <v>0.47720000000000007</v>
      </c>
      <c r="AQ34" s="34">
        <f>+P34*'Ltg-Calcs'!$I$12+Y34*'Ltg-Calcs'!$I$17+AH34*'Ltg-Calcs'!$I$22</f>
        <v>0.1376</v>
      </c>
      <c r="AR34" s="33">
        <f>+Q34*'Ltg-Calcs'!$J$13+Z34*'Ltg-Calcs'!$J$18+AI34*'Ltg-Calcs'!$J$23</f>
        <v>0.4428571428571429</v>
      </c>
      <c r="AS34" s="34">
        <f>+R34*'Ltg-Calcs'!$J$13+AA34*'Ltg-Calcs'!$J$18+AJ34*'Ltg-Calcs'!$J$23</f>
        <v>0.13749999999999998</v>
      </c>
      <c r="AT34" s="33">
        <f>+S34*'Ltg-Calcs'!$K$14+AB34*'Ltg-Calcs'!$K$19+AK34*'Ltg-Calcs'!$K$24</f>
        <v>0.4444444444444444</v>
      </c>
      <c r="AU34" s="34">
        <f>+T34*'Ltg-Calcs'!$K$14+AC34*'Ltg-Calcs'!$K$19+AL34*'Ltg-Calcs'!$K$24</f>
        <v>0.13650793650793652</v>
      </c>
      <c r="AV34" s="35">
        <f>+U34*'Ltg-Calcs'!$L$15+AD34*'Ltg-Calcs'!$L$20+AM34*'Ltg-Calcs'!$L$25</f>
        <v>0.45344827586206904</v>
      </c>
      <c r="AW34" s="34">
        <f>+V34*'Ltg-Calcs'!$L$15+AE34*'Ltg-Calcs'!$L$20+AN34*'Ltg-Calcs'!$L$25</f>
        <v>0.13879310344827586</v>
      </c>
    </row>
    <row r="35" spans="2:49" ht="12.75">
      <c r="B35" s="9">
        <v>21</v>
      </c>
      <c r="C35" s="16">
        <f t="shared" si="2"/>
        <v>0.12082092022509103</v>
      </c>
      <c r="D35" s="16">
        <f t="shared" si="3"/>
        <v>0.1373936610705413</v>
      </c>
      <c r="E35" s="16">
        <f t="shared" si="4"/>
        <v>0.12082092022509103</v>
      </c>
      <c r="F35" s="16">
        <f t="shared" si="5"/>
        <v>0.1373936610705413</v>
      </c>
      <c r="G35" s="16">
        <f t="shared" si="6"/>
        <v>0.12082092022509103</v>
      </c>
      <c r="H35" s="16">
        <f t="shared" si="7"/>
        <v>0.1373936610705413</v>
      </c>
      <c r="I35" s="16">
        <f t="shared" si="8"/>
        <v>0.12082092022509103</v>
      </c>
      <c r="J35" s="16">
        <f t="shared" si="9"/>
        <v>0.1373936610705413</v>
      </c>
      <c r="M35" s="9">
        <v>18</v>
      </c>
      <c r="N35" s="5">
        <v>0.8</v>
      </c>
      <c r="O35" s="23">
        <v>0.7</v>
      </c>
      <c r="P35" s="21">
        <v>0.25</v>
      </c>
      <c r="Q35" s="20">
        <f t="shared" si="10"/>
        <v>0.7</v>
      </c>
      <c r="R35" s="21">
        <f t="shared" si="11"/>
        <v>0.25</v>
      </c>
      <c r="S35" s="23">
        <f t="shared" si="33"/>
        <v>0.7</v>
      </c>
      <c r="T35" s="24">
        <f t="shared" si="29"/>
        <v>0.25</v>
      </c>
      <c r="U35" s="20">
        <f t="shared" si="30"/>
        <v>0.7</v>
      </c>
      <c r="V35" s="24">
        <f t="shared" si="31"/>
        <v>0.25</v>
      </c>
      <c r="W35" s="20"/>
      <c r="X35" s="23">
        <f>+O34-0.1</f>
        <v>0.45000000000000007</v>
      </c>
      <c r="Y35" s="21">
        <v>0.05</v>
      </c>
      <c r="Z35" s="20">
        <v>0.25</v>
      </c>
      <c r="AA35" s="21">
        <f t="shared" si="17"/>
        <v>0.05</v>
      </c>
      <c r="AB35" s="23">
        <f t="shared" si="18"/>
        <v>0.45000000000000007</v>
      </c>
      <c r="AC35" s="24">
        <f t="shared" si="16"/>
        <v>0.05</v>
      </c>
      <c r="AD35" s="20">
        <f t="shared" si="19"/>
        <v>0.25</v>
      </c>
      <c r="AE35" s="24">
        <f t="shared" si="20"/>
        <v>0.05</v>
      </c>
      <c r="AF35" s="20"/>
      <c r="AG35" s="23">
        <f>+O35+0.1</f>
        <v>0.7999999999999999</v>
      </c>
      <c r="AH35" s="21">
        <f t="shared" si="22"/>
        <v>0.25</v>
      </c>
      <c r="AI35" s="20">
        <f t="shared" si="23"/>
        <v>0.7</v>
      </c>
      <c r="AJ35" s="21">
        <f t="shared" si="24"/>
        <v>0.25</v>
      </c>
      <c r="AK35" s="23">
        <f t="shared" si="25"/>
        <v>0.7999999999999999</v>
      </c>
      <c r="AL35" s="24">
        <f t="shared" si="26"/>
        <v>0.25</v>
      </c>
      <c r="AM35" s="20">
        <f t="shared" si="27"/>
        <v>0.7</v>
      </c>
      <c r="AN35" s="24">
        <f t="shared" si="28"/>
        <v>0.25</v>
      </c>
      <c r="AP35" s="33">
        <f>+O35*'Ltg-Calcs'!$I$12+X35*'Ltg-Calcs'!$I$17+AG35*'Ltg-Calcs'!$I$22</f>
        <v>0.6632</v>
      </c>
      <c r="AQ35" s="34">
        <f>+P35*'Ltg-Calcs'!$I$12+Y35*'Ltg-Calcs'!$I$17+AH35*'Ltg-Calcs'!$I$22</f>
        <v>0.202</v>
      </c>
      <c r="AR35" s="33">
        <f>+Q35*'Ltg-Calcs'!$J$13+Z35*'Ltg-Calcs'!$J$18+AI35*'Ltg-Calcs'!$J$23</f>
        <v>0.5794642857142857</v>
      </c>
      <c r="AS35" s="34">
        <f>+R35*'Ltg-Calcs'!$J$13+AA35*'Ltg-Calcs'!$J$18+AJ35*'Ltg-Calcs'!$J$23</f>
        <v>0.19642857142857142</v>
      </c>
      <c r="AT35" s="33">
        <f>+S35*'Ltg-Calcs'!$K$14+AB35*'Ltg-Calcs'!$K$19+AK35*'Ltg-Calcs'!$K$24</f>
        <v>0.6599206349206349</v>
      </c>
      <c r="AU35" s="34">
        <f>+T35*'Ltg-Calcs'!$K$14+AC35*'Ltg-Calcs'!$K$19+AL35*'Ltg-Calcs'!$K$24</f>
        <v>0.1976190476190476</v>
      </c>
      <c r="AV35" s="35">
        <f>+U35*'Ltg-Calcs'!$L$15+AD35*'Ltg-Calcs'!$L$20+AM35*'Ltg-Calcs'!$L$25</f>
        <v>0.5913793103448276</v>
      </c>
      <c r="AW35" s="34">
        <f>+V35*'Ltg-Calcs'!$L$15+AE35*'Ltg-Calcs'!$L$20+AN35*'Ltg-Calcs'!$L$25</f>
        <v>0.2017241379310345</v>
      </c>
    </row>
    <row r="36" spans="2:49" ht="12.75">
      <c r="B36" s="9">
        <v>22</v>
      </c>
      <c r="C36" s="16">
        <f t="shared" si="2"/>
        <v>0.06443782412004856</v>
      </c>
      <c r="D36" s="16">
        <f t="shared" si="3"/>
        <v>0.11907450626113579</v>
      </c>
      <c r="E36" s="16">
        <f t="shared" si="4"/>
        <v>0.08054728015006068</v>
      </c>
      <c r="F36" s="16">
        <f t="shared" si="5"/>
        <v>0.11907450626113579</v>
      </c>
      <c r="G36" s="16">
        <f t="shared" si="6"/>
        <v>0.06443782412004856</v>
      </c>
      <c r="H36" s="16">
        <f t="shared" si="7"/>
        <v>0.11907450626113579</v>
      </c>
      <c r="I36" s="16">
        <f t="shared" si="8"/>
        <v>0.08054728015006068</v>
      </c>
      <c r="J36" s="16">
        <f t="shared" si="9"/>
        <v>0.11907450626113579</v>
      </c>
      <c r="M36" s="9">
        <v>19</v>
      </c>
      <c r="N36" s="5">
        <v>1</v>
      </c>
      <c r="O36" s="23">
        <v>0.85</v>
      </c>
      <c r="P36" s="21">
        <v>0.45</v>
      </c>
      <c r="Q36" s="20">
        <f t="shared" si="10"/>
        <v>0.85</v>
      </c>
      <c r="R36" s="21">
        <f t="shared" si="11"/>
        <v>0.45</v>
      </c>
      <c r="S36" s="23">
        <f t="shared" si="33"/>
        <v>0.85</v>
      </c>
      <c r="T36" s="24">
        <f t="shared" si="29"/>
        <v>0.45</v>
      </c>
      <c r="U36" s="20">
        <f t="shared" si="30"/>
        <v>0.85</v>
      </c>
      <c r="V36" s="24">
        <f t="shared" si="31"/>
        <v>0.45</v>
      </c>
      <c r="W36" s="20"/>
      <c r="X36" s="23">
        <f>+O35-0.1</f>
        <v>0.6</v>
      </c>
      <c r="Y36" s="21">
        <v>0.15</v>
      </c>
      <c r="Z36" s="20">
        <v>0.6</v>
      </c>
      <c r="AA36" s="21">
        <f t="shared" si="17"/>
        <v>0.15</v>
      </c>
      <c r="AB36" s="23">
        <f t="shared" si="18"/>
        <v>0.6</v>
      </c>
      <c r="AC36" s="24">
        <f t="shared" si="16"/>
        <v>0.15</v>
      </c>
      <c r="AD36" s="20">
        <f t="shared" si="19"/>
        <v>0.6</v>
      </c>
      <c r="AE36" s="24">
        <f t="shared" si="20"/>
        <v>0.15</v>
      </c>
      <c r="AF36" s="20"/>
      <c r="AG36" s="23">
        <f t="shared" si="21"/>
        <v>0.85</v>
      </c>
      <c r="AH36" s="21">
        <f t="shared" si="22"/>
        <v>0.45</v>
      </c>
      <c r="AI36" s="20">
        <f t="shared" si="23"/>
        <v>0.85</v>
      </c>
      <c r="AJ36" s="21">
        <f t="shared" si="24"/>
        <v>0.45</v>
      </c>
      <c r="AK36" s="23">
        <f t="shared" si="25"/>
        <v>0.85</v>
      </c>
      <c r="AL36" s="24">
        <f t="shared" si="26"/>
        <v>0.45</v>
      </c>
      <c r="AM36" s="20">
        <f t="shared" si="27"/>
        <v>0.85</v>
      </c>
      <c r="AN36" s="24">
        <f t="shared" si="28"/>
        <v>0.45</v>
      </c>
      <c r="AP36" s="33">
        <f>+O36*'Ltg-Calcs'!$I$12+X36*'Ltg-Calcs'!$I$17+AG36*'Ltg-Calcs'!$I$22</f>
        <v>0.79</v>
      </c>
      <c r="AQ36" s="34">
        <f>+P36*'Ltg-Calcs'!$I$12+Y36*'Ltg-Calcs'!$I$17+AH36*'Ltg-Calcs'!$I$22</f>
        <v>0.378</v>
      </c>
      <c r="AR36" s="33">
        <f>+Q36*'Ltg-Calcs'!$J$13+Z36*'Ltg-Calcs'!$J$18+AI36*'Ltg-Calcs'!$J$23</f>
        <v>0.7830357142857143</v>
      </c>
      <c r="AS36" s="34">
        <f>+R36*'Ltg-Calcs'!$J$13+AA36*'Ltg-Calcs'!$J$18+AJ36*'Ltg-Calcs'!$J$23</f>
        <v>0.36964285714285716</v>
      </c>
      <c r="AT36" s="33">
        <f>+S36*'Ltg-Calcs'!$K$14+AB36*'Ltg-Calcs'!$K$19+AK36*'Ltg-Calcs'!$K$24</f>
        <v>0.7845238095238095</v>
      </c>
      <c r="AU36" s="34">
        <f>+T36*'Ltg-Calcs'!$K$14+AC36*'Ltg-Calcs'!$K$19+AL36*'Ltg-Calcs'!$K$24</f>
        <v>0.3714285714285714</v>
      </c>
      <c r="AV36" s="35">
        <f>+U36*'Ltg-Calcs'!$L$15+AD36*'Ltg-Calcs'!$L$20+AM36*'Ltg-Calcs'!$L$25</f>
        <v>0.7896551724137931</v>
      </c>
      <c r="AW36" s="34">
        <f>+V36*'Ltg-Calcs'!$L$15+AE36*'Ltg-Calcs'!$L$20+AN36*'Ltg-Calcs'!$L$25</f>
        <v>0.37758620689655176</v>
      </c>
    </row>
    <row r="37" spans="2:49" ht="12.75">
      <c r="B37" s="9">
        <v>23</v>
      </c>
      <c r="C37" s="16">
        <f t="shared" si="2"/>
        <v>0.03221891206002428</v>
      </c>
      <c r="D37" s="16">
        <f t="shared" si="3"/>
        <v>0.06411704183291926</v>
      </c>
      <c r="E37" s="16">
        <f t="shared" si="4"/>
        <v>0.04832836809003641</v>
      </c>
      <c r="F37" s="16">
        <f t="shared" si="5"/>
        <v>0.06411704183291926</v>
      </c>
      <c r="G37" s="16">
        <f t="shared" si="6"/>
        <v>0.03221891206002428</v>
      </c>
      <c r="H37" s="16">
        <f t="shared" si="7"/>
        <v>0.06411704183291926</v>
      </c>
      <c r="I37" s="16">
        <f t="shared" si="8"/>
        <v>0.04832836809003641</v>
      </c>
      <c r="J37" s="16">
        <f t="shared" si="9"/>
        <v>0.06411704183291926</v>
      </c>
      <c r="M37" s="9">
        <v>20</v>
      </c>
      <c r="N37" s="5">
        <v>1</v>
      </c>
      <c r="O37" s="23">
        <v>0.85</v>
      </c>
      <c r="P37" s="21">
        <v>0.65</v>
      </c>
      <c r="Q37" s="20">
        <f t="shared" si="10"/>
        <v>0.85</v>
      </c>
      <c r="R37" s="21">
        <f t="shared" si="11"/>
        <v>0.65</v>
      </c>
      <c r="S37" s="23">
        <f t="shared" si="33"/>
        <v>0.85</v>
      </c>
      <c r="T37" s="24">
        <f t="shared" si="29"/>
        <v>0.65</v>
      </c>
      <c r="U37" s="20">
        <f t="shared" si="30"/>
        <v>0.85</v>
      </c>
      <c r="V37" s="24">
        <f t="shared" si="31"/>
        <v>0.65</v>
      </c>
      <c r="W37" s="20"/>
      <c r="X37" s="23">
        <f>+O36-0.1</f>
        <v>0.75</v>
      </c>
      <c r="Y37" s="21">
        <v>0.45</v>
      </c>
      <c r="Z37" s="20">
        <f t="shared" si="15"/>
        <v>0.85</v>
      </c>
      <c r="AA37" s="21">
        <f t="shared" si="17"/>
        <v>0.45</v>
      </c>
      <c r="AB37" s="23">
        <f t="shared" si="18"/>
        <v>0.75</v>
      </c>
      <c r="AC37" s="24">
        <f t="shared" si="16"/>
        <v>0.45</v>
      </c>
      <c r="AD37" s="20">
        <f t="shared" si="19"/>
        <v>0.85</v>
      </c>
      <c r="AE37" s="24">
        <f t="shared" si="20"/>
        <v>0.45</v>
      </c>
      <c r="AF37" s="20"/>
      <c r="AG37" s="23">
        <f t="shared" si="21"/>
        <v>0.85</v>
      </c>
      <c r="AH37" s="21">
        <f t="shared" si="22"/>
        <v>0.65</v>
      </c>
      <c r="AI37" s="20">
        <f t="shared" si="23"/>
        <v>0.85</v>
      </c>
      <c r="AJ37" s="21">
        <f t="shared" si="24"/>
        <v>0.65</v>
      </c>
      <c r="AK37" s="23">
        <f t="shared" si="25"/>
        <v>0.85</v>
      </c>
      <c r="AL37" s="24">
        <f t="shared" si="26"/>
        <v>0.65</v>
      </c>
      <c r="AM37" s="20">
        <f t="shared" si="27"/>
        <v>0.85</v>
      </c>
      <c r="AN37" s="24">
        <f t="shared" si="28"/>
        <v>0.65</v>
      </c>
      <c r="AP37" s="33">
        <f>+O37*'Ltg-Calcs'!$I$12+X37*'Ltg-Calcs'!$I$17+AG37*'Ltg-Calcs'!$I$22</f>
        <v>0.8260000000000001</v>
      </c>
      <c r="AQ37" s="34">
        <f>+P37*'Ltg-Calcs'!$I$12+Y37*'Ltg-Calcs'!$I$17+AH37*'Ltg-Calcs'!$I$22</f>
        <v>0.602</v>
      </c>
      <c r="AR37" s="33">
        <f>+Q37*'Ltg-Calcs'!$J$13+Z37*'Ltg-Calcs'!$J$18+AI37*'Ltg-Calcs'!$J$23</f>
        <v>0.8499999999999999</v>
      </c>
      <c r="AS37" s="34">
        <f>+R37*'Ltg-Calcs'!$J$13+AA37*'Ltg-Calcs'!$J$18+AJ37*'Ltg-Calcs'!$J$23</f>
        <v>0.5964285714285715</v>
      </c>
      <c r="AT37" s="33">
        <f>+S37*'Ltg-Calcs'!$K$14+AB37*'Ltg-Calcs'!$K$19+AK37*'Ltg-Calcs'!$K$24</f>
        <v>0.8238095238095239</v>
      </c>
      <c r="AU37" s="34">
        <f>+T37*'Ltg-Calcs'!$K$14+AC37*'Ltg-Calcs'!$K$19+AL37*'Ltg-Calcs'!$K$24</f>
        <v>0.5976190476190476</v>
      </c>
      <c r="AV37" s="35">
        <f>+U37*'Ltg-Calcs'!$L$15+AD37*'Ltg-Calcs'!$L$20+AM37*'Ltg-Calcs'!$L$25</f>
        <v>0.85</v>
      </c>
      <c r="AW37" s="34">
        <f>+V37*'Ltg-Calcs'!$L$15+AE37*'Ltg-Calcs'!$L$20+AN37*'Ltg-Calcs'!$L$25</f>
        <v>0.6017241379310345</v>
      </c>
    </row>
    <row r="38" spans="2:49" ht="12.75">
      <c r="B38" s="9">
        <v>24</v>
      </c>
      <c r="C38" s="16">
        <f t="shared" si="2"/>
        <v>0.01610945603001214</v>
      </c>
      <c r="D38" s="16">
        <f t="shared" si="3"/>
        <v>0.027478732214108258</v>
      </c>
      <c r="E38" s="16">
        <f t="shared" si="4"/>
        <v>0.01610945603001214</v>
      </c>
      <c r="F38" s="16">
        <f t="shared" si="5"/>
        <v>0.027478732214108258</v>
      </c>
      <c r="G38" s="16">
        <f t="shared" si="6"/>
        <v>0.01610945603001214</v>
      </c>
      <c r="H38" s="16">
        <f t="shared" si="7"/>
        <v>0.027478732214108258</v>
      </c>
      <c r="I38" s="16">
        <f t="shared" si="8"/>
        <v>0.01610945603001214</v>
      </c>
      <c r="J38" s="16">
        <f t="shared" si="9"/>
        <v>0.027478732214108258</v>
      </c>
      <c r="M38" s="9">
        <v>21</v>
      </c>
      <c r="N38" s="5">
        <v>1</v>
      </c>
      <c r="O38" s="23">
        <v>0.75</v>
      </c>
      <c r="P38" s="21">
        <v>0.75</v>
      </c>
      <c r="Q38" s="20">
        <f t="shared" si="10"/>
        <v>0.75</v>
      </c>
      <c r="R38" s="21">
        <f t="shared" si="11"/>
        <v>0.75</v>
      </c>
      <c r="S38" s="23">
        <f t="shared" si="33"/>
        <v>0.75</v>
      </c>
      <c r="T38" s="24">
        <f t="shared" si="29"/>
        <v>0.75</v>
      </c>
      <c r="U38" s="20">
        <f t="shared" si="30"/>
        <v>0.75</v>
      </c>
      <c r="V38" s="24">
        <f t="shared" si="31"/>
        <v>0.75</v>
      </c>
      <c r="W38" s="20"/>
      <c r="X38" s="23">
        <f t="shared" si="13"/>
        <v>0.75</v>
      </c>
      <c r="Y38" s="21">
        <f t="shared" si="14"/>
        <v>0.75</v>
      </c>
      <c r="Z38" s="20">
        <f t="shared" si="15"/>
        <v>0.75</v>
      </c>
      <c r="AA38" s="21">
        <f t="shared" si="17"/>
        <v>0.75</v>
      </c>
      <c r="AB38" s="23">
        <f t="shared" si="18"/>
        <v>0.75</v>
      </c>
      <c r="AC38" s="24">
        <f t="shared" si="16"/>
        <v>0.75</v>
      </c>
      <c r="AD38" s="20">
        <f t="shared" si="19"/>
        <v>0.75</v>
      </c>
      <c r="AE38" s="24">
        <f t="shared" si="20"/>
        <v>0.75</v>
      </c>
      <c r="AF38" s="20"/>
      <c r="AG38" s="23">
        <f t="shared" si="21"/>
        <v>0.75</v>
      </c>
      <c r="AH38" s="21">
        <f t="shared" si="22"/>
        <v>0.75</v>
      </c>
      <c r="AI38" s="20">
        <f t="shared" si="23"/>
        <v>0.75</v>
      </c>
      <c r="AJ38" s="21">
        <f t="shared" si="24"/>
        <v>0.75</v>
      </c>
      <c r="AK38" s="23">
        <f t="shared" si="25"/>
        <v>0.75</v>
      </c>
      <c r="AL38" s="24">
        <f t="shared" si="26"/>
        <v>0.75</v>
      </c>
      <c r="AM38" s="20">
        <f t="shared" si="27"/>
        <v>0.75</v>
      </c>
      <c r="AN38" s="24">
        <f t="shared" si="28"/>
        <v>0.75</v>
      </c>
      <c r="AP38" s="33">
        <f>+O38*'Ltg-Calcs'!$I$12+X38*'Ltg-Calcs'!$I$17+AG38*'Ltg-Calcs'!$I$22</f>
        <v>0.7500000000000001</v>
      </c>
      <c r="AQ38" s="34">
        <f>+P38*'Ltg-Calcs'!$I$12+Y38*'Ltg-Calcs'!$I$17+AH38*'Ltg-Calcs'!$I$22</f>
        <v>0.7500000000000001</v>
      </c>
      <c r="AR38" s="33">
        <f>+Q38*'Ltg-Calcs'!$J$13+Z38*'Ltg-Calcs'!$J$18+AI38*'Ltg-Calcs'!$J$23</f>
        <v>0.7500000000000001</v>
      </c>
      <c r="AS38" s="34">
        <f>+R38*'Ltg-Calcs'!$J$13+AA38*'Ltg-Calcs'!$J$18+AJ38*'Ltg-Calcs'!$J$23</f>
        <v>0.7500000000000001</v>
      </c>
      <c r="AT38" s="33">
        <f>+S38*'Ltg-Calcs'!$K$14+AB38*'Ltg-Calcs'!$K$19+AK38*'Ltg-Calcs'!$K$24</f>
        <v>0.75</v>
      </c>
      <c r="AU38" s="34">
        <f>+T38*'Ltg-Calcs'!$K$14+AC38*'Ltg-Calcs'!$K$19+AL38*'Ltg-Calcs'!$K$24</f>
        <v>0.75</v>
      </c>
      <c r="AV38" s="35">
        <f>+U38*'Ltg-Calcs'!$L$15+AD38*'Ltg-Calcs'!$L$20+AM38*'Ltg-Calcs'!$L$25</f>
        <v>0.75</v>
      </c>
      <c r="AW38" s="34">
        <f>+V38*'Ltg-Calcs'!$L$15+AE38*'Ltg-Calcs'!$L$20+AN38*'Ltg-Calcs'!$L$25</f>
        <v>0.75</v>
      </c>
    </row>
    <row r="39" spans="13:49" ht="12.75">
      <c r="M39" s="9">
        <v>22</v>
      </c>
      <c r="N39" s="5">
        <v>0.5</v>
      </c>
      <c r="O39" s="23">
        <v>0.4</v>
      </c>
      <c r="P39" s="21">
        <v>0.65</v>
      </c>
      <c r="Q39" s="20">
        <v>0.5</v>
      </c>
      <c r="R39" s="21">
        <f>+P39</f>
        <v>0.65</v>
      </c>
      <c r="S39" s="23">
        <f t="shared" si="33"/>
        <v>0.4</v>
      </c>
      <c r="T39" s="24">
        <f t="shared" si="29"/>
        <v>0.65</v>
      </c>
      <c r="U39" s="20">
        <f t="shared" si="30"/>
        <v>0.5</v>
      </c>
      <c r="V39" s="24">
        <f t="shared" si="31"/>
        <v>0.65</v>
      </c>
      <c r="W39" s="20"/>
      <c r="X39" s="23">
        <f t="shared" si="13"/>
        <v>0.4</v>
      </c>
      <c r="Y39" s="21">
        <f t="shared" si="14"/>
        <v>0.65</v>
      </c>
      <c r="Z39" s="20">
        <f t="shared" si="15"/>
        <v>0.5</v>
      </c>
      <c r="AA39" s="21">
        <f t="shared" si="17"/>
        <v>0.65</v>
      </c>
      <c r="AB39" s="23">
        <f t="shared" si="18"/>
        <v>0.4</v>
      </c>
      <c r="AC39" s="24">
        <f t="shared" si="16"/>
        <v>0.65</v>
      </c>
      <c r="AD39" s="20">
        <f t="shared" si="19"/>
        <v>0.5</v>
      </c>
      <c r="AE39" s="24">
        <f t="shared" si="20"/>
        <v>0.65</v>
      </c>
      <c r="AF39" s="20"/>
      <c r="AG39" s="23">
        <f t="shared" si="21"/>
        <v>0.4</v>
      </c>
      <c r="AH39" s="21">
        <f t="shared" si="22"/>
        <v>0.65</v>
      </c>
      <c r="AI39" s="20">
        <f t="shared" si="23"/>
        <v>0.5</v>
      </c>
      <c r="AJ39" s="21">
        <f t="shared" si="24"/>
        <v>0.65</v>
      </c>
      <c r="AK39" s="23">
        <f t="shared" si="25"/>
        <v>0.4</v>
      </c>
      <c r="AL39" s="24">
        <f t="shared" si="26"/>
        <v>0.65</v>
      </c>
      <c r="AM39" s="20">
        <f t="shared" si="27"/>
        <v>0.5</v>
      </c>
      <c r="AN39" s="24">
        <f t="shared" si="28"/>
        <v>0.65</v>
      </c>
      <c r="AP39" s="33">
        <f>+O39*'Ltg-Calcs'!$I$12+X39*'Ltg-Calcs'!$I$17+AG39*'Ltg-Calcs'!$I$22</f>
        <v>0.4</v>
      </c>
      <c r="AQ39" s="34">
        <f>+P39*'Ltg-Calcs'!$I$12+Y39*'Ltg-Calcs'!$I$17+AH39*'Ltg-Calcs'!$I$22</f>
        <v>0.65</v>
      </c>
      <c r="AR39" s="33">
        <f>+Q39*'Ltg-Calcs'!$J$13+Z39*'Ltg-Calcs'!$J$18+AI39*'Ltg-Calcs'!$J$23</f>
        <v>0.5</v>
      </c>
      <c r="AS39" s="34">
        <f>+R39*'Ltg-Calcs'!$J$13+AA39*'Ltg-Calcs'!$J$18+AJ39*'Ltg-Calcs'!$J$23</f>
        <v>0.65</v>
      </c>
      <c r="AT39" s="33">
        <f>+S39*'Ltg-Calcs'!$K$14+AB39*'Ltg-Calcs'!$K$19+AK39*'Ltg-Calcs'!$K$24</f>
        <v>0.4</v>
      </c>
      <c r="AU39" s="34">
        <f>+T39*'Ltg-Calcs'!$K$14+AC39*'Ltg-Calcs'!$K$19+AL39*'Ltg-Calcs'!$K$24</f>
        <v>0.65</v>
      </c>
      <c r="AV39" s="35">
        <f>+U39*'Ltg-Calcs'!$L$15+AD39*'Ltg-Calcs'!$L$20+AM39*'Ltg-Calcs'!$L$25</f>
        <v>0.5</v>
      </c>
      <c r="AW39" s="34">
        <f>+V39*'Ltg-Calcs'!$L$15+AE39*'Ltg-Calcs'!$L$20+AN39*'Ltg-Calcs'!$L$25</f>
        <v>0.65</v>
      </c>
    </row>
    <row r="40" spans="13:49" ht="12.75">
      <c r="M40" s="9">
        <v>23</v>
      </c>
      <c r="N40" s="5">
        <v>0.3</v>
      </c>
      <c r="O40" s="23">
        <v>0.2</v>
      </c>
      <c r="P40" s="21">
        <v>0.35</v>
      </c>
      <c r="Q40" s="20">
        <v>0.3</v>
      </c>
      <c r="R40" s="21">
        <v>0.5</v>
      </c>
      <c r="S40" s="23">
        <f t="shared" si="33"/>
        <v>0.2</v>
      </c>
      <c r="T40" s="24">
        <f t="shared" si="29"/>
        <v>0.35</v>
      </c>
      <c r="U40" s="20">
        <f t="shared" si="30"/>
        <v>0.3</v>
      </c>
      <c r="V40" s="24">
        <f t="shared" si="31"/>
        <v>0.5</v>
      </c>
      <c r="W40" s="20"/>
      <c r="X40" s="23">
        <f t="shared" si="13"/>
        <v>0.2</v>
      </c>
      <c r="Y40" s="21">
        <f t="shared" si="14"/>
        <v>0.35</v>
      </c>
      <c r="Z40" s="20">
        <f t="shared" si="15"/>
        <v>0.3</v>
      </c>
      <c r="AA40" s="21">
        <f t="shared" si="17"/>
        <v>0.35</v>
      </c>
      <c r="AB40" s="23">
        <f t="shared" si="18"/>
        <v>0.2</v>
      </c>
      <c r="AC40" s="24">
        <f t="shared" si="16"/>
        <v>0.35</v>
      </c>
      <c r="AD40" s="20">
        <f t="shared" si="19"/>
        <v>0.3</v>
      </c>
      <c r="AE40" s="24">
        <f t="shared" si="20"/>
        <v>0.35</v>
      </c>
      <c r="AF40" s="20"/>
      <c r="AG40" s="23">
        <f t="shared" si="21"/>
        <v>0.2</v>
      </c>
      <c r="AH40" s="21">
        <f t="shared" si="22"/>
        <v>0.35</v>
      </c>
      <c r="AI40" s="20">
        <f t="shared" si="23"/>
        <v>0.3</v>
      </c>
      <c r="AJ40" s="21">
        <f t="shared" si="24"/>
        <v>0.35</v>
      </c>
      <c r="AK40" s="23">
        <f t="shared" si="25"/>
        <v>0.2</v>
      </c>
      <c r="AL40" s="24">
        <f t="shared" si="26"/>
        <v>0.35</v>
      </c>
      <c r="AM40" s="20">
        <f t="shared" si="27"/>
        <v>0.3</v>
      </c>
      <c r="AN40" s="24">
        <f t="shared" si="28"/>
        <v>0.35</v>
      </c>
      <c r="AP40" s="33">
        <f>+O40*'Ltg-Calcs'!$I$12+X40*'Ltg-Calcs'!$I$17+AG40*'Ltg-Calcs'!$I$22</f>
        <v>0.2</v>
      </c>
      <c r="AQ40" s="34">
        <f>+P40*'Ltg-Calcs'!$I$12+Y40*'Ltg-Calcs'!$I$17+AH40*'Ltg-Calcs'!$I$22</f>
        <v>0.35</v>
      </c>
      <c r="AR40" s="33">
        <f>+Q40*'Ltg-Calcs'!$J$13+Z40*'Ltg-Calcs'!$J$18+AI40*'Ltg-Calcs'!$J$23</f>
        <v>0.3</v>
      </c>
      <c r="AS40" s="34">
        <f>+R40*'Ltg-Calcs'!$J$13+AA40*'Ltg-Calcs'!$J$18+AJ40*'Ltg-Calcs'!$J$23</f>
        <v>0.4169642857142857</v>
      </c>
      <c r="AT40" s="33">
        <f>+S40*'Ltg-Calcs'!$K$14+AB40*'Ltg-Calcs'!$K$19+AK40*'Ltg-Calcs'!$K$24</f>
        <v>0.2</v>
      </c>
      <c r="AU40" s="34">
        <f>+T40*'Ltg-Calcs'!$K$14+AC40*'Ltg-Calcs'!$K$19+AL40*'Ltg-Calcs'!$K$24</f>
        <v>0.35</v>
      </c>
      <c r="AV40" s="35">
        <f>+U40*'Ltg-Calcs'!$L$15+AD40*'Ltg-Calcs'!$L$20+AM40*'Ltg-Calcs'!$L$25</f>
        <v>0.3</v>
      </c>
      <c r="AW40" s="34">
        <f>+V40*'Ltg-Calcs'!$L$15+AE40*'Ltg-Calcs'!$L$20+AN40*'Ltg-Calcs'!$L$25</f>
        <v>0.425</v>
      </c>
    </row>
    <row r="41" spans="3:49" ht="12.75">
      <c r="C41" s="71" t="s">
        <v>191</v>
      </c>
      <c r="D41" s="71"/>
      <c r="E41" s="71"/>
      <c r="F41" s="71"/>
      <c r="G41" s="71"/>
      <c r="H41" s="71"/>
      <c r="I41" s="71"/>
      <c r="J41" s="71"/>
      <c r="M41" s="9">
        <v>24</v>
      </c>
      <c r="N41" s="5">
        <v>0.2</v>
      </c>
      <c r="O41" s="22">
        <v>0.1</v>
      </c>
      <c r="P41" s="30">
        <v>0.15</v>
      </c>
      <c r="Q41" s="17">
        <f>+O41</f>
        <v>0.1</v>
      </c>
      <c r="R41" s="30">
        <f>+P41</f>
        <v>0.15</v>
      </c>
      <c r="S41" s="22">
        <f t="shared" si="33"/>
        <v>0.1</v>
      </c>
      <c r="T41" s="19">
        <f t="shared" si="29"/>
        <v>0.15</v>
      </c>
      <c r="U41" s="17">
        <f t="shared" si="30"/>
        <v>0.1</v>
      </c>
      <c r="V41" s="19">
        <f t="shared" si="31"/>
        <v>0.15</v>
      </c>
      <c r="W41" s="17"/>
      <c r="X41" s="22">
        <f t="shared" si="13"/>
        <v>0.1</v>
      </c>
      <c r="Y41" s="30">
        <f t="shared" si="14"/>
        <v>0.15</v>
      </c>
      <c r="Z41" s="17">
        <f t="shared" si="15"/>
        <v>0.1</v>
      </c>
      <c r="AA41" s="30">
        <f t="shared" si="17"/>
        <v>0.15</v>
      </c>
      <c r="AB41" s="22">
        <f t="shared" si="18"/>
        <v>0.1</v>
      </c>
      <c r="AC41" s="19">
        <f t="shared" si="16"/>
        <v>0.15</v>
      </c>
      <c r="AD41" s="17">
        <f t="shared" si="19"/>
        <v>0.1</v>
      </c>
      <c r="AE41" s="19">
        <f t="shared" si="20"/>
        <v>0.15</v>
      </c>
      <c r="AF41" s="17"/>
      <c r="AG41" s="22">
        <f t="shared" si="21"/>
        <v>0.1</v>
      </c>
      <c r="AH41" s="30">
        <f t="shared" si="22"/>
        <v>0.15</v>
      </c>
      <c r="AI41" s="17">
        <f t="shared" si="23"/>
        <v>0.1</v>
      </c>
      <c r="AJ41" s="30">
        <f t="shared" si="24"/>
        <v>0.15</v>
      </c>
      <c r="AK41" s="22">
        <f t="shared" si="25"/>
        <v>0.1</v>
      </c>
      <c r="AL41" s="19">
        <f t="shared" si="26"/>
        <v>0.15</v>
      </c>
      <c r="AM41" s="17">
        <f t="shared" si="27"/>
        <v>0.1</v>
      </c>
      <c r="AN41" s="19">
        <f t="shared" si="28"/>
        <v>0.15</v>
      </c>
      <c r="AP41" s="36">
        <f>+O41*'Ltg-Calcs'!$I$12+X41*'Ltg-Calcs'!$I$17+AG41*'Ltg-Calcs'!$I$22</f>
        <v>0.1</v>
      </c>
      <c r="AQ41" s="37">
        <f>+P41*'Ltg-Calcs'!$I$12+Y41*'Ltg-Calcs'!$I$17+AH41*'Ltg-Calcs'!$I$22</f>
        <v>0.15</v>
      </c>
      <c r="AR41" s="36">
        <f>+Q41*'Ltg-Calcs'!$J$13+Z41*'Ltg-Calcs'!$J$18+AI41*'Ltg-Calcs'!$J$23</f>
        <v>0.1</v>
      </c>
      <c r="AS41" s="37">
        <f>+R41*'Ltg-Calcs'!$J$13+AA41*'Ltg-Calcs'!$J$18+AJ41*'Ltg-Calcs'!$J$23</f>
        <v>0.15</v>
      </c>
      <c r="AT41" s="36">
        <f>+S41*'Ltg-Calcs'!$K$14+AB41*'Ltg-Calcs'!$K$19+AK41*'Ltg-Calcs'!$K$24</f>
        <v>0.1</v>
      </c>
      <c r="AU41" s="37">
        <f>+T41*'Ltg-Calcs'!$K$14+AC41*'Ltg-Calcs'!$K$19+AL41*'Ltg-Calcs'!$K$24</f>
        <v>0.15</v>
      </c>
      <c r="AV41" s="38">
        <f>+U41*'Ltg-Calcs'!$L$15+AD41*'Ltg-Calcs'!$L$20+AM41*'Ltg-Calcs'!$L$25</f>
        <v>0.1</v>
      </c>
      <c r="AW41" s="37">
        <f>+V41*'Ltg-Calcs'!$L$15+AE41*'Ltg-Calcs'!$L$20+AN41*'Ltg-Calcs'!$L$25</f>
        <v>0.15</v>
      </c>
    </row>
    <row r="42" spans="3:40" ht="12.75">
      <c r="C42" s="70" t="s">
        <v>365</v>
      </c>
      <c r="D42" s="70"/>
      <c r="E42" s="70"/>
      <c r="F42" s="70"/>
      <c r="G42" s="70" t="s">
        <v>366</v>
      </c>
      <c r="H42" s="70"/>
      <c r="I42" s="70"/>
      <c r="J42" s="70"/>
      <c r="Q42" s="81" t="s">
        <v>210</v>
      </c>
      <c r="R42" s="81"/>
      <c r="S42" s="81" t="s">
        <v>211</v>
      </c>
      <c r="T42" s="81"/>
      <c r="U42" s="81"/>
      <c r="V42" s="81"/>
      <c r="X42" s="81" t="s">
        <v>212</v>
      </c>
      <c r="Y42" s="81"/>
      <c r="Z42" s="81"/>
      <c r="AA42" s="81"/>
      <c r="AB42" s="81" t="s">
        <v>314</v>
      </c>
      <c r="AC42" s="81"/>
      <c r="AD42" s="81"/>
      <c r="AE42" s="81"/>
      <c r="AG42" s="81" t="s">
        <v>212</v>
      </c>
      <c r="AH42" s="81"/>
      <c r="AI42" s="81"/>
      <c r="AJ42" s="81"/>
      <c r="AK42" s="81" t="s">
        <v>315</v>
      </c>
      <c r="AL42" s="81"/>
      <c r="AM42" s="81"/>
      <c r="AN42" s="81"/>
    </row>
    <row r="43" spans="3:40" ht="12.75">
      <c r="C43" s="71" t="s">
        <v>363</v>
      </c>
      <c r="D43" s="71"/>
      <c r="E43" s="71" t="s">
        <v>364</v>
      </c>
      <c r="F43" s="71"/>
      <c r="G43" s="71" t="s">
        <v>363</v>
      </c>
      <c r="H43" s="71"/>
      <c r="I43" s="71" t="s">
        <v>364</v>
      </c>
      <c r="J43" s="71"/>
      <c r="Q43" s="47"/>
      <c r="R43" s="47"/>
      <c r="S43" s="47"/>
      <c r="T43" s="47"/>
      <c r="U43" s="47"/>
      <c r="V43" s="47"/>
      <c r="X43" s="47"/>
      <c r="Y43" s="47"/>
      <c r="Z43" s="47"/>
      <c r="AA43" s="47"/>
      <c r="AB43" s="47"/>
      <c r="AC43" s="47"/>
      <c r="AD43" s="47"/>
      <c r="AE43" s="47"/>
      <c r="AG43" s="47"/>
      <c r="AH43" s="47"/>
      <c r="AI43" s="47"/>
      <c r="AJ43" s="47"/>
      <c r="AK43" s="47"/>
      <c r="AL43" s="47"/>
      <c r="AM43" s="47"/>
      <c r="AN43" s="47"/>
    </row>
    <row r="44" spans="3:40" ht="12.75">
      <c r="C44" t="s">
        <v>361</v>
      </c>
      <c r="D44" t="s">
        <v>362</v>
      </c>
      <c r="E44" t="s">
        <v>361</v>
      </c>
      <c r="F44" t="s">
        <v>362</v>
      </c>
      <c r="G44" t="s">
        <v>361</v>
      </c>
      <c r="H44" t="s">
        <v>362</v>
      </c>
      <c r="I44" t="s">
        <v>361</v>
      </c>
      <c r="J44" t="s">
        <v>362</v>
      </c>
      <c r="M44" s="50"/>
      <c r="Q44" s="47"/>
      <c r="R44" s="47"/>
      <c r="S44" s="47"/>
      <c r="T44" s="47"/>
      <c r="U44" s="47"/>
      <c r="V44" s="47"/>
      <c r="X44" s="47"/>
      <c r="Y44" s="47"/>
      <c r="Z44" s="47"/>
      <c r="AA44" s="47"/>
      <c r="AB44" s="47"/>
      <c r="AC44" s="47"/>
      <c r="AD44" s="47"/>
      <c r="AE44" s="47"/>
      <c r="AG44" s="47"/>
      <c r="AH44" s="47"/>
      <c r="AI44" s="47"/>
      <c r="AJ44" s="47"/>
      <c r="AK44" s="47"/>
      <c r="AL44" s="47"/>
      <c r="AM44" s="47"/>
      <c r="AN44" s="47"/>
    </row>
    <row r="45" spans="2:40" ht="12.75">
      <c r="B45" s="10" t="s">
        <v>388</v>
      </c>
      <c r="C45" s="11" t="s">
        <v>300</v>
      </c>
      <c r="D45" s="11" t="s">
        <v>297</v>
      </c>
      <c r="E45" s="11" t="s">
        <v>293</v>
      </c>
      <c r="F45" s="11" t="s">
        <v>294</v>
      </c>
      <c r="G45" s="11" t="s">
        <v>298</v>
      </c>
      <c r="H45" s="11" t="s">
        <v>299</v>
      </c>
      <c r="I45" s="11" t="s">
        <v>295</v>
      </c>
      <c r="J45" s="11" t="s">
        <v>296</v>
      </c>
      <c r="V45" s="47"/>
      <c r="X45" s="47"/>
      <c r="Y45" s="47"/>
      <c r="Z45" s="47"/>
      <c r="AA45" s="47"/>
      <c r="AB45" s="47"/>
      <c r="AC45" s="47"/>
      <c r="AD45" s="47"/>
      <c r="AE45" s="47"/>
      <c r="AG45" s="47"/>
      <c r="AH45" s="47"/>
      <c r="AI45" s="47"/>
      <c r="AJ45" s="47"/>
      <c r="AK45" s="47"/>
      <c r="AL45" s="47"/>
      <c r="AM45" s="47"/>
      <c r="AN45" s="47"/>
    </row>
    <row r="46" spans="2:40" ht="12.75">
      <c r="B46" s="9">
        <v>1</v>
      </c>
      <c r="C46" s="16">
        <f>+O18/$AP$10</f>
        <v>0.00805472801500607</v>
      </c>
      <c r="D46" s="16">
        <f>+P18/$AQ$10</f>
        <v>0.009159577404702753</v>
      </c>
      <c r="E46" s="16">
        <f>+Q18/$AP$10</f>
        <v>0.00805472801500607</v>
      </c>
      <c r="F46" s="16">
        <f>+R18/$AQ$10</f>
        <v>0.009159577404702753</v>
      </c>
      <c r="G46" s="16">
        <f>+S18/$AP$10</f>
        <v>0.00805472801500607</v>
      </c>
      <c r="H46" s="16">
        <f>+T18/$AQ$10</f>
        <v>0.009159577404702753</v>
      </c>
      <c r="I46" s="16">
        <f>+U18/$AP$10</f>
        <v>0.00805472801500607</v>
      </c>
      <c r="J46" s="16">
        <f>+V18/$AQ$10</f>
        <v>0.009159577404702753</v>
      </c>
      <c r="N46" s="16"/>
      <c r="O46" s="16"/>
      <c r="P46" s="16"/>
      <c r="Q46" s="16"/>
      <c r="R46" s="16"/>
      <c r="S46" s="16"/>
      <c r="T46" s="16"/>
      <c r="U46" s="16"/>
      <c r="X46" s="47"/>
      <c r="Y46" s="47"/>
      <c r="Z46" s="47"/>
      <c r="AA46" s="47"/>
      <c r="AB46" s="47"/>
      <c r="AC46" s="47"/>
      <c r="AD46" s="47"/>
      <c r="AE46" s="47"/>
      <c r="AG46" s="47"/>
      <c r="AH46" s="47"/>
      <c r="AI46" s="47"/>
      <c r="AJ46" s="47"/>
      <c r="AK46" s="47"/>
      <c r="AL46" s="47"/>
      <c r="AM46" s="47"/>
      <c r="AN46" s="47"/>
    </row>
    <row r="47" spans="2:40" ht="12.75">
      <c r="B47" s="9">
        <v>2</v>
      </c>
      <c r="C47" s="16">
        <f aca="true" t="shared" si="34" ref="C47:C69">+O19/$AP$10</f>
        <v>0.00805472801500607</v>
      </c>
      <c r="D47" s="16">
        <f aca="true" t="shared" si="35" ref="D47:D69">+P19/$AQ$10</f>
        <v>0.009159577404702753</v>
      </c>
      <c r="E47" s="16">
        <f aca="true" t="shared" si="36" ref="E47:E69">+Q19/$AP$10</f>
        <v>0.00805472801500607</v>
      </c>
      <c r="F47" s="16">
        <f aca="true" t="shared" si="37" ref="F47:F69">+R19/$AQ$10</f>
        <v>0.009159577404702753</v>
      </c>
      <c r="G47" s="16">
        <f aca="true" t="shared" si="38" ref="G47:G69">+S19/$AP$10</f>
        <v>0.00805472801500607</v>
      </c>
      <c r="H47" s="16">
        <f aca="true" t="shared" si="39" ref="H47:H69">+T19/$AQ$10</f>
        <v>0.009159577404702753</v>
      </c>
      <c r="I47" s="16">
        <f aca="true" t="shared" si="40" ref="I47:I69">+U19/$AP$10</f>
        <v>0.00805472801500607</v>
      </c>
      <c r="J47" s="16">
        <f aca="true" t="shared" si="41" ref="J47:J69">+V19/$AQ$10</f>
        <v>0.009159577404702753</v>
      </c>
      <c r="N47" s="16"/>
      <c r="O47" s="16"/>
      <c r="P47" s="16"/>
      <c r="Q47" s="16"/>
      <c r="R47" s="16"/>
      <c r="S47" s="16"/>
      <c r="T47" s="16"/>
      <c r="U47" s="16"/>
      <c r="V47" s="16"/>
      <c r="X47" s="47"/>
      <c r="Y47" s="47"/>
      <c r="Z47" s="47"/>
      <c r="AA47" s="47"/>
      <c r="AB47" s="47"/>
      <c r="AC47" s="47"/>
      <c r="AD47" s="47"/>
      <c r="AE47" s="47"/>
      <c r="AG47" s="47"/>
      <c r="AH47" s="47"/>
      <c r="AI47" s="47"/>
      <c r="AJ47" s="47"/>
      <c r="AK47" s="47"/>
      <c r="AL47" s="47"/>
      <c r="AM47" s="47"/>
      <c r="AN47" s="47"/>
    </row>
    <row r="48" spans="2:40" ht="12.75">
      <c r="B48" s="9">
        <v>3</v>
      </c>
      <c r="C48" s="16">
        <f t="shared" si="34"/>
        <v>0.00805472801500607</v>
      </c>
      <c r="D48" s="16">
        <f t="shared" si="35"/>
        <v>0.009159577404702753</v>
      </c>
      <c r="E48" s="16">
        <f t="shared" si="36"/>
        <v>0.00805472801500607</v>
      </c>
      <c r="F48" s="16">
        <f t="shared" si="37"/>
        <v>0.009159577404702753</v>
      </c>
      <c r="G48" s="16">
        <f t="shared" si="38"/>
        <v>0.00805472801500607</v>
      </c>
      <c r="H48" s="16">
        <f t="shared" si="39"/>
        <v>0.009159577404702753</v>
      </c>
      <c r="I48" s="16">
        <f t="shared" si="40"/>
        <v>0.00805472801500607</v>
      </c>
      <c r="J48" s="16">
        <f t="shared" si="41"/>
        <v>0.009159577404702753</v>
      </c>
      <c r="Q48" s="47"/>
      <c r="R48" s="47"/>
      <c r="S48" s="47"/>
      <c r="T48" s="47"/>
      <c r="U48" s="47"/>
      <c r="V48" s="47"/>
      <c r="X48" s="47"/>
      <c r="Y48" s="47"/>
      <c r="Z48" s="47"/>
      <c r="AA48" s="47"/>
      <c r="AB48" s="47"/>
      <c r="AC48" s="47"/>
      <c r="AD48" s="47"/>
      <c r="AE48" s="47"/>
      <c r="AG48" s="47"/>
      <c r="AH48" s="47"/>
      <c r="AI48" s="47"/>
      <c r="AJ48" s="47"/>
      <c r="AK48" s="47"/>
      <c r="AL48" s="47"/>
      <c r="AM48" s="47"/>
      <c r="AN48" s="47"/>
    </row>
    <row r="49" spans="2:40" ht="12.75">
      <c r="B49" s="9">
        <v>4</v>
      </c>
      <c r="C49" s="16">
        <f t="shared" si="34"/>
        <v>0.00805472801500607</v>
      </c>
      <c r="D49" s="16">
        <f t="shared" si="35"/>
        <v>0.009159577404702753</v>
      </c>
      <c r="E49" s="16">
        <f t="shared" si="36"/>
        <v>0.00805472801500607</v>
      </c>
      <c r="F49" s="16">
        <f t="shared" si="37"/>
        <v>0.009159577404702753</v>
      </c>
      <c r="G49" s="16">
        <f t="shared" si="38"/>
        <v>0.00805472801500607</v>
      </c>
      <c r="H49" s="16">
        <f t="shared" si="39"/>
        <v>0.009159577404702753</v>
      </c>
      <c r="I49" s="16">
        <f t="shared" si="40"/>
        <v>0.00805472801500607</v>
      </c>
      <c r="J49" s="16">
        <f t="shared" si="41"/>
        <v>0.009159577404702753</v>
      </c>
      <c r="N49" s="16"/>
      <c r="O49" s="16"/>
      <c r="P49" s="16"/>
      <c r="Q49" s="16"/>
      <c r="R49" s="16"/>
      <c r="S49" s="16"/>
      <c r="T49" s="16"/>
      <c r="U49" s="16"/>
      <c r="X49" s="47"/>
      <c r="Y49" s="47"/>
      <c r="Z49" s="47"/>
      <c r="AA49" s="47"/>
      <c r="AB49" s="47"/>
      <c r="AC49" s="47"/>
      <c r="AD49" s="47"/>
      <c r="AE49" s="47"/>
      <c r="AG49" s="47"/>
      <c r="AH49" s="47"/>
      <c r="AI49" s="47"/>
      <c r="AJ49" s="47"/>
      <c r="AK49" s="47"/>
      <c r="AL49" s="47"/>
      <c r="AM49" s="47"/>
      <c r="AN49" s="47"/>
    </row>
    <row r="50" spans="2:40" ht="12.75">
      <c r="B50" s="9">
        <v>5</v>
      </c>
      <c r="C50" s="16">
        <f t="shared" si="34"/>
        <v>0.01610945603001214</v>
      </c>
      <c r="D50" s="16">
        <f t="shared" si="35"/>
        <v>0.03663830961881101</v>
      </c>
      <c r="E50" s="16">
        <f t="shared" si="36"/>
        <v>0.01610945603001214</v>
      </c>
      <c r="F50" s="16">
        <f t="shared" si="37"/>
        <v>0.03663830961881101</v>
      </c>
      <c r="G50" s="16">
        <f t="shared" si="38"/>
        <v>0.01610945603001214</v>
      </c>
      <c r="H50" s="16">
        <f t="shared" si="39"/>
        <v>0.03663830961881101</v>
      </c>
      <c r="I50" s="16">
        <f t="shared" si="40"/>
        <v>0.01610945603001214</v>
      </c>
      <c r="J50" s="16">
        <f t="shared" si="41"/>
        <v>0.03663830961881101</v>
      </c>
      <c r="N50" s="16"/>
      <c r="O50" s="16"/>
      <c r="P50" s="16"/>
      <c r="Q50" s="16"/>
      <c r="R50" s="16"/>
      <c r="S50" s="16"/>
      <c r="T50" s="16"/>
      <c r="U50" s="16"/>
      <c r="V50" s="16"/>
      <c r="X50" s="47"/>
      <c r="Y50" s="47"/>
      <c r="Z50" s="47"/>
      <c r="AA50" s="47"/>
      <c r="AB50" s="47"/>
      <c r="AC50" s="47"/>
      <c r="AD50" s="47"/>
      <c r="AE50" s="47"/>
      <c r="AG50" s="47"/>
      <c r="AH50" s="47"/>
      <c r="AI50" s="47"/>
      <c r="AJ50" s="47"/>
      <c r="AK50" s="47"/>
      <c r="AL50" s="47"/>
      <c r="AM50" s="47"/>
      <c r="AN50" s="47"/>
    </row>
    <row r="51" spans="2:40" ht="12.75">
      <c r="B51" s="9">
        <v>6</v>
      </c>
      <c r="C51" s="16">
        <f t="shared" si="34"/>
        <v>0.03221891206002428</v>
      </c>
      <c r="D51" s="16">
        <f t="shared" si="35"/>
        <v>0.07327661923762202</v>
      </c>
      <c r="E51" s="16">
        <f t="shared" si="36"/>
        <v>0.03221891206002428</v>
      </c>
      <c r="F51" s="16">
        <f t="shared" si="37"/>
        <v>0.07327661923762202</v>
      </c>
      <c r="G51" s="16">
        <f t="shared" si="38"/>
        <v>0.03221891206002428</v>
      </c>
      <c r="H51" s="16">
        <f t="shared" si="39"/>
        <v>0.07327661923762202</v>
      </c>
      <c r="I51" s="16">
        <f t="shared" si="40"/>
        <v>0.03221891206002428</v>
      </c>
      <c r="J51" s="16">
        <f t="shared" si="41"/>
        <v>0.07327661923762202</v>
      </c>
      <c r="Q51" s="47"/>
      <c r="R51" s="47"/>
      <c r="S51" s="47"/>
      <c r="T51" s="47"/>
      <c r="U51" s="47"/>
      <c r="V51" s="47"/>
      <c r="X51" s="47"/>
      <c r="Y51" s="47"/>
      <c r="Z51" s="47"/>
      <c r="AA51" s="47"/>
      <c r="AB51" s="47"/>
      <c r="AC51" s="47"/>
      <c r="AD51" s="47"/>
      <c r="AE51" s="47"/>
      <c r="AG51" s="47"/>
      <c r="AH51" s="47"/>
      <c r="AI51" s="47"/>
      <c r="AJ51" s="47"/>
      <c r="AK51" s="47"/>
      <c r="AL51" s="47"/>
      <c r="AM51" s="47"/>
      <c r="AN51" s="47"/>
    </row>
    <row r="52" spans="2:40" ht="12.75">
      <c r="B52" s="9">
        <v>7</v>
      </c>
      <c r="C52" s="16">
        <f t="shared" si="34"/>
        <v>0.04027364007503034</v>
      </c>
      <c r="D52" s="16">
        <f t="shared" si="35"/>
        <v>0.08243619664232478</v>
      </c>
      <c r="E52" s="16">
        <f t="shared" si="36"/>
        <v>0.04027364007503034</v>
      </c>
      <c r="F52" s="16">
        <f t="shared" si="37"/>
        <v>0.08243619664232478</v>
      </c>
      <c r="G52" s="16">
        <f t="shared" si="38"/>
        <v>0.04027364007503034</v>
      </c>
      <c r="H52" s="16">
        <f t="shared" si="39"/>
        <v>0.08243619664232478</v>
      </c>
      <c r="I52" s="16">
        <f t="shared" si="40"/>
        <v>0.04027364007503034</v>
      </c>
      <c r="J52" s="16">
        <f t="shared" si="41"/>
        <v>0.08243619664232478</v>
      </c>
      <c r="N52" s="16"/>
      <c r="O52" s="16"/>
      <c r="P52" s="16"/>
      <c r="Q52" s="16"/>
      <c r="R52" s="16"/>
      <c r="S52" s="16"/>
      <c r="T52" s="16"/>
      <c r="U52" s="16"/>
      <c r="X52" s="47"/>
      <c r="Y52" s="47"/>
      <c r="Z52" s="47"/>
      <c r="AA52" s="47"/>
      <c r="AB52" s="47"/>
      <c r="AC52" s="47"/>
      <c r="AD52" s="47"/>
      <c r="AE52" s="47"/>
      <c r="AG52" s="47"/>
      <c r="AH52" s="47"/>
      <c r="AI52" s="47"/>
      <c r="AJ52" s="47"/>
      <c r="AK52" s="47"/>
      <c r="AL52" s="47"/>
      <c r="AM52" s="47"/>
      <c r="AN52" s="47"/>
    </row>
    <row r="53" spans="2:40" ht="12.75">
      <c r="B53" s="9">
        <v>8</v>
      </c>
      <c r="C53" s="16">
        <f t="shared" si="34"/>
        <v>0.04027364007503034</v>
      </c>
      <c r="D53" s="16">
        <f t="shared" si="35"/>
        <v>0.07327661923762202</v>
      </c>
      <c r="E53" s="16">
        <f t="shared" si="36"/>
        <v>0.04027364007503034</v>
      </c>
      <c r="F53" s="16">
        <f t="shared" si="37"/>
        <v>0.07327661923762202</v>
      </c>
      <c r="G53" s="16">
        <f t="shared" si="38"/>
        <v>0.04027364007503034</v>
      </c>
      <c r="H53" s="16">
        <f t="shared" si="39"/>
        <v>0.07327661923762202</v>
      </c>
      <c r="I53" s="16">
        <f t="shared" si="40"/>
        <v>0.04027364007503034</v>
      </c>
      <c r="J53" s="16">
        <f t="shared" si="41"/>
        <v>0.07327661923762202</v>
      </c>
      <c r="N53" s="16"/>
      <c r="O53" s="16"/>
      <c r="P53" s="16"/>
      <c r="Q53" s="16"/>
      <c r="R53" s="16"/>
      <c r="S53" s="16"/>
      <c r="T53" s="16"/>
      <c r="U53" s="16"/>
      <c r="V53" s="16"/>
      <c r="X53" s="47"/>
      <c r="Y53" s="47"/>
      <c r="Z53" s="47"/>
      <c r="AA53" s="47"/>
      <c r="AB53" s="47"/>
      <c r="AC53" s="47"/>
      <c r="AD53" s="47"/>
      <c r="AE53" s="47"/>
      <c r="AG53" s="47"/>
      <c r="AH53" s="47"/>
      <c r="AI53" s="47"/>
      <c r="AJ53" s="47"/>
      <c r="AK53" s="47"/>
      <c r="AL53" s="47"/>
      <c r="AM53" s="47"/>
      <c r="AN53" s="47"/>
    </row>
    <row r="54" spans="2:40" ht="12.75">
      <c r="B54" s="9">
        <v>9</v>
      </c>
      <c r="C54" s="16">
        <f t="shared" si="34"/>
        <v>0.024164184045018206</v>
      </c>
      <c r="D54" s="16">
        <f t="shared" si="35"/>
        <v>0.027478732214108258</v>
      </c>
      <c r="E54" s="16">
        <f t="shared" si="36"/>
        <v>0.024164184045018206</v>
      </c>
      <c r="F54" s="16">
        <f t="shared" si="37"/>
        <v>0.027478732214108258</v>
      </c>
      <c r="G54" s="16">
        <f t="shared" si="38"/>
        <v>0.00805472801500607</v>
      </c>
      <c r="H54" s="16">
        <f t="shared" si="39"/>
        <v>0.027478732214108258</v>
      </c>
      <c r="I54" s="16">
        <f t="shared" si="40"/>
        <v>0.024164184045018206</v>
      </c>
      <c r="J54" s="16">
        <f t="shared" si="41"/>
        <v>0.027478732214108258</v>
      </c>
      <c r="Q54" s="47"/>
      <c r="R54" s="47"/>
      <c r="S54" s="47"/>
      <c r="T54" s="47"/>
      <c r="U54" s="47"/>
      <c r="V54" s="47"/>
      <c r="X54" s="47"/>
      <c r="Y54" s="47"/>
      <c r="Z54" s="47"/>
      <c r="AA54" s="47"/>
      <c r="AB54" s="47"/>
      <c r="AC54" s="47"/>
      <c r="AD54" s="47"/>
      <c r="AE54" s="47"/>
      <c r="AG54" s="47"/>
      <c r="AH54" s="47"/>
      <c r="AI54" s="47"/>
      <c r="AJ54" s="47"/>
      <c r="AK54" s="47"/>
      <c r="AL54" s="47"/>
      <c r="AM54" s="47"/>
      <c r="AN54" s="47"/>
    </row>
    <row r="55" spans="2:40" ht="12.75">
      <c r="B55" s="9">
        <v>10</v>
      </c>
      <c r="C55" s="16">
        <f t="shared" si="34"/>
        <v>0.024164184045018206</v>
      </c>
      <c r="D55" s="16">
        <f t="shared" si="35"/>
        <v>0.009159577404702753</v>
      </c>
      <c r="E55" s="16">
        <f t="shared" si="36"/>
        <v>0.024164184045018206</v>
      </c>
      <c r="F55" s="16">
        <f t="shared" si="37"/>
        <v>0.009159577404702753</v>
      </c>
      <c r="G55" s="16">
        <f t="shared" si="38"/>
        <v>0.00805472801500607</v>
      </c>
      <c r="H55" s="16">
        <f t="shared" si="39"/>
        <v>0.009159577404702753</v>
      </c>
      <c r="I55" s="16">
        <f t="shared" si="40"/>
        <v>0.024164184045018206</v>
      </c>
      <c r="J55" s="16">
        <f t="shared" si="41"/>
        <v>0.009159577404702753</v>
      </c>
      <c r="N55" s="16"/>
      <c r="O55" s="16"/>
      <c r="P55" s="16"/>
      <c r="Q55" s="16"/>
      <c r="R55" s="16"/>
      <c r="S55" s="16"/>
      <c r="T55" s="16"/>
      <c r="U55" s="16"/>
      <c r="V55" s="16"/>
      <c r="X55" s="47"/>
      <c r="Y55" s="47"/>
      <c r="Z55" s="47"/>
      <c r="AA55" s="47"/>
      <c r="AB55" s="47"/>
      <c r="AC55" s="47"/>
      <c r="AD55" s="47"/>
      <c r="AE55" s="47"/>
      <c r="AG55" s="47"/>
      <c r="AH55" s="47"/>
      <c r="AI55" s="47"/>
      <c r="AJ55" s="47"/>
      <c r="AK55" s="47"/>
      <c r="AL55" s="47"/>
      <c r="AM55" s="47"/>
      <c r="AN55" s="47"/>
    </row>
    <row r="56" spans="2:40" ht="12.75">
      <c r="B56" s="9">
        <v>11</v>
      </c>
      <c r="C56" s="16">
        <f t="shared" si="34"/>
        <v>0.024164184045018206</v>
      </c>
      <c r="D56" s="16">
        <f t="shared" si="35"/>
        <v>0.009159577404702753</v>
      </c>
      <c r="E56" s="16">
        <f t="shared" si="36"/>
        <v>0.024164184045018206</v>
      </c>
      <c r="F56" s="16">
        <f t="shared" si="37"/>
        <v>0.009159577404702753</v>
      </c>
      <c r="G56" s="16">
        <f t="shared" si="38"/>
        <v>0.00805472801500607</v>
      </c>
      <c r="H56" s="16">
        <f t="shared" si="39"/>
        <v>0.009159577404702753</v>
      </c>
      <c r="I56" s="16">
        <f t="shared" si="40"/>
        <v>0.024164184045018206</v>
      </c>
      <c r="J56" s="16">
        <f t="shared" si="41"/>
        <v>0.009159577404702753</v>
      </c>
      <c r="N56" s="49"/>
      <c r="O56" s="49"/>
      <c r="Q56" s="47"/>
      <c r="R56" s="47"/>
      <c r="S56" s="47"/>
      <c r="T56" s="47"/>
      <c r="U56" s="47"/>
      <c r="V56" s="47"/>
      <c r="X56" s="47"/>
      <c r="Y56" s="47"/>
      <c r="Z56" s="47"/>
      <c r="AA56" s="47"/>
      <c r="AB56" s="47"/>
      <c r="AC56" s="47"/>
      <c r="AD56" s="47"/>
      <c r="AE56" s="47"/>
      <c r="AG56" s="47"/>
      <c r="AH56" s="47"/>
      <c r="AI56" s="47"/>
      <c r="AJ56" s="47"/>
      <c r="AK56" s="47"/>
      <c r="AL56" s="47"/>
      <c r="AM56" s="47"/>
      <c r="AN56" s="47"/>
    </row>
    <row r="57" spans="2:40" ht="12.75">
      <c r="B57" s="9">
        <v>12</v>
      </c>
      <c r="C57" s="16">
        <f t="shared" si="34"/>
        <v>0.024164184045018206</v>
      </c>
      <c r="D57" s="16">
        <f t="shared" si="35"/>
        <v>0.009159577404702753</v>
      </c>
      <c r="E57" s="16">
        <f t="shared" si="36"/>
        <v>0.024164184045018206</v>
      </c>
      <c r="F57" s="16">
        <f t="shared" si="37"/>
        <v>0.009159577404702753</v>
      </c>
      <c r="G57" s="16">
        <f t="shared" si="38"/>
        <v>0.00805472801500607</v>
      </c>
      <c r="H57" s="16">
        <f t="shared" si="39"/>
        <v>0.009159577404702753</v>
      </c>
      <c r="I57" s="16">
        <f t="shared" si="40"/>
        <v>0.024164184045018206</v>
      </c>
      <c r="J57" s="16">
        <f t="shared" si="41"/>
        <v>0.009159577404702753</v>
      </c>
      <c r="Q57" s="47"/>
      <c r="R57" s="47"/>
      <c r="S57" s="47"/>
      <c r="T57" s="47"/>
      <c r="U57" s="47"/>
      <c r="V57" s="47"/>
      <c r="X57" s="47"/>
      <c r="Y57" s="47"/>
      <c r="Z57" s="47"/>
      <c r="AA57" s="47"/>
      <c r="AB57" s="47"/>
      <c r="AC57" s="47"/>
      <c r="AD57" s="47"/>
      <c r="AE57" s="47"/>
      <c r="AG57" s="47"/>
      <c r="AH57" s="47"/>
      <c r="AI57" s="47"/>
      <c r="AJ57" s="47"/>
      <c r="AK57" s="47"/>
      <c r="AL57" s="47"/>
      <c r="AM57" s="47"/>
      <c r="AN57" s="47"/>
    </row>
    <row r="58" spans="2:40" ht="12.75">
      <c r="B58" s="9">
        <v>13</v>
      </c>
      <c r="C58" s="16">
        <f t="shared" si="34"/>
        <v>0.024164184045018206</v>
      </c>
      <c r="D58" s="16">
        <f t="shared" si="35"/>
        <v>0.009159577404702753</v>
      </c>
      <c r="E58" s="16">
        <f t="shared" si="36"/>
        <v>0.024164184045018206</v>
      </c>
      <c r="F58" s="16">
        <f t="shared" si="37"/>
        <v>0.009159577404702753</v>
      </c>
      <c r="G58" s="16">
        <f t="shared" si="38"/>
        <v>0.00805472801500607</v>
      </c>
      <c r="H58" s="16">
        <f t="shared" si="39"/>
        <v>0.009159577404702753</v>
      </c>
      <c r="I58" s="16">
        <f t="shared" si="40"/>
        <v>0.024164184045018206</v>
      </c>
      <c r="J58" s="16">
        <f t="shared" si="41"/>
        <v>0.009159577404702753</v>
      </c>
      <c r="Q58" s="47"/>
      <c r="R58" s="47"/>
      <c r="S58" s="47"/>
      <c r="T58" s="47"/>
      <c r="U58" s="47"/>
      <c r="V58" s="47"/>
      <c r="X58" s="47"/>
      <c r="Y58" s="47"/>
      <c r="Z58" s="47"/>
      <c r="AA58" s="47"/>
      <c r="AB58" s="47"/>
      <c r="AC58" s="47"/>
      <c r="AD58" s="47"/>
      <c r="AE58" s="47"/>
      <c r="AG58" s="47"/>
      <c r="AH58" s="47"/>
      <c r="AI58" s="47"/>
      <c r="AJ58" s="47"/>
      <c r="AK58" s="47"/>
      <c r="AL58" s="47"/>
      <c r="AM58" s="47"/>
      <c r="AN58" s="47"/>
    </row>
    <row r="59" spans="2:40" ht="12.75">
      <c r="B59" s="9">
        <v>14</v>
      </c>
      <c r="C59" s="16">
        <f t="shared" si="34"/>
        <v>0.024164184045018206</v>
      </c>
      <c r="D59" s="16">
        <f t="shared" si="35"/>
        <v>0.009159577404702753</v>
      </c>
      <c r="E59" s="16">
        <f t="shared" si="36"/>
        <v>0.024164184045018206</v>
      </c>
      <c r="F59" s="16">
        <f t="shared" si="37"/>
        <v>0.009159577404702753</v>
      </c>
      <c r="G59" s="16">
        <f t="shared" si="38"/>
        <v>0.00805472801500607</v>
      </c>
      <c r="H59" s="16">
        <f t="shared" si="39"/>
        <v>0.009159577404702753</v>
      </c>
      <c r="I59" s="16">
        <f t="shared" si="40"/>
        <v>0.024164184045018206</v>
      </c>
      <c r="J59" s="16">
        <f t="shared" si="41"/>
        <v>0.009159577404702753</v>
      </c>
      <c r="Q59" s="47"/>
      <c r="R59" s="47"/>
      <c r="S59" s="47"/>
      <c r="T59" s="47"/>
      <c r="U59" s="47"/>
      <c r="V59" s="47"/>
      <c r="X59" s="47"/>
      <c r="Y59" s="47"/>
      <c r="Z59" s="47"/>
      <c r="AA59" s="47"/>
      <c r="AB59" s="47"/>
      <c r="AC59" s="47"/>
      <c r="AD59" s="47"/>
      <c r="AE59" s="47"/>
      <c r="AG59" s="47"/>
      <c r="AH59" s="47"/>
      <c r="AI59" s="47"/>
      <c r="AJ59" s="47"/>
      <c r="AK59" s="47"/>
      <c r="AL59" s="47"/>
      <c r="AM59" s="47"/>
      <c r="AN59" s="47"/>
    </row>
    <row r="60" spans="2:40" ht="12.75">
      <c r="B60" s="9">
        <v>15</v>
      </c>
      <c r="C60" s="16">
        <f t="shared" si="34"/>
        <v>0.024164184045018206</v>
      </c>
      <c r="D60" s="16">
        <f t="shared" si="35"/>
        <v>0.009159577404702753</v>
      </c>
      <c r="E60" s="16">
        <f t="shared" si="36"/>
        <v>0.024164184045018206</v>
      </c>
      <c r="F60" s="16">
        <f t="shared" si="37"/>
        <v>0.009159577404702753</v>
      </c>
      <c r="G60" s="16">
        <f t="shared" si="38"/>
        <v>0.00805472801500607</v>
      </c>
      <c r="H60" s="16">
        <f t="shared" si="39"/>
        <v>0.009159577404702753</v>
      </c>
      <c r="I60" s="16">
        <f t="shared" si="40"/>
        <v>0.024164184045018206</v>
      </c>
      <c r="J60" s="16">
        <f t="shared" si="41"/>
        <v>0.009159577404702753</v>
      </c>
      <c r="Q60" s="47"/>
      <c r="R60" s="47"/>
      <c r="S60" s="47"/>
      <c r="T60" s="47"/>
      <c r="U60" s="47"/>
      <c r="V60" s="47"/>
      <c r="X60" s="47"/>
      <c r="Y60" s="47"/>
      <c r="Z60" s="47"/>
      <c r="AA60" s="47"/>
      <c r="AB60" s="47"/>
      <c r="AC60" s="47"/>
      <c r="AD60" s="47"/>
      <c r="AE60" s="47"/>
      <c r="AG60" s="47"/>
      <c r="AH60" s="47"/>
      <c r="AI60" s="47"/>
      <c r="AJ60" s="47"/>
      <c r="AK60" s="47"/>
      <c r="AL60" s="47"/>
      <c r="AM60" s="47"/>
      <c r="AN60" s="47"/>
    </row>
    <row r="61" spans="2:40" ht="12.75">
      <c r="B61" s="9">
        <v>16</v>
      </c>
      <c r="C61" s="16">
        <f t="shared" si="34"/>
        <v>0.04027364007503034</v>
      </c>
      <c r="D61" s="16">
        <f t="shared" si="35"/>
        <v>0.009159577404702753</v>
      </c>
      <c r="E61" s="16">
        <f t="shared" si="36"/>
        <v>0.04027364007503034</v>
      </c>
      <c r="F61" s="16">
        <f t="shared" si="37"/>
        <v>0.009159577404702753</v>
      </c>
      <c r="G61" s="16">
        <f t="shared" si="38"/>
        <v>0.024164184045018206</v>
      </c>
      <c r="H61" s="16">
        <f t="shared" si="39"/>
        <v>0.009159577404702753</v>
      </c>
      <c r="I61" s="16">
        <f t="shared" si="40"/>
        <v>0.04027364007503034</v>
      </c>
      <c r="J61" s="16">
        <f t="shared" si="41"/>
        <v>0.009159577404702753</v>
      </c>
      <c r="Q61" s="47"/>
      <c r="R61" s="47"/>
      <c r="S61" s="47"/>
      <c r="T61" s="47"/>
      <c r="U61" s="47"/>
      <c r="V61" s="47"/>
      <c r="X61" s="47"/>
      <c r="Y61" s="47"/>
      <c r="Z61" s="47"/>
      <c r="AA61" s="47"/>
      <c r="AB61" s="47"/>
      <c r="AC61" s="47"/>
      <c r="AD61" s="47"/>
      <c r="AE61" s="47"/>
      <c r="AG61" s="47"/>
      <c r="AH61" s="47"/>
      <c r="AI61" s="47"/>
      <c r="AJ61" s="47"/>
      <c r="AK61" s="47"/>
      <c r="AL61" s="47"/>
      <c r="AM61" s="47"/>
      <c r="AN61" s="47"/>
    </row>
    <row r="62" spans="2:40" ht="12.75">
      <c r="B62" s="9">
        <v>17</v>
      </c>
      <c r="C62" s="16">
        <f t="shared" si="34"/>
        <v>0.08860200816506676</v>
      </c>
      <c r="D62" s="16">
        <f t="shared" si="35"/>
        <v>0.027478732214108258</v>
      </c>
      <c r="E62" s="16">
        <f t="shared" si="36"/>
        <v>0.08860200816506676</v>
      </c>
      <c r="F62" s="16">
        <f t="shared" si="37"/>
        <v>0.027478732214108258</v>
      </c>
      <c r="G62" s="16">
        <f t="shared" si="38"/>
        <v>0.08860200816506676</v>
      </c>
      <c r="H62" s="16">
        <f t="shared" si="39"/>
        <v>0.027478732214108258</v>
      </c>
      <c r="I62" s="16">
        <f t="shared" si="40"/>
        <v>0.08860200816506676</v>
      </c>
      <c r="J62" s="16">
        <f t="shared" si="41"/>
        <v>0.027478732214108258</v>
      </c>
      <c r="Q62" s="47"/>
      <c r="R62" s="47"/>
      <c r="S62" s="47"/>
      <c r="T62" s="47"/>
      <c r="U62" s="47"/>
      <c r="V62" s="47"/>
      <c r="X62" s="47"/>
      <c r="Y62" s="47"/>
      <c r="Z62" s="47"/>
      <c r="AA62" s="47"/>
      <c r="AB62" s="47"/>
      <c r="AC62" s="47"/>
      <c r="AD62" s="47"/>
      <c r="AE62" s="47"/>
      <c r="AG62" s="47"/>
      <c r="AH62" s="47"/>
      <c r="AI62" s="47"/>
      <c r="AJ62" s="47"/>
      <c r="AK62" s="47"/>
      <c r="AL62" s="47"/>
      <c r="AM62" s="47"/>
      <c r="AN62" s="47"/>
    </row>
    <row r="63" spans="2:40" ht="12.75">
      <c r="B63" s="9">
        <v>18</v>
      </c>
      <c r="C63" s="16">
        <f t="shared" si="34"/>
        <v>0.11276619221008495</v>
      </c>
      <c r="D63" s="16">
        <f t="shared" si="35"/>
        <v>0.04579788702351376</v>
      </c>
      <c r="E63" s="16">
        <f t="shared" si="36"/>
        <v>0.11276619221008495</v>
      </c>
      <c r="F63" s="16">
        <f t="shared" si="37"/>
        <v>0.04579788702351376</v>
      </c>
      <c r="G63" s="16">
        <f t="shared" si="38"/>
        <v>0.11276619221008495</v>
      </c>
      <c r="H63" s="16">
        <f t="shared" si="39"/>
        <v>0.04579788702351376</v>
      </c>
      <c r="I63" s="16">
        <f t="shared" si="40"/>
        <v>0.11276619221008495</v>
      </c>
      <c r="J63" s="16">
        <f t="shared" si="41"/>
        <v>0.04579788702351376</v>
      </c>
      <c r="Q63" s="47"/>
      <c r="R63" s="47"/>
      <c r="S63" s="47"/>
      <c r="T63" s="47"/>
      <c r="U63" s="47"/>
      <c r="V63" s="47"/>
      <c r="X63" s="47"/>
      <c r="Y63" s="47"/>
      <c r="Z63" s="47"/>
      <c r="AA63" s="47"/>
      <c r="AB63" s="47"/>
      <c r="AC63" s="47"/>
      <c r="AD63" s="47"/>
      <c r="AE63" s="47"/>
      <c r="AG63" s="47"/>
      <c r="AH63" s="47"/>
      <c r="AI63" s="47"/>
      <c r="AJ63" s="47"/>
      <c r="AK63" s="47"/>
      <c r="AL63" s="47"/>
      <c r="AM63" s="47"/>
      <c r="AN63" s="47"/>
    </row>
    <row r="64" spans="2:40" ht="12.75">
      <c r="B64" s="9">
        <v>19</v>
      </c>
      <c r="C64" s="16">
        <f t="shared" si="34"/>
        <v>0.13693037625510318</v>
      </c>
      <c r="D64" s="16">
        <f t="shared" si="35"/>
        <v>0.08243619664232478</v>
      </c>
      <c r="E64" s="16">
        <f t="shared" si="36"/>
        <v>0.13693037625510318</v>
      </c>
      <c r="F64" s="16">
        <f t="shared" si="37"/>
        <v>0.08243619664232478</v>
      </c>
      <c r="G64" s="16">
        <f t="shared" si="38"/>
        <v>0.13693037625510318</v>
      </c>
      <c r="H64" s="16">
        <f t="shared" si="39"/>
        <v>0.08243619664232478</v>
      </c>
      <c r="I64" s="16">
        <f t="shared" si="40"/>
        <v>0.13693037625510318</v>
      </c>
      <c r="J64" s="16">
        <f t="shared" si="41"/>
        <v>0.08243619664232478</v>
      </c>
      <c r="Q64" s="47"/>
      <c r="R64" s="47"/>
      <c r="S64" s="47"/>
      <c r="T64" s="47"/>
      <c r="U64" s="47"/>
      <c r="V64" s="47"/>
      <c r="X64" s="47"/>
      <c r="Y64" s="47"/>
      <c r="Z64" s="47"/>
      <c r="AA64" s="47"/>
      <c r="AB64" s="47"/>
      <c r="AC64" s="47"/>
      <c r="AD64" s="47"/>
      <c r="AE64" s="47"/>
      <c r="AG64" s="47"/>
      <c r="AH64" s="47"/>
      <c r="AI64" s="47"/>
      <c r="AJ64" s="47"/>
      <c r="AK64" s="47"/>
      <c r="AL64" s="47"/>
      <c r="AM64" s="47"/>
      <c r="AN64" s="47"/>
    </row>
    <row r="65" spans="2:40" ht="12.75">
      <c r="B65" s="9">
        <v>20</v>
      </c>
      <c r="C65" s="16">
        <f t="shared" si="34"/>
        <v>0.13693037625510318</v>
      </c>
      <c r="D65" s="16">
        <f t="shared" si="35"/>
        <v>0.11907450626113579</v>
      </c>
      <c r="E65" s="16">
        <f t="shared" si="36"/>
        <v>0.13693037625510318</v>
      </c>
      <c r="F65" s="16">
        <f t="shared" si="37"/>
        <v>0.11907450626113579</v>
      </c>
      <c r="G65" s="16">
        <f t="shared" si="38"/>
        <v>0.13693037625510318</v>
      </c>
      <c r="H65" s="16">
        <f t="shared" si="39"/>
        <v>0.11907450626113579</v>
      </c>
      <c r="I65" s="16">
        <f t="shared" si="40"/>
        <v>0.13693037625510318</v>
      </c>
      <c r="J65" s="16">
        <f t="shared" si="41"/>
        <v>0.11907450626113579</v>
      </c>
      <c r="Q65" s="47"/>
      <c r="R65" s="47"/>
      <c r="S65" s="47"/>
      <c r="T65" s="47"/>
      <c r="U65" s="47"/>
      <c r="V65" s="47"/>
      <c r="X65" s="47"/>
      <c r="Y65" s="47"/>
      <c r="Z65" s="47"/>
      <c r="AA65" s="47"/>
      <c r="AB65" s="47"/>
      <c r="AC65" s="47"/>
      <c r="AD65" s="47"/>
      <c r="AE65" s="47"/>
      <c r="AG65" s="47"/>
      <c r="AH65" s="47"/>
      <c r="AI65" s="47"/>
      <c r="AJ65" s="47"/>
      <c r="AK65" s="47"/>
      <c r="AL65" s="47"/>
      <c r="AM65" s="47"/>
      <c r="AN65" s="47"/>
    </row>
    <row r="66" spans="2:40" ht="12.75">
      <c r="B66" s="9">
        <v>21</v>
      </c>
      <c r="C66" s="16">
        <f t="shared" si="34"/>
        <v>0.12082092022509103</v>
      </c>
      <c r="D66" s="16">
        <f t="shared" si="35"/>
        <v>0.1373936610705413</v>
      </c>
      <c r="E66" s="16">
        <f t="shared" si="36"/>
        <v>0.12082092022509103</v>
      </c>
      <c r="F66" s="16">
        <f t="shared" si="37"/>
        <v>0.1373936610705413</v>
      </c>
      <c r="G66" s="16">
        <f t="shared" si="38"/>
        <v>0.12082092022509103</v>
      </c>
      <c r="H66" s="16">
        <f t="shared" si="39"/>
        <v>0.1373936610705413</v>
      </c>
      <c r="I66" s="16">
        <f t="shared" si="40"/>
        <v>0.12082092022509103</v>
      </c>
      <c r="J66" s="16">
        <f t="shared" si="41"/>
        <v>0.1373936610705413</v>
      </c>
      <c r="Q66" s="47"/>
      <c r="R66" s="47"/>
      <c r="S66" s="47"/>
      <c r="T66" s="47"/>
      <c r="U66" s="47"/>
      <c r="V66" s="47"/>
      <c r="X66" s="47"/>
      <c r="Y66" s="47"/>
      <c r="Z66" s="47"/>
      <c r="AA66" s="47"/>
      <c r="AB66" s="47"/>
      <c r="AC66" s="47"/>
      <c r="AD66" s="47"/>
      <c r="AE66" s="47"/>
      <c r="AG66" s="47"/>
      <c r="AH66" s="47"/>
      <c r="AI66" s="47"/>
      <c r="AJ66" s="47"/>
      <c r="AK66" s="47"/>
      <c r="AL66" s="47"/>
      <c r="AM66" s="47"/>
      <c r="AN66" s="47"/>
    </row>
    <row r="67" spans="2:40" ht="12.75">
      <c r="B67" s="9">
        <v>22</v>
      </c>
      <c r="C67" s="16">
        <f t="shared" si="34"/>
        <v>0.06443782412004856</v>
      </c>
      <c r="D67" s="16">
        <f t="shared" si="35"/>
        <v>0.11907450626113579</v>
      </c>
      <c r="E67" s="16">
        <f t="shared" si="36"/>
        <v>0.08054728015006068</v>
      </c>
      <c r="F67" s="16">
        <f t="shared" si="37"/>
        <v>0.11907450626113579</v>
      </c>
      <c r="G67" s="16">
        <f t="shared" si="38"/>
        <v>0.06443782412004856</v>
      </c>
      <c r="H67" s="16">
        <f t="shared" si="39"/>
        <v>0.11907450626113579</v>
      </c>
      <c r="I67" s="16">
        <f t="shared" si="40"/>
        <v>0.08054728015006068</v>
      </c>
      <c r="J67" s="16">
        <f t="shared" si="41"/>
        <v>0.11907450626113579</v>
      </c>
      <c r="Q67" s="47"/>
      <c r="R67" s="47"/>
      <c r="S67" s="47"/>
      <c r="T67" s="47"/>
      <c r="U67" s="47"/>
      <c r="V67" s="47"/>
      <c r="X67" s="47"/>
      <c r="Y67" s="47"/>
      <c r="Z67" s="47"/>
      <c r="AA67" s="47"/>
      <c r="AB67" s="47"/>
      <c r="AC67" s="47"/>
      <c r="AD67" s="47"/>
      <c r="AE67" s="47"/>
      <c r="AG67" s="47"/>
      <c r="AH67" s="47"/>
      <c r="AI67" s="47"/>
      <c r="AJ67" s="47"/>
      <c r="AK67" s="47"/>
      <c r="AL67" s="47"/>
      <c r="AM67" s="47"/>
      <c r="AN67" s="47"/>
    </row>
    <row r="68" spans="2:40" ht="12.75">
      <c r="B68" s="9">
        <v>23</v>
      </c>
      <c r="C68" s="16">
        <f t="shared" si="34"/>
        <v>0.03221891206002428</v>
      </c>
      <c r="D68" s="16">
        <f t="shared" si="35"/>
        <v>0.06411704183291926</v>
      </c>
      <c r="E68" s="16">
        <f t="shared" si="36"/>
        <v>0.04832836809003641</v>
      </c>
      <c r="F68" s="16">
        <f t="shared" si="37"/>
        <v>0.09159577404702753</v>
      </c>
      <c r="G68" s="16">
        <f t="shared" si="38"/>
        <v>0.03221891206002428</v>
      </c>
      <c r="H68" s="16">
        <f t="shared" si="39"/>
        <v>0.06411704183291926</v>
      </c>
      <c r="I68" s="16">
        <f t="shared" si="40"/>
        <v>0.04832836809003641</v>
      </c>
      <c r="J68" s="16">
        <f t="shared" si="41"/>
        <v>0.09159577404702753</v>
      </c>
      <c r="Q68" s="47"/>
      <c r="R68" s="47"/>
      <c r="S68" s="47"/>
      <c r="T68" s="47"/>
      <c r="U68" s="47"/>
      <c r="V68" s="47"/>
      <c r="X68" s="47"/>
      <c r="Y68" s="47"/>
      <c r="Z68" s="47"/>
      <c r="AA68" s="47"/>
      <c r="AB68" s="47"/>
      <c r="AC68" s="47"/>
      <c r="AD68" s="47"/>
      <c r="AE68" s="47"/>
      <c r="AG68" s="47"/>
      <c r="AH68" s="47"/>
      <c r="AI68" s="47"/>
      <c r="AJ68" s="47"/>
      <c r="AK68" s="47"/>
      <c r="AL68" s="47"/>
      <c r="AM68" s="47"/>
      <c r="AN68" s="47"/>
    </row>
    <row r="69" spans="2:40" ht="12.75">
      <c r="B69" s="9">
        <v>24</v>
      </c>
      <c r="C69" s="16">
        <f t="shared" si="34"/>
        <v>0.01610945603001214</v>
      </c>
      <c r="D69" s="16">
        <f t="shared" si="35"/>
        <v>0.027478732214108258</v>
      </c>
      <c r="E69" s="16">
        <f t="shared" si="36"/>
        <v>0.01610945603001214</v>
      </c>
      <c r="F69" s="16">
        <f t="shared" si="37"/>
        <v>0.027478732214108258</v>
      </c>
      <c r="G69" s="16">
        <f t="shared" si="38"/>
        <v>0.01610945603001214</v>
      </c>
      <c r="H69" s="16">
        <f t="shared" si="39"/>
        <v>0.027478732214108258</v>
      </c>
      <c r="I69" s="16">
        <f t="shared" si="40"/>
        <v>0.01610945603001214</v>
      </c>
      <c r="J69" s="16">
        <f t="shared" si="41"/>
        <v>0.027478732214108258</v>
      </c>
      <c r="Q69" s="47"/>
      <c r="R69" s="47"/>
      <c r="S69" s="47"/>
      <c r="T69" s="47"/>
      <c r="U69" s="47"/>
      <c r="V69" s="47"/>
      <c r="X69" s="47"/>
      <c r="Y69" s="47"/>
      <c r="Z69" s="47"/>
      <c r="AA69" s="47"/>
      <c r="AB69" s="47"/>
      <c r="AC69" s="47"/>
      <c r="AD69" s="47"/>
      <c r="AE69" s="47"/>
      <c r="AG69" s="47"/>
      <c r="AH69" s="47"/>
      <c r="AI69" s="47"/>
      <c r="AJ69" s="47"/>
      <c r="AK69" s="47"/>
      <c r="AL69" s="47"/>
      <c r="AM69" s="47"/>
      <c r="AN69" s="47"/>
    </row>
    <row r="70" spans="17:40" ht="12.75">
      <c r="Q70" s="47"/>
      <c r="R70" s="47"/>
      <c r="S70" s="47"/>
      <c r="T70" s="47"/>
      <c r="U70" s="47"/>
      <c r="V70" s="47"/>
      <c r="X70" s="47"/>
      <c r="Y70" s="47"/>
      <c r="Z70" s="47"/>
      <c r="AA70" s="47"/>
      <c r="AB70" s="47"/>
      <c r="AC70" s="47"/>
      <c r="AD70" s="47"/>
      <c r="AE70" s="47"/>
      <c r="AG70" s="47"/>
      <c r="AH70" s="47"/>
      <c r="AI70" s="47"/>
      <c r="AJ70" s="47"/>
      <c r="AK70" s="47"/>
      <c r="AL70" s="47"/>
      <c r="AM70" s="47"/>
      <c r="AN70" s="47"/>
    </row>
    <row r="71" spans="17:40" ht="12.75">
      <c r="Q71" s="47"/>
      <c r="R71" s="47"/>
      <c r="S71" s="47"/>
      <c r="T71" s="47"/>
      <c r="U71" s="47"/>
      <c r="V71" s="47"/>
      <c r="X71" s="47"/>
      <c r="Y71" s="47"/>
      <c r="Z71" s="47"/>
      <c r="AA71" s="47"/>
      <c r="AB71" s="47"/>
      <c r="AC71" s="47"/>
      <c r="AD71" s="47"/>
      <c r="AE71" s="47"/>
      <c r="AG71" s="47"/>
      <c r="AH71" s="47"/>
      <c r="AI71" s="47"/>
      <c r="AJ71" s="47"/>
      <c r="AK71" s="47"/>
      <c r="AL71" s="47"/>
      <c r="AM71" s="47"/>
      <c r="AN71" s="47"/>
    </row>
    <row r="72" spans="3:40" ht="12.75">
      <c r="C72" s="71" t="s">
        <v>192</v>
      </c>
      <c r="D72" s="71"/>
      <c r="E72" s="71"/>
      <c r="F72" s="71"/>
      <c r="G72" s="71"/>
      <c r="H72" s="71"/>
      <c r="I72" s="71"/>
      <c r="J72" s="71"/>
      <c r="Q72" s="47"/>
      <c r="R72" s="47"/>
      <c r="S72" s="47"/>
      <c r="T72" s="47"/>
      <c r="U72" s="47"/>
      <c r="V72" s="47"/>
      <c r="X72" s="47"/>
      <c r="Y72" s="47"/>
      <c r="Z72" s="47"/>
      <c r="AA72" s="47"/>
      <c r="AB72" s="47"/>
      <c r="AC72" s="47"/>
      <c r="AD72" s="47"/>
      <c r="AE72" s="47"/>
      <c r="AG72" s="47"/>
      <c r="AH72" s="47"/>
      <c r="AI72" s="47"/>
      <c r="AJ72" s="47"/>
      <c r="AK72" s="47"/>
      <c r="AL72" s="47"/>
      <c r="AM72" s="47"/>
      <c r="AN72" s="47"/>
    </row>
    <row r="73" spans="3:40" ht="12.75">
      <c r="C73" s="70" t="s">
        <v>365</v>
      </c>
      <c r="D73" s="70"/>
      <c r="E73" s="70"/>
      <c r="F73" s="70"/>
      <c r="G73" s="70" t="s">
        <v>366</v>
      </c>
      <c r="H73" s="70"/>
      <c r="I73" s="70"/>
      <c r="J73" s="70"/>
      <c r="Q73" s="47"/>
      <c r="R73" s="47"/>
      <c r="S73" s="47"/>
      <c r="T73" s="47"/>
      <c r="U73" s="47"/>
      <c r="V73" s="47"/>
      <c r="X73" s="47"/>
      <c r="Y73" s="47"/>
      <c r="Z73" s="47"/>
      <c r="AA73" s="47"/>
      <c r="AB73" s="47"/>
      <c r="AC73" s="47"/>
      <c r="AD73" s="47"/>
      <c r="AE73" s="47"/>
      <c r="AG73" s="47"/>
      <c r="AH73" s="47"/>
      <c r="AI73" s="47"/>
      <c r="AJ73" s="47"/>
      <c r="AK73" s="47"/>
      <c r="AL73" s="47"/>
      <c r="AM73" s="47"/>
      <c r="AN73" s="47"/>
    </row>
    <row r="74" spans="3:40" ht="12.75">
      <c r="C74" s="71" t="s">
        <v>363</v>
      </c>
      <c r="D74" s="71"/>
      <c r="E74" s="71" t="s">
        <v>364</v>
      </c>
      <c r="F74" s="71"/>
      <c r="G74" s="71" t="s">
        <v>363</v>
      </c>
      <c r="H74" s="71"/>
      <c r="I74" s="71" t="s">
        <v>364</v>
      </c>
      <c r="J74" s="71"/>
      <c r="Q74" s="47"/>
      <c r="R74" s="47"/>
      <c r="S74" s="47"/>
      <c r="T74" s="47"/>
      <c r="U74" s="47"/>
      <c r="V74" s="47"/>
      <c r="X74" s="47"/>
      <c r="Y74" s="47"/>
      <c r="Z74" s="47"/>
      <c r="AA74" s="47"/>
      <c r="AB74" s="47"/>
      <c r="AC74" s="47"/>
      <c r="AD74" s="47"/>
      <c r="AE74" s="47"/>
      <c r="AG74" s="47"/>
      <c r="AH74" s="47"/>
      <c r="AI74" s="47"/>
      <c r="AJ74" s="47"/>
      <c r="AK74" s="47"/>
      <c r="AL74" s="47"/>
      <c r="AM74" s="47"/>
      <c r="AN74" s="47"/>
    </row>
    <row r="75" spans="3:10" ht="12.75">
      <c r="C75" t="s">
        <v>361</v>
      </c>
      <c r="D75" t="s">
        <v>362</v>
      </c>
      <c r="E75" t="s">
        <v>361</v>
      </c>
      <c r="F75" t="s">
        <v>362</v>
      </c>
      <c r="G75" t="s">
        <v>361</v>
      </c>
      <c r="H75" t="s">
        <v>362</v>
      </c>
      <c r="I75" t="s">
        <v>361</v>
      </c>
      <c r="J75" t="s">
        <v>362</v>
      </c>
    </row>
    <row r="76" spans="2:10" ht="12.75">
      <c r="B76" s="10" t="s">
        <v>388</v>
      </c>
      <c r="C76" s="11" t="s">
        <v>304</v>
      </c>
      <c r="D76" s="11" t="s">
        <v>301</v>
      </c>
      <c r="E76" s="11" t="s">
        <v>305</v>
      </c>
      <c r="F76" s="11" t="s">
        <v>306</v>
      </c>
      <c r="G76" s="11" t="s">
        <v>302</v>
      </c>
      <c r="H76" s="11" t="s">
        <v>303</v>
      </c>
      <c r="I76" s="11" t="s">
        <v>307</v>
      </c>
      <c r="J76" s="11" t="s">
        <v>308</v>
      </c>
    </row>
    <row r="77" spans="2:10" ht="12.75">
      <c r="B77" s="9">
        <v>1</v>
      </c>
      <c r="C77" s="16">
        <f>+X18/$AP$10</f>
        <v>0.00805472801500607</v>
      </c>
      <c r="D77" s="16">
        <f>+Y18/$AQ$10</f>
        <v>0.009159577404702753</v>
      </c>
      <c r="E77" s="16">
        <f>+Z18/$AP$10</f>
        <v>0.00805472801500607</v>
      </c>
      <c r="F77" s="16">
        <f>+AA18/$AQ$10</f>
        <v>0.009159577404702753</v>
      </c>
      <c r="G77" s="16">
        <f>+AB18/$AP$10</f>
        <v>0.00805472801500607</v>
      </c>
      <c r="H77" s="16">
        <f>+AC18/$AQ$10</f>
        <v>0.009159577404702753</v>
      </c>
      <c r="I77" s="16">
        <f>+AD18/$AP$10</f>
        <v>0.00805472801500607</v>
      </c>
      <c r="J77" s="16">
        <f>+AE18/$AQ$10</f>
        <v>0.009159577404702753</v>
      </c>
    </row>
    <row r="78" spans="2:10" ht="12.75">
      <c r="B78" s="9">
        <v>2</v>
      </c>
      <c r="C78" s="16">
        <f aca="true" t="shared" si="42" ref="C78:C100">+X19/$AP$10</f>
        <v>0.00805472801500607</v>
      </c>
      <c r="D78" s="16">
        <f aca="true" t="shared" si="43" ref="D78:D100">+Y19/$AQ$10</f>
        <v>0.009159577404702753</v>
      </c>
      <c r="E78" s="16">
        <f aca="true" t="shared" si="44" ref="E78:E100">+Z19/$AP$10</f>
        <v>0.00805472801500607</v>
      </c>
      <c r="F78" s="16">
        <f aca="true" t="shared" si="45" ref="F78:F100">+AA19/$AQ$10</f>
        <v>0.009159577404702753</v>
      </c>
      <c r="G78" s="16">
        <f aca="true" t="shared" si="46" ref="G78:G100">+AB19/$AP$10</f>
        <v>0.00805472801500607</v>
      </c>
      <c r="H78" s="16">
        <f aca="true" t="shared" si="47" ref="H78:H100">+AC19/$AQ$10</f>
        <v>0.009159577404702753</v>
      </c>
      <c r="I78" s="16">
        <f aca="true" t="shared" si="48" ref="I78:I100">+AD19/$AP$10</f>
        <v>0.00805472801500607</v>
      </c>
      <c r="J78" s="16">
        <f aca="true" t="shared" si="49" ref="J78:J100">+AE19/$AQ$10</f>
        <v>0.009159577404702753</v>
      </c>
    </row>
    <row r="79" spans="2:10" ht="12.75">
      <c r="B79" s="9">
        <v>3</v>
      </c>
      <c r="C79" s="16">
        <f t="shared" si="42"/>
        <v>0.00805472801500607</v>
      </c>
      <c r="D79" s="16">
        <f t="shared" si="43"/>
        <v>0.009159577404702753</v>
      </c>
      <c r="E79" s="16">
        <f t="shared" si="44"/>
        <v>0.00805472801500607</v>
      </c>
      <c r="F79" s="16">
        <f t="shared" si="45"/>
        <v>0.009159577404702753</v>
      </c>
      <c r="G79" s="16">
        <f t="shared" si="46"/>
        <v>0.00805472801500607</v>
      </c>
      <c r="H79" s="16">
        <f t="shared" si="47"/>
        <v>0.009159577404702753</v>
      </c>
      <c r="I79" s="16">
        <f t="shared" si="48"/>
        <v>0.00805472801500607</v>
      </c>
      <c r="J79" s="16">
        <f t="shared" si="49"/>
        <v>0.009159577404702753</v>
      </c>
    </row>
    <row r="80" spans="2:10" ht="12.75">
      <c r="B80" s="9">
        <v>4</v>
      </c>
      <c r="C80" s="16">
        <f t="shared" si="42"/>
        <v>0.00805472801500607</v>
      </c>
      <c r="D80" s="16">
        <f t="shared" si="43"/>
        <v>0.009159577404702753</v>
      </c>
      <c r="E80" s="16">
        <f t="shared" si="44"/>
        <v>0.00805472801500607</v>
      </c>
      <c r="F80" s="16">
        <f t="shared" si="45"/>
        <v>0.009159577404702753</v>
      </c>
      <c r="G80" s="16">
        <f t="shared" si="46"/>
        <v>0.00805472801500607</v>
      </c>
      <c r="H80" s="16">
        <f t="shared" si="47"/>
        <v>0.009159577404702753</v>
      </c>
      <c r="I80" s="16">
        <f t="shared" si="48"/>
        <v>0.00805472801500607</v>
      </c>
      <c r="J80" s="16">
        <f t="shared" si="49"/>
        <v>0.009159577404702753</v>
      </c>
    </row>
    <row r="81" spans="2:10" ht="12.75">
      <c r="B81" s="9">
        <v>5</v>
      </c>
      <c r="C81" s="16">
        <f t="shared" si="42"/>
        <v>0.01610945603001214</v>
      </c>
      <c r="D81" s="16">
        <f t="shared" si="43"/>
        <v>0.03663830961881101</v>
      </c>
      <c r="E81" s="16">
        <f t="shared" si="44"/>
        <v>0.01610945603001214</v>
      </c>
      <c r="F81" s="16">
        <f t="shared" si="45"/>
        <v>0.03663830961881101</v>
      </c>
      <c r="G81" s="16">
        <f t="shared" si="46"/>
        <v>0.01610945603001214</v>
      </c>
      <c r="H81" s="16">
        <f t="shared" si="47"/>
        <v>0.03663830961881101</v>
      </c>
      <c r="I81" s="16">
        <f t="shared" si="48"/>
        <v>0.01610945603001214</v>
      </c>
      <c r="J81" s="16">
        <f t="shared" si="49"/>
        <v>0.03663830961881101</v>
      </c>
    </row>
    <row r="82" spans="2:10" ht="12.75">
      <c r="B82" s="9">
        <v>6</v>
      </c>
      <c r="C82" s="16">
        <f t="shared" si="42"/>
        <v>0.03221891206002428</v>
      </c>
      <c r="D82" s="16">
        <f t="shared" si="43"/>
        <v>0.07327661923762202</v>
      </c>
      <c r="E82" s="16">
        <f t="shared" si="44"/>
        <v>0.03221891206002428</v>
      </c>
      <c r="F82" s="16">
        <f t="shared" si="45"/>
        <v>0.07327661923762202</v>
      </c>
      <c r="G82" s="16">
        <f t="shared" si="46"/>
        <v>0.03221891206002428</v>
      </c>
      <c r="H82" s="16">
        <f t="shared" si="47"/>
        <v>0.07327661923762202</v>
      </c>
      <c r="I82" s="16">
        <f t="shared" si="48"/>
        <v>0.03221891206002428</v>
      </c>
      <c r="J82" s="16">
        <f t="shared" si="49"/>
        <v>0.07327661923762202</v>
      </c>
    </row>
    <row r="83" spans="2:10" ht="12.75">
      <c r="B83" s="9">
        <v>7</v>
      </c>
      <c r="C83" s="16">
        <f t="shared" si="42"/>
        <v>0.024164184045018206</v>
      </c>
      <c r="D83" s="16">
        <f t="shared" si="43"/>
        <v>0.06411704183291926</v>
      </c>
      <c r="E83" s="16">
        <f t="shared" si="44"/>
        <v>0.024164184045018206</v>
      </c>
      <c r="F83" s="16">
        <f t="shared" si="45"/>
        <v>0.06411704183291926</v>
      </c>
      <c r="G83" s="16">
        <f t="shared" si="46"/>
        <v>0.00805472801500607</v>
      </c>
      <c r="H83" s="16">
        <f t="shared" si="47"/>
        <v>0.06411704183291926</v>
      </c>
      <c r="I83" s="16">
        <f t="shared" si="48"/>
        <v>0.024164184045018206</v>
      </c>
      <c r="J83" s="16">
        <f t="shared" si="49"/>
        <v>0.06411704183291926</v>
      </c>
    </row>
    <row r="84" spans="2:10" ht="12.75">
      <c r="B84" s="9">
        <v>8</v>
      </c>
      <c r="C84" s="16">
        <f t="shared" si="42"/>
        <v>0.024164184045018206</v>
      </c>
      <c r="D84" s="16">
        <f t="shared" si="43"/>
        <v>0.04579788702351376</v>
      </c>
      <c r="E84" s="16">
        <f t="shared" si="44"/>
        <v>0.024164184045018206</v>
      </c>
      <c r="F84" s="16">
        <f t="shared" si="45"/>
        <v>0.04579788702351376</v>
      </c>
      <c r="G84" s="16">
        <f t="shared" si="46"/>
        <v>0.00805472801500607</v>
      </c>
      <c r="H84" s="16">
        <f t="shared" si="47"/>
        <v>0.04579788702351376</v>
      </c>
      <c r="I84" s="16">
        <f t="shared" si="48"/>
        <v>0.024164184045018206</v>
      </c>
      <c r="J84" s="16">
        <f t="shared" si="49"/>
        <v>0.04579788702351376</v>
      </c>
    </row>
    <row r="85" spans="2:10" ht="12.75">
      <c r="B85" s="9">
        <v>9</v>
      </c>
      <c r="C85" s="16">
        <f t="shared" si="42"/>
        <v>0.024164184045018206</v>
      </c>
      <c r="D85" s="16">
        <f t="shared" si="43"/>
        <v>0.027478732214108258</v>
      </c>
      <c r="E85" s="16">
        <f t="shared" si="44"/>
        <v>0.024164184045018206</v>
      </c>
      <c r="F85" s="16">
        <f t="shared" si="45"/>
        <v>0.027478732214108258</v>
      </c>
      <c r="G85" s="16">
        <f t="shared" si="46"/>
        <v>0.00805472801500607</v>
      </c>
      <c r="H85" s="16">
        <f t="shared" si="47"/>
        <v>0.027478732214108258</v>
      </c>
      <c r="I85" s="16">
        <f t="shared" si="48"/>
        <v>0.024164184045018206</v>
      </c>
      <c r="J85" s="16">
        <f t="shared" si="49"/>
        <v>0.027478732214108258</v>
      </c>
    </row>
    <row r="86" spans="2:10" ht="12.75">
      <c r="B86" s="9">
        <v>10</v>
      </c>
      <c r="C86" s="16">
        <f t="shared" si="42"/>
        <v>0.024164184045018206</v>
      </c>
      <c r="D86" s="16">
        <f t="shared" si="43"/>
        <v>0.009159577404702753</v>
      </c>
      <c r="E86" s="16">
        <f t="shared" si="44"/>
        <v>0.024164184045018206</v>
      </c>
      <c r="F86" s="16">
        <f t="shared" si="45"/>
        <v>0.009159577404702753</v>
      </c>
      <c r="G86" s="16">
        <f t="shared" si="46"/>
        <v>0.00805472801500607</v>
      </c>
      <c r="H86" s="16">
        <f t="shared" si="47"/>
        <v>0.009159577404702753</v>
      </c>
      <c r="I86" s="16">
        <f t="shared" si="48"/>
        <v>0.024164184045018206</v>
      </c>
      <c r="J86" s="16">
        <f t="shared" si="49"/>
        <v>0.009159577404702753</v>
      </c>
    </row>
    <row r="87" spans="2:10" ht="12.75">
      <c r="B87" s="9">
        <v>11</v>
      </c>
      <c r="C87" s="16">
        <f t="shared" si="42"/>
        <v>0.024164184045018206</v>
      </c>
      <c r="D87" s="16">
        <f t="shared" si="43"/>
        <v>0.009159577404702753</v>
      </c>
      <c r="E87" s="16">
        <f t="shared" si="44"/>
        <v>0.024164184045018206</v>
      </c>
      <c r="F87" s="16">
        <f t="shared" si="45"/>
        <v>0.009159577404702753</v>
      </c>
      <c r="G87" s="16">
        <f t="shared" si="46"/>
        <v>0.00805472801500607</v>
      </c>
      <c r="H87" s="16">
        <f t="shared" si="47"/>
        <v>0.009159577404702753</v>
      </c>
      <c r="I87" s="16">
        <f t="shared" si="48"/>
        <v>0.024164184045018206</v>
      </c>
      <c r="J87" s="16">
        <f t="shared" si="49"/>
        <v>0.009159577404702753</v>
      </c>
    </row>
    <row r="88" spans="2:10" ht="12.75">
      <c r="B88" s="9">
        <v>12</v>
      </c>
      <c r="C88" s="16">
        <f t="shared" si="42"/>
        <v>0.024164184045018206</v>
      </c>
      <c r="D88" s="16">
        <f t="shared" si="43"/>
        <v>0.009159577404702753</v>
      </c>
      <c r="E88" s="16">
        <f t="shared" si="44"/>
        <v>0.024164184045018206</v>
      </c>
      <c r="F88" s="16">
        <f t="shared" si="45"/>
        <v>0.009159577404702753</v>
      </c>
      <c r="G88" s="16">
        <f t="shared" si="46"/>
        <v>0.00805472801500607</v>
      </c>
      <c r="H88" s="16">
        <f t="shared" si="47"/>
        <v>0.009159577404702753</v>
      </c>
      <c r="I88" s="16">
        <f t="shared" si="48"/>
        <v>0.024164184045018206</v>
      </c>
      <c r="J88" s="16">
        <f t="shared" si="49"/>
        <v>0.009159577404702753</v>
      </c>
    </row>
    <row r="89" spans="2:10" ht="12.75">
      <c r="B89" s="9">
        <v>13</v>
      </c>
      <c r="C89" s="16">
        <f t="shared" si="42"/>
        <v>0.024164184045018206</v>
      </c>
      <c r="D89" s="16">
        <f t="shared" si="43"/>
        <v>0.009159577404702753</v>
      </c>
      <c r="E89" s="16">
        <f t="shared" si="44"/>
        <v>0.024164184045018206</v>
      </c>
      <c r="F89" s="16">
        <f t="shared" si="45"/>
        <v>0.009159577404702753</v>
      </c>
      <c r="G89" s="16">
        <f t="shared" si="46"/>
        <v>0.00805472801500607</v>
      </c>
      <c r="H89" s="16">
        <f t="shared" si="47"/>
        <v>0.009159577404702753</v>
      </c>
      <c r="I89" s="16">
        <f t="shared" si="48"/>
        <v>0.024164184045018206</v>
      </c>
      <c r="J89" s="16">
        <f t="shared" si="49"/>
        <v>0.009159577404702753</v>
      </c>
    </row>
    <row r="90" spans="2:10" ht="12.75">
      <c r="B90" s="9">
        <v>14</v>
      </c>
      <c r="C90" s="16">
        <f t="shared" si="42"/>
        <v>0.024164184045018206</v>
      </c>
      <c r="D90" s="16">
        <f t="shared" si="43"/>
        <v>0.009159577404702753</v>
      </c>
      <c r="E90" s="16">
        <f t="shared" si="44"/>
        <v>0.024164184045018206</v>
      </c>
      <c r="F90" s="16">
        <f t="shared" si="45"/>
        <v>0.009159577404702753</v>
      </c>
      <c r="G90" s="16">
        <f t="shared" si="46"/>
        <v>0.00805472801500607</v>
      </c>
      <c r="H90" s="16">
        <f t="shared" si="47"/>
        <v>0.009159577404702753</v>
      </c>
      <c r="I90" s="16">
        <f t="shared" si="48"/>
        <v>0.024164184045018206</v>
      </c>
      <c r="J90" s="16">
        <f t="shared" si="49"/>
        <v>0.009159577404702753</v>
      </c>
    </row>
    <row r="91" spans="2:10" ht="12.75">
      <c r="B91" s="9">
        <v>15</v>
      </c>
      <c r="C91" s="16">
        <f t="shared" si="42"/>
        <v>0.024164184045018206</v>
      </c>
      <c r="D91" s="16">
        <f t="shared" si="43"/>
        <v>0.009159577404702753</v>
      </c>
      <c r="E91" s="16">
        <f t="shared" si="44"/>
        <v>0.024164184045018206</v>
      </c>
      <c r="F91" s="16">
        <f t="shared" si="45"/>
        <v>0.009159577404702753</v>
      </c>
      <c r="G91" s="16">
        <f t="shared" si="46"/>
        <v>0.00805472801500607</v>
      </c>
      <c r="H91" s="16">
        <f t="shared" si="47"/>
        <v>0.009159577404702753</v>
      </c>
      <c r="I91" s="16">
        <f t="shared" si="48"/>
        <v>0.024164184045018206</v>
      </c>
      <c r="J91" s="16">
        <f t="shared" si="49"/>
        <v>0.009159577404702753</v>
      </c>
    </row>
    <row r="92" spans="2:10" ht="12.75">
      <c r="B92" s="9">
        <v>16</v>
      </c>
      <c r="C92" s="16">
        <f t="shared" si="42"/>
        <v>0.024164184045018206</v>
      </c>
      <c r="D92" s="16">
        <f t="shared" si="43"/>
        <v>0.009159577404702753</v>
      </c>
      <c r="E92" s="16">
        <f t="shared" si="44"/>
        <v>0.024164184045018206</v>
      </c>
      <c r="F92" s="16">
        <f t="shared" si="45"/>
        <v>0.009159577404702753</v>
      </c>
      <c r="G92" s="16">
        <f t="shared" si="46"/>
        <v>0.00805472801500607</v>
      </c>
      <c r="H92" s="16">
        <f t="shared" si="47"/>
        <v>0.009159577404702753</v>
      </c>
      <c r="I92" s="16">
        <f t="shared" si="48"/>
        <v>0.024164184045018206</v>
      </c>
      <c r="J92" s="16">
        <f t="shared" si="49"/>
        <v>0.009159577404702753</v>
      </c>
    </row>
    <row r="93" spans="2:10" ht="12.75">
      <c r="B93" s="9">
        <v>17</v>
      </c>
      <c r="C93" s="16">
        <f t="shared" si="42"/>
        <v>0.024164184045018206</v>
      </c>
      <c r="D93" s="16">
        <f t="shared" si="43"/>
        <v>0.009159577404702753</v>
      </c>
      <c r="E93" s="16">
        <f t="shared" si="44"/>
        <v>0.024164184045018206</v>
      </c>
      <c r="F93" s="16">
        <f t="shared" si="45"/>
        <v>0.009159577404702753</v>
      </c>
      <c r="G93" s="16">
        <f t="shared" si="46"/>
        <v>0.00805472801500607</v>
      </c>
      <c r="H93" s="16">
        <f t="shared" si="47"/>
        <v>0.009159577404702753</v>
      </c>
      <c r="I93" s="16">
        <f t="shared" si="48"/>
        <v>0.024164184045018206</v>
      </c>
      <c r="J93" s="16">
        <f t="shared" si="49"/>
        <v>0.009159577404702753</v>
      </c>
    </row>
    <row r="94" spans="2:10" ht="12.75">
      <c r="B94" s="9">
        <v>18</v>
      </c>
      <c r="C94" s="16">
        <f t="shared" si="42"/>
        <v>0.07249255213505464</v>
      </c>
      <c r="D94" s="16">
        <f t="shared" si="43"/>
        <v>0.009159577404702753</v>
      </c>
      <c r="E94" s="16">
        <f t="shared" si="44"/>
        <v>0.04027364007503034</v>
      </c>
      <c r="F94" s="16">
        <f t="shared" si="45"/>
        <v>0.009159577404702753</v>
      </c>
      <c r="G94" s="16">
        <f t="shared" si="46"/>
        <v>0.07249255213505464</v>
      </c>
      <c r="H94" s="16">
        <f t="shared" si="47"/>
        <v>0.009159577404702753</v>
      </c>
      <c r="I94" s="16">
        <f t="shared" si="48"/>
        <v>0.04027364007503034</v>
      </c>
      <c r="J94" s="16">
        <f t="shared" si="49"/>
        <v>0.009159577404702753</v>
      </c>
    </row>
    <row r="95" spans="2:10" ht="12.75">
      <c r="B95" s="9">
        <v>19</v>
      </c>
      <c r="C95" s="16">
        <f t="shared" si="42"/>
        <v>0.09665673618007282</v>
      </c>
      <c r="D95" s="16">
        <f t="shared" si="43"/>
        <v>0.027478732214108258</v>
      </c>
      <c r="E95" s="16">
        <f t="shared" si="44"/>
        <v>0.09665673618007282</v>
      </c>
      <c r="F95" s="16">
        <f t="shared" si="45"/>
        <v>0.027478732214108258</v>
      </c>
      <c r="G95" s="16">
        <f t="shared" si="46"/>
        <v>0.09665673618007282</v>
      </c>
      <c r="H95" s="16">
        <f t="shared" si="47"/>
        <v>0.027478732214108258</v>
      </c>
      <c r="I95" s="16">
        <f t="shared" si="48"/>
        <v>0.09665673618007282</v>
      </c>
      <c r="J95" s="16">
        <f t="shared" si="49"/>
        <v>0.027478732214108258</v>
      </c>
    </row>
    <row r="96" spans="2:10" ht="12.75">
      <c r="B96" s="9">
        <v>20</v>
      </c>
      <c r="C96" s="16">
        <f t="shared" si="42"/>
        <v>0.12082092022509103</v>
      </c>
      <c r="D96" s="16">
        <f t="shared" si="43"/>
        <v>0.08243619664232478</v>
      </c>
      <c r="E96" s="16">
        <f t="shared" si="44"/>
        <v>0.13693037625510318</v>
      </c>
      <c r="F96" s="16">
        <f t="shared" si="45"/>
        <v>0.08243619664232478</v>
      </c>
      <c r="G96" s="16">
        <f t="shared" si="46"/>
        <v>0.12082092022509103</v>
      </c>
      <c r="H96" s="16">
        <f t="shared" si="47"/>
        <v>0.08243619664232478</v>
      </c>
      <c r="I96" s="16">
        <f t="shared" si="48"/>
        <v>0.13693037625510318</v>
      </c>
      <c r="J96" s="16">
        <f t="shared" si="49"/>
        <v>0.08243619664232478</v>
      </c>
    </row>
    <row r="97" spans="2:10" ht="12.75">
      <c r="B97" s="9">
        <v>21</v>
      </c>
      <c r="C97" s="16">
        <f t="shared" si="42"/>
        <v>0.12082092022509103</v>
      </c>
      <c r="D97" s="16">
        <f t="shared" si="43"/>
        <v>0.1373936610705413</v>
      </c>
      <c r="E97" s="16">
        <f t="shared" si="44"/>
        <v>0.12082092022509103</v>
      </c>
      <c r="F97" s="16">
        <f t="shared" si="45"/>
        <v>0.1373936610705413</v>
      </c>
      <c r="G97" s="16">
        <f t="shared" si="46"/>
        <v>0.12082092022509103</v>
      </c>
      <c r="H97" s="16">
        <f t="shared" si="47"/>
        <v>0.1373936610705413</v>
      </c>
      <c r="I97" s="16">
        <f t="shared" si="48"/>
        <v>0.12082092022509103</v>
      </c>
      <c r="J97" s="16">
        <f t="shared" si="49"/>
        <v>0.1373936610705413</v>
      </c>
    </row>
    <row r="98" spans="2:10" ht="12.75">
      <c r="B98" s="9">
        <v>22</v>
      </c>
      <c r="C98" s="16">
        <f t="shared" si="42"/>
        <v>0.06443782412004856</v>
      </c>
      <c r="D98" s="16">
        <f t="shared" si="43"/>
        <v>0.11907450626113579</v>
      </c>
      <c r="E98" s="16">
        <f t="shared" si="44"/>
        <v>0.08054728015006068</v>
      </c>
      <c r="F98" s="16">
        <f t="shared" si="45"/>
        <v>0.11907450626113579</v>
      </c>
      <c r="G98" s="16">
        <f t="shared" si="46"/>
        <v>0.06443782412004856</v>
      </c>
      <c r="H98" s="16">
        <f t="shared" si="47"/>
        <v>0.11907450626113579</v>
      </c>
      <c r="I98" s="16">
        <f t="shared" si="48"/>
        <v>0.08054728015006068</v>
      </c>
      <c r="J98" s="16">
        <f t="shared" si="49"/>
        <v>0.11907450626113579</v>
      </c>
    </row>
    <row r="99" spans="2:10" ht="12.75">
      <c r="B99" s="9">
        <v>23</v>
      </c>
      <c r="C99" s="16">
        <f t="shared" si="42"/>
        <v>0.03221891206002428</v>
      </c>
      <c r="D99" s="16">
        <f t="shared" si="43"/>
        <v>0.06411704183291926</v>
      </c>
      <c r="E99" s="16">
        <f t="shared" si="44"/>
        <v>0.04832836809003641</v>
      </c>
      <c r="F99" s="16">
        <f t="shared" si="45"/>
        <v>0.06411704183291926</v>
      </c>
      <c r="G99" s="16">
        <f t="shared" si="46"/>
        <v>0.03221891206002428</v>
      </c>
      <c r="H99" s="16">
        <f t="shared" si="47"/>
        <v>0.06411704183291926</v>
      </c>
      <c r="I99" s="16">
        <f t="shared" si="48"/>
        <v>0.04832836809003641</v>
      </c>
      <c r="J99" s="16">
        <f t="shared" si="49"/>
        <v>0.06411704183291926</v>
      </c>
    </row>
    <row r="100" spans="2:10" ht="12.75">
      <c r="B100" s="9">
        <v>24</v>
      </c>
      <c r="C100" s="16">
        <f t="shared" si="42"/>
        <v>0.01610945603001214</v>
      </c>
      <c r="D100" s="16">
        <f t="shared" si="43"/>
        <v>0.027478732214108258</v>
      </c>
      <c r="E100" s="16">
        <f t="shared" si="44"/>
        <v>0.01610945603001214</v>
      </c>
      <c r="F100" s="16">
        <f t="shared" si="45"/>
        <v>0.027478732214108258</v>
      </c>
      <c r="G100" s="16">
        <f t="shared" si="46"/>
        <v>0.01610945603001214</v>
      </c>
      <c r="H100" s="16">
        <f t="shared" si="47"/>
        <v>0.027478732214108258</v>
      </c>
      <c r="I100" s="16">
        <f t="shared" si="48"/>
        <v>0.01610945603001214</v>
      </c>
      <c r="J100" s="16">
        <f t="shared" si="49"/>
        <v>0.027478732214108258</v>
      </c>
    </row>
    <row r="103" ht="12.75">
      <c r="B103" s="7" t="s">
        <v>380</v>
      </c>
    </row>
    <row r="104" ht="12.75">
      <c r="B104" s="8"/>
    </row>
    <row r="106" ht="12.75">
      <c r="B106" s="8" t="s">
        <v>313</v>
      </c>
    </row>
    <row r="107" ht="12.75">
      <c r="B107" s="8" t="s">
        <v>360</v>
      </c>
    </row>
    <row r="108" ht="12.75">
      <c r="B108" s="7" t="str">
        <f>C14&amp;"-DS"&amp;" =DAY-SCHEDULE   TYPE = FRACTION"</f>
        <v>Ltg-DU-LR-WD-WI-DS =DAY-SCHEDULE   TYPE = FRACTION</v>
      </c>
    </row>
    <row r="109" ht="12.75">
      <c r="B109" s="7" t="str">
        <f>"(1,24)   ("&amp;TEXT(C15,"0.0000")&amp;","&amp;TEXT(C16,"0.0000")&amp;","&amp;TEXT(C17,"0.0000")&amp;","&amp;TEXT(C18,"0.0000")&amp;","&amp;TEXT(C19,"0.0000")&amp;","&amp;TEXT(C20,"0.0000")&amp;","&amp;TEXT(C21,"0.0000")&amp;","&amp;TEXT(C22,"0.0000")&amp;","</f>
        <v>(1,24)   (0.0081,0.0081,0.0081,0.0081,0.0161,0.0322,0.0564,0.0483,</v>
      </c>
    </row>
    <row r="110" ht="12.75">
      <c r="B110" s="7" t="str">
        <f>"          "&amp;TEXT(C23,"0.0000")&amp;","&amp;TEXT(C24,"0.0000")&amp;","&amp;TEXT(C25,"0.0000")&amp;","&amp;TEXT(C26,"0.0000")&amp;","&amp;TEXT(C27,"0.0000")&amp;","&amp;TEXT(C28,"0.0000")&amp;","&amp;TEXT(C29,"0.0000")&amp;","&amp;TEXT(C30,"0.0000")&amp;","</f>
        <v>          0.0242,0.0242,0.0242,0.0242,0.0242,0.0242,0.0242,0.0564,</v>
      </c>
    </row>
    <row r="111" ht="12.75">
      <c r="B111" s="7" t="str">
        <f>"          "&amp;TEXT(C31,"0.0000")&amp;","&amp;TEXT(C32,"0.0000")&amp;","&amp;TEXT(C33,"0.0000")&amp;","&amp;TEXT(C34,"0.0000")&amp;","&amp;TEXT(C35,"0.0000")&amp;","&amp;TEXT(C36,"0.0000")&amp;","&amp;TEXT(C37,"0.0000")&amp;","&amp;TEXT(C38,"0.0000")&amp;")  .."</f>
        <v>          0.1047,0.1289,0.1369,0.1369,0.1208,0.0644,0.0322,0.0161)  ..</v>
      </c>
    </row>
    <row r="112" ht="12.75">
      <c r="B112" s="7"/>
    </row>
    <row r="113" ht="12.75">
      <c r="B113" s="8" t="s">
        <v>396</v>
      </c>
    </row>
    <row r="114" ht="12.75">
      <c r="B114" s="7" t="str">
        <f>D14&amp;"-DS"&amp;" =DAY-SCHEDULE   TYPE = FRACTION"</f>
        <v>Ltg-DU-BR-WD-WI-DS =DAY-SCHEDULE   TYPE = FRACTION</v>
      </c>
    </row>
    <row r="115" ht="12.75">
      <c r="B115" s="7" t="str">
        <f>"(1,24)   ("&amp;TEXT(D15,"0.0000")&amp;","&amp;TEXT(D16,"0.0000")&amp;","&amp;TEXT(D17,"0.0000")&amp;","&amp;TEXT(D18,"0.0000")&amp;","&amp;TEXT(D19,"0.0000")&amp;","&amp;TEXT(D20,"0.0000")&amp;","&amp;TEXT(D21,"0.0000")&amp;","&amp;TEXT(D22,"0.0000")&amp;","</f>
        <v>(1,24)   (0.0092,0.0092,0.0092,0.0092,0.0366,0.1008,0.1191,0.1008,</v>
      </c>
    </row>
    <row r="116" ht="12.75">
      <c r="B116" s="7" t="str">
        <f>"          "&amp;TEXT(D23,"0.0000")&amp;","&amp;TEXT(D24,"0.0000")&amp;","&amp;TEXT(D25,"0.0000")&amp;","&amp;TEXT(D26,"0.0000")&amp;","&amp;TEXT(D27,"0.0000")&amp;","&amp;TEXT(D28,"0.0000")&amp;","&amp;TEXT(D29,"0.0000")&amp;","&amp;TEXT(D30,"0.0000")&amp;","</f>
        <v>          0.0275,0.0092,0.0092,0.0092,0.0092,0.0092,0.0092,0.0183,</v>
      </c>
    </row>
    <row r="117" ht="12.75">
      <c r="B117" s="7" t="str">
        <f>"          "&amp;TEXT(D31,"0.0000")&amp;","&amp;TEXT(D32,"0.0000")&amp;","&amp;TEXT(D33,"0.0000")&amp;","&amp;TEXT(D34,"0.0000")&amp;","&amp;TEXT(D35,"0.0000")&amp;","&amp;TEXT(D36,"0.0000")&amp;","&amp;TEXT(D37,"0.0000")&amp;","&amp;TEXT(D38,"0.0000")&amp;")  .."</f>
        <v>          0.0366,0.0458,0.0824,0.1191,0.1374,0.1191,0.0641,0.0275)  ..</v>
      </c>
    </row>
    <row r="118" ht="12.75">
      <c r="B118" s="7"/>
    </row>
    <row r="119" ht="12.75">
      <c r="B119" s="8" t="s">
        <v>397</v>
      </c>
    </row>
    <row r="120" ht="12.75">
      <c r="B120" s="7" t="str">
        <f>E14&amp;"-DS"&amp;" =DAY-SCHEDULE   TYPE = FRACTION"</f>
        <v>Ltg-DU-LR-WE-WI-DS =DAY-SCHEDULE   TYPE = FRACTION</v>
      </c>
    </row>
    <row r="121" ht="12.75">
      <c r="B121" s="7" t="str">
        <f>"(1,24)   ("&amp;TEXT(E15,"0.0000")&amp;","&amp;TEXT(E16,"0.0000")&amp;","&amp;TEXT(E17,"0.0000")&amp;","&amp;TEXT(E18,"0.0000")&amp;","&amp;TEXT(E19,"0.0000")&amp;","&amp;TEXT(E20,"0.0000")&amp;","&amp;TEXT(E21,"0.0000")&amp;","&amp;TEXT(E22,"0.0000")&amp;","</f>
        <v>(1,24)   (0.0081,0.0081,0.0081,0.0081,0.0161,0.0322,0.0403,0.0403,</v>
      </c>
    </row>
    <row r="122" ht="12.75">
      <c r="B122" s="7" t="str">
        <f>"          "&amp;TEXT(E23,"0.0000")&amp;","&amp;TEXT(E24,"0.0000")&amp;","&amp;TEXT(E25,"0.0000")&amp;","&amp;TEXT(E26,"0.0000")&amp;","&amp;TEXT(E27,"0.0000")&amp;","&amp;TEXT(E28,"0.0000")&amp;","&amp;TEXT(E29,"0.0000")&amp;","&amp;TEXT(E30,"0.0000")&amp;","</f>
        <v>          0.0242,0.0242,0.0242,0.0242,0.0242,0.0242,0.0242,0.0403,</v>
      </c>
    </row>
    <row r="123" ht="12.75">
      <c r="B123" s="7" t="str">
        <f>"          "&amp;TEXT(E31,"0.0000")&amp;","&amp;TEXT(E32,"0.0000")&amp;","&amp;TEXT(E33,"0.0000")&amp;","&amp;TEXT(E34,"0.0000")&amp;","&amp;TEXT(E35,"0.0000")&amp;","&amp;TEXT(E36,"0.0000")&amp;","&amp;TEXT(E37,"0.0000")&amp;","&amp;TEXT(E38,"0.0000")&amp;")  .."</f>
        <v>          0.0886,0.1128,0.1369,0.1369,0.1208,0.0805,0.0483,0.0161)  ..</v>
      </c>
    </row>
    <row r="124" ht="12.75">
      <c r="B124" s="7"/>
    </row>
    <row r="125" ht="12.75">
      <c r="B125" s="8" t="s">
        <v>398</v>
      </c>
    </row>
    <row r="126" ht="12.75">
      <c r="B126" s="7" t="str">
        <f>F14&amp;"-DS"&amp;" =DAY-SCHEDULE   TYPE = FRACTION"</f>
        <v>Ltg-DU-BR-WE-WI-DS =DAY-SCHEDULE   TYPE = FRACTION</v>
      </c>
    </row>
    <row r="127" ht="12.75">
      <c r="B127" s="7" t="str">
        <f>"(1,24)   ("&amp;TEXT(F15,"0.0000")&amp;","&amp;TEXT(F16,"0.0000")&amp;","&amp;TEXT(F17,"0.0000")&amp;","&amp;TEXT(F18,"0.0000")&amp;","&amp;TEXT(F19,"0.0000")&amp;","&amp;TEXT(F20,"0.0000")&amp;","&amp;TEXT(F21,"0.0000")&amp;","&amp;TEXT(F22,"0.0000")&amp;","</f>
        <v>(1,24)   (0.0092,0.0092,0.0092,0.0092,0.0366,0.1008,0.1191,0.1008,</v>
      </c>
    </row>
    <row r="128" ht="12.75">
      <c r="B128" s="7" t="str">
        <f>"          "&amp;TEXT(F23,"0.0000")&amp;","&amp;TEXT(F24,"0.0000")&amp;","&amp;TEXT(F25,"0.0000")&amp;","&amp;TEXT(F26,"0.0000")&amp;","&amp;TEXT(F27,"0.0000")&amp;","&amp;TEXT(F28,"0.0000")&amp;","&amp;TEXT(F29,"0.0000")&amp;","&amp;TEXT(F30,"0.0000")&amp;","</f>
        <v>          0.0275,0.0092,0.0092,0.0092,0.0092,0.0092,0.0092,0.0183,</v>
      </c>
    </row>
    <row r="129" ht="12.75">
      <c r="B129" s="7" t="str">
        <f>"          "&amp;TEXT(F31,"0.0000")&amp;","&amp;TEXT(F32,"0.0000")&amp;","&amp;TEXT(F33,"0.0000")&amp;","&amp;TEXT(F34,"0.0000")&amp;","&amp;TEXT(F35,"0.0000")&amp;","&amp;TEXT(F36,"0.0000")&amp;","&amp;TEXT(F37,"0.0000")&amp;","&amp;TEXT(F38,"0.0000")&amp;")  .."</f>
        <v>          0.0366,0.0458,0.0824,0.1191,0.1374,0.1191,0.0641,0.0275)  ..</v>
      </c>
    </row>
    <row r="131" ht="12.75">
      <c r="B131" s="8" t="s">
        <v>399</v>
      </c>
    </row>
    <row r="132" ht="12.75">
      <c r="B132" s="7" t="str">
        <f>G14&amp;"-DS"&amp;" =DAY-SCHEDULE   TYPE = FRACTION"</f>
        <v>Ltg-ND-LR-WD-WI-DS =DAY-SCHEDULE   TYPE = FRACTION</v>
      </c>
    </row>
    <row r="133" ht="12.75">
      <c r="B133" s="7" t="str">
        <f>"(1,24)   ("&amp;TEXT(G15,"0.0000")&amp;","&amp;TEXT(G16,"0.0000")&amp;","&amp;TEXT(G17,"0.0000")&amp;","&amp;TEXT(G18,"0.0000")&amp;","&amp;TEXT(G19,"0.0000")&amp;","&amp;TEXT(G20,"0.0000")&amp;","&amp;TEXT(G21,"0.0000")&amp;","&amp;TEXT(G22,"0.0000")&amp;","</f>
        <v>(1,24)   (0.0081,0.0081,0.0081,0.0081,0.0161,0.0322,0.0564,0.0483,</v>
      </c>
    </row>
    <row r="134" ht="12.75">
      <c r="B134" s="7" t="str">
        <f>"          "&amp;TEXT(G23,"0.0000")&amp;","&amp;TEXT(G24,"0.0000")&amp;","&amp;TEXT(G25,"0.0000")&amp;","&amp;TEXT(G26,"0.0000")&amp;","&amp;TEXT(G27,"0.0000")&amp;","&amp;TEXT(G28,"0.0000")&amp;","&amp;TEXT(G29,"0.0000")&amp;","&amp;TEXT(G30,"0.0000")&amp;","</f>
        <v>          0.0081,0.0081,0.0081,0.0081,0.0081,0.0081,0.0081,0.0564,</v>
      </c>
    </row>
    <row r="135" ht="12.75">
      <c r="B135" s="7" t="str">
        <f>"          "&amp;TEXT(G31,"0.0000")&amp;","&amp;TEXT(G32,"0.0000")&amp;","&amp;TEXT(G33,"0.0000")&amp;","&amp;TEXT(G34,"0.0000")&amp;","&amp;TEXT(G35,"0.0000")&amp;","&amp;TEXT(G36,"0.0000")&amp;","&amp;TEXT(G37,"0.0000")&amp;","&amp;TEXT(G38,"0.0000")&amp;")  .."</f>
        <v>          0.1047,0.1289,0.1369,0.1369,0.1208,0.0644,0.0322,0.0161)  ..</v>
      </c>
    </row>
    <row r="136" ht="12.75">
      <c r="B136" s="7"/>
    </row>
    <row r="137" ht="12.75">
      <c r="B137" s="8" t="s">
        <v>400</v>
      </c>
    </row>
    <row r="138" ht="12.75">
      <c r="B138" s="7" t="str">
        <f>H14&amp;"-DS"&amp;" =DAY-SCHEDULE   TYPE = FRACTION"</f>
        <v>Ltg-ND-BR-WD-WI-DS =DAY-SCHEDULE   TYPE = FRACTION</v>
      </c>
    </row>
    <row r="139" ht="12.75">
      <c r="B139" s="7" t="str">
        <f>"(1,24)   ("&amp;TEXT(H15,"0.0000")&amp;","&amp;TEXT(H16,"0.0000")&amp;","&amp;TEXT(H17,"0.0000")&amp;","&amp;TEXT(H18,"0.0000")&amp;","&amp;TEXT(H19,"0.0000")&amp;","&amp;TEXT(H20,"0.0000")&amp;","&amp;TEXT(H21,"0.0000")&amp;","&amp;TEXT(H22,"0.0000")&amp;","</f>
        <v>(1,24)   (0.0092,0.0092,0.0092,0.0092,0.0366,0.1008,0.1191,0.1008,</v>
      </c>
    </row>
    <row r="140" ht="12.75">
      <c r="B140" s="7" t="str">
        <f>"          "&amp;TEXT(H23,"0.0000")&amp;","&amp;TEXT(H24,"0.0000")&amp;","&amp;TEXT(H25,"0.0000")&amp;","&amp;TEXT(H26,"0.0000")&amp;","&amp;TEXT(H27,"0.0000")&amp;","&amp;TEXT(H28,"0.0000")&amp;","&amp;TEXT(H29,"0.0000")&amp;","&amp;TEXT(H30,"0.0000")&amp;","</f>
        <v>          0.0275,0.0092,0.0092,0.0092,0.0092,0.0092,0.0092,0.0183,</v>
      </c>
    </row>
    <row r="141" ht="12.75">
      <c r="B141" s="7" t="str">
        <f>"          "&amp;TEXT(H31,"0.0000")&amp;","&amp;TEXT(H32,"0.0000")&amp;","&amp;TEXT(H33,"0.0000")&amp;","&amp;TEXT(H34,"0.0000")&amp;","&amp;TEXT(H35,"0.0000")&amp;","&amp;TEXT(H36,"0.0000")&amp;","&amp;TEXT(H37,"0.0000")&amp;","&amp;TEXT(H38,"0.0000")&amp;")  .."</f>
        <v>          0.0366,0.0458,0.0824,0.1191,0.1374,0.1191,0.0641,0.0275)  ..</v>
      </c>
    </row>
    <row r="142" ht="12.75">
      <c r="B142" s="7"/>
    </row>
    <row r="143" ht="12.75">
      <c r="B143" s="8" t="s">
        <v>401</v>
      </c>
    </row>
    <row r="144" ht="12.75">
      <c r="B144" s="7" t="str">
        <f>I14&amp;"-DS"&amp;" =DAY-SCHEDULE   TYPE = FRACTION"</f>
        <v>Ltg-ND-LR-WE-WI-DS =DAY-SCHEDULE   TYPE = FRACTION</v>
      </c>
    </row>
    <row r="145" ht="12.75">
      <c r="B145" s="7" t="str">
        <f>"(1,24)   ("&amp;TEXT(I15,"0.0000")&amp;","&amp;TEXT(I16,"0.0000")&amp;","&amp;TEXT(I17,"0.0000")&amp;","&amp;TEXT(I18,"0.0000")&amp;","&amp;TEXT(I19,"0.0000")&amp;","&amp;TEXT(I20,"0.0000")&amp;","&amp;TEXT(I21,"0.0000")&amp;","&amp;TEXT(I22,"0.0000")&amp;","</f>
        <v>(1,24)   (0.0081,0.0081,0.0081,0.0081,0.0161,0.0322,0.0403,0.0403,</v>
      </c>
    </row>
    <row r="146" ht="12.75">
      <c r="B146" s="7" t="str">
        <f>"          "&amp;TEXT(I23,"0.0000")&amp;","&amp;TEXT(I24,"0.0000")&amp;","&amp;TEXT(I25,"0.0000")&amp;","&amp;TEXT(I26,"0.0000")&amp;","&amp;TEXT(I27,"0.0000")&amp;","&amp;TEXT(I28,"0.0000")&amp;","&amp;TEXT(I29,"0.0000")&amp;","&amp;TEXT(I30,"0.0000")&amp;","</f>
        <v>          0.0242,0.0242,0.0242,0.0242,0.0242,0.0242,0.0242,0.0403,</v>
      </c>
    </row>
    <row r="147" ht="12.75">
      <c r="B147" s="7" t="str">
        <f>"          "&amp;TEXT(I31,"0.0000")&amp;","&amp;TEXT(I32,"0.0000")&amp;","&amp;TEXT(I33,"0.0000")&amp;","&amp;TEXT(I34,"0.0000")&amp;","&amp;TEXT(I35,"0.0000")&amp;","&amp;TEXT(I36,"0.0000")&amp;","&amp;TEXT(I37,"0.0000")&amp;","&amp;TEXT(I38,"0.0000")&amp;")  .."</f>
        <v>          0.0886,0.1128,0.1369,0.1369,0.1208,0.0805,0.0483,0.0161)  ..</v>
      </c>
    </row>
    <row r="148" ht="12.75">
      <c r="B148" s="7"/>
    </row>
    <row r="149" ht="12.75">
      <c r="B149" s="8" t="s">
        <v>402</v>
      </c>
    </row>
    <row r="150" ht="12.75">
      <c r="B150" s="7" t="str">
        <f>J14&amp;"-DS"&amp;" =DAY-SCHEDULE   TYPE = FRACTION"</f>
        <v>Ltg-ND-BR-WE-WI-DS =DAY-SCHEDULE   TYPE = FRACTION</v>
      </c>
    </row>
    <row r="151" ht="12.75">
      <c r="B151" s="7" t="str">
        <f>"(1,24)   ("&amp;TEXT(J15,"0.0000")&amp;","&amp;TEXT(J16,"0.0000")&amp;","&amp;TEXT(J17,"0.0000")&amp;","&amp;TEXT(J18,"0.0000")&amp;","&amp;TEXT(J19,"0.0000")&amp;","&amp;TEXT(J20,"0.0000")&amp;","&amp;TEXT(J21,"0.0000")&amp;","&amp;TEXT(J22,"0.0000")&amp;","</f>
        <v>(1,24)   (0.0092,0.0092,0.0092,0.0092,0.0366,0.1008,0.1191,0.1008,</v>
      </c>
    </row>
    <row r="152" ht="12.75">
      <c r="B152" s="7" t="str">
        <f>"          "&amp;TEXT(J23,"0.0000")&amp;","&amp;TEXT(J24,"0.0000")&amp;","&amp;TEXT(J25,"0.0000")&amp;","&amp;TEXT(J26,"0.0000")&amp;","&amp;TEXT(J27,"0.0000")&amp;","&amp;TEXT(J28,"0.0000")&amp;","&amp;TEXT(J29,"0.0000")&amp;","&amp;TEXT(J30,"0.0000")&amp;","</f>
        <v>          0.0275,0.0092,0.0092,0.0092,0.0092,0.0092,0.0092,0.0183,</v>
      </c>
    </row>
    <row r="153" ht="12.75">
      <c r="B153" s="7" t="str">
        <f>"          "&amp;TEXT(J31,"0.0000")&amp;","&amp;TEXT(J32,"0.0000")&amp;","&amp;TEXT(J33,"0.0000")&amp;","&amp;TEXT(J34,"0.0000")&amp;","&amp;TEXT(J35,"0.0000")&amp;","&amp;TEXT(J36,"0.0000")&amp;","&amp;TEXT(J37,"0.0000")&amp;","&amp;TEXT(J38,"0.0000")&amp;")  .."</f>
        <v>          0.0366,0.0458,0.0824,0.1191,0.1374,0.1191,0.0641,0.0275)  ..</v>
      </c>
    </row>
    <row r="155" ht="12.75">
      <c r="B155" s="7" t="s">
        <v>309</v>
      </c>
    </row>
    <row r="156" ht="12.75">
      <c r="B156" s="7" t="str">
        <f>"                         DAYS (WD ) DAY-SCHEDULE = "&amp;C14&amp;"-DS"</f>
        <v>                         DAYS (WD ) DAY-SCHEDULE = Ltg-DU-LR-WD-WI-DS</v>
      </c>
    </row>
    <row r="157" ht="12.75">
      <c r="B157" s="7" t="str">
        <f>"                         DAYS (WEH) DAY-SCHEDULE = "&amp;E14&amp;"-DS .."</f>
        <v>                         DAYS (WEH) DAY-SCHEDULE = Ltg-DU-LR-WE-WI-DS ..</v>
      </c>
    </row>
    <row r="159" ht="12.75">
      <c r="B159" s="7" t="s">
        <v>310</v>
      </c>
    </row>
    <row r="160" ht="12.75">
      <c r="B160" s="7" t="str">
        <f>"                         DAYS (WD ) DAY-SCHEDULE = "&amp;G14&amp;"-DS"</f>
        <v>                         DAYS (WD ) DAY-SCHEDULE = Ltg-ND-LR-WD-WI-DS</v>
      </c>
    </row>
    <row r="161" ht="12.75">
      <c r="B161" s="7" t="str">
        <f>"                         DAYS (WEH) DAY-SCHEDULE = "&amp;I14&amp;"-DS .."</f>
        <v>                         DAYS (WEH) DAY-SCHEDULE = Ltg-ND-LR-WE-WI-DS ..</v>
      </c>
    </row>
    <row r="162" ht="12.75">
      <c r="B162" s="7"/>
    </row>
    <row r="163" ht="12.75">
      <c r="B163" s="7" t="s">
        <v>311</v>
      </c>
    </row>
    <row r="164" ht="12.75">
      <c r="B164" s="7" t="str">
        <f>"                         DAYS (WD ) DAY-SCHEDULE = "&amp;D14&amp;"-DS"</f>
        <v>                         DAYS (WD ) DAY-SCHEDULE = Ltg-DU-BR-WD-WI-DS</v>
      </c>
    </row>
    <row r="165" ht="12.75">
      <c r="B165" s="7" t="str">
        <f>"                         DAYS (WEH) DAY-SCHEDULE = "&amp;F14&amp;"-DS .."</f>
        <v>                         DAYS (WEH) DAY-SCHEDULE = Ltg-DU-BR-WE-WI-DS ..</v>
      </c>
    </row>
    <row r="167" ht="12.75">
      <c r="B167" s="7" t="s">
        <v>312</v>
      </c>
    </row>
    <row r="168" ht="12.75">
      <c r="B168" s="7" t="str">
        <f>"                         DAYS (WD ) DAY-SCHEDULE = "&amp;H14&amp;"-DS"</f>
        <v>                         DAYS (WD ) DAY-SCHEDULE = Ltg-ND-BR-WD-WI-DS</v>
      </c>
    </row>
    <row r="169" ht="12.75">
      <c r="B169" s="7" t="str">
        <f>"                         DAYS (WEH) DAY-SCHEDULE = "&amp;J14&amp;"-DS .."</f>
        <v>                         DAYS (WEH) DAY-SCHEDULE = Ltg-ND-BR-WE-WI-DS ..</v>
      </c>
    </row>
    <row r="170" ht="12.75">
      <c r="B170" s="7"/>
    </row>
    <row r="171" ht="12.75">
      <c r="B171" s="8" t="s">
        <v>316</v>
      </c>
    </row>
    <row r="172" ht="12.75">
      <c r="B172" s="8" t="s">
        <v>403</v>
      </c>
    </row>
    <row r="173" ht="12.75">
      <c r="B173" s="7" t="str">
        <f>C45&amp;"-DS"&amp;" =DAY-SCHEDULE   TYPE = FRACTION"</f>
        <v>Ltg-DU-LR-WD-SF-DS =DAY-SCHEDULE   TYPE = FRACTION</v>
      </c>
    </row>
    <row r="174" ht="12.75">
      <c r="B174" s="7" t="str">
        <f>"(1,24)   ("&amp;TEXT(C46,"0.0000")&amp;","&amp;TEXT(C47,"0.0000")&amp;","&amp;TEXT(C48,"0.0000")&amp;","&amp;TEXT(C49,"0.0000")&amp;","&amp;TEXT(C50,"0.0000")&amp;","&amp;TEXT(C51,"0.0000")&amp;","&amp;TEXT(C52,"0.0000")&amp;","&amp;TEXT(C53,"0.0000")&amp;","</f>
        <v>(1,24)   (0.0081,0.0081,0.0081,0.0081,0.0161,0.0322,0.0403,0.0403,</v>
      </c>
    </row>
    <row r="175" ht="12.75">
      <c r="B175" s="7" t="str">
        <f>"          "&amp;TEXT(C54,"0.0000")&amp;","&amp;TEXT(C55,"0.0000")&amp;","&amp;TEXT(C56,"0.0000")&amp;","&amp;TEXT(C57,"0.0000")&amp;","&amp;TEXT(C58,"0.0000")&amp;","&amp;TEXT(C59,"0.0000")&amp;","&amp;TEXT(C60,"0.0000")&amp;","&amp;TEXT(C61,"0.0000")&amp;","</f>
        <v>          0.0242,0.0242,0.0242,0.0242,0.0242,0.0242,0.0242,0.0403,</v>
      </c>
    </row>
    <row r="176" ht="12.75">
      <c r="B176" s="7" t="str">
        <f>"          "&amp;TEXT(C62,"0.0000")&amp;","&amp;TEXT(C63,"0.0000")&amp;","&amp;TEXT(C64,"0.0000")&amp;","&amp;TEXT(C65,"0.0000")&amp;","&amp;TEXT(C66,"0.0000")&amp;","&amp;TEXT(C67,"0.0000")&amp;","&amp;TEXT(C68,"0.0000")&amp;","&amp;TEXT(C69,"0.0000")&amp;")  .."</f>
        <v>          0.0886,0.1128,0.1369,0.1369,0.1208,0.0644,0.0322,0.0161)  ..</v>
      </c>
    </row>
    <row r="177" ht="12.75">
      <c r="B177" s="7"/>
    </row>
    <row r="178" ht="12.75">
      <c r="B178" s="8" t="s">
        <v>396</v>
      </c>
    </row>
    <row r="179" ht="12.75">
      <c r="B179" s="7" t="str">
        <f>D45&amp;"-DS"&amp;" =DAY-SCHEDULE   TYPE = FRACTION"</f>
        <v>Ltg-DU-BR-WD-SF-DS =DAY-SCHEDULE   TYPE = FRACTION</v>
      </c>
    </row>
    <row r="180" ht="12.75">
      <c r="B180" s="7" t="str">
        <f>"(1,24)   ("&amp;TEXT(D46,"0.0000")&amp;","&amp;TEXT(D47,"0.0000")&amp;","&amp;TEXT(D48,"0.0000")&amp;","&amp;TEXT(D49,"0.0000")&amp;","&amp;TEXT(D50,"0.0000")&amp;","&amp;TEXT(D51,"0.0000")&amp;","&amp;TEXT(D52,"0.0000")&amp;","&amp;TEXT(D53,"0.0000")&amp;","</f>
        <v>(1,24)   (0.0092,0.0092,0.0092,0.0092,0.0366,0.0733,0.0824,0.0733,</v>
      </c>
    </row>
    <row r="181" ht="12.75">
      <c r="B181" s="7" t="str">
        <f>"          "&amp;TEXT(D54,"0.0000")&amp;","&amp;TEXT(D55,"0.0000")&amp;","&amp;TEXT(D56,"0.0000")&amp;","&amp;TEXT(D57,"0.0000")&amp;","&amp;TEXT(D58,"0.0000")&amp;","&amp;TEXT(D59,"0.0000")&amp;","&amp;TEXT(D60,"0.0000")&amp;","&amp;TEXT(D61,"0.0000")&amp;","</f>
        <v>          0.0275,0.0092,0.0092,0.0092,0.0092,0.0092,0.0092,0.0092,</v>
      </c>
    </row>
    <row r="182" ht="12.75">
      <c r="B182" s="7" t="str">
        <f>"          "&amp;TEXT(D62,"0.0000")&amp;","&amp;TEXT(D63,"0.0000")&amp;","&amp;TEXT(D64,"0.0000")&amp;","&amp;TEXT(D65,"0.0000")&amp;","&amp;TEXT(D66,"0.0000")&amp;","&amp;TEXT(D67,"0.0000")&amp;","&amp;TEXT(D68,"0.0000")&amp;","&amp;TEXT(D69,"0.0000")&amp;")  .."</f>
        <v>          0.0275,0.0458,0.0824,0.1191,0.1374,0.1191,0.0641,0.0275)  ..</v>
      </c>
    </row>
    <row r="183" ht="12.75">
      <c r="B183" s="7"/>
    </row>
    <row r="184" ht="12.75">
      <c r="B184" s="8" t="s">
        <v>397</v>
      </c>
    </row>
    <row r="185" ht="12.75">
      <c r="B185" s="7" t="str">
        <f>E45&amp;"-DS"&amp;" =DAY-SCHEDULE   TYPE = FRACTION"</f>
        <v>Ltg-DU-LR-WE-SF-DS =DAY-SCHEDULE   TYPE = FRACTION</v>
      </c>
    </row>
    <row r="186" ht="12.75">
      <c r="B186" s="7" t="str">
        <f>"(1,24)   ("&amp;TEXT(E46,"0.0000")&amp;","&amp;TEXT(E47,"0.0000")&amp;","&amp;TEXT(E48,"0.0000")&amp;","&amp;TEXT(E49,"0.0000")&amp;","&amp;TEXT(E50,"0.0000")&amp;","&amp;TEXT(E51,"0.0000")&amp;","&amp;TEXT(E52,"0.0000")&amp;","&amp;TEXT(E53,"0.0000")&amp;","</f>
        <v>(1,24)   (0.0081,0.0081,0.0081,0.0081,0.0161,0.0322,0.0403,0.0403,</v>
      </c>
    </row>
    <row r="187" ht="12.75">
      <c r="B187" s="7" t="str">
        <f>"          "&amp;TEXT(E54,"0.0000")&amp;","&amp;TEXT(E55,"0.0000")&amp;","&amp;TEXT(E56,"0.0000")&amp;","&amp;TEXT(E57,"0.0000")&amp;","&amp;TEXT(E58,"0.0000")&amp;","&amp;TEXT(E59,"0.0000")&amp;","&amp;TEXT(E60,"0.0000")&amp;","&amp;TEXT(E61,"0.0000")&amp;","</f>
        <v>          0.0242,0.0242,0.0242,0.0242,0.0242,0.0242,0.0242,0.0403,</v>
      </c>
    </row>
    <row r="188" ht="12.75">
      <c r="B188" s="7" t="str">
        <f>"          "&amp;TEXT(E62,"0.0000")&amp;","&amp;TEXT(E63,"0.0000")&amp;","&amp;TEXT(E64,"0.0000")&amp;","&amp;TEXT(E65,"0.0000")&amp;","&amp;TEXT(E66,"0.0000")&amp;","&amp;TEXT(E67,"0.0000")&amp;","&amp;TEXT(E68,"0.0000")&amp;","&amp;TEXT(E69,"0.0000")&amp;")  .."</f>
        <v>          0.0886,0.1128,0.1369,0.1369,0.1208,0.0805,0.0483,0.0161)  ..</v>
      </c>
    </row>
    <row r="189" ht="12.75">
      <c r="B189" s="7"/>
    </row>
    <row r="190" ht="12.75">
      <c r="B190" s="8" t="s">
        <v>398</v>
      </c>
    </row>
    <row r="191" ht="12.75">
      <c r="B191" s="7" t="str">
        <f>F45&amp;"-DS"&amp;" =DAY-SCHEDULE   TYPE = FRACTION"</f>
        <v>Ltg-DU-BR-WE-SF-DS =DAY-SCHEDULE   TYPE = FRACTION</v>
      </c>
    </row>
    <row r="192" ht="12.75">
      <c r="B192" s="7" t="str">
        <f>"(1,24)   ("&amp;TEXT(F46,"0.0000")&amp;","&amp;TEXT(F47,"0.0000")&amp;","&amp;TEXT(F48,"0.0000")&amp;","&amp;TEXT(F49,"0.0000")&amp;","&amp;TEXT(F50,"0.0000")&amp;","&amp;TEXT(F51,"0.0000")&amp;","&amp;TEXT(F52,"0.0000")&amp;","&amp;TEXT(F53,"0.0000")&amp;","</f>
        <v>(1,24)   (0.0092,0.0092,0.0092,0.0092,0.0366,0.0733,0.0824,0.0733,</v>
      </c>
    </row>
    <row r="193" ht="12.75">
      <c r="B193" s="7" t="str">
        <f>"          "&amp;TEXT(F54,"0.0000")&amp;","&amp;TEXT(F55,"0.0000")&amp;","&amp;TEXT(F56,"0.0000")&amp;","&amp;TEXT(F57,"0.0000")&amp;","&amp;TEXT(F58,"0.0000")&amp;","&amp;TEXT(F59,"0.0000")&amp;","&amp;TEXT(F60,"0.0000")&amp;","&amp;TEXT(F61,"0.0000")&amp;","</f>
        <v>          0.0275,0.0092,0.0092,0.0092,0.0092,0.0092,0.0092,0.0092,</v>
      </c>
    </row>
    <row r="194" ht="12.75">
      <c r="B194" s="7" t="str">
        <f>"          "&amp;TEXT(F62,"0.0000")&amp;","&amp;TEXT(F63,"0.0000")&amp;","&amp;TEXT(F64,"0.0000")&amp;","&amp;TEXT(F65,"0.0000")&amp;","&amp;TEXT(F66,"0.0000")&amp;","&amp;TEXT(F67,"0.0000")&amp;","&amp;TEXT(F68,"0.0000")&amp;","&amp;TEXT(F69,"0.0000")&amp;")  .."</f>
        <v>          0.0275,0.0458,0.0824,0.1191,0.1374,0.1191,0.0916,0.0275)  ..</v>
      </c>
    </row>
    <row r="196" ht="12.75">
      <c r="B196" s="8" t="s">
        <v>399</v>
      </c>
    </row>
    <row r="197" ht="12.75">
      <c r="B197" s="7" t="str">
        <f>G45&amp;"-DS"&amp;" =DAY-SCHEDULE   TYPE = FRACTION"</f>
        <v>Ltg-ND-LR-WD-SF-DS =DAY-SCHEDULE   TYPE = FRACTION</v>
      </c>
    </row>
    <row r="198" ht="12.75">
      <c r="B198" s="7" t="str">
        <f>"(1,24)   ("&amp;TEXT(G46,"0.0000")&amp;","&amp;TEXT(G47,"0.0000")&amp;","&amp;TEXT(G48,"0.0000")&amp;","&amp;TEXT(G49,"0.0000")&amp;","&amp;TEXT(G50,"0.0000")&amp;","&amp;TEXT(G51,"0.0000")&amp;","&amp;TEXT(G52,"0.0000")&amp;","&amp;TEXT(G53,"0.0000")&amp;","</f>
        <v>(1,24)   (0.0081,0.0081,0.0081,0.0081,0.0161,0.0322,0.0403,0.0403,</v>
      </c>
    </row>
    <row r="199" ht="12.75">
      <c r="B199" s="7" t="str">
        <f>"          "&amp;TEXT(G54,"0.0000")&amp;","&amp;TEXT(G55,"0.0000")&amp;","&amp;TEXT(G56,"0.0000")&amp;","&amp;TEXT(G57,"0.0000")&amp;","&amp;TEXT(G58,"0.0000")&amp;","&amp;TEXT(G59,"0.0000")&amp;","&amp;TEXT(G60,"0.0000")&amp;","&amp;TEXT(G61,"0.0000")&amp;","</f>
        <v>          0.0081,0.0081,0.0081,0.0081,0.0081,0.0081,0.0081,0.0242,</v>
      </c>
    </row>
    <row r="200" ht="12.75">
      <c r="B200" s="7" t="str">
        <f>"          "&amp;TEXT(G62,"0.0000")&amp;","&amp;TEXT(G63,"0.0000")&amp;","&amp;TEXT(G64,"0.0000")&amp;","&amp;TEXT(G65,"0.0000")&amp;","&amp;TEXT(G66,"0.0000")&amp;","&amp;TEXT(G67,"0.0000")&amp;","&amp;TEXT(G68,"0.0000")&amp;","&amp;TEXT(G69,"0.0000")&amp;")  .."</f>
        <v>          0.0886,0.1128,0.1369,0.1369,0.1208,0.0644,0.0322,0.0161)  ..</v>
      </c>
    </row>
    <row r="201" ht="12.75">
      <c r="B201" s="7"/>
    </row>
    <row r="202" ht="12.75">
      <c r="B202" s="8" t="s">
        <v>400</v>
      </c>
    </row>
    <row r="203" ht="12.75">
      <c r="B203" s="7" t="str">
        <f>H45&amp;"-DS"&amp;" =DAY-SCHEDULE   TYPE = FRACTION"</f>
        <v>Ltg-ND-BR-WD-SF-DS =DAY-SCHEDULE   TYPE = FRACTION</v>
      </c>
    </row>
    <row r="204" ht="12.75">
      <c r="B204" s="7" t="str">
        <f>"(1,24)   ("&amp;TEXT(H46,"0.0000")&amp;","&amp;TEXT(H47,"0.0000")&amp;","&amp;TEXT(H48,"0.0000")&amp;","&amp;TEXT(H49,"0.0000")&amp;","&amp;TEXT(H50,"0.0000")&amp;","&amp;TEXT(H51,"0.0000")&amp;","&amp;TEXT(H52,"0.0000")&amp;","&amp;TEXT(H53,"0.0000")&amp;","</f>
        <v>(1,24)   (0.0092,0.0092,0.0092,0.0092,0.0366,0.0733,0.0824,0.0733,</v>
      </c>
    </row>
    <row r="205" ht="12.75">
      <c r="B205" s="7" t="str">
        <f>"          "&amp;TEXT(H54,"0.0000")&amp;","&amp;TEXT(H55,"0.0000")&amp;","&amp;TEXT(H56,"0.0000")&amp;","&amp;TEXT(H57,"0.0000")&amp;","&amp;TEXT(H58,"0.0000")&amp;","&amp;TEXT(H59,"0.0000")&amp;","&amp;TEXT(H60,"0.0000")&amp;","&amp;TEXT(H61,"0.0000")&amp;","</f>
        <v>          0.0275,0.0092,0.0092,0.0092,0.0092,0.0092,0.0092,0.0092,</v>
      </c>
    </row>
    <row r="206" ht="12.75">
      <c r="B206" s="7" t="str">
        <f>"          "&amp;TEXT(H62,"0.0000")&amp;","&amp;TEXT(H63,"0.0000")&amp;","&amp;TEXT(H64,"0.0000")&amp;","&amp;TEXT(H65,"0.0000")&amp;","&amp;TEXT(H66,"0.0000")&amp;","&amp;TEXT(H67,"0.0000")&amp;","&amp;TEXT(H68,"0.0000")&amp;","&amp;TEXT(H69,"0.0000")&amp;")  .."</f>
        <v>          0.0275,0.0458,0.0824,0.1191,0.1374,0.1191,0.0641,0.0275)  ..</v>
      </c>
    </row>
    <row r="207" ht="12.75">
      <c r="B207" s="7"/>
    </row>
    <row r="208" ht="12.75">
      <c r="B208" s="8" t="s">
        <v>401</v>
      </c>
    </row>
    <row r="209" ht="12.75">
      <c r="B209" s="7" t="str">
        <f>I45&amp;"-DS"&amp;" =DAY-SCHEDULE   TYPE = FRACTION"</f>
        <v>Ltg-ND-LR-WE-SF-DS =DAY-SCHEDULE   TYPE = FRACTION</v>
      </c>
    </row>
    <row r="210" ht="12.75">
      <c r="B210" s="7" t="str">
        <f>"(1,24)   ("&amp;TEXT(I46,"0.0000")&amp;","&amp;TEXT(I47,"0.0000")&amp;","&amp;TEXT(I48,"0.0000")&amp;","&amp;TEXT(I49,"0.0000")&amp;","&amp;TEXT(I50,"0.0000")&amp;","&amp;TEXT(I51,"0.0000")&amp;","&amp;TEXT(I52,"0.0000")&amp;","&amp;TEXT(I53,"0.0000")&amp;","</f>
        <v>(1,24)   (0.0081,0.0081,0.0081,0.0081,0.0161,0.0322,0.0403,0.0403,</v>
      </c>
    </row>
    <row r="211" ht="12.75">
      <c r="B211" s="7" t="str">
        <f>"          "&amp;TEXT(I54,"0.0000")&amp;","&amp;TEXT(I55,"0.0000")&amp;","&amp;TEXT(I56,"0.0000")&amp;","&amp;TEXT(I57,"0.0000")&amp;","&amp;TEXT(I58,"0.0000")&amp;","&amp;TEXT(I59,"0.0000")&amp;","&amp;TEXT(I60,"0.0000")&amp;","&amp;TEXT(I61,"0.0000")&amp;","</f>
        <v>          0.0242,0.0242,0.0242,0.0242,0.0242,0.0242,0.0242,0.0403,</v>
      </c>
    </row>
    <row r="212" ht="12.75">
      <c r="B212" s="7" t="str">
        <f>"          "&amp;TEXT(I62,"0.0000")&amp;","&amp;TEXT(I63,"0.0000")&amp;","&amp;TEXT(I64,"0.0000")&amp;","&amp;TEXT(I65,"0.0000")&amp;","&amp;TEXT(I66,"0.0000")&amp;","&amp;TEXT(I67,"0.0000")&amp;","&amp;TEXT(I68,"0.0000")&amp;","&amp;TEXT(I69,"0.0000")&amp;")  .."</f>
        <v>          0.0886,0.1128,0.1369,0.1369,0.1208,0.0805,0.0483,0.0161)  ..</v>
      </c>
    </row>
    <row r="213" ht="12.75">
      <c r="B213" s="7"/>
    </row>
    <row r="214" ht="12.75">
      <c r="B214" s="8" t="s">
        <v>402</v>
      </c>
    </row>
    <row r="215" ht="12.75">
      <c r="B215" s="7" t="str">
        <f>J45&amp;"-DS"&amp;" =DAY-SCHEDULE   TYPE = FRACTION"</f>
        <v>Ltg-ND-BR-WE-SF-DS =DAY-SCHEDULE   TYPE = FRACTION</v>
      </c>
    </row>
    <row r="216" ht="12.75">
      <c r="B216" s="7" t="str">
        <f>"(1,24)   ("&amp;TEXT(J46,"0.0000")&amp;","&amp;TEXT(J47,"0.0000")&amp;","&amp;TEXT(J48,"0.0000")&amp;","&amp;TEXT(J49,"0.0000")&amp;","&amp;TEXT(J50,"0.0000")&amp;","&amp;TEXT(J51,"0.0000")&amp;","&amp;TEXT(J52,"0.0000")&amp;","&amp;TEXT(J53,"0.0000")&amp;","</f>
        <v>(1,24)   (0.0092,0.0092,0.0092,0.0092,0.0366,0.0733,0.0824,0.0733,</v>
      </c>
    </row>
    <row r="217" ht="12.75">
      <c r="B217" s="7" t="str">
        <f>"          "&amp;TEXT(J54,"0.0000")&amp;","&amp;TEXT(J55,"0.0000")&amp;","&amp;TEXT(J56,"0.0000")&amp;","&amp;TEXT(J57,"0.0000")&amp;","&amp;TEXT(J58,"0.0000")&amp;","&amp;TEXT(J59,"0.0000")&amp;","&amp;TEXT(J60,"0.0000")&amp;","&amp;TEXT(J61,"0.0000")&amp;","</f>
        <v>          0.0275,0.0092,0.0092,0.0092,0.0092,0.0092,0.0092,0.0092,</v>
      </c>
    </row>
    <row r="218" ht="12.75">
      <c r="B218" s="7" t="str">
        <f>"          "&amp;TEXT(J62,"0.0000")&amp;","&amp;TEXT(J63,"0.0000")&amp;","&amp;TEXT(J64,"0.0000")&amp;","&amp;TEXT(J65,"0.0000")&amp;","&amp;TEXT(J66,"0.0000")&amp;","&amp;TEXT(J67,"0.0000")&amp;","&amp;TEXT(J68,"0.0000")&amp;","&amp;TEXT(J69,"0.0000")&amp;")  .."</f>
        <v>          0.0275,0.0458,0.0824,0.1191,0.1374,0.1191,0.0916,0.0275)  ..</v>
      </c>
    </row>
    <row r="220" ht="12.75">
      <c r="B220" s="7" t="s">
        <v>320</v>
      </c>
    </row>
    <row r="221" ht="12.75">
      <c r="B221" s="7" t="str">
        <f>"                         DAYS (WD ) DAY-SCHEDULE = "&amp;C45&amp;"-DS"</f>
        <v>                         DAYS (WD ) DAY-SCHEDULE = Ltg-DU-LR-WD-SF-DS</v>
      </c>
    </row>
    <row r="222" ht="12.75">
      <c r="B222" s="7" t="str">
        <f>"                         DAYS (WEH) DAY-SCHEDULE = "&amp;E45&amp;"-DS .."</f>
        <v>                         DAYS (WEH) DAY-SCHEDULE = Ltg-DU-LR-WE-SF-DS ..</v>
      </c>
    </row>
    <row r="224" ht="12.75">
      <c r="B224" s="7" t="s">
        <v>317</v>
      </c>
    </row>
    <row r="225" ht="12.75">
      <c r="B225" s="7" t="str">
        <f>"                         DAYS (WD ) DAY-SCHEDULE = "&amp;G45&amp;"-DS"</f>
        <v>                         DAYS (WD ) DAY-SCHEDULE = Ltg-ND-LR-WD-SF-DS</v>
      </c>
    </row>
    <row r="226" ht="12.75">
      <c r="B226" s="7" t="str">
        <f>"                         DAYS (WEH) DAY-SCHEDULE = "&amp;I45&amp;"-DS .."</f>
        <v>                         DAYS (WEH) DAY-SCHEDULE = Ltg-ND-LR-WE-SF-DS ..</v>
      </c>
    </row>
    <row r="227" ht="12.75">
      <c r="B227" s="7"/>
    </row>
    <row r="228" ht="12.75">
      <c r="B228" s="7" t="s">
        <v>318</v>
      </c>
    </row>
    <row r="229" ht="12.75">
      <c r="B229" s="7" t="str">
        <f>"                         DAYS (WD ) DAY-SCHEDULE = "&amp;D45&amp;"-DS"</f>
        <v>                         DAYS (WD ) DAY-SCHEDULE = Ltg-DU-BR-WD-SF-DS</v>
      </c>
    </row>
    <row r="230" ht="12.75">
      <c r="B230" s="7" t="str">
        <f>"                         DAYS (WEH) DAY-SCHEDULE = "&amp;F45&amp;"-DS .."</f>
        <v>                         DAYS (WEH) DAY-SCHEDULE = Ltg-DU-BR-WE-SF-DS ..</v>
      </c>
    </row>
    <row r="232" ht="12.75">
      <c r="B232" s="7" t="s">
        <v>319</v>
      </c>
    </row>
    <row r="233" ht="12.75">
      <c r="B233" s="7" t="str">
        <f>"                         DAYS (WD ) DAY-SCHEDULE = "&amp;H45&amp;"-DS"</f>
        <v>                         DAYS (WD ) DAY-SCHEDULE = Ltg-ND-BR-WD-SF-DS</v>
      </c>
    </row>
    <row r="234" ht="12.75">
      <c r="B234" s="7" t="str">
        <f>"                         DAYS (WEH) DAY-SCHEDULE = "&amp;J45&amp;"-DS .."</f>
        <v>                         DAYS (WEH) DAY-SCHEDULE = Ltg-ND-BR-WE-SF-DS ..</v>
      </c>
    </row>
    <row r="236" ht="12.75">
      <c r="B236" s="8" t="s">
        <v>321</v>
      </c>
    </row>
    <row r="237" ht="12.75">
      <c r="B237" s="8" t="s">
        <v>403</v>
      </c>
    </row>
    <row r="238" ht="12.75">
      <c r="B238" s="7" t="str">
        <f>C76&amp;"-DS"&amp;" =DAY-SCHEDULE   TYPE = FRACTION"</f>
        <v>Ltg-DU-LR-WD-SU-DS =DAY-SCHEDULE   TYPE = FRACTION</v>
      </c>
    </row>
    <row r="239" ht="12.75">
      <c r="B239" s="7" t="str">
        <f>"(1,24)   ("&amp;TEXT(C77,"0.0000")&amp;","&amp;TEXT(C78,"0.0000")&amp;","&amp;TEXT(C79,"0.0000")&amp;","&amp;TEXT(C80,"0.0000")&amp;","&amp;TEXT(C81,"0.0000")&amp;","&amp;TEXT(C82,"0.0000")&amp;","&amp;TEXT(C83,"0.0000")&amp;","&amp;TEXT(C84,"0.0000")&amp;","</f>
        <v>(1,24)   (0.0081,0.0081,0.0081,0.0081,0.0161,0.0322,0.0242,0.0242,</v>
      </c>
    </row>
    <row r="240" ht="12.75">
      <c r="B240" s="7" t="str">
        <f>"          "&amp;TEXT(C85,"0.0000")&amp;","&amp;TEXT(C86,"0.0000")&amp;","&amp;TEXT(C87,"0.0000")&amp;","&amp;TEXT(C88,"0.0000")&amp;","&amp;TEXT(C89,"0.0000")&amp;","&amp;TEXT(C90,"0.0000")&amp;","&amp;TEXT(C91,"0.0000")&amp;","&amp;TEXT(C92,"0.0000")&amp;","</f>
        <v>          0.0242,0.0242,0.0242,0.0242,0.0242,0.0242,0.0242,0.0242,</v>
      </c>
    </row>
    <row r="241" ht="12.75">
      <c r="B241" s="7" t="str">
        <f>"          "&amp;TEXT(C93,"0.0000")&amp;","&amp;TEXT(C94,"0.0000")&amp;","&amp;TEXT(C95,"0.0000")&amp;","&amp;TEXT(C96,"0.0000")&amp;","&amp;TEXT(C97,"0.0000")&amp;","&amp;TEXT(C98,"0.0000")&amp;","&amp;TEXT(C99,"0.0000")&amp;","&amp;TEXT(C100,"0.0000")&amp;")  .."</f>
        <v>          0.0242,0.0725,0.0967,0.1208,0.1208,0.0644,0.0322,0.0161)  ..</v>
      </c>
    </row>
    <row r="242" ht="12.75">
      <c r="B242" s="7"/>
    </row>
    <row r="243" ht="12.75">
      <c r="B243" s="8" t="s">
        <v>396</v>
      </c>
    </row>
    <row r="244" ht="12.75">
      <c r="B244" s="7" t="str">
        <f>D76&amp;"-DS"&amp;" =DAY-SCHEDULE   TYPE = FRACTION"</f>
        <v>Ltg-DU-BR-WD-SU-DS =DAY-SCHEDULE   TYPE = FRACTION</v>
      </c>
    </row>
    <row r="245" ht="12.75">
      <c r="B245" s="7" t="str">
        <f>"(1,24)   ("&amp;TEXT(D77,"0.0000")&amp;","&amp;TEXT(D78,"0.0000")&amp;","&amp;TEXT(D79,"0.0000")&amp;","&amp;TEXT(D80,"0.0000")&amp;","&amp;TEXT(D81,"0.0000")&amp;","&amp;TEXT(D82,"0.0000")&amp;","&amp;TEXT(D83,"0.0000")&amp;","&amp;TEXT(D84,"0.0000")&amp;","</f>
        <v>(1,24)   (0.0092,0.0092,0.0092,0.0092,0.0366,0.0733,0.0641,0.0458,</v>
      </c>
    </row>
    <row r="246" ht="12.75">
      <c r="B246" s="7" t="str">
        <f>"          "&amp;TEXT(D85,"0.0000")&amp;","&amp;TEXT(D86,"0.0000")&amp;","&amp;TEXT(D87,"0.0000")&amp;","&amp;TEXT(D88,"0.0000")&amp;","&amp;TEXT(D89,"0.0000")&amp;","&amp;TEXT(D90,"0.0000")&amp;","&amp;TEXT(D91,"0.0000")&amp;","&amp;TEXT(D92,"0.0000")&amp;","</f>
        <v>          0.0275,0.0092,0.0092,0.0092,0.0092,0.0092,0.0092,0.0092,</v>
      </c>
    </row>
    <row r="247" ht="12.75">
      <c r="B247" s="7" t="str">
        <f>"          "&amp;TEXT(D93,"0.0000")&amp;","&amp;TEXT(D94,"0.0000")&amp;","&amp;TEXT(D95,"0.0000")&amp;","&amp;TEXT(D96,"0.0000")&amp;","&amp;TEXT(D97,"0.0000")&amp;","&amp;TEXT(D98,"0.0000")&amp;","&amp;TEXT(D99,"0.0000")&amp;","&amp;TEXT(D100,"0.0000")&amp;")  .."</f>
        <v>          0.0092,0.0092,0.0275,0.0824,0.1374,0.1191,0.0641,0.0275)  ..</v>
      </c>
    </row>
    <row r="248" ht="12.75">
      <c r="B248" s="7"/>
    </row>
    <row r="249" ht="12.75">
      <c r="B249" s="8" t="s">
        <v>397</v>
      </c>
    </row>
    <row r="250" ht="12.75">
      <c r="B250" s="7" t="str">
        <f>E76&amp;"-DS"&amp;" =DAY-SCHEDULE   TYPE = FRACTION"</f>
        <v>Ltg-DU-LR-WE-SU-DS =DAY-SCHEDULE   TYPE = FRACTION</v>
      </c>
    </row>
    <row r="251" ht="12.75">
      <c r="B251" s="7" t="str">
        <f>"(1,24)   ("&amp;TEXT(E77,"0.0000")&amp;","&amp;TEXT(E78,"0.0000")&amp;","&amp;TEXT(E79,"0.0000")&amp;","&amp;TEXT(E80,"0.0000")&amp;","&amp;TEXT(E81,"0.0000")&amp;","&amp;TEXT(E82,"0.0000")&amp;","&amp;TEXT(E83,"0.0000")&amp;","&amp;TEXT(E84,"0.0000")&amp;","</f>
        <v>(1,24)   (0.0081,0.0081,0.0081,0.0081,0.0161,0.0322,0.0242,0.0242,</v>
      </c>
    </row>
    <row r="252" ht="12.75">
      <c r="B252" s="7" t="str">
        <f>"          "&amp;TEXT(E85,"0.0000")&amp;","&amp;TEXT(E86,"0.0000")&amp;","&amp;TEXT(E87,"0.0000")&amp;","&amp;TEXT(E88,"0.0000")&amp;","&amp;TEXT(E89,"0.0000")&amp;","&amp;TEXT(E90,"0.0000")&amp;","&amp;TEXT(E91,"0.0000")&amp;","&amp;TEXT(E92,"0.0000")&amp;","</f>
        <v>          0.0242,0.0242,0.0242,0.0242,0.0242,0.0242,0.0242,0.0242,</v>
      </c>
    </row>
    <row r="253" ht="12.75">
      <c r="B253" s="7" t="str">
        <f>"          "&amp;TEXT(E93,"0.0000")&amp;","&amp;TEXT(E94,"0.0000")&amp;","&amp;TEXT(E95,"0.0000")&amp;","&amp;TEXT(E96,"0.0000")&amp;","&amp;TEXT(E97,"0.0000")&amp;","&amp;TEXT(E98,"0.0000")&amp;","&amp;TEXT(E99,"0.0000")&amp;","&amp;TEXT(E100,"0.0000")&amp;")  .."</f>
        <v>          0.0242,0.0403,0.0967,0.1369,0.1208,0.0805,0.0483,0.0161)  ..</v>
      </c>
    </row>
    <row r="254" ht="12.75">
      <c r="B254" s="7"/>
    </row>
    <row r="255" ht="12.75">
      <c r="B255" s="8" t="s">
        <v>398</v>
      </c>
    </row>
    <row r="256" ht="12.75">
      <c r="B256" s="7" t="str">
        <f>F76&amp;"-DS"&amp;" =DAY-SCHEDULE   TYPE = FRACTION"</f>
        <v>Ltg-DU-BR-WE-SU-DS =DAY-SCHEDULE   TYPE = FRACTION</v>
      </c>
    </row>
    <row r="257" ht="12.75">
      <c r="B257" s="7" t="str">
        <f>"(1,24)   ("&amp;TEXT(F77,"0.0000")&amp;","&amp;TEXT(F78,"0.0000")&amp;","&amp;TEXT(F79,"0.0000")&amp;","&amp;TEXT(F80,"0.0000")&amp;","&amp;TEXT(F81,"0.0000")&amp;","&amp;TEXT(F82,"0.0000")&amp;","&amp;TEXT(F83,"0.0000")&amp;","&amp;TEXT(F84,"0.0000")&amp;","</f>
        <v>(1,24)   (0.0092,0.0092,0.0092,0.0092,0.0366,0.0733,0.0641,0.0458,</v>
      </c>
    </row>
    <row r="258" ht="12.75">
      <c r="B258" s="7" t="str">
        <f>"          "&amp;TEXT(F85,"0.0000")&amp;","&amp;TEXT(F86,"0.0000")&amp;","&amp;TEXT(F87,"0.0000")&amp;","&amp;TEXT(F88,"0.0000")&amp;","&amp;TEXT(F89,"0.0000")&amp;","&amp;TEXT(F90,"0.0000")&amp;","&amp;TEXT(F91,"0.0000")&amp;","&amp;TEXT(F92,"0.0000")&amp;","</f>
        <v>          0.0275,0.0092,0.0092,0.0092,0.0092,0.0092,0.0092,0.0092,</v>
      </c>
    </row>
    <row r="259" ht="12.75">
      <c r="B259" s="7" t="str">
        <f>"          "&amp;TEXT(F93,"0.0000")&amp;","&amp;TEXT(F94,"0.0000")&amp;","&amp;TEXT(F95,"0.0000")&amp;","&amp;TEXT(F96,"0.0000")&amp;","&amp;TEXT(F97,"0.0000")&amp;","&amp;TEXT(F98,"0.0000")&amp;","&amp;TEXT(F99,"0.0000")&amp;","&amp;TEXT(F100,"0.0000")&amp;")  .."</f>
        <v>          0.0092,0.0092,0.0275,0.0824,0.1374,0.1191,0.0641,0.0275)  ..</v>
      </c>
    </row>
    <row r="261" ht="12.75">
      <c r="B261" s="8" t="s">
        <v>399</v>
      </c>
    </row>
    <row r="262" ht="12.75">
      <c r="B262" s="7" t="str">
        <f>G76&amp;"-DS"&amp;" =DAY-SCHEDULE   TYPE = FRACTION"</f>
        <v>Ltg-ND-LR-WD-SU-DS =DAY-SCHEDULE   TYPE = FRACTION</v>
      </c>
    </row>
    <row r="263" ht="12.75">
      <c r="B263" s="7" t="str">
        <f>"(1,24)   ("&amp;TEXT(G77,"0.0000")&amp;","&amp;TEXT(G78,"0.0000")&amp;","&amp;TEXT(G79,"0.0000")&amp;","&amp;TEXT(G80,"0.0000")&amp;","&amp;TEXT(G81,"0.0000")&amp;","&amp;TEXT(G82,"0.0000")&amp;","&amp;TEXT(G83,"0.0000")&amp;","&amp;TEXT(G84,"0.0000")&amp;","</f>
        <v>(1,24)   (0.0081,0.0081,0.0081,0.0081,0.0161,0.0322,0.0081,0.0081,</v>
      </c>
    </row>
    <row r="264" ht="12.75">
      <c r="B264" s="7" t="str">
        <f>"          "&amp;TEXT(G85,"0.0000")&amp;","&amp;TEXT(G86,"0.0000")&amp;","&amp;TEXT(G87,"0.0000")&amp;","&amp;TEXT(G88,"0.0000")&amp;","&amp;TEXT(G89,"0.0000")&amp;","&amp;TEXT(G90,"0.0000")&amp;","&amp;TEXT(G91,"0.0000")&amp;","&amp;TEXT(G92,"0.0000")&amp;","</f>
        <v>          0.0081,0.0081,0.0081,0.0081,0.0081,0.0081,0.0081,0.0081,</v>
      </c>
    </row>
    <row r="265" ht="12.75">
      <c r="B265" s="7" t="str">
        <f>"          "&amp;TEXT(G93,"0.0000")&amp;","&amp;TEXT(G94,"0.0000")&amp;","&amp;TEXT(G95,"0.0000")&amp;","&amp;TEXT(G96,"0.0000")&amp;","&amp;TEXT(G97,"0.0000")&amp;","&amp;TEXT(G98,"0.0000")&amp;","&amp;TEXT(G99,"0.0000")&amp;","&amp;TEXT(G100,"0.0000")&amp;")  .."</f>
        <v>          0.0081,0.0725,0.0967,0.1208,0.1208,0.0644,0.0322,0.0161)  ..</v>
      </c>
    </row>
    <row r="266" ht="12.75">
      <c r="B266" s="7"/>
    </row>
    <row r="267" ht="12.75">
      <c r="B267" s="8" t="s">
        <v>400</v>
      </c>
    </row>
    <row r="268" ht="12.75">
      <c r="B268" s="7" t="str">
        <f>H76&amp;"-DS"&amp;" =DAY-SCHEDULE   TYPE = FRACTION"</f>
        <v>Ltg-ND-BR-WD-SU-DS =DAY-SCHEDULE   TYPE = FRACTION</v>
      </c>
    </row>
    <row r="269" ht="12.75">
      <c r="B269" s="7" t="str">
        <f>"(1,24)   ("&amp;TEXT(H77,"0.0000")&amp;","&amp;TEXT(H78,"0.0000")&amp;","&amp;TEXT(H79,"0.0000")&amp;","&amp;TEXT(H80,"0.0000")&amp;","&amp;TEXT(H81,"0.0000")&amp;","&amp;TEXT(H82,"0.0000")&amp;","&amp;TEXT(H83,"0.0000")&amp;","&amp;TEXT(H84,"0.0000")&amp;","</f>
        <v>(1,24)   (0.0092,0.0092,0.0092,0.0092,0.0366,0.0733,0.0641,0.0458,</v>
      </c>
    </row>
    <row r="270" ht="12.75">
      <c r="B270" s="7" t="str">
        <f>"          "&amp;TEXT(H85,"0.0000")&amp;","&amp;TEXT(H86,"0.0000")&amp;","&amp;TEXT(H87,"0.0000")&amp;","&amp;TEXT(H88,"0.0000")&amp;","&amp;TEXT(H89,"0.0000")&amp;","&amp;TEXT(H90,"0.0000")&amp;","&amp;TEXT(H91,"0.0000")&amp;","&amp;TEXT(H92,"0.0000")&amp;","</f>
        <v>          0.0275,0.0092,0.0092,0.0092,0.0092,0.0092,0.0092,0.0092,</v>
      </c>
    </row>
    <row r="271" ht="12.75">
      <c r="B271" s="7" t="str">
        <f>"          "&amp;TEXT(H93,"0.0000")&amp;","&amp;TEXT(H94,"0.0000")&amp;","&amp;TEXT(H95,"0.0000")&amp;","&amp;TEXT(H96,"0.0000")&amp;","&amp;TEXT(H97,"0.0000")&amp;","&amp;TEXT(H98,"0.0000")&amp;","&amp;TEXT(H99,"0.0000")&amp;","&amp;TEXT(H100,"0.0000")&amp;")  .."</f>
        <v>          0.0092,0.0092,0.0275,0.0824,0.1374,0.1191,0.0641,0.0275)  ..</v>
      </c>
    </row>
    <row r="272" ht="12.75">
      <c r="B272" s="7"/>
    </row>
    <row r="273" ht="12.75">
      <c r="B273" s="8" t="s">
        <v>401</v>
      </c>
    </row>
    <row r="274" ht="12.75">
      <c r="B274" s="7" t="str">
        <f>I76&amp;"-DS"&amp;" =DAY-SCHEDULE   TYPE = FRACTION"</f>
        <v>Ltg-ND-LR-WE-SU-DS =DAY-SCHEDULE   TYPE = FRACTION</v>
      </c>
    </row>
    <row r="275" ht="12.75">
      <c r="B275" s="7" t="str">
        <f>"(1,24)   ("&amp;TEXT(I77,"0.0000")&amp;","&amp;TEXT(I78,"0.0000")&amp;","&amp;TEXT(I79,"0.0000")&amp;","&amp;TEXT(I80,"0.0000")&amp;","&amp;TEXT(I81,"0.0000")&amp;","&amp;TEXT(I82,"0.0000")&amp;","&amp;TEXT(I83,"0.0000")&amp;","&amp;TEXT(I84,"0.0000")&amp;","</f>
        <v>(1,24)   (0.0081,0.0081,0.0081,0.0081,0.0161,0.0322,0.0242,0.0242,</v>
      </c>
    </row>
    <row r="276" ht="12.75">
      <c r="B276" s="7" t="str">
        <f>"          "&amp;TEXT(I85,"0.0000")&amp;","&amp;TEXT(I86,"0.0000")&amp;","&amp;TEXT(I87,"0.0000")&amp;","&amp;TEXT(I88,"0.0000")&amp;","&amp;TEXT(I89,"0.0000")&amp;","&amp;TEXT(I90,"0.0000")&amp;","&amp;TEXT(I91,"0.0000")&amp;","&amp;TEXT(I92,"0.0000")&amp;","</f>
        <v>          0.0242,0.0242,0.0242,0.0242,0.0242,0.0242,0.0242,0.0242,</v>
      </c>
    </row>
    <row r="277" ht="12.75">
      <c r="B277" s="7" t="str">
        <f>"          "&amp;TEXT(I93,"0.0000")&amp;","&amp;TEXT(I94,"0.0000")&amp;","&amp;TEXT(I95,"0.0000")&amp;","&amp;TEXT(I96,"0.0000")&amp;","&amp;TEXT(I97,"0.0000")&amp;","&amp;TEXT(I98,"0.0000")&amp;","&amp;TEXT(I99,"0.0000")&amp;","&amp;TEXT(I100,"0.0000")&amp;")  .."</f>
        <v>          0.0242,0.0403,0.0967,0.1369,0.1208,0.0805,0.0483,0.0161)  ..</v>
      </c>
    </row>
    <row r="278" ht="12.75">
      <c r="B278" s="7"/>
    </row>
    <row r="279" ht="12.75">
      <c r="B279" s="8" t="s">
        <v>402</v>
      </c>
    </row>
    <row r="280" ht="12.75">
      <c r="B280" s="7" t="str">
        <f>J76&amp;"-DS"&amp;" =DAY-SCHEDULE   TYPE = FRACTION"</f>
        <v>Ltg-ND-BR-WE-SU-DS =DAY-SCHEDULE   TYPE = FRACTION</v>
      </c>
    </row>
    <row r="281" ht="12.75">
      <c r="B281" s="7" t="str">
        <f>"(1,24)   ("&amp;TEXT(J77,"0.0000")&amp;","&amp;TEXT(J78,"0.0000")&amp;","&amp;TEXT(J79,"0.0000")&amp;","&amp;TEXT(J80,"0.0000")&amp;","&amp;TEXT(J81,"0.0000")&amp;","&amp;TEXT(J82,"0.0000")&amp;","&amp;TEXT(J83,"0.0000")&amp;","&amp;TEXT(J84,"0.0000")&amp;","</f>
        <v>(1,24)   (0.0092,0.0092,0.0092,0.0092,0.0366,0.0733,0.0641,0.0458,</v>
      </c>
    </row>
    <row r="282" ht="12.75">
      <c r="B282" s="7" t="str">
        <f>"          "&amp;TEXT(J85,"0.0000")&amp;","&amp;TEXT(J86,"0.0000")&amp;","&amp;TEXT(J87,"0.0000")&amp;","&amp;TEXT(J88,"0.0000")&amp;","&amp;TEXT(J89,"0.0000")&amp;","&amp;TEXT(J90,"0.0000")&amp;","&amp;TEXT(J91,"0.0000")&amp;","&amp;TEXT(J92,"0.0000")&amp;","</f>
        <v>          0.0275,0.0092,0.0092,0.0092,0.0092,0.0092,0.0092,0.0092,</v>
      </c>
    </row>
    <row r="283" ht="12.75">
      <c r="B283" s="7" t="str">
        <f>"          "&amp;TEXT(J93,"0.0000")&amp;","&amp;TEXT(J94,"0.0000")&amp;","&amp;TEXT(J95,"0.0000")&amp;","&amp;TEXT(J96,"0.0000")&amp;","&amp;TEXT(J97,"0.0000")&amp;","&amp;TEXT(J98,"0.0000")&amp;","&amp;TEXT(J99,"0.0000")&amp;","&amp;TEXT(J100,"0.0000")&amp;")  .."</f>
        <v>          0.0092,0.0092,0.0275,0.0824,0.1374,0.1191,0.0641,0.0275)  ..</v>
      </c>
    </row>
    <row r="285" ht="12.75">
      <c r="B285" s="7" t="s">
        <v>282</v>
      </c>
    </row>
    <row r="286" ht="12.75">
      <c r="B286" s="7" t="str">
        <f>"                         DAYS (WD ) DAY-SCHEDULE = "&amp;C76&amp;"-DS"</f>
        <v>                         DAYS (WD ) DAY-SCHEDULE = Ltg-DU-LR-WD-SU-DS</v>
      </c>
    </row>
    <row r="287" ht="12.75">
      <c r="B287" s="7" t="str">
        <f>"                         DAYS (WEH) DAY-SCHEDULE = "&amp;E76&amp;"-DS .."</f>
        <v>                         DAYS (WEH) DAY-SCHEDULE = Ltg-DU-LR-WE-SU-DS ..</v>
      </c>
    </row>
    <row r="289" ht="12.75">
      <c r="B289" s="7" t="s">
        <v>283</v>
      </c>
    </row>
    <row r="290" ht="12.75">
      <c r="B290" s="7" t="str">
        <f>"                         DAYS (WD ) DAY-SCHEDULE = "&amp;G76&amp;"-DS"</f>
        <v>                         DAYS (WD ) DAY-SCHEDULE = Ltg-ND-LR-WD-SU-DS</v>
      </c>
    </row>
    <row r="291" ht="12.75">
      <c r="B291" s="7" t="str">
        <f>"                         DAYS (WEH) DAY-SCHEDULE = "&amp;I76&amp;"-DS .."</f>
        <v>                         DAYS (WEH) DAY-SCHEDULE = Ltg-ND-LR-WE-SU-DS ..</v>
      </c>
    </row>
    <row r="292" ht="12.75">
      <c r="B292" s="7"/>
    </row>
    <row r="293" ht="12.75">
      <c r="B293" s="7" t="s">
        <v>267</v>
      </c>
    </row>
    <row r="294" ht="12.75">
      <c r="B294" s="7" t="str">
        <f>"                         DAYS (WD ) DAY-SCHEDULE = "&amp;D76&amp;"-DS"</f>
        <v>                         DAYS (WD ) DAY-SCHEDULE = Ltg-DU-BR-WD-SU-DS</v>
      </c>
    </row>
    <row r="295" ht="12.75">
      <c r="B295" s="7" t="str">
        <f>"                         DAYS (WEH) DAY-SCHEDULE = "&amp;F76&amp;"-DS .."</f>
        <v>                         DAYS (WEH) DAY-SCHEDULE = Ltg-DU-BR-WE-SU-DS ..</v>
      </c>
    </row>
    <row r="297" ht="12.75">
      <c r="B297" s="7" t="s">
        <v>268</v>
      </c>
    </row>
    <row r="298" ht="12.75">
      <c r="B298" s="7" t="str">
        <f>"                         DAYS (WD ) DAY-SCHEDULE = "&amp;H76&amp;"-DS"</f>
        <v>                         DAYS (WD ) DAY-SCHEDULE = Ltg-ND-BR-WD-SU-DS</v>
      </c>
    </row>
    <row r="299" ht="12.75">
      <c r="B299" s="7" t="str">
        <f>"                         DAYS (WEH) DAY-SCHEDULE = "&amp;J76&amp;"-DS .."</f>
        <v>                         DAYS (WEH) DAY-SCHEDULE = Ltg-ND-BR-WE-SU-DS ..</v>
      </c>
    </row>
    <row r="302" ht="12.75">
      <c r="B302" s="7" t="s">
        <v>390</v>
      </c>
    </row>
    <row r="303" ht="12.75">
      <c r="B303" s="7" t="s">
        <v>391</v>
      </c>
    </row>
    <row r="304" spans="2:10" ht="12.75">
      <c r="B304" s="7" t="s">
        <v>440</v>
      </c>
      <c r="J304" t="s">
        <v>208</v>
      </c>
    </row>
    <row r="305" spans="2:10" ht="12.75">
      <c r="B305" s="7" t="s">
        <v>217</v>
      </c>
      <c r="J305" t="s">
        <v>203</v>
      </c>
    </row>
    <row r="306" spans="2:10" ht="12.75">
      <c r="B306" s="7" t="s">
        <v>221</v>
      </c>
      <c r="J306" t="s">
        <v>204</v>
      </c>
    </row>
    <row r="307" spans="2:10" ht="12.75">
      <c r="B307" s="7" t="s">
        <v>218</v>
      </c>
      <c r="J307" t="s">
        <v>204</v>
      </c>
    </row>
    <row r="308" spans="2:10" ht="12.75">
      <c r="B308" s="7" t="s">
        <v>219</v>
      </c>
      <c r="J308" t="s">
        <v>204</v>
      </c>
    </row>
    <row r="309" spans="2:10" ht="12.75">
      <c r="B309" s="7" t="s">
        <v>220</v>
      </c>
      <c r="J309" t="s">
        <v>204</v>
      </c>
    </row>
    <row r="310" spans="2:10" ht="12.75">
      <c r="B310" s="7" t="s">
        <v>241</v>
      </c>
      <c r="J310" t="s">
        <v>205</v>
      </c>
    </row>
    <row r="311" spans="2:10" ht="12.75">
      <c r="B311" s="7" t="s">
        <v>229</v>
      </c>
      <c r="J311" t="s">
        <v>205</v>
      </c>
    </row>
    <row r="312" spans="2:10" ht="12.75">
      <c r="B312" s="7" t="s">
        <v>230</v>
      </c>
      <c r="J312" t="s">
        <v>205</v>
      </c>
    </row>
    <row r="313" spans="2:10" ht="12.75">
      <c r="B313" s="7" t="s">
        <v>231</v>
      </c>
      <c r="J313" t="s">
        <v>205</v>
      </c>
    </row>
    <row r="314" spans="2:10" ht="12.75">
      <c r="B314" s="7" t="s">
        <v>232</v>
      </c>
      <c r="J314" t="s">
        <v>205</v>
      </c>
    </row>
    <row r="315" spans="2:10" ht="12.75">
      <c r="B315" s="7" t="s">
        <v>233</v>
      </c>
      <c r="J315" t="s">
        <v>205</v>
      </c>
    </row>
    <row r="316" spans="2:10" ht="12.75">
      <c r="B316" s="7" t="s">
        <v>234</v>
      </c>
      <c r="J316" t="s">
        <v>205</v>
      </c>
    </row>
    <row r="317" spans="2:10" ht="12.75">
      <c r="B317" s="7" t="s">
        <v>235</v>
      </c>
      <c r="J317" t="s">
        <v>205</v>
      </c>
    </row>
    <row r="318" spans="2:10" ht="12.75">
      <c r="B318" s="7" t="s">
        <v>236</v>
      </c>
      <c r="J318" t="s">
        <v>205</v>
      </c>
    </row>
    <row r="319" spans="2:10" ht="12.75">
      <c r="B319" s="7" t="s">
        <v>237</v>
      </c>
      <c r="J319" t="s">
        <v>205</v>
      </c>
    </row>
    <row r="320" spans="2:10" ht="12.75">
      <c r="B320" s="7" t="s">
        <v>238</v>
      </c>
      <c r="J320" t="s">
        <v>205</v>
      </c>
    </row>
    <row r="321" spans="2:10" ht="12.75">
      <c r="B321" s="7" t="s">
        <v>239</v>
      </c>
      <c r="J321" t="s">
        <v>205</v>
      </c>
    </row>
    <row r="322" spans="2:10" ht="12.75">
      <c r="B322" s="7" t="s">
        <v>240</v>
      </c>
      <c r="J322" t="s">
        <v>205</v>
      </c>
    </row>
    <row r="323" spans="2:10" ht="12.75">
      <c r="B323" s="7" t="s">
        <v>266</v>
      </c>
      <c r="J323" t="s">
        <v>207</v>
      </c>
    </row>
    <row r="324" spans="2:10" ht="12.75">
      <c r="B324" s="7" t="s">
        <v>255</v>
      </c>
      <c r="J324" t="s">
        <v>207</v>
      </c>
    </row>
    <row r="325" spans="2:10" ht="12.75">
      <c r="B325" s="7" t="s">
        <v>256</v>
      </c>
      <c r="J325" t="s">
        <v>207</v>
      </c>
    </row>
    <row r="326" spans="2:10" ht="12.75">
      <c r="B326" s="7" t="s">
        <v>257</v>
      </c>
      <c r="J326" t="s">
        <v>207</v>
      </c>
    </row>
    <row r="327" spans="2:10" ht="12.75">
      <c r="B327" s="7" t="s">
        <v>258</v>
      </c>
      <c r="J327" t="s">
        <v>207</v>
      </c>
    </row>
    <row r="328" spans="2:10" ht="12.75">
      <c r="B328" s="7" t="s">
        <v>259</v>
      </c>
      <c r="J328" t="s">
        <v>207</v>
      </c>
    </row>
    <row r="329" spans="2:10" ht="12.75">
      <c r="B329" s="7" t="s">
        <v>260</v>
      </c>
      <c r="J329" t="s">
        <v>207</v>
      </c>
    </row>
    <row r="330" spans="2:10" ht="12.75">
      <c r="B330" s="7" t="s">
        <v>261</v>
      </c>
      <c r="J330" t="s">
        <v>207</v>
      </c>
    </row>
    <row r="331" spans="2:10" ht="12.75">
      <c r="B331" s="7" t="s">
        <v>262</v>
      </c>
      <c r="J331" t="s">
        <v>207</v>
      </c>
    </row>
    <row r="332" spans="2:10" ht="12.75">
      <c r="B332" s="7" t="s">
        <v>263</v>
      </c>
      <c r="J332" t="s">
        <v>207</v>
      </c>
    </row>
    <row r="333" spans="2:10" ht="12.75">
      <c r="B333" s="7" t="s">
        <v>264</v>
      </c>
      <c r="J333" t="s">
        <v>207</v>
      </c>
    </row>
    <row r="334" spans="2:10" ht="12.75">
      <c r="B334" s="7" t="s">
        <v>265</v>
      </c>
      <c r="J334" t="s">
        <v>207</v>
      </c>
    </row>
    <row r="335" spans="2:10" ht="12.75">
      <c r="B335" s="7" t="s">
        <v>284</v>
      </c>
      <c r="J335" t="s">
        <v>207</v>
      </c>
    </row>
    <row r="336" spans="2:10" ht="12.75">
      <c r="B336" s="7" t="s">
        <v>254</v>
      </c>
      <c r="J336" t="s">
        <v>206</v>
      </c>
    </row>
    <row r="337" spans="2:10" ht="12.75">
      <c r="B337" s="7" t="s">
        <v>242</v>
      </c>
      <c r="J337" t="s">
        <v>206</v>
      </c>
    </row>
    <row r="338" spans="2:10" ht="12.75">
      <c r="B338" s="7" t="s">
        <v>243</v>
      </c>
      <c r="J338" t="s">
        <v>206</v>
      </c>
    </row>
    <row r="339" spans="2:10" ht="12.75">
      <c r="B339" s="7" t="s">
        <v>244</v>
      </c>
      <c r="J339" t="s">
        <v>206</v>
      </c>
    </row>
    <row r="340" spans="2:10" ht="12.75">
      <c r="B340" s="7" t="s">
        <v>245</v>
      </c>
      <c r="J340" t="s">
        <v>206</v>
      </c>
    </row>
    <row r="341" spans="2:10" ht="12.75">
      <c r="B341" s="7" t="s">
        <v>246</v>
      </c>
      <c r="J341" t="s">
        <v>206</v>
      </c>
    </row>
    <row r="342" spans="2:10" ht="12.75">
      <c r="B342" s="7" t="s">
        <v>247</v>
      </c>
      <c r="J342" t="s">
        <v>206</v>
      </c>
    </row>
    <row r="343" spans="2:10" ht="12.75">
      <c r="B343" s="7" t="s">
        <v>248</v>
      </c>
      <c r="J343" t="s">
        <v>206</v>
      </c>
    </row>
    <row r="344" spans="2:10" ht="12.75">
      <c r="B344" s="7" t="s">
        <v>249</v>
      </c>
      <c r="J344" t="s">
        <v>206</v>
      </c>
    </row>
    <row r="345" spans="2:10" ht="12.75">
      <c r="B345" s="7" t="s">
        <v>250</v>
      </c>
      <c r="J345" t="s">
        <v>206</v>
      </c>
    </row>
    <row r="346" spans="2:10" ht="12.75">
      <c r="B346" s="7" t="s">
        <v>251</v>
      </c>
      <c r="J346" t="s">
        <v>206</v>
      </c>
    </row>
    <row r="347" spans="2:10" ht="12.75">
      <c r="B347" s="7" t="s">
        <v>252</v>
      </c>
      <c r="J347" t="s">
        <v>206</v>
      </c>
    </row>
    <row r="348" spans="2:10" ht="12.75">
      <c r="B348" s="7" t="s">
        <v>253</v>
      </c>
      <c r="J348" t="s">
        <v>206</v>
      </c>
    </row>
    <row r="349" spans="2:10" ht="12.75">
      <c r="B349" s="7" t="s">
        <v>222</v>
      </c>
      <c r="J349" t="s">
        <v>203</v>
      </c>
    </row>
    <row r="350" spans="2:10" ht="12.75">
      <c r="B350" s="7" t="s">
        <v>223</v>
      </c>
      <c r="J350" t="s">
        <v>203</v>
      </c>
    </row>
    <row r="351" spans="2:10" ht="12.75">
      <c r="B351" s="7" t="s">
        <v>224</v>
      </c>
      <c r="J351" t="s">
        <v>203</v>
      </c>
    </row>
    <row r="352" spans="2:10" ht="12.75">
      <c r="B352" s="7" t="s">
        <v>225</v>
      </c>
      <c r="J352" t="s">
        <v>203</v>
      </c>
    </row>
    <row r="353" spans="2:10" ht="12.75">
      <c r="B353" s="7" t="s">
        <v>226</v>
      </c>
      <c r="J353" t="s">
        <v>203</v>
      </c>
    </row>
    <row r="354" spans="2:10" ht="12.75">
      <c r="B354" s="7" t="s">
        <v>227</v>
      </c>
      <c r="J354" t="s">
        <v>203</v>
      </c>
    </row>
    <row r="355" spans="2:10" ht="12.75">
      <c r="B355" s="7" t="s">
        <v>228</v>
      </c>
      <c r="J355" t="s">
        <v>203</v>
      </c>
    </row>
    <row r="356" spans="2:10" ht="12.75">
      <c r="B356" s="7" t="s">
        <v>442</v>
      </c>
      <c r="J356" t="s">
        <v>203</v>
      </c>
    </row>
    <row r="357" ht="12.75">
      <c r="B357" s="7"/>
    </row>
    <row r="358" ht="12.75">
      <c r="B358" s="7"/>
    </row>
    <row r="359" ht="12.75">
      <c r="B359" s="7"/>
    </row>
    <row r="360" ht="12.75">
      <c r="B360" s="7" t="s">
        <v>390</v>
      </c>
    </row>
    <row r="361" ht="12.75">
      <c r="B361" s="7" t="s">
        <v>391</v>
      </c>
    </row>
    <row r="362" ht="12.75">
      <c r="B362" s="7" t="s">
        <v>441</v>
      </c>
    </row>
    <row r="363" ht="12.75">
      <c r="B363" s="7" t="s">
        <v>326</v>
      </c>
    </row>
    <row r="364" ht="12.75">
      <c r="B364" s="7" t="s">
        <v>322</v>
      </c>
    </row>
    <row r="365" ht="12.75">
      <c r="B365" s="7" t="s">
        <v>323</v>
      </c>
    </row>
    <row r="366" ht="12.75">
      <c r="B366" s="7" t="s">
        <v>324</v>
      </c>
    </row>
    <row r="367" ht="12.75">
      <c r="B367" s="7" t="s">
        <v>325</v>
      </c>
    </row>
    <row r="368" ht="12.75">
      <c r="B368" s="7" t="s">
        <v>346</v>
      </c>
    </row>
    <row r="369" ht="12.75">
      <c r="B369" s="7" t="s">
        <v>334</v>
      </c>
    </row>
    <row r="370" ht="12.75">
      <c r="B370" s="7" t="s">
        <v>335</v>
      </c>
    </row>
    <row r="371" ht="12.75">
      <c r="B371" s="7" t="s">
        <v>336</v>
      </c>
    </row>
    <row r="372" ht="12.75">
      <c r="B372" s="7" t="s">
        <v>337</v>
      </c>
    </row>
    <row r="373" ht="12.75">
      <c r="B373" s="7" t="s">
        <v>338</v>
      </c>
    </row>
    <row r="374" ht="12.75">
      <c r="B374" s="7" t="s">
        <v>339</v>
      </c>
    </row>
    <row r="375" ht="12.75">
      <c r="B375" s="7" t="s">
        <v>340</v>
      </c>
    </row>
    <row r="376" ht="12.75">
      <c r="B376" s="7" t="s">
        <v>341</v>
      </c>
    </row>
    <row r="377" ht="12.75">
      <c r="B377" s="7" t="s">
        <v>342</v>
      </c>
    </row>
    <row r="378" ht="12.75">
      <c r="B378" s="7" t="s">
        <v>343</v>
      </c>
    </row>
    <row r="379" ht="12.75">
      <c r="B379" s="7" t="s">
        <v>344</v>
      </c>
    </row>
    <row r="380" ht="12.75">
      <c r="B380" s="7" t="s">
        <v>345</v>
      </c>
    </row>
    <row r="381" ht="12.75">
      <c r="B381" s="7" t="s">
        <v>269</v>
      </c>
    </row>
    <row r="382" ht="12.75">
      <c r="B382" s="7" t="s">
        <v>270</v>
      </c>
    </row>
    <row r="383" ht="12.75">
      <c r="B383" s="7" t="s">
        <v>271</v>
      </c>
    </row>
    <row r="384" ht="12.75">
      <c r="B384" s="7" t="s">
        <v>272</v>
      </c>
    </row>
    <row r="385" ht="12.75">
      <c r="B385" s="7" t="s">
        <v>273</v>
      </c>
    </row>
    <row r="386" ht="12.75">
      <c r="B386" s="7" t="s">
        <v>274</v>
      </c>
    </row>
    <row r="387" ht="12.75">
      <c r="B387" s="7" t="s">
        <v>275</v>
      </c>
    </row>
    <row r="388" ht="12.75">
      <c r="B388" s="7" t="s">
        <v>276</v>
      </c>
    </row>
    <row r="389" ht="12.75">
      <c r="B389" s="7" t="s">
        <v>277</v>
      </c>
    </row>
    <row r="390" ht="12.75">
      <c r="B390" s="7" t="s">
        <v>278</v>
      </c>
    </row>
    <row r="391" ht="12.75">
      <c r="B391" s="7" t="s">
        <v>279</v>
      </c>
    </row>
    <row r="392" ht="12.75">
      <c r="B392" s="7" t="s">
        <v>280</v>
      </c>
    </row>
    <row r="393" ht="12.75">
      <c r="B393" s="7" t="s">
        <v>281</v>
      </c>
    </row>
    <row r="394" ht="12.75">
      <c r="B394" s="7" t="s">
        <v>347</v>
      </c>
    </row>
    <row r="395" ht="12.75">
      <c r="B395" s="7" t="s">
        <v>348</v>
      </c>
    </row>
    <row r="396" ht="12.75">
      <c r="B396" s="7" t="s">
        <v>349</v>
      </c>
    </row>
    <row r="397" ht="12.75">
      <c r="B397" s="7" t="s">
        <v>350</v>
      </c>
    </row>
    <row r="398" ht="12.75">
      <c r="B398" s="7" t="s">
        <v>351</v>
      </c>
    </row>
    <row r="399" ht="12.75">
      <c r="B399" s="7" t="s">
        <v>352</v>
      </c>
    </row>
    <row r="400" ht="12.75">
      <c r="B400" s="7" t="s">
        <v>353</v>
      </c>
    </row>
    <row r="401" ht="12.75">
      <c r="B401" s="7" t="s">
        <v>354</v>
      </c>
    </row>
    <row r="402" ht="12.75">
      <c r="B402" s="7" t="s">
        <v>355</v>
      </c>
    </row>
    <row r="403" ht="12.75">
      <c r="B403" s="7" t="s">
        <v>356</v>
      </c>
    </row>
    <row r="404" ht="12.75">
      <c r="B404" s="7" t="s">
        <v>357</v>
      </c>
    </row>
    <row r="405" ht="12.75">
      <c r="B405" s="7" t="s">
        <v>358</v>
      </c>
    </row>
    <row r="406" ht="12.75">
      <c r="B406" s="7" t="s">
        <v>359</v>
      </c>
    </row>
    <row r="407" ht="12.75">
      <c r="B407" s="7" t="s">
        <v>327</v>
      </c>
    </row>
    <row r="408" ht="12.75">
      <c r="B408" s="7" t="s">
        <v>328</v>
      </c>
    </row>
    <row r="409" ht="12.75">
      <c r="B409" s="7" t="s">
        <v>329</v>
      </c>
    </row>
    <row r="410" ht="12.75">
      <c r="B410" s="7" t="s">
        <v>330</v>
      </c>
    </row>
    <row r="411" ht="12.75">
      <c r="B411" s="7" t="s">
        <v>331</v>
      </c>
    </row>
    <row r="412" ht="12.75">
      <c r="B412" s="7" t="s">
        <v>332</v>
      </c>
    </row>
    <row r="413" ht="12.75">
      <c r="B413" s="7" t="s">
        <v>333</v>
      </c>
    </row>
    <row r="414" ht="12.75">
      <c r="B414" s="7" t="s">
        <v>443</v>
      </c>
    </row>
    <row r="415" ht="12.75">
      <c r="B415" s="7"/>
    </row>
  </sheetData>
  <mergeCells count="55">
    <mergeCell ref="AG42:AJ42"/>
    <mergeCell ref="AK42:AN42"/>
    <mergeCell ref="Q42:R42"/>
    <mergeCell ref="S42:V42"/>
    <mergeCell ref="AB42:AE42"/>
    <mergeCell ref="X42:AA42"/>
    <mergeCell ref="C72:J72"/>
    <mergeCell ref="C73:F73"/>
    <mergeCell ref="G73:J73"/>
    <mergeCell ref="C74:D74"/>
    <mergeCell ref="E74:F74"/>
    <mergeCell ref="G74:H74"/>
    <mergeCell ref="I74:J74"/>
    <mergeCell ref="C41:J41"/>
    <mergeCell ref="C42:F42"/>
    <mergeCell ref="G42:J42"/>
    <mergeCell ref="C43:D43"/>
    <mergeCell ref="E43:F43"/>
    <mergeCell ref="G43:H43"/>
    <mergeCell ref="I43:J43"/>
    <mergeCell ref="C11:F11"/>
    <mergeCell ref="G11:J11"/>
    <mergeCell ref="C10:J10"/>
    <mergeCell ref="C12:D12"/>
    <mergeCell ref="E12:F12"/>
    <mergeCell ref="G12:H12"/>
    <mergeCell ref="I12:J12"/>
    <mergeCell ref="AP14:AW14"/>
    <mergeCell ref="AP15:AS15"/>
    <mergeCell ref="AT15:AW15"/>
    <mergeCell ref="AP16:AQ16"/>
    <mergeCell ref="AR16:AS16"/>
    <mergeCell ref="AT16:AU16"/>
    <mergeCell ref="AV16:AW16"/>
    <mergeCell ref="O16:P16"/>
    <mergeCell ref="Q16:R16"/>
    <mergeCell ref="S16:T16"/>
    <mergeCell ref="U16:V16"/>
    <mergeCell ref="O14:V14"/>
    <mergeCell ref="X14:AE14"/>
    <mergeCell ref="X15:AA15"/>
    <mergeCell ref="AB15:AE15"/>
    <mergeCell ref="S15:V15"/>
    <mergeCell ref="O15:R15"/>
    <mergeCell ref="X16:Y16"/>
    <mergeCell ref="Z16:AA16"/>
    <mergeCell ref="AB16:AC16"/>
    <mergeCell ref="AD16:AE16"/>
    <mergeCell ref="AG14:AN14"/>
    <mergeCell ref="AG15:AJ15"/>
    <mergeCell ref="AK15:AN15"/>
    <mergeCell ref="AG16:AH16"/>
    <mergeCell ref="AI16:AJ16"/>
    <mergeCell ref="AK16:AL16"/>
    <mergeCell ref="AM16:AN16"/>
  </mergeCells>
  <conditionalFormatting sqref="AB18:AE74 S18:V41 AK18:AN74">
    <cfRule type="cellIs" priority="1" dxfId="0" operator="notEqual" stopIfTrue="1">
      <formula>O18</formula>
    </cfRule>
  </conditionalFormatting>
  <conditionalFormatting sqref="Q18:R41 W18:W41 AF18:AF41">
    <cfRule type="cellIs" priority="2" dxfId="0" operator="notEqual" stopIfTrue="1">
      <formula>O18</formula>
    </cfRule>
  </conditionalFormatting>
  <conditionalFormatting sqref="X18:AA41">
    <cfRule type="cellIs" priority="3" dxfId="0" operator="notEqual" stopIfTrue="1">
      <formula>O18</formula>
    </cfRule>
  </conditionalFormatting>
  <conditionalFormatting sqref="AG18:AJ41">
    <cfRule type="cellIs" priority="4" dxfId="0" operator="notEqual" stopIfTrue="1">
      <formula>O18</formula>
    </cfRule>
  </conditionalFormatting>
  <printOptions/>
  <pageMargins left="0.75" right="0.75" top="1" bottom="1" header="0.5" footer="0.5"/>
  <pageSetup horizontalDpi="600" verticalDpi="600" orientation="portrait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L60"/>
  <sheetViews>
    <sheetView workbookViewId="0" topLeftCell="A1">
      <selection activeCell="L9" sqref="L9"/>
    </sheetView>
  </sheetViews>
  <sheetFormatPr defaultColWidth="9.140625" defaultRowHeight="12.75"/>
  <cols>
    <col min="6" max="6" width="9.8515625" style="0" customWidth="1"/>
  </cols>
  <sheetData>
    <row r="5" spans="3:7" ht="12.75">
      <c r="C5" t="s">
        <v>175</v>
      </c>
      <c r="F5" s="9" t="s">
        <v>180</v>
      </c>
      <c r="G5" s="9" t="s">
        <v>178</v>
      </c>
    </row>
    <row r="6" spans="3:7" ht="12.75">
      <c r="C6" t="s">
        <v>197</v>
      </c>
      <c r="F6" s="9"/>
      <c r="G6" s="9"/>
    </row>
    <row r="7" spans="5:9" ht="12.75">
      <c r="E7" s="42" t="s">
        <v>171</v>
      </c>
      <c r="F7" s="9">
        <f>+F12+F17+F22</f>
        <v>125</v>
      </c>
      <c r="G7" s="39">
        <f>+F7/365</f>
        <v>0.3424657534246575</v>
      </c>
      <c r="H7" s="54">
        <f>+F7/(F7+F8)</f>
        <v>0.6906077348066298</v>
      </c>
      <c r="I7">
        <f>+F7/(F7+F9)</f>
        <v>0.49800796812749004</v>
      </c>
    </row>
    <row r="8" spans="5:10" ht="12.75">
      <c r="E8" s="42" t="s">
        <v>172</v>
      </c>
      <c r="F8" s="9">
        <f>+F13+F18+F23</f>
        <v>56</v>
      </c>
      <c r="G8" s="39">
        <f>+F8/365</f>
        <v>0.15342465753424658</v>
      </c>
      <c r="H8" s="55">
        <f>1-H7</f>
        <v>0.30939226519337015</v>
      </c>
      <c r="J8">
        <f>+F8/(F8+F10)</f>
        <v>0.49122807017543857</v>
      </c>
    </row>
    <row r="9" spans="5:9" ht="12.75">
      <c r="E9" s="42" t="s">
        <v>173</v>
      </c>
      <c r="F9" s="9">
        <f>+F14+F19+F24</f>
        <v>126</v>
      </c>
      <c r="G9" s="39">
        <f>+F9/365</f>
        <v>0.3452054794520548</v>
      </c>
      <c r="H9" s="56">
        <f>+F9/(F9+F10)</f>
        <v>0.6847826086956522</v>
      </c>
      <c r="I9">
        <f>1-I7</f>
        <v>0.50199203187251</v>
      </c>
    </row>
    <row r="10" spans="5:10" ht="12.75">
      <c r="E10" s="42" t="s">
        <v>174</v>
      </c>
      <c r="F10" s="9">
        <f>+F15+F20+F25</f>
        <v>58</v>
      </c>
      <c r="G10" s="39">
        <f>+F10/365</f>
        <v>0.1589041095890411</v>
      </c>
      <c r="H10" s="55">
        <f>1-H9</f>
        <v>0.3152173913043478</v>
      </c>
      <c r="J10">
        <f>1-J8</f>
        <v>0.5087719298245614</v>
      </c>
    </row>
    <row r="11" spans="3:8" ht="12.75">
      <c r="C11" t="s">
        <v>194</v>
      </c>
      <c r="E11" t="s">
        <v>198</v>
      </c>
      <c r="H11" s="15">
        <f>SUM(F12:F15)/SUM($F$7:$F$10)</f>
        <v>0.4958904109589041</v>
      </c>
    </row>
    <row r="12" spans="5:9" ht="12.75">
      <c r="E12" s="42" t="s">
        <v>171</v>
      </c>
      <c r="F12" s="9">
        <v>66</v>
      </c>
      <c r="G12" s="39">
        <f>+F12/365</f>
        <v>0.18082191780821918</v>
      </c>
      <c r="H12" s="15"/>
      <c r="I12">
        <f>+$F12/$F7</f>
        <v>0.528</v>
      </c>
    </row>
    <row r="13" spans="5:10" ht="12.75">
      <c r="E13" s="42" t="s">
        <v>172</v>
      </c>
      <c r="F13" s="9">
        <v>25</v>
      </c>
      <c r="G13" s="39">
        <f>+F13/365</f>
        <v>0.0684931506849315</v>
      </c>
      <c r="H13" s="15"/>
      <c r="J13">
        <f>+$F13/$F8</f>
        <v>0.44642857142857145</v>
      </c>
    </row>
    <row r="14" spans="5:11" ht="12.75">
      <c r="E14" s="42" t="s">
        <v>173</v>
      </c>
      <c r="F14" s="9">
        <v>61</v>
      </c>
      <c r="G14" s="39">
        <f>+F14/365</f>
        <v>0.16712328767123288</v>
      </c>
      <c r="H14" s="15"/>
      <c r="K14">
        <f>+$F14/$F9</f>
        <v>0.48412698412698413</v>
      </c>
    </row>
    <row r="15" spans="5:12" ht="12.75">
      <c r="E15" s="42" t="s">
        <v>174</v>
      </c>
      <c r="F15" s="9">
        <v>29</v>
      </c>
      <c r="G15" s="39">
        <f>+F15/365</f>
        <v>0.07945205479452055</v>
      </c>
      <c r="H15" s="15"/>
      <c r="L15">
        <f>+$F15/$F10</f>
        <v>0.5</v>
      </c>
    </row>
    <row r="16" spans="3:8" ht="12.75">
      <c r="C16" t="s">
        <v>195</v>
      </c>
      <c r="E16" s="40" t="s">
        <v>199</v>
      </c>
      <c r="H16" s="15">
        <f>SUM(F17:F20)/SUM($F$7:$F$10)</f>
        <v>0.25205479452054796</v>
      </c>
    </row>
    <row r="17" spans="5:9" ht="12.75">
      <c r="E17" s="42" t="s">
        <v>171</v>
      </c>
      <c r="F17" s="9">
        <v>30</v>
      </c>
      <c r="G17" s="39">
        <f>+F17/365</f>
        <v>0.0821917808219178</v>
      </c>
      <c r="H17" s="15"/>
      <c r="I17">
        <f>+$F17/$F7</f>
        <v>0.24</v>
      </c>
    </row>
    <row r="18" spans="5:10" ht="12.75">
      <c r="E18" s="42" t="s">
        <v>172</v>
      </c>
      <c r="F18" s="9">
        <v>15</v>
      </c>
      <c r="G18" s="39">
        <f>+F18/365</f>
        <v>0.0410958904109589</v>
      </c>
      <c r="H18" s="15"/>
      <c r="J18">
        <f>+$F18/$F8</f>
        <v>0.26785714285714285</v>
      </c>
    </row>
    <row r="19" spans="5:11" ht="12.75">
      <c r="E19" s="42" t="s">
        <v>173</v>
      </c>
      <c r="F19" s="9">
        <v>33</v>
      </c>
      <c r="G19" s="39">
        <f>+F19/365</f>
        <v>0.09041095890410959</v>
      </c>
      <c r="H19" s="15"/>
      <c r="K19">
        <f>+$F19/$F9</f>
        <v>0.2619047619047619</v>
      </c>
    </row>
    <row r="20" spans="5:12" ht="12.75">
      <c r="E20" s="42" t="s">
        <v>174</v>
      </c>
      <c r="F20" s="9">
        <v>14</v>
      </c>
      <c r="G20" s="39">
        <f>+F20/365</f>
        <v>0.038356164383561646</v>
      </c>
      <c r="H20" s="15"/>
      <c r="L20">
        <f>+$F20/$F10</f>
        <v>0.2413793103448276</v>
      </c>
    </row>
    <row r="21" spans="3:8" ht="12.75">
      <c r="C21" t="s">
        <v>196</v>
      </c>
      <c r="E21" s="40" t="s">
        <v>200</v>
      </c>
      <c r="H21" s="15">
        <f>SUM(F22:F25)/SUM($F$7:$F$10)</f>
        <v>0.25205479452054796</v>
      </c>
    </row>
    <row r="22" spans="5:9" ht="12.75">
      <c r="E22" s="42" t="s">
        <v>171</v>
      </c>
      <c r="F22" s="9">
        <v>29</v>
      </c>
      <c r="G22" s="39">
        <f>+F22/365</f>
        <v>0.07945205479452055</v>
      </c>
      <c r="I22">
        <f>+$F22/$F7</f>
        <v>0.232</v>
      </c>
    </row>
    <row r="23" spans="5:10" ht="12.75">
      <c r="E23" s="42" t="s">
        <v>172</v>
      </c>
      <c r="F23" s="9">
        <v>16</v>
      </c>
      <c r="G23" s="39">
        <f>+F23/365</f>
        <v>0.043835616438356165</v>
      </c>
      <c r="J23">
        <f>+$F23/$F8</f>
        <v>0.2857142857142857</v>
      </c>
    </row>
    <row r="24" spans="5:11" ht="12.75">
      <c r="E24" s="42" t="s">
        <v>173</v>
      </c>
      <c r="F24" s="9">
        <v>32</v>
      </c>
      <c r="G24" s="39">
        <f>+F24/365</f>
        <v>0.08767123287671233</v>
      </c>
      <c r="K24">
        <f>+$F24/$F9</f>
        <v>0.25396825396825395</v>
      </c>
    </row>
    <row r="25" spans="5:12" ht="12.75">
      <c r="E25" s="42" t="s">
        <v>174</v>
      </c>
      <c r="F25" s="9">
        <v>15</v>
      </c>
      <c r="G25" s="39">
        <f>+F25/365</f>
        <v>0.0410958904109589</v>
      </c>
      <c r="L25">
        <f>+$F25/$F10</f>
        <v>0.25862068965517243</v>
      </c>
    </row>
    <row r="28" spans="3:6" ht="12.75">
      <c r="C28" t="s">
        <v>176</v>
      </c>
      <c r="F28" s="15">
        <f>+(F8+F10)/SUM(F7:F10)</f>
        <v>0.31232876712328766</v>
      </c>
    </row>
    <row r="29" spans="3:6" ht="12.75">
      <c r="C29" t="s">
        <v>177</v>
      </c>
      <c r="F29" s="15">
        <f>+(F7+F9)/SUM(F7:F10)</f>
        <v>0.6876712328767123</v>
      </c>
    </row>
    <row r="30" spans="3:7" ht="12.75">
      <c r="C30" t="s">
        <v>375</v>
      </c>
      <c r="F30" s="15">
        <f>(F7+F8)/SUM(F7:F10)</f>
        <v>0.4958904109589041</v>
      </c>
      <c r="G30" s="15">
        <f>+G7+G8</f>
        <v>0.49589041095890407</v>
      </c>
    </row>
    <row r="31" spans="3:7" ht="12.75">
      <c r="C31" t="s">
        <v>376</v>
      </c>
      <c r="F31" s="15">
        <f>(F9+F10)/SUM(F7:F10)</f>
        <v>0.5041095890410959</v>
      </c>
      <c r="G31" s="15">
        <f>+G9+G10</f>
        <v>0.5041095890410959</v>
      </c>
    </row>
    <row r="34" spans="5:10" ht="12.75">
      <c r="E34">
        <f>MAX('Ltg L0'!C18:C41)</f>
        <v>0.12695283433790763</v>
      </c>
      <c r="F34">
        <f>MAX('Ltg L1-LR'!C14:C37)</f>
        <v>0.13414984000882713</v>
      </c>
      <c r="G34">
        <f>MAX('Ltg L1-LR'!D14:D37)</f>
        <v>0.1373936610705413</v>
      </c>
      <c r="H34">
        <f>MAX('Ltg L4-WD-DU-LR-SF'!C15:C38)</f>
        <v>0.13693037625510318</v>
      </c>
      <c r="I34">
        <f>MAX('Ltg L4-WD-DU-LR-SF'!C77:C100)</f>
        <v>0.12082092022509103</v>
      </c>
      <c r="J34">
        <f>MAX('Ltg L4-WD-DU-LR-SF'!C46:C69)</f>
        <v>0.13693037625510318</v>
      </c>
    </row>
    <row r="36" spans="4:10" ht="12.75">
      <c r="D36" t="str">
        <f>+'Ltg L4-WD-DU-LR-SF'!N17</f>
        <v>LBL ltg</v>
      </c>
      <c r="E36" t="s">
        <v>201</v>
      </c>
      <c r="F36" t="s">
        <v>215</v>
      </c>
      <c r="G36" t="s">
        <v>216</v>
      </c>
      <c r="H36" t="str">
        <f>+'Ltg L4-WD-DU-LR-SF'!C14</f>
        <v>Ltg-DU-LR-WD-WI</v>
      </c>
      <c r="I36" t="str">
        <f>+'Ltg L4-WD-DU-LR-SF'!C76</f>
        <v>Ltg-DU-LR-WD-SU</v>
      </c>
      <c r="J36" t="str">
        <f>+'Ltg L4-WD-DU-LR-SF'!C45</f>
        <v>Ltg-DU-LR-WD-SF</v>
      </c>
    </row>
    <row r="37" spans="3:10" ht="12.75">
      <c r="C37">
        <f>+'Ltg L4-WD-DU-LR-SF'!M18</f>
        <v>1</v>
      </c>
      <c r="D37">
        <f>+'Ltg L4-WD-DU-LR-SF'!N18</f>
        <v>0.1</v>
      </c>
      <c r="E37">
        <f>+'Ltg L0'!C18/$E$34</f>
        <v>0.06666666666666668</v>
      </c>
      <c r="F37">
        <f>+'Ltg L1-LR'!C14/$F$34</f>
        <v>0.060042770192465865</v>
      </c>
      <c r="G37">
        <f>+'Ltg L1-LR'!D14/$G$34</f>
        <v>0.06666666666666667</v>
      </c>
      <c r="H37">
        <f>+'Ltg L4-WD-DU-LR-SF'!C15/$H$34</f>
        <v>0.05882352941176471</v>
      </c>
      <c r="I37">
        <f>+'Ltg L4-WD-DU-LR-SF'!C77/$H$34</f>
        <v>0.05882352941176471</v>
      </c>
      <c r="J37">
        <f>+'Ltg L4-WD-DU-LR-SF'!C46/$J$34</f>
        <v>0.05882352941176471</v>
      </c>
    </row>
    <row r="38" spans="3:10" ht="12.75">
      <c r="C38">
        <f>+'Ltg L4-WD-DU-LR-SF'!M19</f>
        <v>2</v>
      </c>
      <c r="D38">
        <f>+'Ltg L4-WD-DU-LR-SF'!N19</f>
        <v>0.1</v>
      </c>
      <c r="E38">
        <f>+'Ltg L0'!C19/$E$34</f>
        <v>0.06666666666666668</v>
      </c>
      <c r="F38">
        <f>+'Ltg L1-LR'!C15/$F$34</f>
        <v>0.060042770192465865</v>
      </c>
      <c r="G38">
        <f>+'Ltg L1-LR'!D15/$G$34</f>
        <v>0.06666666666666667</v>
      </c>
      <c r="H38">
        <f>+'Ltg L4-WD-DU-LR-SF'!C16/$H$34</f>
        <v>0.05882352941176471</v>
      </c>
      <c r="I38">
        <f>+'Ltg L4-WD-DU-LR-SF'!C78/$H$34</f>
        <v>0.05882352941176471</v>
      </c>
      <c r="J38">
        <f>+'Ltg L4-WD-DU-LR-SF'!C47/$J$34</f>
        <v>0.05882352941176471</v>
      </c>
    </row>
    <row r="39" spans="3:10" ht="12.75">
      <c r="C39">
        <f>+'Ltg L4-WD-DU-LR-SF'!M20</f>
        <v>3</v>
      </c>
      <c r="D39">
        <f>+'Ltg L4-WD-DU-LR-SF'!N20</f>
        <v>0.1</v>
      </c>
      <c r="E39">
        <f>+'Ltg L0'!C20/$E$34</f>
        <v>0.06666666666666668</v>
      </c>
      <c r="F39">
        <f>+'Ltg L1-LR'!C16/$F$34</f>
        <v>0.060042770192465865</v>
      </c>
      <c r="G39">
        <f>+'Ltg L1-LR'!D16/$G$34</f>
        <v>0.06666666666666667</v>
      </c>
      <c r="H39">
        <f>+'Ltg L4-WD-DU-LR-SF'!C17/$H$34</f>
        <v>0.05882352941176471</v>
      </c>
      <c r="I39">
        <f>+'Ltg L4-WD-DU-LR-SF'!C79/$H$34</f>
        <v>0.05882352941176471</v>
      </c>
      <c r="J39">
        <f>+'Ltg L4-WD-DU-LR-SF'!C48/$J$34</f>
        <v>0.05882352941176471</v>
      </c>
    </row>
    <row r="40" spans="3:10" ht="12.75">
      <c r="C40">
        <f>+'Ltg L4-WD-DU-LR-SF'!M21</f>
        <v>4</v>
      </c>
      <c r="D40">
        <f>+'Ltg L4-WD-DU-LR-SF'!N21</f>
        <v>0.1</v>
      </c>
      <c r="E40">
        <f>+'Ltg L0'!C21/$E$34</f>
        <v>0.06666666666666668</v>
      </c>
      <c r="F40">
        <f>+'Ltg L1-LR'!C17/$F$34</f>
        <v>0.060042770192465865</v>
      </c>
      <c r="G40">
        <f>+'Ltg L1-LR'!D17/$G$34</f>
        <v>0.06666666666666667</v>
      </c>
      <c r="H40">
        <f>+'Ltg L4-WD-DU-LR-SF'!C18/$H$34</f>
        <v>0.05882352941176471</v>
      </c>
      <c r="I40">
        <f>+'Ltg L4-WD-DU-LR-SF'!C80/$H$34</f>
        <v>0.05882352941176471</v>
      </c>
      <c r="J40">
        <f>+'Ltg L4-WD-DU-LR-SF'!C49/$J$34</f>
        <v>0.05882352941176471</v>
      </c>
    </row>
    <row r="41" spans="3:10" ht="12.75">
      <c r="C41">
        <f>+'Ltg L4-WD-DU-LR-SF'!M22</f>
        <v>5</v>
      </c>
      <c r="D41">
        <f>+'Ltg L4-WD-DU-LR-SF'!N22</f>
        <v>0.3</v>
      </c>
      <c r="E41">
        <f>+'Ltg L0'!C22/$E$34</f>
        <v>0.1867239276814591</v>
      </c>
      <c r="F41">
        <f>+'Ltg L1-LR'!C18/$F$34</f>
        <v>0.12008554038493173</v>
      </c>
      <c r="G41">
        <f>+'Ltg L1-LR'!D18/$G$34</f>
        <v>0.26666666666666666</v>
      </c>
      <c r="H41">
        <f>+'Ltg L4-WD-DU-LR-SF'!C19/$H$34</f>
        <v>0.11764705882352942</v>
      </c>
      <c r="I41">
        <f>+'Ltg L4-WD-DU-LR-SF'!C81/$H$34</f>
        <v>0.11764705882352942</v>
      </c>
      <c r="J41">
        <f>+'Ltg L4-WD-DU-LR-SF'!C50/$J$34</f>
        <v>0.11764705882352942</v>
      </c>
    </row>
    <row r="42" spans="3:10" ht="12.75">
      <c r="C42">
        <f>+'Ltg L4-WD-DU-LR-SF'!M23</f>
        <v>6</v>
      </c>
      <c r="D42">
        <f>+'Ltg L4-WD-DU-LR-SF'!N23</f>
        <v>0.4</v>
      </c>
      <c r="E42">
        <f>+'Ltg L0'!C23/$E$34</f>
        <v>0.3936338882945384</v>
      </c>
      <c r="F42">
        <f>+'Ltg L1-LR'!C19/$F$34</f>
        <v>0.24017108076986346</v>
      </c>
      <c r="G42">
        <f>+'Ltg L1-LR'!D19/$G$34</f>
        <v>0.583744292237443</v>
      </c>
      <c r="H42">
        <f>+'Ltg L4-WD-DU-LR-SF'!C20/$H$34</f>
        <v>0.23529411764705885</v>
      </c>
      <c r="I42">
        <f>+'Ltg L4-WD-DU-LR-SF'!C82/$H$34</f>
        <v>0.23529411764705885</v>
      </c>
      <c r="J42">
        <f>+'Ltg L4-WD-DU-LR-SF'!C51/$J$34</f>
        <v>0.23529411764705885</v>
      </c>
    </row>
    <row r="43" spans="3:10" ht="12.75">
      <c r="C43">
        <f>+'Ltg L4-WD-DU-LR-SF'!M24</f>
        <v>7</v>
      </c>
      <c r="D43">
        <f>+'Ltg L4-WD-DU-LR-SF'!N24</f>
        <v>0.4</v>
      </c>
      <c r="E43">
        <f>+'Ltg L0'!C24/$E$34</f>
        <v>0.4395545203445828</v>
      </c>
      <c r="F43">
        <f>+'Ltg L1-LR'!C20/$F$34</f>
        <v>0.2791577562099029</v>
      </c>
      <c r="G43">
        <f>+'Ltg L1-LR'!D20/$G$34</f>
        <v>0.633607305936073</v>
      </c>
      <c r="H43">
        <f>+'Ltg L4-WD-DU-LR-SF'!C21/$H$34</f>
        <v>0.41176470588235287</v>
      </c>
      <c r="I43">
        <f>+'Ltg L4-WD-DU-LR-SF'!C83/$H$34</f>
        <v>0.1764705882352941</v>
      </c>
      <c r="J43">
        <f>+'Ltg L4-WD-DU-LR-SF'!C52/$J$34</f>
        <v>0.2941176470588235</v>
      </c>
    </row>
    <row r="44" spans="3:10" ht="12.75">
      <c r="C44">
        <f>+'Ltg L4-WD-DU-LR-SF'!M25</f>
        <v>8</v>
      </c>
      <c r="D44">
        <f>+'Ltg L4-WD-DU-LR-SF'!N25</f>
        <v>0.2</v>
      </c>
      <c r="E44">
        <f>+'Ltg L0'!C25/$E$34</f>
        <v>0.39272172120044774</v>
      </c>
      <c r="F44">
        <f>+'Ltg L1-LR'!C21/$F$34</f>
        <v>0.2691232110544497</v>
      </c>
      <c r="G44">
        <f>+'Ltg L1-LR'!D21/$G$34</f>
        <v>0.5333333333333333</v>
      </c>
      <c r="H44">
        <f>+'Ltg L4-WD-DU-LR-SF'!C22/$H$34</f>
        <v>0.3529411764705882</v>
      </c>
      <c r="I44">
        <f>+'Ltg L4-WD-DU-LR-SF'!C84/$H$34</f>
        <v>0.1764705882352941</v>
      </c>
      <c r="J44">
        <f>+'Ltg L4-WD-DU-LR-SF'!C53/$J$34</f>
        <v>0.2941176470588235</v>
      </c>
    </row>
    <row r="45" spans="3:10" ht="12.75">
      <c r="C45">
        <f>+'Ltg L4-WD-DU-LR-SF'!M26</f>
        <v>9</v>
      </c>
      <c r="D45">
        <f>+'Ltg L4-WD-DU-LR-SF'!N26</f>
        <v>0.2</v>
      </c>
      <c r="E45">
        <f>+'Ltg L0'!C26/$E$34</f>
        <v>0.17240332845990095</v>
      </c>
      <c r="F45">
        <f>+'Ltg L1-LR'!C22/$F$34</f>
        <v>0.13867412403355814</v>
      </c>
      <c r="G45">
        <f>+'Ltg L1-LR'!D22/$G$34</f>
        <v>0.19999999999999998</v>
      </c>
      <c r="H45">
        <f>+'Ltg L4-WD-DU-LR-SF'!C23/$H$34</f>
        <v>0.1764705882352941</v>
      </c>
      <c r="I45">
        <f>+'Ltg L4-WD-DU-LR-SF'!C85/$H$34</f>
        <v>0.1764705882352941</v>
      </c>
      <c r="J45">
        <f>+'Ltg L4-WD-DU-LR-SF'!C54/$J$34</f>
        <v>0.1764705882352941</v>
      </c>
    </row>
    <row r="46" spans="3:10" ht="12.75">
      <c r="C46">
        <f>+'Ltg L4-WD-DU-LR-SF'!M27</f>
        <v>10</v>
      </c>
      <c r="D46">
        <f>+'Ltg L4-WD-DU-LR-SF'!N27</f>
        <v>0.2</v>
      </c>
      <c r="E46">
        <f>+'Ltg L0'!C27/$E$34</f>
        <v>0.11901273411177518</v>
      </c>
      <c r="F46">
        <f>+'Ltg L1-LR'!C23/$F$34</f>
        <v>0.13867412403355814</v>
      </c>
      <c r="G46">
        <f>+'Ltg L1-LR'!D23/$G$34</f>
        <v>0.06666666666666667</v>
      </c>
      <c r="H46">
        <f>+'Ltg L4-WD-DU-LR-SF'!C24/$H$34</f>
        <v>0.1764705882352941</v>
      </c>
      <c r="I46">
        <f>+'Ltg L4-WD-DU-LR-SF'!C86/$H$34</f>
        <v>0.1764705882352941</v>
      </c>
      <c r="J46">
        <f>+'Ltg L4-WD-DU-LR-SF'!C55/$J$34</f>
        <v>0.1764705882352941</v>
      </c>
    </row>
    <row r="47" spans="3:10" ht="12.75">
      <c r="C47">
        <f>+'Ltg L4-WD-DU-LR-SF'!M28</f>
        <v>11</v>
      </c>
      <c r="D47">
        <f>+'Ltg L4-WD-DU-LR-SF'!N28</f>
        <v>0.2</v>
      </c>
      <c r="E47">
        <f>+'Ltg L0'!C28/$E$34</f>
        <v>0.11901273411177518</v>
      </c>
      <c r="F47">
        <f>+'Ltg L1-LR'!C24/$F$34</f>
        <v>0.13867412403355814</v>
      </c>
      <c r="G47">
        <f>+'Ltg L1-LR'!D24/$G$34</f>
        <v>0.06666666666666667</v>
      </c>
      <c r="H47">
        <f>+'Ltg L4-WD-DU-LR-SF'!C25/$H$34</f>
        <v>0.1764705882352941</v>
      </c>
      <c r="I47">
        <f>+'Ltg L4-WD-DU-LR-SF'!C87/$H$34</f>
        <v>0.1764705882352941</v>
      </c>
      <c r="J47">
        <f>+'Ltg L4-WD-DU-LR-SF'!C56/$J$34</f>
        <v>0.1764705882352941</v>
      </c>
    </row>
    <row r="48" spans="3:10" ht="12.75">
      <c r="C48">
        <f>+'Ltg L4-WD-DU-LR-SF'!M29</f>
        <v>12</v>
      </c>
      <c r="D48">
        <f>+'Ltg L4-WD-DU-LR-SF'!N29</f>
        <v>0.2</v>
      </c>
      <c r="E48">
        <f>+'Ltg L0'!C29/$E$34</f>
        <v>0.11901273411177518</v>
      </c>
      <c r="F48">
        <f>+'Ltg L1-LR'!C25/$F$34</f>
        <v>0.13867412403355814</v>
      </c>
      <c r="G48">
        <f>+'Ltg L1-LR'!D25/$G$34</f>
        <v>0.06666666666666667</v>
      </c>
      <c r="H48">
        <f>+'Ltg L4-WD-DU-LR-SF'!C26/$H$34</f>
        <v>0.1764705882352941</v>
      </c>
      <c r="I48">
        <f>+'Ltg L4-WD-DU-LR-SF'!C88/$H$34</f>
        <v>0.1764705882352941</v>
      </c>
      <c r="J48">
        <f>+'Ltg L4-WD-DU-LR-SF'!C57/$J$34</f>
        <v>0.1764705882352941</v>
      </c>
    </row>
    <row r="49" spans="3:10" ht="12.75">
      <c r="C49">
        <f>+'Ltg L4-WD-DU-LR-SF'!M30</f>
        <v>13</v>
      </c>
      <c r="D49">
        <f>+'Ltg L4-WD-DU-LR-SF'!N30</f>
        <v>0.2</v>
      </c>
      <c r="E49">
        <f>+'Ltg L0'!C30/$E$34</f>
        <v>0.11901273411177518</v>
      </c>
      <c r="F49">
        <f>+'Ltg L1-LR'!C26/$F$34</f>
        <v>0.13867412403355814</v>
      </c>
      <c r="G49">
        <f>+'Ltg L1-LR'!D26/$G$34</f>
        <v>0.06666666666666667</v>
      </c>
      <c r="H49">
        <f>+'Ltg L4-WD-DU-LR-SF'!C27/$H$34</f>
        <v>0.1764705882352941</v>
      </c>
      <c r="I49">
        <f>+'Ltg L4-WD-DU-LR-SF'!C89/$H$34</f>
        <v>0.1764705882352941</v>
      </c>
      <c r="J49">
        <f>+'Ltg L4-WD-DU-LR-SF'!C58/$J$34</f>
        <v>0.1764705882352941</v>
      </c>
    </row>
    <row r="50" spans="3:10" ht="12.75">
      <c r="C50">
        <f>+'Ltg L4-WD-DU-LR-SF'!M31</f>
        <v>14</v>
      </c>
      <c r="D50">
        <f>+'Ltg L4-WD-DU-LR-SF'!N31</f>
        <v>0.2</v>
      </c>
      <c r="E50">
        <f>+'Ltg L0'!C31/$E$34</f>
        <v>0.11901273411177518</v>
      </c>
      <c r="F50">
        <f>+'Ltg L1-LR'!C27/$F$34</f>
        <v>0.13867412403355814</v>
      </c>
      <c r="G50">
        <f>+'Ltg L1-LR'!D27/$G$34</f>
        <v>0.06666666666666667</v>
      </c>
      <c r="H50">
        <f>+'Ltg L4-WD-DU-LR-SF'!C28/$H$34</f>
        <v>0.1764705882352941</v>
      </c>
      <c r="I50">
        <f>+'Ltg L4-WD-DU-LR-SF'!C90/$H$34</f>
        <v>0.1764705882352941</v>
      </c>
      <c r="J50">
        <f>+'Ltg L4-WD-DU-LR-SF'!C59/$J$34</f>
        <v>0.1764705882352941</v>
      </c>
    </row>
    <row r="51" spans="3:10" ht="12.75">
      <c r="C51">
        <f>+'Ltg L4-WD-DU-LR-SF'!M32</f>
        <v>15</v>
      </c>
      <c r="D51">
        <f>+'Ltg L4-WD-DU-LR-SF'!N32</f>
        <v>0.2</v>
      </c>
      <c r="E51">
        <f>+'Ltg L0'!C32/$E$34</f>
        <v>0.11901273411177518</v>
      </c>
      <c r="F51">
        <f>+'Ltg L1-LR'!C28/$F$34</f>
        <v>0.13867412403355814</v>
      </c>
      <c r="G51">
        <f>+'Ltg L1-LR'!D28/$G$34</f>
        <v>0.06666666666666667</v>
      </c>
      <c r="H51">
        <f>+'Ltg L4-WD-DU-LR-SF'!C29/$H$34</f>
        <v>0.1764705882352941</v>
      </c>
      <c r="I51">
        <f>+'Ltg L4-WD-DU-LR-SF'!C91/$H$34</f>
        <v>0.1764705882352941</v>
      </c>
      <c r="J51">
        <f>+'Ltg L4-WD-DU-LR-SF'!C60/$J$34</f>
        <v>0.1764705882352941</v>
      </c>
    </row>
    <row r="52" spans="3:10" ht="12.75">
      <c r="C52">
        <f>+'Ltg L4-WD-DU-LR-SF'!M33</f>
        <v>16</v>
      </c>
      <c r="D52">
        <f>+'Ltg L4-WD-DU-LR-SF'!N33</f>
        <v>0.3</v>
      </c>
      <c r="E52">
        <f>+'Ltg L0'!C33/$E$34</f>
        <v>0.20590317194355534</v>
      </c>
      <c r="F52">
        <f>+'Ltg L1-LR'!C29/$F$34</f>
        <v>0.2590886658989965</v>
      </c>
      <c r="G52">
        <f>+'Ltg L1-LR'!D29/$G$34</f>
        <v>0.08347031963470321</v>
      </c>
      <c r="H52">
        <f>+'Ltg L4-WD-DU-LR-SF'!C30/$H$34</f>
        <v>0.41176470588235287</v>
      </c>
      <c r="I52">
        <f>+'Ltg L4-WD-DU-LR-SF'!C92/$H$34</f>
        <v>0.1764705882352941</v>
      </c>
      <c r="J52">
        <f>+'Ltg L4-WD-DU-LR-SF'!C61/$J$34</f>
        <v>0.2941176470588235</v>
      </c>
    </row>
    <row r="53" spans="3:10" ht="12.75">
      <c r="C53">
        <f>+'Ltg L4-WD-DU-LR-SF'!M34</f>
        <v>17</v>
      </c>
      <c r="D53">
        <f>+'Ltg L4-WD-DU-LR-SF'!N34</f>
        <v>0.6</v>
      </c>
      <c r="E53">
        <f>+'Ltg L0'!C34/$E$34</f>
        <v>0.43857506937922935</v>
      </c>
      <c r="F53">
        <f>+'Ltg L1-LR'!C30/$F$34</f>
        <v>0.5486099687448593</v>
      </c>
      <c r="G53">
        <f>+'Ltg L1-LR'!D30/$G$34</f>
        <v>0.18319634703196347</v>
      </c>
      <c r="H53">
        <f>+'Ltg L4-WD-DU-LR-SF'!C31/$H$34</f>
        <v>0.7647058823529411</v>
      </c>
      <c r="I53">
        <f>+'Ltg L4-WD-DU-LR-SF'!C93/$H$34</f>
        <v>0.1764705882352941</v>
      </c>
      <c r="J53">
        <f>+'Ltg L4-WD-DU-LR-SF'!C62/$J$34</f>
        <v>0.6470588235294118</v>
      </c>
    </row>
    <row r="54" spans="3:10" ht="12.75">
      <c r="C54">
        <f>+'Ltg L4-WD-DU-LR-SF'!M35</f>
        <v>18</v>
      </c>
      <c r="D54">
        <f>+'Ltg L4-WD-DU-LR-SF'!N35</f>
        <v>0.8</v>
      </c>
      <c r="E54">
        <f>+'Ltg L0'!C35/$E$34</f>
        <v>0.6164431351785558</v>
      </c>
      <c r="F54">
        <f>+'Ltg L1-LR'!C31/$F$34</f>
        <v>0.7659154466195097</v>
      </c>
      <c r="G54">
        <f>+'Ltg L1-LR'!D31/$G$34</f>
        <v>0.2661187214611872</v>
      </c>
      <c r="H54">
        <f>+'Ltg L4-WD-DU-LR-SF'!C32/$H$34</f>
        <v>0.9411764705882352</v>
      </c>
      <c r="I54">
        <f>+'Ltg L4-WD-DU-LR-SF'!C94/$H$34</f>
        <v>0.5294117647058825</v>
      </c>
      <c r="J54">
        <f>+'Ltg L4-WD-DU-LR-SF'!C63/$J$34</f>
        <v>0.8235294117647057</v>
      </c>
    </row>
    <row r="55" spans="3:10" ht="12.75">
      <c r="C55">
        <f>+'Ltg L4-WD-DU-LR-SF'!M36</f>
        <v>19</v>
      </c>
      <c r="D55">
        <f>+'Ltg L4-WD-DU-LR-SF'!N36</f>
        <v>1</v>
      </c>
      <c r="E55">
        <f>+'Ltg L0'!C36/$E$34</f>
        <v>0.8290240134567741</v>
      </c>
      <c r="F55">
        <f>+'Ltg L1-LR'!C32/$F$34</f>
        <v>0.9450567527553873</v>
      </c>
      <c r="G55">
        <f>+'Ltg L1-LR'!D32/$G$34</f>
        <v>0.4991780821917808</v>
      </c>
      <c r="H55">
        <f>+'Ltg L4-WD-DU-LR-SF'!C33/$H$34</f>
        <v>1</v>
      </c>
      <c r="I55">
        <f>+'Ltg L4-WD-DU-LR-SF'!C95/$H$34</f>
        <v>0.7058823529411764</v>
      </c>
      <c r="J55">
        <f>+'Ltg L4-WD-DU-LR-SF'!C64/$J$34</f>
        <v>1</v>
      </c>
    </row>
    <row r="56" spans="3:10" ht="12.75">
      <c r="C56">
        <f>+'Ltg L4-WD-DU-LR-SF'!M37</f>
        <v>20</v>
      </c>
      <c r="D56">
        <f>+'Ltg L4-WD-DU-LR-SF'!N37</f>
        <v>1</v>
      </c>
      <c r="E56">
        <f>+'Ltg L0'!C37/$E$34</f>
        <v>0.9858390982915387</v>
      </c>
      <c r="F56">
        <f>+'Ltg L1-LR'!C33/$F$34</f>
        <v>1</v>
      </c>
      <c r="G56">
        <f>+'Ltg L1-LR'!D33/$G$34</f>
        <v>0.7994520547945205</v>
      </c>
      <c r="H56">
        <f>+'Ltg L4-WD-DU-LR-SF'!C34/$H$34</f>
        <v>1</v>
      </c>
      <c r="I56">
        <f>+'Ltg L4-WD-DU-LR-SF'!C96/$H$34</f>
        <v>0.8823529411764705</v>
      </c>
      <c r="J56">
        <f>+'Ltg L4-WD-DU-LR-SF'!C65/$J$34</f>
        <v>1</v>
      </c>
    </row>
    <row r="57" spans="3:10" ht="12.75">
      <c r="C57">
        <f>+'Ltg L4-WD-DU-LR-SF'!M38</f>
        <v>21</v>
      </c>
      <c r="D57">
        <f>+'Ltg L4-WD-DU-LR-SF'!N38</f>
        <v>1</v>
      </c>
      <c r="E57">
        <f>+'Ltg L0'!C38/$E$34</f>
        <v>1</v>
      </c>
      <c r="F57">
        <f>+'Ltg L1-LR'!C34/$F$34</f>
        <v>0.900641552886988</v>
      </c>
      <c r="G57">
        <f>+'Ltg L1-LR'!D34/$G$34</f>
        <v>1</v>
      </c>
      <c r="H57">
        <f>+'Ltg L4-WD-DU-LR-SF'!C35/$H$34</f>
        <v>0.8823529411764705</v>
      </c>
      <c r="I57">
        <f>+'Ltg L4-WD-DU-LR-SF'!C97/$H$34</f>
        <v>0.8823529411764705</v>
      </c>
      <c r="J57">
        <f>+'Ltg L4-WD-DU-LR-SF'!C66/$J$34</f>
        <v>0.8823529411764705</v>
      </c>
    </row>
    <row r="58" spans="3:10" ht="12.75">
      <c r="C58">
        <f>+'Ltg L4-WD-DU-LR-SF'!M39</f>
        <v>22</v>
      </c>
      <c r="D58">
        <f>+'Ltg L4-WD-DU-LR-SF'!N39</f>
        <v>0.5</v>
      </c>
      <c r="E58">
        <f>+'Ltg L0'!C39/$E$34</f>
        <v>0.6917782363113565</v>
      </c>
      <c r="F58">
        <f>+'Ltg L1-LR'!C35/$F$34</f>
        <v>0.5178483303174863</v>
      </c>
      <c r="G58">
        <f>+'Ltg L1-LR'!D35/$G$34</f>
        <v>0.8666666666666667</v>
      </c>
      <c r="H58">
        <f>+'Ltg L4-WD-DU-LR-SF'!C36/$H$34</f>
        <v>0.4705882352941177</v>
      </c>
      <c r="I58">
        <f>+'Ltg L4-WD-DU-LR-SF'!C98/$H$34</f>
        <v>0.4705882352941177</v>
      </c>
      <c r="J58">
        <f>+'Ltg L4-WD-DU-LR-SF'!C67/$J$34</f>
        <v>0.4705882352941177</v>
      </c>
    </row>
    <row r="59" spans="3:10" ht="12.75">
      <c r="C59">
        <f>+'Ltg L4-WD-DU-LR-SF'!M40</f>
        <v>23</v>
      </c>
      <c r="D59">
        <f>+'Ltg L4-WD-DU-LR-SF'!N40</f>
        <v>0.3</v>
      </c>
      <c r="E59">
        <f>+'Ltg L0'!C40/$E$34</f>
        <v>0.38356929897381925</v>
      </c>
      <c r="F59">
        <f>+'Ltg L1-LR'!C36/$F$34</f>
        <v>0.27767724954762296</v>
      </c>
      <c r="G59">
        <f>+'Ltg L1-LR'!D36/$G$34</f>
        <v>0.496255707762557</v>
      </c>
      <c r="H59">
        <f>+'Ltg L4-WD-DU-LR-SF'!C37/$H$34</f>
        <v>0.23529411764705885</v>
      </c>
      <c r="I59">
        <f>+'Ltg L4-WD-DU-LR-SF'!C99/$H$34</f>
        <v>0.23529411764705885</v>
      </c>
      <c r="J59">
        <f>+'Ltg L4-WD-DU-LR-SF'!C68/$J$34</f>
        <v>0.23529411764705885</v>
      </c>
    </row>
    <row r="60" spans="3:10" ht="12.75">
      <c r="C60">
        <f>+'Ltg L4-WD-DU-LR-SF'!M41</f>
        <v>24</v>
      </c>
      <c r="D60">
        <f>+'Ltg L4-WD-DU-LR-SF'!N41</f>
        <v>0.2</v>
      </c>
      <c r="E60">
        <f>+'Ltg L0'!C41/$E$34</f>
        <v>0.16002863050739624</v>
      </c>
      <c r="F60">
        <f>+'Ltg L1-LR'!C37/$F$34</f>
        <v>0.12008554038493173</v>
      </c>
      <c r="G60">
        <f>+'Ltg L1-LR'!D37/$G$34</f>
        <v>0.19999999999999998</v>
      </c>
      <c r="H60">
        <f>+'Ltg L4-WD-DU-LR-SF'!C38/$H$34</f>
        <v>0.11764705882352942</v>
      </c>
      <c r="I60">
        <f>+'Ltg L4-WD-DU-LR-SF'!C100/$H$34</f>
        <v>0.11764705882352942</v>
      </c>
      <c r="J60">
        <f>+'Ltg L4-WD-DU-LR-SF'!C69/$J$34</f>
        <v>0.11764705882352942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9"/>
  <sheetViews>
    <sheetView workbookViewId="0" topLeftCell="A1">
      <selection activeCell="H19" sqref="H19"/>
    </sheetView>
  </sheetViews>
  <sheetFormatPr defaultColWidth="9.140625" defaultRowHeight="12.75"/>
  <cols>
    <col min="10" max="10" width="12.8515625" style="0" customWidth="1"/>
  </cols>
  <sheetData>
    <row r="2" s="63" customFormat="1" ht="15">
      <c r="B2" s="62" t="s">
        <v>466</v>
      </c>
    </row>
    <row r="3" spans="2:10" ht="29.25" customHeight="1">
      <c r="B3" s="69" t="s">
        <v>467</v>
      </c>
      <c r="C3" s="69"/>
      <c r="D3" s="69"/>
      <c r="E3" s="69"/>
      <c r="F3" s="69"/>
      <c r="G3" s="69"/>
      <c r="H3" s="69"/>
      <c r="I3" s="69"/>
      <c r="J3" s="69"/>
    </row>
    <row r="4" spans="2:10" ht="30.75" customHeight="1">
      <c r="B4" s="69" t="s">
        <v>468</v>
      </c>
      <c r="C4" s="69"/>
      <c r="D4" s="69"/>
      <c r="E4" s="69"/>
      <c r="F4" s="69"/>
      <c r="G4" s="69"/>
      <c r="H4" s="69"/>
      <c r="I4" s="69"/>
      <c r="J4" s="69"/>
    </row>
    <row r="6" spans="2:7" ht="12.75">
      <c r="B6" s="13" t="s">
        <v>367</v>
      </c>
      <c r="C6" s="13"/>
      <c r="D6" s="13" t="s">
        <v>87</v>
      </c>
      <c r="F6" t="s">
        <v>381</v>
      </c>
      <c r="G6" t="s">
        <v>457</v>
      </c>
    </row>
    <row r="7" spans="2:7" ht="12.75">
      <c r="B7" s="13" t="s">
        <v>368</v>
      </c>
      <c r="C7" s="13"/>
      <c r="D7" s="13">
        <v>0</v>
      </c>
      <c r="G7" s="1" t="s">
        <v>450</v>
      </c>
    </row>
    <row r="8" spans="2:8" ht="12.75">
      <c r="B8" s="2"/>
      <c r="H8" t="s">
        <v>476</v>
      </c>
    </row>
    <row r="9" spans="2:8" ht="12.75">
      <c r="B9" s="2"/>
      <c r="H9" t="s">
        <v>475</v>
      </c>
    </row>
    <row r="10" ht="12.75">
      <c r="H10" t="s">
        <v>477</v>
      </c>
    </row>
    <row r="11" ht="12.75">
      <c r="H11" t="s">
        <v>451</v>
      </c>
    </row>
    <row r="12" ht="12.75">
      <c r="H12" t="s">
        <v>456</v>
      </c>
    </row>
    <row r="13" spans="6:8" ht="12.75">
      <c r="F13" s="5"/>
      <c r="H13" t="s">
        <v>452</v>
      </c>
    </row>
    <row r="14" spans="2:6" ht="12.75">
      <c r="B14" s="57" t="s">
        <v>453</v>
      </c>
      <c r="C14" s="58">
        <f>SUM(C18:C41)</f>
        <v>0.9999999999999999</v>
      </c>
      <c r="F14" s="4">
        <f>SUM(F18:F41)</f>
        <v>7.8769411113604715</v>
      </c>
    </row>
    <row r="15" spans="2:10" ht="12.75">
      <c r="B15" s="42" t="s">
        <v>454</v>
      </c>
      <c r="C15" s="15">
        <f>MAX(C18:C41)</f>
        <v>0.12695283433790763</v>
      </c>
      <c r="D15" s="1"/>
      <c r="F15" s="58">
        <f>MAX(F18:F41)</f>
        <v>1</v>
      </c>
      <c r="G15" s="1"/>
      <c r="H15" s="1"/>
      <c r="I15" s="1"/>
      <c r="J15" s="1"/>
    </row>
    <row r="17" spans="2:6" ht="12.75">
      <c r="B17" s="10" t="s">
        <v>388</v>
      </c>
      <c r="C17" s="12" t="s">
        <v>87</v>
      </c>
      <c r="E17" s="10" t="s">
        <v>388</v>
      </c>
      <c r="F17" s="12" t="s">
        <v>87</v>
      </c>
    </row>
    <row r="18" spans="2:6" ht="12.75">
      <c r="B18" s="9">
        <v>1</v>
      </c>
      <c r="C18" s="15">
        <f>+'Ltg L1-LR'!C14*Assumptions!$G$14+'Ltg L1-LR'!D14*Assumptions!$G$15</f>
        <v>0.008463522289193844</v>
      </c>
      <c r="E18" s="9">
        <v>1</v>
      </c>
      <c r="F18" s="15">
        <f>C18/$C$15</f>
        <v>0.06666666666666668</v>
      </c>
    </row>
    <row r="19" spans="2:6" ht="12.75">
      <c r="B19" s="9">
        <v>2</v>
      </c>
      <c r="C19" s="15">
        <f>+'Ltg L1-LR'!C15*Assumptions!$G$14+'Ltg L1-LR'!D15*Assumptions!$G$15</f>
        <v>0.008463522289193844</v>
      </c>
      <c r="E19" s="9">
        <v>2</v>
      </c>
      <c r="F19" s="15">
        <f aca="true" t="shared" si="0" ref="F19:F41">C19/$C$15</f>
        <v>0.06666666666666668</v>
      </c>
    </row>
    <row r="20" spans="2:6" ht="12.75">
      <c r="B20" s="9">
        <v>3</v>
      </c>
      <c r="C20" s="15">
        <f>+'Ltg L1-LR'!C16*Assumptions!$G$14+'Ltg L1-LR'!D16*Assumptions!$G$15</f>
        <v>0.008463522289193844</v>
      </c>
      <c r="E20" s="9">
        <v>3</v>
      </c>
      <c r="F20" s="15">
        <f t="shared" si="0"/>
        <v>0.06666666666666668</v>
      </c>
    </row>
    <row r="21" spans="2:6" ht="12.75">
      <c r="B21" s="9">
        <v>4</v>
      </c>
      <c r="C21" s="15">
        <f>+'Ltg L1-LR'!C17*Assumptions!$G$14+'Ltg L1-LR'!D17*Assumptions!$G$15</f>
        <v>0.008463522289193844</v>
      </c>
      <c r="E21" s="9">
        <v>4</v>
      </c>
      <c r="F21" s="15">
        <f t="shared" si="0"/>
        <v>0.06666666666666668</v>
      </c>
    </row>
    <row r="22" spans="2:6" ht="12.75">
      <c r="B22" s="9">
        <v>5</v>
      </c>
      <c r="C22" s="15">
        <f>+'Ltg L1-LR'!C18*Assumptions!$G$14+'Ltg L1-LR'!D18*Assumptions!$G$15</f>
        <v>0.023705131857867722</v>
      </c>
      <c r="E22" s="9">
        <v>5</v>
      </c>
      <c r="F22" s="15">
        <f t="shared" si="0"/>
        <v>0.1867239276814591</v>
      </c>
    </row>
    <row r="23" spans="2:6" ht="12.75">
      <c r="B23" s="9">
        <v>6</v>
      </c>
      <c r="C23" s="15">
        <f>+'Ltg L1-LR'!C19*Assumptions!$G$14+'Ltg L1-LR'!D19*Assumptions!$G$15</f>
        <v>0.04997293781044297</v>
      </c>
      <c r="E23" s="9">
        <v>6</v>
      </c>
      <c r="F23" s="15">
        <f t="shared" si="0"/>
        <v>0.3936338882945384</v>
      </c>
    </row>
    <row r="24" spans="2:6" ht="12.75">
      <c r="B24" s="9">
        <v>7</v>
      </c>
      <c r="C24" s="15">
        <f>+'Ltg L1-LR'!C20*Assumptions!$G$14+'Ltg L1-LR'!D20*Assumptions!$G$15</f>
        <v>0.055802692203784275</v>
      </c>
      <c r="E24" s="9">
        <v>7</v>
      </c>
      <c r="F24" s="15">
        <f t="shared" si="0"/>
        <v>0.4395545203445828</v>
      </c>
    </row>
    <row r="25" spans="2:6" ht="12.75">
      <c r="B25" s="9">
        <v>8</v>
      </c>
      <c r="C25" s="15">
        <f>+'Ltg L1-LR'!C21*Assumptions!$G$14+'Ltg L1-LR'!D21*Assumptions!$G$15</f>
        <v>0.049857135612458386</v>
      </c>
      <c r="E25" s="9">
        <v>8</v>
      </c>
      <c r="F25" s="15">
        <f t="shared" si="0"/>
        <v>0.39272172120044774</v>
      </c>
    </row>
    <row r="26" spans="2:6" ht="12.75">
      <c r="B26" s="9">
        <v>9</v>
      </c>
      <c r="C26" s="15">
        <f>+'Ltg L1-LR'!C22*Assumptions!$G$14+'Ltg L1-LR'!D22*Assumptions!$G$15</f>
        <v>0.02188709119727368</v>
      </c>
      <c r="E26" s="9">
        <v>9</v>
      </c>
      <c r="F26" s="15">
        <f t="shared" si="0"/>
        <v>0.17240332845990095</v>
      </c>
    </row>
    <row r="27" spans="2:6" ht="12.75">
      <c r="B27" s="9">
        <v>10</v>
      </c>
      <c r="C27" s="15">
        <f>+'Ltg L1-LR'!C23*Assumptions!$G$14+'Ltg L1-LR'!D23*Assumptions!$G$15</f>
        <v>0.015109003917793642</v>
      </c>
      <c r="E27" s="9">
        <v>10</v>
      </c>
      <c r="F27" s="15">
        <f t="shared" si="0"/>
        <v>0.11901273411177518</v>
      </c>
    </row>
    <row r="28" spans="2:6" ht="12.75">
      <c r="B28" s="9">
        <v>11</v>
      </c>
      <c r="C28" s="15">
        <f>+'Ltg L1-LR'!C24*Assumptions!$G$14+'Ltg L1-LR'!D24*Assumptions!$G$15</f>
        <v>0.015109003917793642</v>
      </c>
      <c r="E28" s="9">
        <v>11</v>
      </c>
      <c r="F28" s="15">
        <f t="shared" si="0"/>
        <v>0.11901273411177518</v>
      </c>
    </row>
    <row r="29" spans="2:6" ht="12.75">
      <c r="B29" s="9">
        <v>12</v>
      </c>
      <c r="C29" s="15">
        <f>+'Ltg L1-LR'!C25*Assumptions!$G$14+'Ltg L1-LR'!D25*Assumptions!$G$15</f>
        <v>0.015109003917793642</v>
      </c>
      <c r="E29" s="9">
        <v>12</v>
      </c>
      <c r="F29" s="15">
        <f t="shared" si="0"/>
        <v>0.11901273411177518</v>
      </c>
    </row>
    <row r="30" spans="2:6" ht="12.75">
      <c r="B30" s="9">
        <v>13</v>
      </c>
      <c r="C30" s="15">
        <f>+'Ltg L1-LR'!C26*Assumptions!$G$14+'Ltg L1-LR'!D26*Assumptions!$G$15</f>
        <v>0.015109003917793642</v>
      </c>
      <c r="E30" s="9">
        <v>13</v>
      </c>
      <c r="F30" s="15">
        <f t="shared" si="0"/>
        <v>0.11901273411177518</v>
      </c>
    </row>
    <row r="31" spans="2:6" ht="12.75">
      <c r="B31" s="9">
        <v>14</v>
      </c>
      <c r="C31" s="15">
        <f>+'Ltg L1-LR'!C27*Assumptions!$G$14+'Ltg L1-LR'!D27*Assumptions!$G$15</f>
        <v>0.015109003917793642</v>
      </c>
      <c r="E31" s="9">
        <v>14</v>
      </c>
      <c r="F31" s="15">
        <f t="shared" si="0"/>
        <v>0.11901273411177518</v>
      </c>
    </row>
    <row r="32" spans="2:6" ht="12.75">
      <c r="B32" s="9">
        <v>15</v>
      </c>
      <c r="C32" s="15">
        <f>+'Ltg L1-LR'!C28*Assumptions!$G$14+'Ltg L1-LR'!D28*Assumptions!$G$15</f>
        <v>0.015109003917793642</v>
      </c>
      <c r="E32" s="9">
        <v>15</v>
      </c>
      <c r="F32" s="15">
        <f t="shared" si="0"/>
        <v>0.11901273411177518</v>
      </c>
    </row>
    <row r="33" spans="2:6" ht="12.75">
      <c r="B33" s="9">
        <v>16</v>
      </c>
      <c r="C33" s="15">
        <f>+'Ltg L1-LR'!C29*Assumptions!$G$14+'Ltg L1-LR'!D29*Assumptions!$G$15</f>
        <v>0.026139991277399893</v>
      </c>
      <c r="E33" s="9">
        <v>16</v>
      </c>
      <c r="F33" s="15">
        <f t="shared" si="0"/>
        <v>0.20590317194355534</v>
      </c>
    </row>
    <row r="34" spans="2:6" ht="12.75">
      <c r="B34" s="9">
        <v>17</v>
      </c>
      <c r="C34" s="15">
        <f>+'Ltg L1-LR'!C30*Assumptions!$G$14+'Ltg L1-LR'!D30*Assumptions!$G$15</f>
        <v>0.05567834812763765</v>
      </c>
      <c r="E34" s="9">
        <v>17</v>
      </c>
      <c r="F34" s="15">
        <f t="shared" si="0"/>
        <v>0.43857506937922935</v>
      </c>
    </row>
    <row r="35" spans="2:6" ht="12.75">
      <c r="B35" s="9">
        <v>18</v>
      </c>
      <c r="C35" s="15">
        <f>+'Ltg L1-LR'!C31*Assumptions!$G$14+'Ltg L1-LR'!D31*Assumptions!$G$15</f>
        <v>0.07825920321906359</v>
      </c>
      <c r="E35" s="9">
        <v>18</v>
      </c>
      <c r="F35" s="15">
        <f t="shared" si="0"/>
        <v>0.6164431351785558</v>
      </c>
    </row>
    <row r="36" spans="2:6" ht="12.75">
      <c r="B36" s="9">
        <v>19</v>
      </c>
      <c r="C36" s="15">
        <f>+'Ltg L1-LR'!C32*Assumptions!$G$14+'Ltg L1-LR'!D32*Assumptions!$G$15</f>
        <v>0.10524694824252516</v>
      </c>
      <c r="E36" s="9">
        <v>19</v>
      </c>
      <c r="F36" s="15">
        <f t="shared" si="0"/>
        <v>0.8290240134567741</v>
      </c>
    </row>
    <row r="37" spans="2:6" ht="12.75">
      <c r="B37" s="9">
        <v>20</v>
      </c>
      <c r="C37" s="15">
        <f>+'Ltg L1-LR'!C33*Assumptions!$G$14+'Ltg L1-LR'!D33*Assumptions!$G$15</f>
        <v>0.12515506772923796</v>
      </c>
      <c r="E37" s="9">
        <v>20</v>
      </c>
      <c r="F37" s="15">
        <f t="shared" si="0"/>
        <v>0.9858390982915387</v>
      </c>
    </row>
    <row r="38" spans="2:6" ht="12.75">
      <c r="B38" s="9">
        <v>21</v>
      </c>
      <c r="C38" s="15">
        <f>+'Ltg L1-LR'!C34*Assumptions!$G$14+'Ltg L1-LR'!D34*Assumptions!$G$15</f>
        <v>0.12695283433790763</v>
      </c>
      <c r="E38" s="9">
        <v>21</v>
      </c>
      <c r="F38" s="15">
        <f t="shared" si="0"/>
        <v>1</v>
      </c>
    </row>
    <row r="39" spans="2:6" ht="12.75">
      <c r="B39" s="9">
        <v>22</v>
      </c>
      <c r="C39" s="15">
        <f>+'Ltg L1-LR'!C35*Assumptions!$G$14+'Ltg L1-LR'!D35*Assumptions!$G$15</f>
        <v>0.08782320783300555</v>
      </c>
      <c r="E39" s="9">
        <v>22</v>
      </c>
      <c r="F39" s="15">
        <f t="shared" si="0"/>
        <v>0.6917782363113565</v>
      </c>
    </row>
    <row r="40" spans="2:6" ht="12.75">
      <c r="B40" s="9">
        <v>23</v>
      </c>
      <c r="C40" s="15">
        <f>+'Ltg L1-LR'!C36*Assumptions!$G$14+'Ltg L1-LR'!D36*Assumptions!$G$15</f>
        <v>0.04869520966973064</v>
      </c>
      <c r="E40" s="9">
        <v>23</v>
      </c>
      <c r="F40" s="15">
        <f t="shared" si="0"/>
        <v>0.38356929897381925</v>
      </c>
    </row>
    <row r="41" spans="2:6" ht="12.75">
      <c r="B41" s="9">
        <v>24</v>
      </c>
      <c r="C41" s="15">
        <f>+'Ltg L1-LR'!C37*Assumptions!$G$14+'Ltg L1-LR'!D37*Assumptions!$G$15</f>
        <v>0.020316088218127706</v>
      </c>
      <c r="E41" s="9">
        <v>24</v>
      </c>
      <c r="F41" s="15">
        <f t="shared" si="0"/>
        <v>0.16002863050739624</v>
      </c>
    </row>
    <row r="42" ht="12.75">
      <c r="C42" s="48"/>
    </row>
    <row r="47" ht="12.75">
      <c r="B47" s="7" t="s">
        <v>380</v>
      </c>
    </row>
    <row r="48" ht="12.75">
      <c r="B48" s="8" t="s">
        <v>439</v>
      </c>
    </row>
    <row r="49" ht="12.75">
      <c r="B49" s="7" t="str">
        <f>"$ Daily sum = "&amp;TEXT(C14,"0.0")&amp;",  Peak schedule value = "&amp;TEXT(C15,"0.0000")</f>
        <v>$ Daily sum = 1.0,  Peak schedule value = 0.1270</v>
      </c>
    </row>
    <row r="50" ht="12.75">
      <c r="B50" s="7" t="str">
        <f>C17&amp;"-DS"&amp;" =DAY-SCHEDULE   TYPE = FRACTION"</f>
        <v>Lighting-DS =DAY-SCHEDULE   TYPE = FRACTION</v>
      </c>
    </row>
    <row r="51" ht="12.75">
      <c r="B51" s="7" t="str">
        <f>"(1,24)   ("&amp;TEXT(C18,"0.0000")&amp;","&amp;TEXT(C19,"0.0000")&amp;","&amp;TEXT(C20,"0.0000")&amp;","&amp;TEXT(C21,"0.0000")&amp;","&amp;TEXT(C22,"0.0000")&amp;","&amp;TEXT(C23,"0.0000")&amp;","&amp;TEXT(C24,"0.0000")&amp;","&amp;TEXT(C25,"0.0000")&amp;","</f>
        <v>(1,24)   (0.0085,0.0085,0.0085,0.0085,0.0237,0.0500,0.0558,0.0499,</v>
      </c>
    </row>
    <row r="52" ht="12.75">
      <c r="B52" s="7" t="str">
        <f>"          "&amp;TEXT(C26,"0.0000")&amp;","&amp;TEXT(C27,"0.0000")&amp;","&amp;TEXT(C28,"0.0000")&amp;","&amp;TEXT(C29,"0.0000")&amp;","&amp;TEXT(C30,"0.0000")&amp;","&amp;TEXT(C31,"0.0000")&amp;","&amp;TEXT(C32,"0.0000")&amp;","&amp;TEXT(C33,"0.0000")&amp;","</f>
        <v>          0.0219,0.0151,0.0151,0.0151,0.0151,0.0151,0.0151,0.0261,</v>
      </c>
    </row>
    <row r="53" ht="12.75">
      <c r="B53" s="7" t="str">
        <f>"          "&amp;TEXT(C34,"0.0000")&amp;","&amp;TEXT(C35,"0.0000")&amp;","&amp;TEXT(C36,"0.0000")&amp;","&amp;TEXT(C37,"0.0000")&amp;","&amp;TEXT(C38,"0.0000")&amp;","&amp;TEXT(C39,"0.0000")&amp;","&amp;TEXT(C40,"0.0000")&amp;","&amp;TEXT(C41,"0.0000")&amp;")  .."</f>
        <v>          0.0557,0.0783,0.1052,0.1252,0.1270,0.0878,0.0487,0.0203)  ..</v>
      </c>
    </row>
    <row r="54" ht="12.75">
      <c r="B54" s="7"/>
    </row>
    <row r="55" ht="12.75">
      <c r="B55" s="7" t="str">
        <f>C17&amp;"-SCH =SCHEDULE TYPE = FRACTION"</f>
        <v>Lighting-SCH =SCHEDULE TYPE = FRACTION</v>
      </c>
    </row>
    <row r="56" ht="12.75">
      <c r="B56" s="7" t="str">
        <f>"          THRU DEC 31 (ALL)  "&amp;C17&amp;"-DS  .."</f>
        <v>          THRU DEC 31 (ALL)  Lighting-DS  ..</v>
      </c>
    </row>
    <row r="58" ht="12.75">
      <c r="B58" s="13" t="s">
        <v>455</v>
      </c>
    </row>
    <row r="60" ht="12.75">
      <c r="B60" s="7" t="s">
        <v>380</v>
      </c>
    </row>
    <row r="61" ht="12.75">
      <c r="B61" s="8" t="s">
        <v>439</v>
      </c>
    </row>
    <row r="62" ht="12.75">
      <c r="B62" s="7" t="str">
        <f>"$ Daily sum = "&amp;TEXT(F14,"0.0")&amp;",  Peak schedule value = "&amp;TEXT(F15,"0.0000")</f>
        <v>$ Daily sum = 7.9,  Peak schedule value = 1.0000</v>
      </c>
    </row>
    <row r="63" ht="12.75">
      <c r="B63" s="7" t="str">
        <f>C17&amp;"-DS"&amp;" =DAY-SCHEDULE   TYPE = FRACTION"</f>
        <v>Lighting-DS =DAY-SCHEDULE   TYPE = FRACTION</v>
      </c>
    </row>
    <row r="64" ht="12.75">
      <c r="B64" s="7" t="str">
        <f>"(1,24)   ("&amp;TEXT(F18,"0.0000")&amp;","&amp;TEXT(F19,"0.0000")&amp;","&amp;TEXT(F20,"0.0000")&amp;","&amp;TEXT(F21,"0.0000")&amp;","&amp;TEXT(F22,"0.0000")&amp;","&amp;TEXT(F23,"0.0000")&amp;","&amp;TEXT(F24,"0.0000")&amp;","&amp;TEXT(F25,"0.0000")&amp;","</f>
        <v>(1,24)   (0.0667,0.0667,0.0667,0.0667,0.1867,0.3936,0.4396,0.3927,</v>
      </c>
    </row>
    <row r="65" ht="12.75">
      <c r="B65" s="7" t="str">
        <f>"          "&amp;TEXT(F26,"0.0000")&amp;","&amp;TEXT(F27,"0.0000")&amp;","&amp;TEXT(F28,"0.0000")&amp;","&amp;TEXT(F29,"0.0000")&amp;","&amp;TEXT(F30,"0.0000")&amp;","&amp;TEXT(F31,"0.0000")&amp;","&amp;TEXT(F32,"0.0000")&amp;","&amp;TEXT(F33,"0.0000")&amp;","</f>
        <v>          0.1724,0.1190,0.1190,0.1190,0.1190,0.1190,0.1190,0.2059,</v>
      </c>
    </row>
    <row r="66" ht="12.75">
      <c r="B66" s="7" t="str">
        <f>"          "&amp;TEXT(F34,"0.0000")&amp;","&amp;TEXT(F35,"0.0000")&amp;","&amp;TEXT(F36,"0.0000")&amp;","&amp;TEXT(F37,"0.0000")&amp;","&amp;TEXT(F38,"0.0000")&amp;","&amp;TEXT(F39,"0.0000")&amp;","&amp;TEXT(F40,"0.0000")&amp;","&amp;TEXT(F41,"0.0000")&amp;")  .."</f>
        <v>          0.4386,0.6164,0.8290,0.9858,1.0000,0.6918,0.3836,0.1600)  ..</v>
      </c>
    </row>
    <row r="67" ht="12.75">
      <c r="B67" s="7"/>
    </row>
    <row r="68" ht="12.75">
      <c r="B68" s="7" t="str">
        <f>+B55</f>
        <v>Lighting-SCH =SCHEDULE TYPE = FRACTION</v>
      </c>
    </row>
    <row r="69" ht="12.75">
      <c r="B69" s="7" t="str">
        <f>+B56</f>
        <v>          THRU DEC 31 (ALL)  Lighting-DS  ..</v>
      </c>
    </row>
  </sheetData>
  <mergeCells count="2">
    <mergeCell ref="B3:J3"/>
    <mergeCell ref="B4:J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9"/>
  <sheetViews>
    <sheetView workbookViewId="0" topLeftCell="A1">
      <selection activeCell="D18" sqref="D18"/>
    </sheetView>
  </sheetViews>
  <sheetFormatPr defaultColWidth="9.140625" defaultRowHeight="12.75"/>
  <sheetData>
    <row r="2" spans="2:7" ht="12.75">
      <c r="B2" s="13" t="s">
        <v>367</v>
      </c>
      <c r="C2" s="13"/>
      <c r="D2" s="13" t="s">
        <v>87</v>
      </c>
      <c r="F2" t="s">
        <v>381</v>
      </c>
      <c r="G2" t="s">
        <v>458</v>
      </c>
    </row>
    <row r="3" spans="2:4" ht="12.75">
      <c r="B3" s="13" t="s">
        <v>368</v>
      </c>
      <c r="C3" s="13"/>
      <c r="D3" s="13">
        <v>1</v>
      </c>
    </row>
    <row r="4" spans="2:4" ht="12.75">
      <c r="B4" s="2" t="s">
        <v>369</v>
      </c>
      <c r="C4" s="13" t="s">
        <v>363</v>
      </c>
      <c r="D4" s="13" t="s">
        <v>364</v>
      </c>
    </row>
    <row r="5" spans="2:4" ht="12.75">
      <c r="B5" s="2"/>
      <c r="C5" s="13"/>
      <c r="D5" s="13"/>
    </row>
    <row r="6" ht="12.75">
      <c r="B6" s="2"/>
    </row>
    <row r="9" spans="2:3" ht="12.75">
      <c r="B9" s="1"/>
      <c r="C9" s="1"/>
    </row>
    <row r="10" spans="3:4" ht="12.75">
      <c r="C10" s="15"/>
      <c r="D10" s="15"/>
    </row>
    <row r="11" spans="2:10" ht="12.75">
      <c r="B11" s="1"/>
      <c r="C11" s="15"/>
      <c r="D11" s="15"/>
      <c r="E11" s="1"/>
      <c r="F11" s="1"/>
      <c r="G11" s="1"/>
      <c r="H11" s="1"/>
      <c r="I11" s="1"/>
      <c r="J11" s="1"/>
    </row>
    <row r="12" spans="3:4" ht="12.75">
      <c r="C12" t="s">
        <v>363</v>
      </c>
      <c r="D12" t="s">
        <v>364</v>
      </c>
    </row>
    <row r="13" spans="2:4" ht="12.75">
      <c r="B13" s="10" t="s">
        <v>388</v>
      </c>
      <c r="C13" s="11" t="s">
        <v>183</v>
      </c>
      <c r="D13" s="11" t="s">
        <v>184</v>
      </c>
    </row>
    <row r="14" spans="2:4" ht="12.75">
      <c r="B14" s="9">
        <v>1</v>
      </c>
      <c r="C14" s="16">
        <f>+'Ltg L2-WD-DU'!C14*'Ltg-Calcs'!$I$7+'Ltg L2-WD-DU'!E14*'Ltg-Calcs'!$I$9</f>
        <v>0.008463522289193844</v>
      </c>
      <c r="D14" s="16">
        <f>+'Ltg L2-WD-DU'!D14*'Ltg-Calcs'!$J$8+'Ltg L2-WD-DU'!F14*'Ltg-Calcs'!$J$10</f>
        <v>0.008463522289193844</v>
      </c>
    </row>
    <row r="15" spans="2:4" ht="12.75">
      <c r="B15" s="9">
        <v>2</v>
      </c>
      <c r="C15" s="16">
        <f>+'Ltg L2-WD-DU'!C15*'Ltg-Calcs'!$I$7+'Ltg L2-WD-DU'!E15*'Ltg-Calcs'!$I$9</f>
        <v>0.008463522289193844</v>
      </c>
      <c r="D15" s="16">
        <f>+'Ltg L2-WD-DU'!D15*'Ltg-Calcs'!$J$8+'Ltg L2-WD-DU'!F15*'Ltg-Calcs'!$J$10</f>
        <v>0.008463522289193844</v>
      </c>
    </row>
    <row r="16" spans="2:4" ht="12.75">
      <c r="B16" s="9">
        <v>3</v>
      </c>
      <c r="C16" s="16">
        <f>+'Ltg L2-WD-DU'!C16*'Ltg-Calcs'!$I$7+'Ltg L2-WD-DU'!E16*'Ltg-Calcs'!$I$9</f>
        <v>0.008463522289193844</v>
      </c>
      <c r="D16" s="16">
        <f>+'Ltg L2-WD-DU'!D16*'Ltg-Calcs'!$J$8+'Ltg L2-WD-DU'!F16*'Ltg-Calcs'!$J$10</f>
        <v>0.008463522289193844</v>
      </c>
    </row>
    <row r="17" spans="2:4" ht="12.75">
      <c r="B17" s="9">
        <v>4</v>
      </c>
      <c r="C17" s="16">
        <f>+'Ltg L2-WD-DU'!C17*'Ltg-Calcs'!$I$7+'Ltg L2-WD-DU'!E17*'Ltg-Calcs'!$I$9</f>
        <v>0.008463522289193844</v>
      </c>
      <c r="D17" s="16">
        <f>+'Ltg L2-WD-DU'!D17*'Ltg-Calcs'!$J$8+'Ltg L2-WD-DU'!F17*'Ltg-Calcs'!$J$10</f>
        <v>0.008463522289193844</v>
      </c>
    </row>
    <row r="18" spans="2:4" ht="12.75">
      <c r="B18" s="9">
        <v>5</v>
      </c>
      <c r="C18" s="16">
        <f>+'Ltg L2-WD-DU'!C18*'Ltg-Calcs'!$I$7+'Ltg L2-WD-DU'!E18*'Ltg-Calcs'!$I$9</f>
        <v>0.023705131857867722</v>
      </c>
      <c r="D18" s="16">
        <f>+'Ltg L2-WD-DU'!D18*'Ltg-Calcs'!$J$8+'Ltg L2-WD-DU'!F18*'Ltg-Calcs'!$J$10</f>
        <v>0.023705131857867722</v>
      </c>
    </row>
    <row r="19" spans="2:4" ht="12.75">
      <c r="B19" s="9">
        <v>6</v>
      </c>
      <c r="C19" s="16">
        <f>+'Ltg L2-WD-DU'!C19*'Ltg-Calcs'!$I$7+'Ltg L2-WD-DU'!E19*'Ltg-Calcs'!$I$9</f>
        <v>0.04988116007458973</v>
      </c>
      <c r="D19" s="16">
        <f>+'Ltg L2-WD-DU'!D19*'Ltg-Calcs'!$J$8+'Ltg L2-WD-DU'!F19*'Ltg-Calcs'!$J$10</f>
        <v>0.05017500984289178</v>
      </c>
    </row>
    <row r="20" spans="2:4" ht="12.75">
      <c r="B20" s="9">
        <v>7</v>
      </c>
      <c r="C20" s="16">
        <f>+'Ltg L2-WD-DU'!C20*'Ltg-Calcs'!$I$7+'Ltg L2-WD-DU'!E20*'Ltg-Calcs'!$I$9</f>
        <v>0.05605184833173229</v>
      </c>
      <c r="D20" s="16">
        <f>+'Ltg L2-WD-DU'!D20*'Ltg-Calcs'!$J$8+'Ltg L2-WD-DU'!F20*'Ltg-Calcs'!$J$10</f>
        <v>0.05525411160628471</v>
      </c>
    </row>
    <row r="21" spans="2:4" ht="12.75">
      <c r="B21" s="9">
        <v>8</v>
      </c>
      <c r="C21" s="16">
        <f>+'Ltg L2-WD-DU'!C21*'Ltg-Calcs'!$I$7+'Ltg L2-WD-DU'!E21*'Ltg-Calcs'!$I$9</f>
        <v>0.04975529628982316</v>
      </c>
      <c r="D21" s="16">
        <f>+'Ltg L2-WD-DU'!D21*'Ltg-Calcs'!$J$8+'Ltg L2-WD-DU'!F21*'Ltg-Calcs'!$J$10</f>
        <v>0.05008136078773416</v>
      </c>
    </row>
    <row r="22" spans="2:4" ht="12.75">
      <c r="B22" s="9">
        <v>9</v>
      </c>
      <c r="C22" s="16">
        <f>+'Ltg L2-WD-DU'!C22*'Ltg-Calcs'!$I$7+'Ltg L2-WD-DU'!E22*'Ltg-Calcs'!$I$9</f>
        <v>0.020295871171715534</v>
      </c>
      <c r="D22" s="16">
        <f>+'Ltg L2-WD-DU'!D22*'Ltg-Calcs'!$J$8+'Ltg L2-WD-DU'!F22*'Ltg-Calcs'!$J$10</f>
        <v>0.025390566867581524</v>
      </c>
    </row>
    <row r="23" spans="2:4" ht="12.75">
      <c r="B23" s="9">
        <v>10</v>
      </c>
      <c r="C23" s="16">
        <f>+'Ltg L2-WD-DU'!C23*'Ltg-Calcs'!$I$7+'Ltg L2-WD-DU'!E23*'Ltg-Calcs'!$I$9</f>
        <v>0.0135177838922355</v>
      </c>
      <c r="D23" s="16">
        <f>+'Ltg L2-WD-DU'!D23*'Ltg-Calcs'!$J$8+'Ltg L2-WD-DU'!F23*'Ltg-Calcs'!$J$10</f>
        <v>0.01861247958810149</v>
      </c>
    </row>
    <row r="24" spans="2:4" ht="12.75">
      <c r="B24" s="9">
        <v>11</v>
      </c>
      <c r="C24" s="16">
        <f>+'Ltg L2-WD-DU'!C24*'Ltg-Calcs'!$I$7+'Ltg L2-WD-DU'!E24*'Ltg-Calcs'!$I$9</f>
        <v>0.0135177838922355</v>
      </c>
      <c r="D24" s="16">
        <f>+'Ltg L2-WD-DU'!D24*'Ltg-Calcs'!$J$8+'Ltg L2-WD-DU'!F24*'Ltg-Calcs'!$J$10</f>
        <v>0.01861247958810149</v>
      </c>
    </row>
    <row r="25" spans="2:4" ht="12.75">
      <c r="B25" s="9">
        <v>12</v>
      </c>
      <c r="C25" s="16">
        <f>+'Ltg L2-WD-DU'!C25*'Ltg-Calcs'!$I$7+'Ltg L2-WD-DU'!E25*'Ltg-Calcs'!$I$9</f>
        <v>0.0135177838922355</v>
      </c>
      <c r="D25" s="16">
        <f>+'Ltg L2-WD-DU'!D25*'Ltg-Calcs'!$J$8+'Ltg L2-WD-DU'!F25*'Ltg-Calcs'!$J$10</f>
        <v>0.01861247958810149</v>
      </c>
    </row>
    <row r="26" spans="2:4" ht="12.75">
      <c r="B26" s="9">
        <v>13</v>
      </c>
      <c r="C26" s="16">
        <f>+'Ltg L2-WD-DU'!C26*'Ltg-Calcs'!$I$7+'Ltg L2-WD-DU'!E26*'Ltg-Calcs'!$I$9</f>
        <v>0.0135177838922355</v>
      </c>
      <c r="D26" s="16">
        <f>+'Ltg L2-WD-DU'!D26*'Ltg-Calcs'!$J$8+'Ltg L2-WD-DU'!F26*'Ltg-Calcs'!$J$10</f>
        <v>0.01861247958810149</v>
      </c>
    </row>
    <row r="27" spans="2:4" ht="12.75">
      <c r="B27" s="9">
        <v>14</v>
      </c>
      <c r="C27" s="16">
        <f>+'Ltg L2-WD-DU'!C27*'Ltg-Calcs'!$I$7+'Ltg L2-WD-DU'!E27*'Ltg-Calcs'!$I$9</f>
        <v>0.0135177838922355</v>
      </c>
      <c r="D27" s="16">
        <f>+'Ltg L2-WD-DU'!D27*'Ltg-Calcs'!$J$8+'Ltg L2-WD-DU'!F27*'Ltg-Calcs'!$J$10</f>
        <v>0.01861247958810149</v>
      </c>
    </row>
    <row r="28" spans="2:4" ht="12.75">
      <c r="B28" s="9">
        <v>15</v>
      </c>
      <c r="C28" s="16">
        <f>+'Ltg L2-WD-DU'!C28*'Ltg-Calcs'!$I$7+'Ltg L2-WD-DU'!E28*'Ltg-Calcs'!$I$9</f>
        <v>0.0135177838922355</v>
      </c>
      <c r="D28" s="16">
        <f>+'Ltg L2-WD-DU'!D28*'Ltg-Calcs'!$J$8+'Ltg L2-WD-DU'!F28*'Ltg-Calcs'!$J$10</f>
        <v>0.01861247958810149</v>
      </c>
    </row>
    <row r="29" spans="2:4" ht="12.75">
      <c r="B29" s="9">
        <v>16</v>
      </c>
      <c r="C29" s="16">
        <f>+'Ltg L2-WD-DU'!C29*'Ltg-Calcs'!$I$7+'Ltg L2-WD-DU'!E29*'Ltg-Calcs'!$I$9</f>
        <v>0.025703396095491236</v>
      </c>
      <c r="D29" s="16">
        <f>+'Ltg L2-WD-DU'!D29*'Ltg-Calcs'!$J$8+'Ltg L2-WD-DU'!F29*'Ltg-Calcs'!$J$10</f>
        <v>0.027101266634058423</v>
      </c>
    </row>
    <row r="30" spans="2:4" ht="12.75">
      <c r="B30" s="9">
        <v>17</v>
      </c>
      <c r="C30" s="16">
        <f>+'Ltg L2-WD-DU'!C30*'Ltg-Calcs'!$I$7+'Ltg L2-WD-DU'!E30*'Ltg-Calcs'!$I$9</f>
        <v>0.05605151848736186</v>
      </c>
      <c r="D30" s="16">
        <f>+'Ltg L2-WD-DU'!D30*'Ltg-Calcs'!$J$8+'Ltg L2-WD-DU'!F30*'Ltg-Calcs'!$J$10</f>
        <v>0.05485671865140275</v>
      </c>
    </row>
    <row r="31" spans="2:4" ht="12.75">
      <c r="B31" s="9">
        <v>18</v>
      </c>
      <c r="C31" s="16">
        <f>+'Ltg L2-WD-DU'!C31*'Ltg-Calcs'!$I$7+'Ltg L2-WD-DU'!E31*'Ltg-Calcs'!$I$9</f>
        <v>0.08068348352787007</v>
      </c>
      <c r="D31" s="16">
        <f>+'Ltg L2-WD-DU'!D31*'Ltg-Calcs'!$J$8+'Ltg L2-WD-DU'!F31*'Ltg-Calcs'!$J$10</f>
        <v>0.07292153341634056</v>
      </c>
    </row>
    <row r="32" spans="2:4" ht="12.75">
      <c r="B32" s="9">
        <v>19</v>
      </c>
      <c r="C32" s="16">
        <f>+'Ltg L2-WD-DU'!C32*'Ltg-Calcs'!$I$7+'Ltg L2-WD-DU'!E32*'Ltg-Calcs'!$I$9</f>
        <v>0.10529534147008957</v>
      </c>
      <c r="D32" s="16">
        <f>+'Ltg L2-WD-DU'!D32*'Ltg-Calcs'!$J$8+'Ltg L2-WD-DU'!F32*'Ltg-Calcs'!$J$10</f>
        <v>0.10514039824148422</v>
      </c>
    </row>
    <row r="33" spans="2:4" ht="12.75">
      <c r="B33" s="9">
        <v>20</v>
      </c>
      <c r="C33" s="16">
        <f>+'Ltg L2-WD-DU'!C33*'Ltg-Calcs'!$I$7+'Ltg L2-WD-DU'!E33*'Ltg-Calcs'!$I$9</f>
        <v>0.12437381070376685</v>
      </c>
      <c r="D33" s="16">
        <f>+'Ltg L2-WD-DU'!D33*'Ltg-Calcs'!$J$8+'Ltg L2-WD-DU'!F33*'Ltg-Calcs'!$J$10</f>
        <v>0.12687520381163486</v>
      </c>
    </row>
    <row r="34" spans="2:4" ht="12.75">
      <c r="B34" s="9">
        <v>21</v>
      </c>
      <c r="C34" s="16">
        <f>+'Ltg L2-WD-DU'!C34*'Ltg-Calcs'!$I$7+'Ltg L2-WD-DU'!E34*'Ltg-Calcs'!$I$9</f>
        <v>0.12695283433790763</v>
      </c>
      <c r="D34" s="16">
        <f>+'Ltg L2-WD-DU'!D34*'Ltg-Calcs'!$J$8+'Ltg L2-WD-DU'!F34*'Ltg-Calcs'!$J$10</f>
        <v>0.12695283433790763</v>
      </c>
    </row>
    <row r="35" spans="2:4" ht="12.75">
      <c r="B35" s="9">
        <v>22</v>
      </c>
      <c r="C35" s="16">
        <f>+'Ltg L2-WD-DU'!C35*'Ltg-Calcs'!$I$7+'Ltg L2-WD-DU'!E35*'Ltg-Calcs'!$I$9</f>
        <v>0.08465339651225084</v>
      </c>
      <c r="D35" s="16">
        <f>+'Ltg L2-WD-DU'!D35*'Ltg-Calcs'!$J$8+'Ltg L2-WD-DU'!F35*'Ltg-Calcs'!$J$10</f>
        <v>0.09480235381115848</v>
      </c>
    </row>
    <row r="36" spans="2:4" ht="12.75">
      <c r="B36" s="9">
        <v>23</v>
      </c>
      <c r="C36" s="16">
        <f>+'Ltg L2-WD-DU'!C36*'Ltg-Calcs'!$I$7+'Ltg L2-WD-DU'!E36*'Ltg-Calcs'!$I$9</f>
        <v>0.044021220075995425</v>
      </c>
      <c r="D36" s="16">
        <f>+'Ltg L2-WD-DU'!D36*'Ltg-Calcs'!$J$8+'Ltg L2-WD-DU'!F36*'Ltg-Calcs'!$J$10</f>
        <v>0.05898618675769152</v>
      </c>
    </row>
    <row r="37" spans="2:4" ht="12.75">
      <c r="B37" s="9">
        <v>24</v>
      </c>
      <c r="C37" s="16">
        <f>+'Ltg L2-WD-DU'!C37*'Ltg-Calcs'!$I$7+'Ltg L2-WD-DU'!E37*'Ltg-Calcs'!$I$9</f>
        <v>0.020316088218127706</v>
      </c>
      <c r="D37" s="16">
        <f>+'Ltg L2-WD-DU'!D37*'Ltg-Calcs'!$J$8+'Ltg L2-WD-DU'!F37*'Ltg-Calcs'!$J$10</f>
        <v>0.020316088218127706</v>
      </c>
    </row>
    <row r="38" spans="3:4" ht="12.75">
      <c r="C38" s="16"/>
      <c r="D38" s="16"/>
    </row>
    <row r="39" spans="3:5" ht="12.75">
      <c r="C39" s="16"/>
      <c r="D39" s="16"/>
      <c r="E39" s="49"/>
    </row>
    <row r="43" ht="12.75">
      <c r="B43" s="7" t="s">
        <v>380</v>
      </c>
    </row>
    <row r="44" ht="12.75">
      <c r="B44" s="7"/>
    </row>
    <row r="45" ht="12.75">
      <c r="B45" s="8" t="s">
        <v>181</v>
      </c>
    </row>
    <row r="46" ht="12.75">
      <c r="B46" s="7" t="str">
        <f>C13&amp;"-DS"&amp;" =DAY-SCHEDULE   TYPE = FRACTION"</f>
        <v>Ltg-WD-DS =DAY-SCHEDULE   TYPE = FRACTION</v>
      </c>
    </row>
    <row r="47" ht="12.75">
      <c r="B47" s="7" t="str">
        <f>"(1,24)   ("&amp;TEXT(C14,"0.0000")&amp;","&amp;TEXT(C15,"0.0000")&amp;","&amp;TEXT(C16,"0.0000")&amp;","&amp;TEXT(C17,"0.0000")&amp;","&amp;TEXT(C18,"0.0000")&amp;","&amp;TEXT(C19,"0.0000")&amp;","&amp;TEXT(C20,"0.0000")&amp;","&amp;TEXT(C21,"0.0000")&amp;","</f>
        <v>(1,24)   (0.0085,0.0085,0.0085,0.0085,0.0237,0.0499,0.0561,0.0498,</v>
      </c>
    </row>
    <row r="48" ht="12.75">
      <c r="B48" s="7" t="str">
        <f>"          "&amp;TEXT(C22,"0.0000")&amp;","&amp;TEXT(C23,"0.0000")&amp;","&amp;TEXT(C24,"0.0000")&amp;","&amp;TEXT(C25,"0.0000")&amp;","&amp;TEXT(C26,"0.0000")&amp;","&amp;TEXT(C27,"0.0000")&amp;","&amp;TEXT(C28,"0.0000")&amp;","&amp;TEXT(C29,"0.0000")&amp;","</f>
        <v>          0.0203,0.0135,0.0135,0.0135,0.0135,0.0135,0.0135,0.0257,</v>
      </c>
    </row>
    <row r="49" ht="12.75">
      <c r="B49" s="7" t="str">
        <f>"          "&amp;TEXT(C30,"0.0000")&amp;","&amp;TEXT(C31,"0.0000")&amp;","&amp;TEXT(C32,"0.0000")&amp;","&amp;TEXT(C33,"0.0000")&amp;","&amp;TEXT(C34,"0.0000")&amp;","&amp;TEXT(C35,"0.0000")&amp;","&amp;TEXT(C36,"0.0000")&amp;","&amp;TEXT(C37,"0.0000")&amp;")  .."</f>
        <v>          0.0561,0.0807,0.1053,0.1244,0.1270,0.0847,0.0440,0.0203)  ..</v>
      </c>
    </row>
    <row r="51" ht="12.75">
      <c r="B51" s="8" t="s">
        <v>182</v>
      </c>
    </row>
    <row r="52" ht="12.75">
      <c r="B52" s="7" t="str">
        <f>D13&amp;"-DS"&amp;" =DAY-SCHEDULE   TYPE = FRACTION"</f>
        <v>Ltg-WE-DS =DAY-SCHEDULE   TYPE = FRACTION</v>
      </c>
    </row>
    <row r="53" ht="12.75">
      <c r="B53" s="7" t="str">
        <f>"(1,24)   ("&amp;TEXT(D14,"0.0000")&amp;","&amp;TEXT(D15,"0.0000")&amp;","&amp;TEXT(D16,"0.0000")&amp;","&amp;TEXT(D17,"0.0000")&amp;","&amp;TEXT(D18,"0.0000")&amp;","&amp;TEXT(D19,"0.0000")&amp;","&amp;TEXT(D20,"0.0000")&amp;","&amp;TEXT(D21,"0.0000")&amp;","</f>
        <v>(1,24)   (0.0085,0.0085,0.0085,0.0085,0.0237,0.0502,0.0553,0.0501,</v>
      </c>
    </row>
    <row r="54" ht="12.75">
      <c r="B54" s="7" t="str">
        <f>"          "&amp;TEXT(D22,"0.0000")&amp;","&amp;TEXT(D23,"0.0000")&amp;","&amp;TEXT(D24,"0.0000")&amp;","&amp;TEXT(D25,"0.0000")&amp;","&amp;TEXT(D26,"0.0000")&amp;","&amp;TEXT(D27,"0.0000")&amp;","&amp;TEXT(D28,"0.0000")&amp;","&amp;TEXT(D29,"0.0000")&amp;","</f>
        <v>          0.0254,0.0186,0.0186,0.0186,0.0186,0.0186,0.0186,0.0271,</v>
      </c>
    </row>
    <row r="55" ht="12.75">
      <c r="B55" s="7" t="str">
        <f>"          "&amp;TEXT(D30,"0.0000")&amp;","&amp;TEXT(D31,"0.0000")&amp;","&amp;TEXT(D32,"0.0000")&amp;","&amp;TEXT(D33,"0.0000")&amp;","&amp;TEXT(D34,"0.0000")&amp;","&amp;TEXT(D35,"0.0000")&amp;","&amp;TEXT(D36,"0.0000")&amp;","&amp;TEXT(D37,"0.0000")&amp;")  .."</f>
        <v>          0.0549,0.0729,0.1051,0.1269,0.1270,0.0948,0.0590,0.0203)  ..</v>
      </c>
    </row>
    <row r="56" ht="12.75">
      <c r="B56" s="7"/>
    </row>
    <row r="57" ht="12.75">
      <c r="B57" s="7" t="str">
        <f>"Lighting-SCH =SCHEDULE TYPE = FRACTION"</f>
        <v>Lighting-SCH =SCHEDULE TYPE = FRACTION</v>
      </c>
    </row>
    <row r="58" ht="12.75">
      <c r="B58" s="7" t="str">
        <f>"          THRU DEC 31 (WD)   "&amp;C13&amp;"-DS"</f>
        <v>          THRU DEC 31 (WD)   Ltg-WD-DS</v>
      </c>
    </row>
    <row r="59" ht="12.75">
      <c r="B59" s="7" t="str">
        <f>"                      (WEH)  "&amp;D13&amp;"-DS  .."</f>
        <v>                      (WEH)  Ltg-WE-DS  ..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9"/>
  <sheetViews>
    <sheetView workbookViewId="0" topLeftCell="A31">
      <selection activeCell="B47" sqref="B47"/>
    </sheetView>
  </sheetViews>
  <sheetFormatPr defaultColWidth="9.140625" defaultRowHeight="12.75"/>
  <sheetData>
    <row r="2" spans="2:7" ht="12.75">
      <c r="B2" s="13" t="s">
        <v>367</v>
      </c>
      <c r="C2" s="13"/>
      <c r="D2" s="13" t="s">
        <v>87</v>
      </c>
      <c r="F2" t="s">
        <v>381</v>
      </c>
      <c r="G2" t="s">
        <v>382</v>
      </c>
    </row>
    <row r="3" spans="2:7" ht="12.75">
      <c r="B3" s="13" t="s">
        <v>368</v>
      </c>
      <c r="C3" s="13"/>
      <c r="D3" s="13">
        <v>1</v>
      </c>
      <c r="G3" t="s">
        <v>387</v>
      </c>
    </row>
    <row r="4" spans="2:4" ht="12.75">
      <c r="B4" s="2" t="s">
        <v>369</v>
      </c>
      <c r="C4" s="13" t="s">
        <v>372</v>
      </c>
      <c r="D4" s="13" t="s">
        <v>373</v>
      </c>
    </row>
    <row r="5" ht="12.75">
      <c r="B5" s="2"/>
    </row>
    <row r="6" ht="12.75">
      <c r="B6" s="2"/>
    </row>
    <row r="8" ht="12.75">
      <c r="F8" s="5"/>
    </row>
    <row r="9" spans="2:6" ht="12.75">
      <c r="B9" s="1"/>
      <c r="C9" s="1"/>
      <c r="F9" s="5"/>
    </row>
    <row r="11" spans="2:10" ht="12.75">
      <c r="B11" s="1"/>
      <c r="C11" s="1"/>
      <c r="D11" s="1"/>
      <c r="E11" s="1"/>
      <c r="F11" s="1"/>
      <c r="G11" s="1"/>
      <c r="H11" s="1"/>
      <c r="I11" s="1"/>
      <c r="J11" s="1"/>
    </row>
    <row r="12" spans="3:4" ht="12.75">
      <c r="C12" t="s">
        <v>372</v>
      </c>
      <c r="D12" t="s">
        <v>373</v>
      </c>
    </row>
    <row r="13" spans="2:4" ht="12.75">
      <c r="B13" s="10" t="s">
        <v>388</v>
      </c>
      <c r="C13" s="11" t="s">
        <v>187</v>
      </c>
      <c r="D13" s="11" t="s">
        <v>188</v>
      </c>
    </row>
    <row r="14" spans="2:5" ht="12.75">
      <c r="B14" s="9">
        <v>1</v>
      </c>
      <c r="C14" s="16">
        <f>+'Ltg L2-WD-DU'!C14*'Ltg-Calcs'!$H$7+'Ltg L2-WD-DU'!D14*'Ltg-Calcs'!$H$8</f>
        <v>0.008463522289193844</v>
      </c>
      <c r="D14" s="16">
        <f>+'Ltg L2-WD-DU'!E14*'Ltg-Calcs'!$H$9+'Ltg L2-WD-DU'!F14*'Ltg-Calcs'!$H$10</f>
        <v>0.008463522289193844</v>
      </c>
      <c r="E14" s="16"/>
    </row>
    <row r="15" spans="2:5" ht="12.75">
      <c r="B15" s="9">
        <v>2</v>
      </c>
      <c r="C15" s="16">
        <f>+'Ltg L2-WD-DU'!C15*'Ltg-Calcs'!$H$7+'Ltg L2-WD-DU'!D15*'Ltg-Calcs'!$H$8</f>
        <v>0.008463522289193844</v>
      </c>
      <c r="D15" s="16">
        <f>+'Ltg L2-WD-DU'!E15*'Ltg-Calcs'!$H$9+'Ltg L2-WD-DU'!F15*'Ltg-Calcs'!$H$10</f>
        <v>0.008463522289193844</v>
      </c>
      <c r="E15" s="16"/>
    </row>
    <row r="16" spans="2:5" ht="12.75">
      <c r="B16" s="9">
        <v>3</v>
      </c>
      <c r="C16" s="16">
        <f>+'Ltg L2-WD-DU'!C16*'Ltg-Calcs'!$H$7+'Ltg L2-WD-DU'!D16*'Ltg-Calcs'!$H$8</f>
        <v>0.008463522289193844</v>
      </c>
      <c r="D16" s="16">
        <f>+'Ltg L2-WD-DU'!E16*'Ltg-Calcs'!$H$9+'Ltg L2-WD-DU'!F16*'Ltg-Calcs'!$H$10</f>
        <v>0.008463522289193844</v>
      </c>
      <c r="E16" s="16"/>
    </row>
    <row r="17" spans="2:5" ht="12.75">
      <c r="B17" s="9">
        <v>4</v>
      </c>
      <c r="C17" s="16">
        <f>+'Ltg L2-WD-DU'!C17*'Ltg-Calcs'!$H$7+'Ltg L2-WD-DU'!D17*'Ltg-Calcs'!$H$8</f>
        <v>0.008463522289193844</v>
      </c>
      <c r="D17" s="16">
        <f>+'Ltg L2-WD-DU'!E17*'Ltg-Calcs'!$H$9+'Ltg L2-WD-DU'!F17*'Ltg-Calcs'!$H$10</f>
        <v>0.008463522289193844</v>
      </c>
      <c r="E17" s="16"/>
    </row>
    <row r="18" spans="2:5" ht="12.75">
      <c r="B18" s="9">
        <v>5</v>
      </c>
      <c r="C18" s="16">
        <f>+'Ltg L2-WD-DU'!C18*'Ltg-Calcs'!$H$7+'Ltg L2-WD-DU'!D18*'Ltg-Calcs'!$H$8</f>
        <v>0.023705131857867722</v>
      </c>
      <c r="D18" s="16">
        <f>+'Ltg L2-WD-DU'!E18*'Ltg-Calcs'!$H$9+'Ltg L2-WD-DU'!F18*'Ltg-Calcs'!$H$10</f>
        <v>0.023705131857867722</v>
      </c>
      <c r="E18" s="16"/>
    </row>
    <row r="19" spans="2:5" ht="12.75">
      <c r="B19" s="9">
        <v>6</v>
      </c>
      <c r="C19" s="16">
        <f>+'Ltg L2-WD-DU'!C19*'Ltg-Calcs'!$H$7+'Ltg L2-WD-DU'!D19*'Ltg-Calcs'!$H$8</f>
        <v>0.04993800344703325</v>
      </c>
      <c r="D19" s="16">
        <f>+'Ltg L2-WD-DU'!E19*'Ltg-Calcs'!$H$9+'Ltg L2-WD-DU'!F19*'Ltg-Calcs'!$H$10</f>
        <v>0.05000730259184058</v>
      </c>
      <c r="E19" s="16"/>
    </row>
    <row r="20" spans="2:5" ht="12.75">
      <c r="B20" s="9">
        <v>7</v>
      </c>
      <c r="C20" s="16">
        <f>+'Ltg L2-WD-DU'!C20*'Ltg-Calcs'!$H$7+'Ltg L2-WD-DU'!D20*'Ltg-Calcs'!$H$8</f>
        <v>0.05666180042920596</v>
      </c>
      <c r="D20" s="16">
        <f>+'Ltg L2-WD-DU'!E20*'Ltg-Calcs'!$H$9+'Ltg L2-WD-DU'!F20*'Ltg-Calcs'!$H$10</f>
        <v>0.05495759117769012</v>
      </c>
      <c r="E20" s="16"/>
    </row>
    <row r="21" spans="2:5" ht="12.75">
      <c r="B21" s="9">
        <v>8</v>
      </c>
      <c r="C21" s="16">
        <f>+'Ltg L2-WD-DU'!C21*'Ltg-Calcs'!$H$7+'Ltg L2-WD-DU'!D21*'Ltg-Calcs'!$H$8</f>
        <v>0.05077455895294239</v>
      </c>
      <c r="D21" s="16">
        <f>+'Ltg L2-WD-DU'!E21*'Ltg-Calcs'!$H$9+'Ltg L2-WD-DU'!F21*'Ltg-Calcs'!$H$10</f>
        <v>0.048954670261221384</v>
      </c>
      <c r="E21" s="16"/>
    </row>
    <row r="22" spans="2:5" ht="12.75">
      <c r="B22" s="9">
        <v>9</v>
      </c>
      <c r="C22" s="16">
        <f>+'Ltg L2-WD-DU'!C22*'Ltg-Calcs'!$H$7+'Ltg L2-WD-DU'!D22*'Ltg-Calcs'!$H$8</f>
        <v>0.025390566867581524</v>
      </c>
      <c r="D22" s="16">
        <f>+'Ltg L2-WD-DU'!E22*'Ltg-Calcs'!$H$9+'Ltg L2-WD-DU'!F22*'Ltg-Calcs'!$H$10</f>
        <v>0.018440737412894766</v>
      </c>
      <c r="E22" s="16"/>
    </row>
    <row r="23" spans="2:5" ht="12.75">
      <c r="B23" s="9">
        <v>10</v>
      </c>
      <c r="C23" s="16">
        <f>+'Ltg L2-WD-DU'!C23*'Ltg-Calcs'!$H$7+'Ltg L2-WD-DU'!D23*'Ltg-Calcs'!$H$8</f>
        <v>0.01861247958810149</v>
      </c>
      <c r="D23" s="16">
        <f>+'Ltg L2-WD-DU'!E23*'Ltg-Calcs'!$H$9+'Ltg L2-WD-DU'!F23*'Ltg-Calcs'!$H$10</f>
        <v>0.01166265013341473</v>
      </c>
      <c r="E23" s="16"/>
    </row>
    <row r="24" spans="2:5" ht="12.75">
      <c r="B24" s="9">
        <v>11</v>
      </c>
      <c r="C24" s="16">
        <f>+'Ltg L2-WD-DU'!C24*'Ltg-Calcs'!$H$7+'Ltg L2-WD-DU'!D24*'Ltg-Calcs'!$H$8</f>
        <v>0.01861247958810149</v>
      </c>
      <c r="D24" s="16">
        <f>+'Ltg L2-WD-DU'!E24*'Ltg-Calcs'!$H$9+'Ltg L2-WD-DU'!F24*'Ltg-Calcs'!$H$10</f>
        <v>0.01166265013341473</v>
      </c>
      <c r="E24" s="16"/>
    </row>
    <row r="25" spans="2:5" ht="12.75">
      <c r="B25" s="9">
        <v>12</v>
      </c>
      <c r="C25" s="16">
        <f>+'Ltg L2-WD-DU'!C25*'Ltg-Calcs'!$H$7+'Ltg L2-WD-DU'!D25*'Ltg-Calcs'!$H$8</f>
        <v>0.01861247958810149</v>
      </c>
      <c r="D25" s="16">
        <f>+'Ltg L2-WD-DU'!E25*'Ltg-Calcs'!$H$9+'Ltg L2-WD-DU'!F25*'Ltg-Calcs'!$H$10</f>
        <v>0.01166265013341473</v>
      </c>
      <c r="E25" s="16"/>
    </row>
    <row r="26" spans="2:5" ht="12.75">
      <c r="B26" s="9">
        <v>13</v>
      </c>
      <c r="C26" s="16">
        <f>+'Ltg L2-WD-DU'!C26*'Ltg-Calcs'!$H$7+'Ltg L2-WD-DU'!D26*'Ltg-Calcs'!$H$8</f>
        <v>0.01861247958810149</v>
      </c>
      <c r="D26" s="16">
        <f>+'Ltg L2-WD-DU'!E26*'Ltg-Calcs'!$H$9+'Ltg L2-WD-DU'!F26*'Ltg-Calcs'!$H$10</f>
        <v>0.01166265013341473</v>
      </c>
      <c r="E26" s="16"/>
    </row>
    <row r="27" spans="2:5" ht="12.75">
      <c r="B27" s="9">
        <v>14</v>
      </c>
      <c r="C27" s="16">
        <f>+'Ltg L2-WD-DU'!C27*'Ltg-Calcs'!$H$7+'Ltg L2-WD-DU'!D27*'Ltg-Calcs'!$H$8</f>
        <v>0.01861247958810149</v>
      </c>
      <c r="D27" s="16">
        <f>+'Ltg L2-WD-DU'!E27*'Ltg-Calcs'!$H$9+'Ltg L2-WD-DU'!F27*'Ltg-Calcs'!$H$10</f>
        <v>0.01166265013341473</v>
      </c>
      <c r="E27" s="16"/>
    </row>
    <row r="28" spans="2:5" ht="12.75">
      <c r="B28" s="9">
        <v>15</v>
      </c>
      <c r="C28" s="16">
        <f>+'Ltg L2-WD-DU'!C28*'Ltg-Calcs'!$H$7+'Ltg L2-WD-DU'!D28*'Ltg-Calcs'!$H$8</f>
        <v>0.01861247958810149</v>
      </c>
      <c r="D28" s="16">
        <f>+'Ltg L2-WD-DU'!E28*'Ltg-Calcs'!$H$9+'Ltg L2-WD-DU'!F28*'Ltg-Calcs'!$H$10</f>
        <v>0.01166265013341473</v>
      </c>
      <c r="E28" s="16"/>
    </row>
    <row r="29" spans="2:5" ht="12.75">
      <c r="B29" s="9">
        <v>16</v>
      </c>
      <c r="C29" s="16">
        <f>+'Ltg L2-WD-DU'!C29*'Ltg-Calcs'!$H$7+'Ltg L2-WD-DU'!D29*'Ltg-Calcs'!$H$8</f>
        <v>0.028706871400853217</v>
      </c>
      <c r="D29" s="16">
        <f>+'Ltg L2-WD-DU'!E29*'Ltg-Calcs'!$H$9+'Ltg L2-WD-DU'!F29*'Ltg-Calcs'!$H$10</f>
        <v>0.02361496246030722</v>
      </c>
      <c r="E29" s="16"/>
    </row>
    <row r="30" spans="2:5" ht="12.75">
      <c r="B30" s="9">
        <v>17</v>
      </c>
      <c r="C30" s="16">
        <f>+'Ltg L2-WD-DU'!C30*'Ltg-Calcs'!$H$7+'Ltg L2-WD-DU'!D30*'Ltg-Calcs'!$H$8</f>
        <v>0.05667700647247535</v>
      </c>
      <c r="D30" s="16">
        <f>+'Ltg L2-WD-DU'!E30*'Ltg-Calcs'!$H$9+'Ltg L2-WD-DU'!F30*'Ltg-Calcs'!$H$10</f>
        <v>0.0546959722558136</v>
      </c>
      <c r="E30" s="16"/>
    </row>
    <row r="31" spans="2:5" ht="12.75">
      <c r="B31" s="9">
        <v>18</v>
      </c>
      <c r="C31" s="16">
        <f>+'Ltg L2-WD-DU'!C31*'Ltg-Calcs'!$H$7+'Ltg L2-WD-DU'!D31*'Ltg-Calcs'!$H$8</f>
        <v>0.07825347449227339</v>
      </c>
      <c r="D31" s="16">
        <f>+'Ltg L2-WD-DU'!E31*'Ltg-Calcs'!$H$9+'Ltg L2-WD-DU'!F31*'Ltg-Calcs'!$H$10</f>
        <v>0.0782648385426996</v>
      </c>
      <c r="E31" s="16"/>
    </row>
    <row r="32" spans="2:5" ht="12.75">
      <c r="B32" s="9">
        <v>19</v>
      </c>
      <c r="C32" s="16">
        <f>+'Ltg L2-WD-DU'!C32*'Ltg-Calcs'!$H$7+'Ltg L2-WD-DU'!D32*'Ltg-Calcs'!$H$8</f>
        <v>0.10540399676601651</v>
      </c>
      <c r="D32" s="16">
        <f>+'Ltg L2-WD-DU'!E32*'Ltg-Calcs'!$H$9+'Ltg L2-WD-DU'!F32*'Ltg-Calcs'!$H$10</f>
        <v>0.10509246029278639</v>
      </c>
      <c r="E32" s="16"/>
    </row>
    <row r="33" spans="2:5" ht="12.75">
      <c r="B33" s="9">
        <v>20</v>
      </c>
      <c r="C33" s="16">
        <f>+'Ltg L2-WD-DU'!C33*'Ltg-Calcs'!$H$7+'Ltg L2-WD-DU'!D33*'Ltg-Calcs'!$H$8</f>
        <v>0.12527123709700136</v>
      </c>
      <c r="D33" s="16">
        <f>+'Ltg L2-WD-DU'!E33*'Ltg-Calcs'!$H$9+'Ltg L2-WD-DU'!F33*'Ltg-Calcs'!$H$10</f>
        <v>0.1250407924272533</v>
      </c>
      <c r="E33" s="16"/>
    </row>
    <row r="34" spans="2:5" ht="12.75">
      <c r="B34" s="9">
        <v>21</v>
      </c>
      <c r="C34" s="16">
        <f>+'Ltg L2-WD-DU'!C34*'Ltg-Calcs'!$H$7+'Ltg L2-WD-DU'!D34*'Ltg-Calcs'!$H$8</f>
        <v>0.12695283433790763</v>
      </c>
      <c r="D34" s="16">
        <f>+'Ltg L2-WD-DU'!E34*'Ltg-Calcs'!$H$9+'Ltg L2-WD-DU'!F34*'Ltg-Calcs'!$H$10</f>
        <v>0.12695283433790763</v>
      </c>
      <c r="E34" s="16"/>
    </row>
    <row r="35" spans="2:5" ht="12.75">
      <c r="B35" s="9">
        <v>22</v>
      </c>
      <c r="C35" s="16">
        <f>+'Ltg L2-WD-DU'!C35*'Ltg-Calcs'!$H$7+'Ltg L2-WD-DU'!D35*'Ltg-Calcs'!$H$8</f>
        <v>0.08779340540031066</v>
      </c>
      <c r="D35" s="16">
        <f>+'Ltg L2-WD-DU'!E35*'Ltg-Calcs'!$H$9+'Ltg L2-WD-DU'!F35*'Ltg-Calcs'!$H$10</f>
        <v>0.08785252435647173</v>
      </c>
      <c r="E35" s="16"/>
    </row>
    <row r="36" spans="2:5" ht="12.75">
      <c r="B36" s="9">
        <v>23</v>
      </c>
      <c r="C36" s="16">
        <f>+'Ltg L2-WD-DU'!C36*'Ltg-Calcs'!$H$7+'Ltg L2-WD-DU'!D36*'Ltg-Calcs'!$H$8</f>
        <v>0.04856552881477625</v>
      </c>
      <c r="D36" s="16">
        <f>+'Ltg L2-WD-DU'!E36*'Ltg-Calcs'!$H$9+'Ltg L2-WD-DU'!F36*'Ltg-Calcs'!$H$10</f>
        <v>0.048822776162919475</v>
      </c>
      <c r="E36" s="16"/>
    </row>
    <row r="37" spans="2:5" ht="12.75">
      <c r="B37" s="9">
        <v>24</v>
      </c>
      <c r="C37" s="16">
        <f>+'Ltg L2-WD-DU'!C37*'Ltg-Calcs'!$H$7+'Ltg L2-WD-DU'!D37*'Ltg-Calcs'!$H$8</f>
        <v>0.020316088218127706</v>
      </c>
      <c r="D37" s="16">
        <f>+'Ltg L2-WD-DU'!E37*'Ltg-Calcs'!$H$9+'Ltg L2-WD-DU'!F37*'Ltg-Calcs'!$H$10</f>
        <v>0.020316088218127706</v>
      </c>
      <c r="E37" s="16"/>
    </row>
    <row r="38" spans="3:4" ht="12.75">
      <c r="C38" s="16"/>
      <c r="D38" s="16"/>
    </row>
    <row r="39" spans="3:5" ht="12.75">
      <c r="C39" s="16"/>
      <c r="D39" s="16"/>
      <c r="E39" s="49"/>
    </row>
    <row r="43" ht="12.75">
      <c r="B43" s="7" t="s">
        <v>380</v>
      </c>
    </row>
    <row r="44" ht="12.75">
      <c r="B44" s="7"/>
    </row>
    <row r="45" ht="12.75">
      <c r="B45" s="8" t="s">
        <v>185</v>
      </c>
    </row>
    <row r="46" ht="12.75">
      <c r="B46" s="7" t="str">
        <f>C13&amp;"-DS"&amp;" =DAY-SCHEDULE   TYPE = FRACTION"</f>
        <v>Ltg-DU-DS =DAY-SCHEDULE   TYPE = FRACTION</v>
      </c>
    </row>
    <row r="47" ht="12.75">
      <c r="B47" s="7" t="str">
        <f>"(1,24)   ("&amp;TEXT(C14,"0.0000")&amp;","&amp;TEXT(C15,"0.0000")&amp;","&amp;TEXT(C16,"0.0000")&amp;","&amp;TEXT(C17,"0.0000")&amp;","&amp;TEXT(C18,"0.0000")&amp;","&amp;TEXT(C19,"0.0000")&amp;","&amp;TEXT(C20,"0.0000")&amp;","&amp;TEXT(C21,"0.0000")&amp;","</f>
        <v>(1,24)   (0.0085,0.0085,0.0085,0.0085,0.0237,0.0499,0.0567,0.0508,</v>
      </c>
    </row>
    <row r="48" ht="12.75">
      <c r="B48" s="7" t="str">
        <f>"          "&amp;TEXT(C22,"0.0000")&amp;","&amp;TEXT(C23,"0.0000")&amp;","&amp;TEXT(C24,"0.0000")&amp;","&amp;TEXT(C25,"0.0000")&amp;","&amp;TEXT(C26,"0.0000")&amp;","&amp;TEXT(C27,"0.0000")&amp;","&amp;TEXT(C28,"0.0000")&amp;","&amp;TEXT(C29,"0.0000")&amp;","</f>
        <v>          0.0254,0.0186,0.0186,0.0186,0.0186,0.0186,0.0186,0.0287,</v>
      </c>
    </row>
    <row r="49" ht="12.75">
      <c r="B49" s="7" t="str">
        <f>"          "&amp;TEXT(C30,"0.0000")&amp;","&amp;TEXT(C31,"0.0000")&amp;","&amp;TEXT(C32,"0.0000")&amp;","&amp;TEXT(C33,"0.0000")&amp;","&amp;TEXT(C34,"0.0000")&amp;","&amp;TEXT(C35,"0.0000")&amp;","&amp;TEXT(C36,"0.0000")&amp;","&amp;TEXT(C37,"0.0000")&amp;")  .."</f>
        <v>          0.0567,0.0783,0.1054,0.1253,0.1270,0.0878,0.0486,0.0203)  ..</v>
      </c>
    </row>
    <row r="51" ht="12.75">
      <c r="B51" s="8" t="s">
        <v>186</v>
      </c>
    </row>
    <row r="52" ht="12.75">
      <c r="B52" s="7" t="str">
        <f>D13&amp;"-DS"&amp;" =DAY-SCHEDULE   TYPE = FRACTION"</f>
        <v>Ltg-ND-DS =DAY-SCHEDULE   TYPE = FRACTION</v>
      </c>
    </row>
    <row r="53" ht="12.75">
      <c r="B53" s="7" t="str">
        <f>"(1,24)   ("&amp;TEXT(D14,"0.0000")&amp;","&amp;TEXT(D15,"0.0000")&amp;","&amp;TEXT(D16,"0.0000")&amp;","&amp;TEXT(D17,"0.0000")&amp;","&amp;TEXT(D18,"0.0000")&amp;","&amp;TEXT(D19,"0.0000")&amp;","&amp;TEXT(D20,"0.0000")&amp;","&amp;TEXT(D21,"0.0000")&amp;","</f>
        <v>(1,24)   (0.0085,0.0085,0.0085,0.0085,0.0237,0.0500,0.0550,0.0490,</v>
      </c>
    </row>
    <row r="54" ht="12.75">
      <c r="B54" s="7" t="str">
        <f>"          "&amp;TEXT(D22,"0.0000")&amp;","&amp;TEXT(D23,"0.0000")&amp;","&amp;TEXT(D24,"0.0000")&amp;","&amp;TEXT(D25,"0.0000")&amp;","&amp;TEXT(D26,"0.0000")&amp;","&amp;TEXT(D27,"0.0000")&amp;","&amp;TEXT(D28,"0.0000")&amp;","&amp;TEXT(D29,"0.0000")&amp;","</f>
        <v>          0.0184,0.0117,0.0117,0.0117,0.0117,0.0117,0.0117,0.0236,</v>
      </c>
    </row>
    <row r="55" ht="12.75">
      <c r="B55" s="7" t="str">
        <f>"          "&amp;TEXT(D30,"0.0000")&amp;","&amp;TEXT(D31,"0.0000")&amp;","&amp;TEXT(D32,"0.0000")&amp;","&amp;TEXT(D33,"0.0000")&amp;","&amp;TEXT(D34,"0.0000")&amp;","&amp;TEXT(D35,"0.0000")&amp;","&amp;TEXT(D36,"0.0000")&amp;","&amp;TEXT(D37,"0.0000")&amp;")  .."</f>
        <v>          0.0547,0.0783,0.1051,0.1250,0.1270,0.0879,0.0488,0.0203)  ..</v>
      </c>
    </row>
    <row r="56" ht="12.75">
      <c r="B56" s="7"/>
    </row>
    <row r="58" ht="12.75">
      <c r="B58" s="7" t="s">
        <v>98</v>
      </c>
    </row>
    <row r="59" ht="12.75">
      <c r="B59" s="7" t="s">
        <v>189</v>
      </c>
    </row>
    <row r="61" ht="12.75">
      <c r="B61" s="7" t="s">
        <v>101</v>
      </c>
    </row>
    <row r="62" ht="12.75">
      <c r="B62" s="7" t="s">
        <v>190</v>
      </c>
    </row>
    <row r="63" ht="12.75">
      <c r="B63" s="7"/>
    </row>
    <row r="64" ht="12.75">
      <c r="B64" s="7" t="s">
        <v>390</v>
      </c>
    </row>
    <row r="65" ht="12.75">
      <c r="B65" s="7" t="s">
        <v>391</v>
      </c>
    </row>
    <row r="66" ht="12.75">
      <c r="B66" s="7" t="s">
        <v>97</v>
      </c>
    </row>
    <row r="67" ht="12.75">
      <c r="B67" s="7" t="s">
        <v>104</v>
      </c>
    </row>
    <row r="68" ht="12.75">
      <c r="B68" s="7" t="s">
        <v>105</v>
      </c>
    </row>
    <row r="69" ht="12.75">
      <c r="B69" s="7" t="s">
        <v>106</v>
      </c>
    </row>
    <row r="70" ht="12.75">
      <c r="B70" s="7" t="s">
        <v>107</v>
      </c>
    </row>
    <row r="71" ht="12.75">
      <c r="B71" s="7" t="s">
        <v>108</v>
      </c>
    </row>
    <row r="72" ht="12.75">
      <c r="B72" s="7" t="s">
        <v>109</v>
      </c>
    </row>
    <row r="73" ht="12.75">
      <c r="B73" s="7" t="s">
        <v>110</v>
      </c>
    </row>
    <row r="74" ht="12.75">
      <c r="B74" s="7" t="s">
        <v>111</v>
      </c>
    </row>
    <row r="75" ht="12.75">
      <c r="B75" s="7" t="s">
        <v>112</v>
      </c>
    </row>
    <row r="76" ht="12.75">
      <c r="B76" s="7" t="s">
        <v>113</v>
      </c>
    </row>
    <row r="77" ht="12.75">
      <c r="B77" s="7" t="s">
        <v>114</v>
      </c>
    </row>
    <row r="78" ht="12.75">
      <c r="B78" s="7" t="s">
        <v>115</v>
      </c>
    </row>
    <row r="79" ht="12.75">
      <c r="B79" s="7" t="s">
        <v>116</v>
      </c>
    </row>
    <row r="80" ht="12.75">
      <c r="B80" s="7" t="s">
        <v>117</v>
      </c>
    </row>
    <row r="81" ht="12.75">
      <c r="B81" s="7" t="s">
        <v>118</v>
      </c>
    </row>
    <row r="82" ht="12.75">
      <c r="B82" s="7" t="s">
        <v>119</v>
      </c>
    </row>
    <row r="83" ht="12.75">
      <c r="B83" s="7" t="s">
        <v>120</v>
      </c>
    </row>
    <row r="84" ht="12.75">
      <c r="B84" s="7" t="s">
        <v>121</v>
      </c>
    </row>
    <row r="85" ht="12.75">
      <c r="B85" s="7" t="s">
        <v>122</v>
      </c>
    </row>
    <row r="86" ht="12.75">
      <c r="B86" s="7" t="s">
        <v>123</v>
      </c>
    </row>
    <row r="87" ht="12.75">
      <c r="B87" s="7" t="s">
        <v>124</v>
      </c>
    </row>
    <row r="88" ht="12.75">
      <c r="B88" s="7" t="s">
        <v>125</v>
      </c>
    </row>
    <row r="89" ht="12.75">
      <c r="B89" s="7" t="s">
        <v>126</v>
      </c>
    </row>
    <row r="90" ht="12.75">
      <c r="B90" s="7" t="s">
        <v>127</v>
      </c>
    </row>
    <row r="91" ht="12.75">
      <c r="B91" s="7" t="s">
        <v>128</v>
      </c>
    </row>
    <row r="92" ht="12.75">
      <c r="B92" s="7" t="s">
        <v>129</v>
      </c>
    </row>
    <row r="93" ht="12.75">
      <c r="B93" s="7" t="s">
        <v>130</v>
      </c>
    </row>
    <row r="94" ht="12.75">
      <c r="B94" s="7" t="s">
        <v>131</v>
      </c>
    </row>
    <row r="95" ht="12.75">
      <c r="B95" s="7" t="s">
        <v>132</v>
      </c>
    </row>
    <row r="96" ht="12.75">
      <c r="B96" s="7" t="s">
        <v>133</v>
      </c>
    </row>
    <row r="97" ht="12.75">
      <c r="B97" s="7" t="s">
        <v>134</v>
      </c>
    </row>
    <row r="98" ht="12.75">
      <c r="B98" s="7" t="s">
        <v>135</v>
      </c>
    </row>
    <row r="99" ht="12.75">
      <c r="B99" s="7" t="s">
        <v>136</v>
      </c>
    </row>
    <row r="100" ht="12.75">
      <c r="B100" s="7" t="s">
        <v>137</v>
      </c>
    </row>
    <row r="101" ht="12.75">
      <c r="B101" s="7" t="s">
        <v>138</v>
      </c>
    </row>
    <row r="102" ht="12.75">
      <c r="B102" s="7" t="s">
        <v>139</v>
      </c>
    </row>
    <row r="103" ht="12.75">
      <c r="B103" s="7" t="s">
        <v>140</v>
      </c>
    </row>
    <row r="104" ht="12.75">
      <c r="B104" s="7" t="s">
        <v>141</v>
      </c>
    </row>
    <row r="105" ht="12.75">
      <c r="B105" s="7" t="s">
        <v>142</v>
      </c>
    </row>
    <row r="106" ht="12.75">
      <c r="B106" s="7" t="s">
        <v>143</v>
      </c>
    </row>
    <row r="107" ht="12.75">
      <c r="B107" s="7" t="s">
        <v>144</v>
      </c>
    </row>
    <row r="108" ht="12.75">
      <c r="B108" s="7" t="s">
        <v>145</v>
      </c>
    </row>
    <row r="109" ht="12.75">
      <c r="B109" s="7" t="s">
        <v>146</v>
      </c>
    </row>
    <row r="110" ht="12.75">
      <c r="B110" s="7" t="s">
        <v>147</v>
      </c>
    </row>
    <row r="111" ht="12.75">
      <c r="B111" s="7" t="s">
        <v>148</v>
      </c>
    </row>
    <row r="112" ht="12.75">
      <c r="B112" s="7" t="s">
        <v>149</v>
      </c>
    </row>
    <row r="113" ht="12.75">
      <c r="B113" s="7" t="s">
        <v>150</v>
      </c>
    </row>
    <row r="114" ht="12.75">
      <c r="B114" s="7" t="s">
        <v>151</v>
      </c>
    </row>
    <row r="115" ht="12.75">
      <c r="B115" s="7" t="s">
        <v>152</v>
      </c>
    </row>
    <row r="116" ht="12.75">
      <c r="B116" s="7" t="s">
        <v>153</v>
      </c>
    </row>
    <row r="117" ht="12.75">
      <c r="B117" s="7" t="s">
        <v>154</v>
      </c>
    </row>
    <row r="118" ht="12.75">
      <c r="B118" s="7" t="s">
        <v>447</v>
      </c>
    </row>
    <row r="119" ht="12.75">
      <c r="B119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62"/>
  <sheetViews>
    <sheetView workbookViewId="0" topLeftCell="A1">
      <selection activeCell="F12" sqref="F12"/>
    </sheetView>
  </sheetViews>
  <sheetFormatPr defaultColWidth="9.140625" defaultRowHeight="12.75"/>
  <cols>
    <col min="3" max="4" width="9.57421875" style="0" bestFit="1" customWidth="1"/>
  </cols>
  <sheetData>
    <row r="2" spans="2:7" ht="12.75">
      <c r="B2" s="13" t="s">
        <v>367</v>
      </c>
      <c r="C2" s="13"/>
      <c r="D2" s="13" t="s">
        <v>87</v>
      </c>
      <c r="F2" t="s">
        <v>381</v>
      </c>
      <c r="G2" t="s">
        <v>459</v>
      </c>
    </row>
    <row r="3" spans="2:4" ht="12.75">
      <c r="B3" s="13" t="s">
        <v>368</v>
      </c>
      <c r="C3" s="13"/>
      <c r="D3" s="13">
        <v>1</v>
      </c>
    </row>
    <row r="4" spans="2:4" ht="12.75">
      <c r="B4" s="2" t="s">
        <v>369</v>
      </c>
      <c r="C4" s="13" t="s">
        <v>370</v>
      </c>
      <c r="D4" s="13" t="s">
        <v>362</v>
      </c>
    </row>
    <row r="5" spans="2:4" ht="12.75">
      <c r="B5" s="2"/>
      <c r="C5" s="13"/>
      <c r="D5" s="13"/>
    </row>
    <row r="6" ht="12.75">
      <c r="B6" s="2"/>
    </row>
    <row r="9" spans="2:3" ht="12.75">
      <c r="B9" s="1"/>
      <c r="C9" s="1"/>
    </row>
    <row r="11" spans="4:10" ht="12.75">
      <c r="D11" s="1"/>
      <c r="E11" s="1"/>
      <c r="F11" s="1"/>
      <c r="G11" s="1"/>
      <c r="H11" s="1"/>
      <c r="I11" s="1"/>
      <c r="J11" s="1"/>
    </row>
    <row r="12" spans="3:4" ht="12.75">
      <c r="C12" t="s">
        <v>370</v>
      </c>
      <c r="D12" t="s">
        <v>362</v>
      </c>
    </row>
    <row r="13" spans="2:4" ht="12.75">
      <c r="B13" s="10" t="s">
        <v>388</v>
      </c>
      <c r="C13" s="11" t="s">
        <v>168</v>
      </c>
      <c r="D13" s="11" t="s">
        <v>167</v>
      </c>
    </row>
    <row r="14" spans="2:7" ht="12.75">
      <c r="B14" s="9">
        <v>1</v>
      </c>
      <c r="C14" s="16">
        <f>+('Ltg L3-WD-DU-LR'!C14*'Ltg-Calcs'!$G$7+'Ltg L3-WD-DU-LR'!E14*'Ltg-Calcs'!$G$8+'Ltg L3-WD-DU-LR'!H14*'Ltg-Calcs'!$G$9+'Ltg L3-WD-DU-LR'!J14*'Ltg-Calcs'!$G$10)</f>
        <v>0.00805472801500607</v>
      </c>
      <c r="D14" s="16">
        <f>+('Ltg L3-WD-DU-LR'!D14*'Ltg-Calcs'!$G$7+'Ltg L3-WD-DU-LR'!F14*'Ltg-Calcs'!$G$8+'Ltg L3-WD-DU-LR'!I14*'Ltg-Calcs'!$G$9+'Ltg L3-WD-DU-LR'!K14*'Ltg-Calcs'!$G$10)</f>
        <v>0.009159577404702753</v>
      </c>
      <c r="F14" s="43"/>
      <c r="G14" s="43"/>
    </row>
    <row r="15" spans="2:7" ht="12.75">
      <c r="B15" s="9">
        <v>2</v>
      </c>
      <c r="C15" s="16">
        <f>+('Ltg L3-WD-DU-LR'!C15*'Ltg-Calcs'!$G$7+'Ltg L3-WD-DU-LR'!E15*'Ltg-Calcs'!$G$8+'Ltg L3-WD-DU-LR'!H15*'Ltg-Calcs'!$G$9+'Ltg L3-WD-DU-LR'!J15*'Ltg-Calcs'!$G$10)</f>
        <v>0.00805472801500607</v>
      </c>
      <c r="D15" s="16">
        <f>+('Ltg L3-WD-DU-LR'!D15*'Ltg-Calcs'!$G$7+'Ltg L3-WD-DU-LR'!F15*'Ltg-Calcs'!$G$8+'Ltg L3-WD-DU-LR'!I15*'Ltg-Calcs'!$G$9+'Ltg L3-WD-DU-LR'!K15*'Ltg-Calcs'!$G$10)</f>
        <v>0.009159577404702753</v>
      </c>
      <c r="F15" s="43"/>
      <c r="G15" s="43"/>
    </row>
    <row r="16" spans="2:7" ht="12.75">
      <c r="B16" s="9">
        <v>3</v>
      </c>
      <c r="C16" s="16">
        <f>+('Ltg L3-WD-DU-LR'!C16*'Ltg-Calcs'!$G$7+'Ltg L3-WD-DU-LR'!E16*'Ltg-Calcs'!$G$8+'Ltg L3-WD-DU-LR'!H16*'Ltg-Calcs'!$G$9+'Ltg L3-WD-DU-LR'!J16*'Ltg-Calcs'!$G$10)</f>
        <v>0.00805472801500607</v>
      </c>
      <c r="D16" s="16">
        <f>+('Ltg L3-WD-DU-LR'!D16*'Ltg-Calcs'!$G$7+'Ltg L3-WD-DU-LR'!F16*'Ltg-Calcs'!$G$8+'Ltg L3-WD-DU-LR'!I16*'Ltg-Calcs'!$G$9+'Ltg L3-WD-DU-LR'!K16*'Ltg-Calcs'!$G$10)</f>
        <v>0.009159577404702753</v>
      </c>
      <c r="F16" s="43"/>
      <c r="G16" s="43"/>
    </row>
    <row r="17" spans="2:7" ht="12.75">
      <c r="B17" s="9">
        <v>4</v>
      </c>
      <c r="C17" s="16">
        <f>+('Ltg L3-WD-DU-LR'!C17*'Ltg-Calcs'!$G$7+'Ltg L3-WD-DU-LR'!E17*'Ltg-Calcs'!$G$8+'Ltg L3-WD-DU-LR'!H17*'Ltg-Calcs'!$G$9+'Ltg L3-WD-DU-LR'!J17*'Ltg-Calcs'!$G$10)</f>
        <v>0.00805472801500607</v>
      </c>
      <c r="D17" s="16">
        <f>+('Ltg L3-WD-DU-LR'!D17*'Ltg-Calcs'!$G$7+'Ltg L3-WD-DU-LR'!F17*'Ltg-Calcs'!$G$8+'Ltg L3-WD-DU-LR'!I17*'Ltg-Calcs'!$G$9+'Ltg L3-WD-DU-LR'!K17*'Ltg-Calcs'!$G$10)</f>
        <v>0.009159577404702753</v>
      </c>
      <c r="F17" s="43"/>
      <c r="G17" s="43"/>
    </row>
    <row r="18" spans="2:7" ht="12.75">
      <c r="B18" s="9">
        <v>5</v>
      </c>
      <c r="C18" s="16">
        <f>+('Ltg L3-WD-DU-LR'!C18*'Ltg-Calcs'!$G$7+'Ltg L3-WD-DU-LR'!E18*'Ltg-Calcs'!$G$8+'Ltg L3-WD-DU-LR'!H18*'Ltg-Calcs'!$G$9+'Ltg L3-WD-DU-LR'!J18*'Ltg-Calcs'!$G$10)</f>
        <v>0.01610945603001214</v>
      </c>
      <c r="D18" s="16">
        <f>+('Ltg L3-WD-DU-LR'!D18*'Ltg-Calcs'!$G$7+'Ltg L3-WD-DU-LR'!F18*'Ltg-Calcs'!$G$8+'Ltg L3-WD-DU-LR'!I18*'Ltg-Calcs'!$G$9+'Ltg L3-WD-DU-LR'!K18*'Ltg-Calcs'!$G$10)</f>
        <v>0.03663830961881101</v>
      </c>
      <c r="F18" s="43"/>
      <c r="G18" s="43"/>
    </row>
    <row r="19" spans="2:7" ht="12.75">
      <c r="B19" s="9">
        <v>6</v>
      </c>
      <c r="C19" s="16">
        <f>+('Ltg L3-WD-DU-LR'!C19*'Ltg-Calcs'!$G$7+'Ltg L3-WD-DU-LR'!E19*'Ltg-Calcs'!$G$8+'Ltg L3-WD-DU-LR'!H19*'Ltg-Calcs'!$G$9+'Ltg L3-WD-DU-LR'!J19*'Ltg-Calcs'!$G$10)</f>
        <v>0.03221891206002428</v>
      </c>
      <c r="D19" s="16">
        <f>+('Ltg L3-WD-DU-LR'!D19*'Ltg-Calcs'!$G$7+'Ltg L3-WD-DU-LR'!F19*'Ltg-Calcs'!$G$8+'Ltg L3-WD-DU-LR'!I19*'Ltg-Calcs'!$G$9+'Ltg L3-WD-DU-LR'!K19*'Ltg-Calcs'!$G$10)</f>
        <v>0.08020276543953425</v>
      </c>
      <c r="F19" s="43"/>
      <c r="G19" s="43"/>
    </row>
    <row r="20" spans="2:7" ht="12.75">
      <c r="B20" s="9">
        <v>7</v>
      </c>
      <c r="C20" s="16">
        <f>+('Ltg L3-WD-DU-LR'!C20*'Ltg-Calcs'!$G$7+'Ltg L3-WD-DU-LR'!E20*'Ltg-Calcs'!$G$8+'Ltg L3-WD-DU-LR'!H20*'Ltg-Calcs'!$G$9+'Ltg L3-WD-DU-LR'!J20*'Ltg-Calcs'!$G$10)</f>
        <v>0.03744896833278164</v>
      </c>
      <c r="D20" s="16">
        <f>+('Ltg L3-WD-DU-LR'!D20*'Ltg-Calcs'!$G$7+'Ltg L3-WD-DU-LR'!F20*'Ltg-Calcs'!$G$8+'Ltg L3-WD-DU-LR'!I20*'Ltg-Calcs'!$G$9+'Ltg L3-WD-DU-LR'!K20*'Ltg-Calcs'!$G$10)</f>
        <v>0.08705362744359958</v>
      </c>
      <c r="F20" s="43"/>
      <c r="G20" s="43"/>
    </row>
    <row r="21" spans="2:7" ht="12.75">
      <c r="B21" s="9">
        <v>8</v>
      </c>
      <c r="C21" s="16">
        <f>+('Ltg L3-WD-DU-LR'!C21*'Ltg-Calcs'!$G$7+'Ltg L3-WD-DU-LR'!E21*'Ltg-Calcs'!$G$8+'Ltg L3-WD-DU-LR'!H21*'Ltg-Calcs'!$G$9+'Ltg L3-WD-DU-LR'!J21*'Ltg-Calcs'!$G$10)</f>
        <v>0.036102835705616246</v>
      </c>
      <c r="D21" s="16">
        <f>+('Ltg L3-WD-DU-LR'!D21*'Ltg-Calcs'!$G$7+'Ltg L3-WD-DU-LR'!F21*'Ltg-Calcs'!$G$8+'Ltg L3-WD-DU-LR'!I21*'Ltg-Calcs'!$G$9+'Ltg L3-WD-DU-LR'!K21*'Ltg-Calcs'!$G$10)</f>
        <v>0.07327661923762202</v>
      </c>
      <c r="F21" s="43"/>
      <c r="G21" s="43"/>
    </row>
    <row r="22" spans="2:7" ht="12.75">
      <c r="B22" s="9">
        <v>9</v>
      </c>
      <c r="C22" s="16">
        <f>+('Ltg L3-WD-DU-LR'!C22*'Ltg-Calcs'!$G$7+'Ltg L3-WD-DU-LR'!E22*'Ltg-Calcs'!$G$8+'Ltg L3-WD-DU-LR'!H22*'Ltg-Calcs'!$G$9+'Ltg L3-WD-DU-LR'!J22*'Ltg-Calcs'!$G$10)</f>
        <v>0.01860311155246607</v>
      </c>
      <c r="D22" s="16">
        <f>+('Ltg L3-WD-DU-LR'!D22*'Ltg-Calcs'!$G$7+'Ltg L3-WD-DU-LR'!F22*'Ltg-Calcs'!$G$8+'Ltg L3-WD-DU-LR'!I22*'Ltg-Calcs'!$G$9+'Ltg L3-WD-DU-LR'!K22*'Ltg-Calcs'!$G$10)</f>
        <v>0.027478732214108258</v>
      </c>
      <c r="F22" s="43"/>
      <c r="G22" s="43"/>
    </row>
    <row r="23" spans="2:7" ht="12.75">
      <c r="B23" s="9">
        <v>10</v>
      </c>
      <c r="C23" s="16">
        <f>+('Ltg L3-WD-DU-LR'!C23*'Ltg-Calcs'!$G$7+'Ltg L3-WD-DU-LR'!E23*'Ltg-Calcs'!$G$8+'Ltg L3-WD-DU-LR'!H23*'Ltg-Calcs'!$G$9+'Ltg L3-WD-DU-LR'!J23*'Ltg-Calcs'!$G$10)</f>
        <v>0.01860311155246607</v>
      </c>
      <c r="D23" s="16">
        <f>+('Ltg L3-WD-DU-LR'!D23*'Ltg-Calcs'!$G$7+'Ltg L3-WD-DU-LR'!F23*'Ltg-Calcs'!$G$8+'Ltg L3-WD-DU-LR'!I23*'Ltg-Calcs'!$G$9+'Ltg L3-WD-DU-LR'!K23*'Ltg-Calcs'!$G$10)</f>
        <v>0.009159577404702753</v>
      </c>
      <c r="F23" s="43"/>
      <c r="G23" s="43"/>
    </row>
    <row r="24" spans="2:7" ht="12.75">
      <c r="B24" s="9">
        <v>11</v>
      </c>
      <c r="C24" s="16">
        <f>+('Ltg L3-WD-DU-LR'!C24*'Ltg-Calcs'!$G$7+'Ltg L3-WD-DU-LR'!E24*'Ltg-Calcs'!$G$8+'Ltg L3-WD-DU-LR'!H24*'Ltg-Calcs'!$G$9+'Ltg L3-WD-DU-LR'!J24*'Ltg-Calcs'!$G$10)</f>
        <v>0.01860311155246607</v>
      </c>
      <c r="D24" s="16">
        <f>+('Ltg L3-WD-DU-LR'!D24*'Ltg-Calcs'!$G$7+'Ltg L3-WD-DU-LR'!F24*'Ltg-Calcs'!$G$8+'Ltg L3-WD-DU-LR'!I24*'Ltg-Calcs'!$G$9+'Ltg L3-WD-DU-LR'!K24*'Ltg-Calcs'!$G$10)</f>
        <v>0.009159577404702753</v>
      </c>
      <c r="F24" s="43"/>
      <c r="G24" s="43"/>
    </row>
    <row r="25" spans="2:7" ht="12.75">
      <c r="B25" s="9">
        <v>12</v>
      </c>
      <c r="C25" s="16">
        <f>+('Ltg L3-WD-DU-LR'!C25*'Ltg-Calcs'!$G$7+'Ltg L3-WD-DU-LR'!E25*'Ltg-Calcs'!$G$8+'Ltg L3-WD-DU-LR'!H25*'Ltg-Calcs'!$G$9+'Ltg L3-WD-DU-LR'!J25*'Ltg-Calcs'!$G$10)</f>
        <v>0.01860311155246607</v>
      </c>
      <c r="D25" s="16">
        <f>+('Ltg L3-WD-DU-LR'!D25*'Ltg-Calcs'!$G$7+'Ltg L3-WD-DU-LR'!F25*'Ltg-Calcs'!$G$8+'Ltg L3-WD-DU-LR'!I25*'Ltg-Calcs'!$G$9+'Ltg L3-WD-DU-LR'!K25*'Ltg-Calcs'!$G$10)</f>
        <v>0.009159577404702753</v>
      </c>
      <c r="F25" s="43"/>
      <c r="G25" s="43"/>
    </row>
    <row r="26" spans="2:7" ht="12.75">
      <c r="B26" s="9">
        <v>13</v>
      </c>
      <c r="C26" s="16">
        <f>+('Ltg L3-WD-DU-LR'!C26*'Ltg-Calcs'!$G$7+'Ltg L3-WD-DU-LR'!E26*'Ltg-Calcs'!$G$8+'Ltg L3-WD-DU-LR'!H26*'Ltg-Calcs'!$G$9+'Ltg L3-WD-DU-LR'!J26*'Ltg-Calcs'!$G$10)</f>
        <v>0.01860311155246607</v>
      </c>
      <c r="D26" s="16">
        <f>+('Ltg L3-WD-DU-LR'!D26*'Ltg-Calcs'!$G$7+'Ltg L3-WD-DU-LR'!F26*'Ltg-Calcs'!$G$8+'Ltg L3-WD-DU-LR'!I26*'Ltg-Calcs'!$G$9+'Ltg L3-WD-DU-LR'!K26*'Ltg-Calcs'!$G$10)</f>
        <v>0.009159577404702753</v>
      </c>
      <c r="F26" s="43"/>
      <c r="G26" s="43"/>
    </row>
    <row r="27" spans="2:7" ht="12.75">
      <c r="B27" s="9">
        <v>14</v>
      </c>
      <c r="C27" s="16">
        <f>+('Ltg L3-WD-DU-LR'!C27*'Ltg-Calcs'!$G$7+'Ltg L3-WD-DU-LR'!E27*'Ltg-Calcs'!$G$8+'Ltg L3-WD-DU-LR'!H27*'Ltg-Calcs'!$G$9+'Ltg L3-WD-DU-LR'!J27*'Ltg-Calcs'!$G$10)</f>
        <v>0.01860311155246607</v>
      </c>
      <c r="D27" s="16">
        <f>+('Ltg L3-WD-DU-LR'!D27*'Ltg-Calcs'!$G$7+'Ltg L3-WD-DU-LR'!F27*'Ltg-Calcs'!$G$8+'Ltg L3-WD-DU-LR'!I27*'Ltg-Calcs'!$G$9+'Ltg L3-WD-DU-LR'!K27*'Ltg-Calcs'!$G$10)</f>
        <v>0.009159577404702753</v>
      </c>
      <c r="F27" s="43"/>
      <c r="G27" s="43"/>
    </row>
    <row r="28" spans="2:7" ht="12.75">
      <c r="B28" s="9">
        <v>15</v>
      </c>
      <c r="C28" s="16">
        <f>+('Ltg L3-WD-DU-LR'!C28*'Ltg-Calcs'!$G$7+'Ltg L3-WD-DU-LR'!E28*'Ltg-Calcs'!$G$8+'Ltg L3-WD-DU-LR'!H28*'Ltg-Calcs'!$G$9+'Ltg L3-WD-DU-LR'!J28*'Ltg-Calcs'!$G$10)</f>
        <v>0.01860311155246607</v>
      </c>
      <c r="D28" s="16">
        <f>+('Ltg L3-WD-DU-LR'!D28*'Ltg-Calcs'!$G$7+'Ltg L3-WD-DU-LR'!F28*'Ltg-Calcs'!$G$8+'Ltg L3-WD-DU-LR'!I28*'Ltg-Calcs'!$G$9+'Ltg L3-WD-DU-LR'!K28*'Ltg-Calcs'!$G$10)</f>
        <v>0.009159577404702753</v>
      </c>
      <c r="F28" s="43"/>
      <c r="G28" s="43"/>
    </row>
    <row r="29" spans="2:7" ht="12.75">
      <c r="B29" s="9">
        <v>16</v>
      </c>
      <c r="C29" s="16">
        <f>+('Ltg L3-WD-DU-LR'!C29*'Ltg-Calcs'!$G$7+'Ltg L3-WD-DU-LR'!E29*'Ltg-Calcs'!$G$8+'Ltg L3-WD-DU-LR'!H29*'Ltg-Calcs'!$G$9+'Ltg L3-WD-DU-LR'!J29*'Ltg-Calcs'!$G$10)</f>
        <v>0.03475670307845084</v>
      </c>
      <c r="D29" s="16">
        <f>+('Ltg L3-WD-DU-LR'!D29*'Ltg-Calcs'!$G$7+'Ltg L3-WD-DU-LR'!F29*'Ltg-Calcs'!$G$8+'Ltg L3-WD-DU-LR'!I29*'Ltg-Calcs'!$G$9+'Ltg L3-WD-DU-LR'!K29*'Ltg-Calcs'!$G$10)</f>
        <v>0.01146829280534016</v>
      </c>
      <c r="F29" s="43"/>
      <c r="G29" s="43"/>
    </row>
    <row r="30" spans="2:7" ht="12.75">
      <c r="B30" s="9">
        <v>17</v>
      </c>
      <c r="C30" s="16">
        <f>+('Ltg L3-WD-DU-LR'!C30*'Ltg-Calcs'!$G$7+'Ltg L3-WD-DU-LR'!E30*'Ltg-Calcs'!$G$8+'Ltg L3-WD-DU-LR'!H30*'Ltg-Calcs'!$G$9+'Ltg L3-WD-DU-LR'!J30*'Ltg-Calcs'!$G$10)</f>
        <v>0.07359593953437053</v>
      </c>
      <c r="D30" s="16">
        <f>+('Ltg L3-WD-DU-LR'!D30*'Ltg-Calcs'!$G$7+'Ltg L3-WD-DU-LR'!F30*'Ltg-Calcs'!$G$8+'Ltg L3-WD-DU-LR'!I30*'Ltg-Calcs'!$G$9+'Ltg L3-WD-DU-LR'!K30*'Ltg-Calcs'!$G$10)</f>
        <v>0.025170016813470853</v>
      </c>
      <c r="F30" s="43"/>
      <c r="G30" s="43"/>
    </row>
    <row r="31" spans="2:7" ht="12.75">
      <c r="B31" s="9">
        <v>18</v>
      </c>
      <c r="C31" s="16">
        <f>+('Ltg L3-WD-DU-LR'!C31*'Ltg-Calcs'!$G$7+'Ltg L3-WD-DU-LR'!E31*'Ltg-Calcs'!$G$8+'Ltg L3-WD-DU-LR'!H31*'Ltg-Calcs'!$G$9+'Ltg L3-WD-DU-LR'!J31*'Ltg-Calcs'!$G$10)</f>
        <v>0.1027474346242966</v>
      </c>
      <c r="D31" s="16">
        <f>+('Ltg L3-WD-DU-LR'!D31*'Ltg-Calcs'!$G$7+'Ltg L3-WD-DU-LR'!F31*'Ltg-Calcs'!$G$8+'Ltg L3-WD-DU-LR'!I31*'Ltg-Calcs'!$G$9+'Ltg L3-WD-DU-LR'!K31*'Ltg-Calcs'!$G$10)</f>
        <v>0.03656302542096414</v>
      </c>
      <c r="F31" s="43"/>
      <c r="G31" s="43"/>
    </row>
    <row r="32" spans="2:7" ht="12.75">
      <c r="B32" s="9">
        <v>19</v>
      </c>
      <c r="C32" s="16">
        <f>+('Ltg L3-WD-DU-LR'!C32*'Ltg-Calcs'!$G$7+'Ltg L3-WD-DU-LR'!E32*'Ltg-Calcs'!$G$8+'Ltg L3-WD-DU-LR'!H32*'Ltg-Calcs'!$G$9+'Ltg L3-WD-DU-LR'!J32*'Ltg-Calcs'!$G$10)</f>
        <v>0.1267792121813969</v>
      </c>
      <c r="D32" s="16">
        <f>+('Ltg L3-WD-DU-LR'!D32*'Ltg-Calcs'!$G$7+'Ltg L3-WD-DU-LR'!F32*'Ltg-Calcs'!$G$8+'Ltg L3-WD-DU-LR'!I32*'Ltg-Calcs'!$G$9+'Ltg L3-WD-DU-LR'!K32*'Ltg-Calcs'!$G$10)</f>
        <v>0.06858390423850033</v>
      </c>
      <c r="F32" s="43"/>
      <c r="G32" s="43"/>
    </row>
    <row r="33" spans="2:7" ht="12.75">
      <c r="B33" s="9">
        <v>20</v>
      </c>
      <c r="C33" s="16">
        <f>+('Ltg L3-WD-DU-LR'!C33*'Ltg-Calcs'!$G$7+'Ltg L3-WD-DU-LR'!E33*'Ltg-Calcs'!$G$8+'Ltg L3-WD-DU-LR'!H33*'Ltg-Calcs'!$G$9+'Ltg L3-WD-DU-LR'!J33*'Ltg-Calcs'!$G$10)</f>
        <v>0.13414984000882713</v>
      </c>
      <c r="D33" s="16">
        <f>+('Ltg L3-WD-DU-LR'!D33*'Ltg-Calcs'!$G$7+'Ltg L3-WD-DU-LR'!F33*'Ltg-Calcs'!$G$8+'Ltg L3-WD-DU-LR'!I33*'Ltg-Calcs'!$G$9+'Ltg L3-WD-DU-LR'!K33*'Ltg-Calcs'!$G$10)</f>
        <v>0.10983964465858616</v>
      </c>
      <c r="F33" s="43"/>
      <c r="G33" s="43"/>
    </row>
    <row r="34" spans="2:7" ht="12.75">
      <c r="B34" s="9">
        <v>21</v>
      </c>
      <c r="C34" s="16">
        <f>+('Ltg L3-WD-DU-LR'!C34*'Ltg-Calcs'!$G$7+'Ltg L3-WD-DU-LR'!E34*'Ltg-Calcs'!$G$8+'Ltg L3-WD-DU-LR'!H34*'Ltg-Calcs'!$G$9+'Ltg L3-WD-DU-LR'!J34*'Ltg-Calcs'!$G$10)</f>
        <v>0.12082092022509106</v>
      </c>
      <c r="D34" s="16">
        <f>+('Ltg L3-WD-DU-LR'!D34*'Ltg-Calcs'!$G$7+'Ltg L3-WD-DU-LR'!F34*'Ltg-Calcs'!$G$8+'Ltg L3-WD-DU-LR'!I34*'Ltg-Calcs'!$G$9+'Ltg L3-WD-DU-LR'!K34*'Ltg-Calcs'!$G$10)</f>
        <v>0.1373936610705413</v>
      </c>
      <c r="F34" s="43"/>
      <c r="G34" s="43"/>
    </row>
    <row r="35" spans="2:7" ht="12.75">
      <c r="B35" s="9">
        <v>22</v>
      </c>
      <c r="C35" s="16">
        <f>+('Ltg L3-WD-DU-LR'!C35*'Ltg-Calcs'!$G$7+'Ltg L3-WD-DU-LR'!E35*'Ltg-Calcs'!$G$8+'Ltg L3-WD-DU-LR'!H35*'Ltg-Calcs'!$G$9+'Ltg L3-WD-DU-LR'!J35*'Ltg-Calcs'!$G$10)</f>
        <v>0.06946927066092906</v>
      </c>
      <c r="D35" s="16">
        <f>+('Ltg L3-WD-DU-LR'!D35*'Ltg-Calcs'!$G$7+'Ltg L3-WD-DU-LR'!F35*'Ltg-Calcs'!$G$8+'Ltg L3-WD-DU-LR'!I35*'Ltg-Calcs'!$G$9+'Ltg L3-WD-DU-LR'!K35*'Ltg-Calcs'!$G$10)</f>
        <v>0.11907450626113579</v>
      </c>
      <c r="F35" s="43"/>
      <c r="G35" s="43"/>
    </row>
    <row r="36" spans="2:7" ht="12.75">
      <c r="B36" s="9">
        <v>23</v>
      </c>
      <c r="C36" s="16">
        <f>+('Ltg L3-WD-DU-LR'!C36*'Ltg-Calcs'!$G$7+'Ltg L3-WD-DU-LR'!E36*'Ltg-Calcs'!$G$8+'Ltg L3-WD-DU-LR'!H36*'Ltg-Calcs'!$G$9+'Ltg L3-WD-DU-LR'!J36*'Ltg-Calcs'!$G$10)</f>
        <v>0.03725035860090478</v>
      </c>
      <c r="D36" s="16">
        <f>+('Ltg L3-WD-DU-LR'!D36*'Ltg-Calcs'!$G$7+'Ltg L3-WD-DU-LR'!F36*'Ltg-Calcs'!$G$8+'Ltg L3-WD-DU-LR'!I36*'Ltg-Calcs'!$G$9+'Ltg L3-WD-DU-LR'!K36*'Ltg-Calcs'!$G$10)</f>
        <v>0.06818238851665034</v>
      </c>
      <c r="F36" s="43"/>
      <c r="G36" s="43"/>
    </row>
    <row r="37" spans="2:7" ht="12.75">
      <c r="B37" s="9">
        <v>24</v>
      </c>
      <c r="C37" s="16">
        <f>+('Ltg L3-WD-DU-LR'!C37*'Ltg-Calcs'!$G$7+'Ltg L3-WD-DU-LR'!E37*'Ltg-Calcs'!$G$8+'Ltg L3-WD-DU-LR'!H37*'Ltg-Calcs'!$G$9+'Ltg L3-WD-DU-LR'!J37*'Ltg-Calcs'!$G$10)</f>
        <v>0.01610945603001214</v>
      </c>
      <c r="D37" s="16">
        <f>+('Ltg L3-WD-DU-LR'!D37*'Ltg-Calcs'!$G$7+'Ltg L3-WD-DU-LR'!F37*'Ltg-Calcs'!$G$8+'Ltg L3-WD-DU-LR'!I37*'Ltg-Calcs'!$G$9+'Ltg L3-WD-DU-LR'!K37*'Ltg-Calcs'!$G$10)</f>
        <v>0.027478732214108258</v>
      </c>
      <c r="F37" s="43"/>
      <c r="G37" s="43"/>
    </row>
    <row r="38" spans="3:4" ht="12.75">
      <c r="C38" s="53"/>
      <c r="D38" s="53"/>
    </row>
    <row r="43" ht="12.75">
      <c r="B43" s="7" t="s">
        <v>380</v>
      </c>
    </row>
    <row r="44" ht="12.75">
      <c r="B44" s="7"/>
    </row>
    <row r="45" ht="12.75">
      <c r="B45" s="8" t="s">
        <v>169</v>
      </c>
    </row>
    <row r="46" ht="12.75">
      <c r="B46" s="7" t="str">
        <f>C13&amp;"-DS"&amp;" =DAY-SCHEDULE   TYPE = FRACTION"</f>
        <v>Ltg-LR-DS =DAY-SCHEDULE   TYPE = FRACTION</v>
      </c>
    </row>
    <row r="47" ht="12.75">
      <c r="B47" s="7" t="str">
        <f>"(1,24)   ("&amp;TEXT(C14,"0.0000")&amp;","&amp;TEXT(C15,"0.0000")&amp;","&amp;TEXT(C16,"0.0000")&amp;","&amp;TEXT(C17,"0.0000")&amp;","&amp;TEXT(C18,"0.0000")&amp;","&amp;TEXT(C19,"0.0000")&amp;","&amp;TEXT(C20,"0.0000")&amp;","&amp;TEXT(C21,"0.0000")&amp;","</f>
        <v>(1,24)   (0.0081,0.0081,0.0081,0.0081,0.0161,0.0322,0.0374,0.0361,</v>
      </c>
    </row>
    <row r="48" ht="12.75">
      <c r="B48" s="7" t="str">
        <f>"          "&amp;TEXT(C22,"0.0000")&amp;","&amp;TEXT(C23,"0.0000")&amp;","&amp;TEXT(C24,"0.0000")&amp;","&amp;TEXT(C25,"0.0000")&amp;","&amp;TEXT(C26,"0.0000")&amp;","&amp;TEXT(C27,"0.0000")&amp;","&amp;TEXT(C28,"0.0000")&amp;","&amp;TEXT(C29,"0.0000")&amp;","</f>
        <v>          0.0186,0.0186,0.0186,0.0186,0.0186,0.0186,0.0186,0.0348,</v>
      </c>
    </row>
    <row r="49" ht="12.75">
      <c r="B49" s="7" t="str">
        <f>"          "&amp;TEXT(C30,"0.0000")&amp;","&amp;TEXT(C31,"0.0000")&amp;","&amp;TEXT(C32,"0.0000")&amp;","&amp;TEXT(C33,"0.0000")&amp;","&amp;TEXT(C34,"0.0000")&amp;","&amp;TEXT(C35,"0.0000")&amp;","&amp;TEXT(C36,"0.0000")&amp;","&amp;TEXT(C37,"0.0000")&amp;")  .."</f>
        <v>          0.0736,0.1027,0.1268,0.1341,0.1208,0.0695,0.0373,0.0161)  ..</v>
      </c>
    </row>
    <row r="50" ht="12.75">
      <c r="B50" s="7"/>
    </row>
    <row r="51" ht="12.75">
      <c r="B51" s="7" t="str">
        <f>C13&amp;"-SCH =SCHEDULE TYPE = FRACTION"</f>
        <v>Ltg-LR-SCH =SCHEDULE TYPE = FRACTION</v>
      </c>
    </row>
    <row r="52" ht="12.75">
      <c r="B52" s="7" t="str">
        <f>"          THRU DEC 31 (ALL)  "&amp;C13&amp;"-DS  .."</f>
        <v>          THRU DEC 31 (ALL)  Ltg-LR-DS  ..</v>
      </c>
    </row>
    <row r="53" ht="12.75">
      <c r="B53" s="7"/>
    </row>
    <row r="54" ht="12.75">
      <c r="B54" s="7"/>
    </row>
    <row r="55" ht="12.75">
      <c r="B55" s="8" t="s">
        <v>170</v>
      </c>
    </row>
    <row r="56" ht="12.75">
      <c r="B56" s="7" t="str">
        <f>D13&amp;"-DS"&amp;" =DAY-SCHEDULE   TYPE = FRACTION"</f>
        <v>Ltg-BR-DS =DAY-SCHEDULE   TYPE = FRACTION</v>
      </c>
    </row>
    <row r="57" ht="12.75">
      <c r="B57" s="7" t="str">
        <f>"(1,24)   ("&amp;TEXT(D14,"0.0000")&amp;","&amp;TEXT(D15,"0.0000")&amp;","&amp;TEXT(D16,"0.0000")&amp;","&amp;TEXT(D17,"0.0000")&amp;","&amp;TEXT(D18,"0.0000")&amp;","&amp;TEXT(D19,"0.0000")&amp;","&amp;TEXT(D20,"0.0000")&amp;","&amp;TEXT(D21,"0.0000")&amp;","</f>
        <v>(1,24)   (0.0092,0.0092,0.0092,0.0092,0.0366,0.0802,0.0871,0.0733,</v>
      </c>
    </row>
    <row r="58" ht="12.75">
      <c r="B58" s="7" t="str">
        <f>"          "&amp;TEXT(D22,"0.0000")&amp;","&amp;TEXT(D23,"0.0000")&amp;","&amp;TEXT(D24,"0.0000")&amp;","&amp;TEXT(D25,"0.0000")&amp;","&amp;TEXT(D26,"0.0000")&amp;","&amp;TEXT(D27,"0.0000")&amp;","&amp;TEXT(D28,"0.0000")&amp;","&amp;TEXT(D29,"0.0000")&amp;","</f>
        <v>          0.0275,0.0092,0.0092,0.0092,0.0092,0.0092,0.0092,0.0115,</v>
      </c>
    </row>
    <row r="59" ht="12.75">
      <c r="B59" s="7" t="str">
        <f>"          "&amp;TEXT(D30,"0.0000")&amp;","&amp;TEXT(D31,"0.0000")&amp;","&amp;TEXT(D32,"0.0000")&amp;","&amp;TEXT(D33,"0.0000")&amp;","&amp;TEXT(D34,"0.0000")&amp;","&amp;TEXT(D35,"0.0000")&amp;","&amp;TEXT(D36,"0.0000")&amp;","&amp;TEXT(D37,"0.0000")&amp;")  .."</f>
        <v>          0.0252,0.0366,0.0686,0.1098,0.1374,0.1191,0.0682,0.0275)  ..</v>
      </c>
    </row>
    <row r="60" ht="12.75">
      <c r="B60" s="7"/>
    </row>
    <row r="61" ht="12.75">
      <c r="B61" s="7" t="str">
        <f>D13&amp;"-SCH =SCHEDULE TYPE = FRACTION"</f>
        <v>Ltg-BR-SCH =SCHEDULE TYPE = FRACTION</v>
      </c>
    </row>
    <row r="62" ht="12.75">
      <c r="B62" s="7" t="str">
        <f>"          THRU DEC 31 (ALL)  "&amp;D13&amp;"-DS  .."</f>
        <v>          THRU DEC 31 (ALL)  Ltg-BR-DS  ..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32"/>
  <sheetViews>
    <sheetView workbookViewId="0" topLeftCell="A1">
      <selection activeCell="F12" sqref="F12"/>
    </sheetView>
  </sheetViews>
  <sheetFormatPr defaultColWidth="9.140625" defaultRowHeight="12.75"/>
  <cols>
    <col min="7" max="7" width="9.57421875" style="0" bestFit="1" customWidth="1"/>
  </cols>
  <sheetData>
    <row r="2" spans="2:7" ht="12.75">
      <c r="B2" s="13" t="s">
        <v>367</v>
      </c>
      <c r="C2" s="13"/>
      <c r="D2" s="13" t="s">
        <v>87</v>
      </c>
      <c r="F2" t="s">
        <v>381</v>
      </c>
      <c r="G2" t="s">
        <v>383</v>
      </c>
    </row>
    <row r="3" spans="2:4" ht="12.75">
      <c r="B3" s="13" t="s">
        <v>368</v>
      </c>
      <c r="C3" s="13"/>
      <c r="D3" s="13">
        <v>2</v>
      </c>
    </row>
    <row r="4" spans="2:4" ht="12.75">
      <c r="B4" s="2" t="s">
        <v>369</v>
      </c>
      <c r="C4" s="13" t="s">
        <v>372</v>
      </c>
      <c r="D4" s="13" t="s">
        <v>373</v>
      </c>
    </row>
    <row r="5" spans="2:4" ht="12.75">
      <c r="B5" s="2" t="s">
        <v>371</v>
      </c>
      <c r="C5" s="13" t="s">
        <v>363</v>
      </c>
      <c r="D5" s="13" t="s">
        <v>364</v>
      </c>
    </row>
    <row r="6" spans="2:3" ht="12.75">
      <c r="B6" s="2"/>
      <c r="C6" t="s">
        <v>379</v>
      </c>
    </row>
    <row r="7" ht="12.75">
      <c r="B7" s="2"/>
    </row>
    <row r="8" ht="12.75">
      <c r="F8" s="5"/>
    </row>
    <row r="9" ht="12.75">
      <c r="F9" s="5"/>
    </row>
    <row r="11" spans="3:8" ht="12.75">
      <c r="C11" s="70" t="s">
        <v>214</v>
      </c>
      <c r="D11" s="70"/>
      <c r="E11" s="70" t="s">
        <v>213</v>
      </c>
      <c r="F11" s="70"/>
      <c r="G11" s="1"/>
      <c r="H11" s="1"/>
    </row>
    <row r="12" spans="3:6" ht="12.75">
      <c r="C12" t="s">
        <v>363</v>
      </c>
      <c r="D12" t="s">
        <v>364</v>
      </c>
      <c r="E12" t="s">
        <v>363</v>
      </c>
      <c r="F12" t="s">
        <v>364</v>
      </c>
    </row>
    <row r="13" spans="2:6" ht="12.75">
      <c r="B13" s="10" t="s">
        <v>388</v>
      </c>
      <c r="C13" s="11" t="s">
        <v>158</v>
      </c>
      <c r="D13" s="11" t="s">
        <v>155</v>
      </c>
      <c r="E13" s="11" t="s">
        <v>156</v>
      </c>
      <c r="F13" s="11" t="s">
        <v>157</v>
      </c>
    </row>
    <row r="14" spans="2:8" ht="12.75">
      <c r="B14" s="9">
        <v>1</v>
      </c>
      <c r="C14" s="16">
        <f>+'Ltg L3-WD-DU-LR'!C14*Assumptions!$G$14+'Ltg L3-WD-DU-LR'!D14*Assumptions!$G$15</f>
        <v>0.008463522289193844</v>
      </c>
      <c r="D14" s="16">
        <f>+'Ltg L3-WD-DU-LR'!E14*Assumptions!$G$14+'Ltg L3-WD-DU-LR'!F14*Assumptions!$G$15</f>
        <v>0.008463522289193844</v>
      </c>
      <c r="E14" s="16">
        <f>+'Ltg L3-WD-DU-LR'!H14*Assumptions!$G$14+'Ltg L3-WD-DU-LR'!I14*Assumptions!$G$15</f>
        <v>0.008463522289193844</v>
      </c>
      <c r="F14" s="16">
        <f>+'Ltg L3-WD-DU-LR'!J14*Assumptions!$G$14+'Ltg L3-WD-DU-LR'!K14*Assumptions!$G$15</f>
        <v>0.008463522289193844</v>
      </c>
      <c r="H14" s="16"/>
    </row>
    <row r="15" spans="2:6" ht="12.75">
      <c r="B15" s="9">
        <v>2</v>
      </c>
      <c r="C15" s="16">
        <f>+'Ltg L3-WD-DU-LR'!C15*Assumptions!$G$14+'Ltg L3-WD-DU-LR'!D15*Assumptions!$G$15</f>
        <v>0.008463522289193844</v>
      </c>
      <c r="D15" s="16">
        <f>+'Ltg L3-WD-DU-LR'!E15*Assumptions!$G$14+'Ltg L3-WD-DU-LR'!F15*Assumptions!$G$15</f>
        <v>0.008463522289193844</v>
      </c>
      <c r="E15" s="16">
        <f>+'Ltg L3-WD-DU-LR'!H15*Assumptions!$G$14+'Ltg L3-WD-DU-LR'!I15*Assumptions!$G$15</f>
        <v>0.008463522289193844</v>
      </c>
      <c r="F15" s="16">
        <f>+'Ltg L3-WD-DU-LR'!J15*Assumptions!$G$14+'Ltg L3-WD-DU-LR'!K15*Assumptions!$G$15</f>
        <v>0.008463522289193844</v>
      </c>
    </row>
    <row r="16" spans="2:6" ht="12.75">
      <c r="B16" s="9">
        <v>3</v>
      </c>
      <c r="C16" s="16">
        <f>+'Ltg L3-WD-DU-LR'!C16*Assumptions!$G$14+'Ltg L3-WD-DU-LR'!D16*Assumptions!$G$15</f>
        <v>0.008463522289193844</v>
      </c>
      <c r="D16" s="16">
        <f>+'Ltg L3-WD-DU-LR'!E16*Assumptions!$G$14+'Ltg L3-WD-DU-LR'!F16*Assumptions!$G$15</f>
        <v>0.008463522289193844</v>
      </c>
      <c r="E16" s="16">
        <f>+'Ltg L3-WD-DU-LR'!H16*Assumptions!$G$14+'Ltg L3-WD-DU-LR'!I16*Assumptions!$G$15</f>
        <v>0.008463522289193844</v>
      </c>
      <c r="F16" s="16">
        <f>+'Ltg L3-WD-DU-LR'!J16*Assumptions!$G$14+'Ltg L3-WD-DU-LR'!K16*Assumptions!$G$15</f>
        <v>0.008463522289193844</v>
      </c>
    </row>
    <row r="17" spans="2:6" ht="12.75">
      <c r="B17" s="9">
        <v>4</v>
      </c>
      <c r="C17" s="16">
        <f>+'Ltg L3-WD-DU-LR'!C17*Assumptions!$G$14+'Ltg L3-WD-DU-LR'!D17*Assumptions!$G$15</f>
        <v>0.008463522289193844</v>
      </c>
      <c r="D17" s="16">
        <f>+'Ltg L3-WD-DU-LR'!E17*Assumptions!$G$14+'Ltg L3-WD-DU-LR'!F17*Assumptions!$G$15</f>
        <v>0.008463522289193844</v>
      </c>
      <c r="E17" s="16">
        <f>+'Ltg L3-WD-DU-LR'!H17*Assumptions!$G$14+'Ltg L3-WD-DU-LR'!I17*Assumptions!$G$15</f>
        <v>0.008463522289193844</v>
      </c>
      <c r="F17" s="16">
        <f>+'Ltg L3-WD-DU-LR'!J17*Assumptions!$G$14+'Ltg L3-WD-DU-LR'!K17*Assumptions!$G$15</f>
        <v>0.008463522289193844</v>
      </c>
    </row>
    <row r="18" spans="2:6" ht="12.75">
      <c r="B18" s="9">
        <v>5</v>
      </c>
      <c r="C18" s="16">
        <f>+'Ltg L3-WD-DU-LR'!C18*Assumptions!$G$14+'Ltg L3-WD-DU-LR'!D18*Assumptions!$G$15</f>
        <v>0.023705131857867722</v>
      </c>
      <c r="D18" s="16">
        <f>+'Ltg L3-WD-DU-LR'!E18*Assumptions!$G$14+'Ltg L3-WD-DU-LR'!F18*Assumptions!$G$15</f>
        <v>0.023705131857867722</v>
      </c>
      <c r="E18" s="16">
        <f>+'Ltg L3-WD-DU-LR'!H18*Assumptions!$G$14+'Ltg L3-WD-DU-LR'!I18*Assumptions!$G$15</f>
        <v>0.023705131857867722</v>
      </c>
      <c r="F18" s="16">
        <f>+'Ltg L3-WD-DU-LR'!J18*Assumptions!$G$14+'Ltg L3-WD-DU-LR'!K18*Assumptions!$G$15</f>
        <v>0.023705131857867722</v>
      </c>
    </row>
    <row r="19" spans="2:6" ht="12.75">
      <c r="B19" s="9">
        <v>6</v>
      </c>
      <c r="C19" s="16">
        <f>+'Ltg L3-WD-DU-LR'!C19*Assumptions!$G$14+'Ltg L3-WD-DU-LR'!D19*Assumptions!$G$15</f>
        <v>0.04976903808899451</v>
      </c>
      <c r="D19" s="16">
        <f>+'Ltg L3-WD-DU-LR'!E19*Assumptions!$G$14+'Ltg L3-WD-DU-LR'!F19*Assumptions!$G$15</f>
        <v>0.05031515826408403</v>
      </c>
      <c r="E19" s="16">
        <f>+'Ltg L3-WD-DU-LR'!H19*Assumptions!$G$14+'Ltg L3-WD-DU-LR'!I19*Assumptions!$G$15</f>
        <v>0.04999239220315642</v>
      </c>
      <c r="F19" s="16">
        <f>+'Ltg L3-WD-DU-LR'!J19*Assumptions!$G$14+'Ltg L3-WD-DU-LR'!K19*Assumptions!$G$15</f>
        <v>0.05003969412587857</v>
      </c>
    </row>
    <row r="20" spans="2:6" ht="12.75">
      <c r="B20" s="9">
        <v>7</v>
      </c>
      <c r="C20" s="16">
        <f>+'Ltg L3-WD-DU-LR'!C20*Assumptions!$G$14+'Ltg L3-WD-DU-LR'!D20*Assumptions!$G$15</f>
        <v>0.057310885897141554</v>
      </c>
      <c r="D20" s="16">
        <f>+'Ltg L3-WD-DU-LR'!E20*Assumptions!$G$14+'Ltg L3-WD-DU-LR'!F20*Assumptions!$G$15</f>
        <v>0.055212948938278314</v>
      </c>
      <c r="E20" s="16">
        <f>+'Ltg L3-WD-DU-LR'!H20*Assumptions!$G$14+'Ltg L3-WD-DU-LR'!I20*Assumptions!$G$15</f>
        <v>0.054802803127953256</v>
      </c>
      <c r="F20" s="16">
        <f>+'Ltg L3-WD-DU-LR'!J20*Assumptions!$G$14+'Ltg L3-WD-DU-LR'!K20*Assumptions!$G$15</f>
        <v>0.05529385487194606</v>
      </c>
    </row>
    <row r="21" spans="2:6" ht="12.75">
      <c r="B21" s="9">
        <v>8</v>
      </c>
      <c r="C21" s="16">
        <f>+'Ltg L3-WD-DU-LR'!C21*Assumptions!$G$14+'Ltg L3-WD-DU-LR'!D21*Assumptions!$G$15</f>
        <v>0.051144934612770955</v>
      </c>
      <c r="D21" s="16">
        <f>+'Ltg L3-WD-DU-LR'!E21*Assumptions!$G$14+'Ltg L3-WD-DU-LR'!F21*Assumptions!$G$15</f>
        <v>0.0499478275693965</v>
      </c>
      <c r="E21" s="16">
        <f>+'Ltg L3-WD-DU-LR'!H21*Assumptions!$G$14+'Ltg L3-WD-DU-LR'!I21*Assumptions!$G$15</f>
        <v>0.048376686842454324</v>
      </c>
      <c r="F21" s="16">
        <f>+'Ltg L3-WD-DU-LR'!J21*Assumptions!$G$14+'Ltg L3-WD-DU-LR'!K21*Assumptions!$G$15</f>
        <v>0.050210289412336045</v>
      </c>
    </row>
    <row r="22" spans="2:6" ht="12.75">
      <c r="B22" s="9">
        <v>9</v>
      </c>
      <c r="C22" s="16">
        <f>+'Ltg L3-WD-DU-LR'!C22*Assumptions!$G$14+'Ltg L3-WD-DU-LR'!D22*Assumptions!$G$15</f>
        <v>0.025390566867581524</v>
      </c>
      <c r="D22" s="16">
        <f>+'Ltg L3-WD-DU-LR'!E22*Assumptions!$G$14+'Ltg L3-WD-DU-LR'!F22*Assumptions!$G$15</f>
        <v>0.025390566867581524</v>
      </c>
      <c r="E22" s="16">
        <f>+'Ltg L3-WD-DU-LR'!H22*Assumptions!$G$14+'Ltg L3-WD-DU-LR'!I22*Assumptions!$G$15</f>
        <v>0.01524160956867388</v>
      </c>
      <c r="F22" s="16">
        <f>+'Ltg L3-WD-DU-LR'!J22*Assumptions!$G$14+'Ltg L3-WD-DU-LR'!K22*Assumptions!$G$15</f>
        <v>0.025390566867581524</v>
      </c>
    </row>
    <row r="23" spans="2:6" ht="12.75">
      <c r="B23" s="9">
        <v>10</v>
      </c>
      <c r="C23" s="16">
        <f>+'Ltg L3-WD-DU-LR'!C23*Assumptions!$G$14+'Ltg L3-WD-DU-LR'!D23*Assumptions!$G$15</f>
        <v>0.01861247958810149</v>
      </c>
      <c r="D23" s="16">
        <f>+'Ltg L3-WD-DU-LR'!E23*Assumptions!$G$14+'Ltg L3-WD-DU-LR'!F23*Assumptions!$G$15</f>
        <v>0.01861247958810149</v>
      </c>
      <c r="E23" s="16">
        <f>+'Ltg L3-WD-DU-LR'!H23*Assumptions!$G$14+'Ltg L3-WD-DU-LR'!I23*Assumptions!$G$15</f>
        <v>0.008463522289193844</v>
      </c>
      <c r="F23" s="16">
        <f>+'Ltg L3-WD-DU-LR'!J23*Assumptions!$G$14+'Ltg L3-WD-DU-LR'!K23*Assumptions!$G$15</f>
        <v>0.01861247958810149</v>
      </c>
    </row>
    <row r="24" spans="2:6" ht="12.75">
      <c r="B24" s="9">
        <v>11</v>
      </c>
      <c r="C24" s="16">
        <f>+'Ltg L3-WD-DU-LR'!C24*Assumptions!$G$14+'Ltg L3-WD-DU-LR'!D24*Assumptions!$G$15</f>
        <v>0.01861247958810149</v>
      </c>
      <c r="D24" s="16">
        <f>+'Ltg L3-WD-DU-LR'!E24*Assumptions!$G$14+'Ltg L3-WD-DU-LR'!F24*Assumptions!$G$15</f>
        <v>0.01861247958810149</v>
      </c>
      <c r="E24" s="16">
        <f>+'Ltg L3-WD-DU-LR'!H24*Assumptions!$G$14+'Ltg L3-WD-DU-LR'!I24*Assumptions!$G$15</f>
        <v>0.008463522289193844</v>
      </c>
      <c r="F24" s="16">
        <f>+'Ltg L3-WD-DU-LR'!J24*Assumptions!$G$14+'Ltg L3-WD-DU-LR'!K24*Assumptions!$G$15</f>
        <v>0.01861247958810149</v>
      </c>
    </row>
    <row r="25" spans="2:6" ht="12.75">
      <c r="B25" s="9">
        <v>12</v>
      </c>
      <c r="C25" s="16">
        <f>+'Ltg L3-WD-DU-LR'!C25*Assumptions!$G$14+'Ltg L3-WD-DU-LR'!D25*Assumptions!$G$15</f>
        <v>0.01861247958810149</v>
      </c>
      <c r="D25" s="16">
        <f>+'Ltg L3-WD-DU-LR'!E25*Assumptions!$G$14+'Ltg L3-WD-DU-LR'!F25*Assumptions!$G$15</f>
        <v>0.01861247958810149</v>
      </c>
      <c r="E25" s="16">
        <f>+'Ltg L3-WD-DU-LR'!H25*Assumptions!$G$14+'Ltg L3-WD-DU-LR'!I25*Assumptions!$G$15</f>
        <v>0.008463522289193844</v>
      </c>
      <c r="F25" s="16">
        <f>+'Ltg L3-WD-DU-LR'!J25*Assumptions!$G$14+'Ltg L3-WD-DU-LR'!K25*Assumptions!$G$15</f>
        <v>0.01861247958810149</v>
      </c>
    </row>
    <row r="26" spans="2:6" ht="12.75">
      <c r="B26" s="9">
        <v>13</v>
      </c>
      <c r="C26" s="16">
        <f>+'Ltg L3-WD-DU-LR'!C26*Assumptions!$G$14+'Ltg L3-WD-DU-LR'!D26*Assumptions!$G$15</f>
        <v>0.01861247958810149</v>
      </c>
      <c r="D26" s="16">
        <f>+'Ltg L3-WD-DU-LR'!E26*Assumptions!$G$14+'Ltg L3-WD-DU-LR'!F26*Assumptions!$G$15</f>
        <v>0.01861247958810149</v>
      </c>
      <c r="E26" s="16">
        <f>+'Ltg L3-WD-DU-LR'!H26*Assumptions!$G$14+'Ltg L3-WD-DU-LR'!I26*Assumptions!$G$15</f>
        <v>0.008463522289193844</v>
      </c>
      <c r="F26" s="16">
        <f>+'Ltg L3-WD-DU-LR'!J26*Assumptions!$G$14+'Ltg L3-WD-DU-LR'!K26*Assumptions!$G$15</f>
        <v>0.01861247958810149</v>
      </c>
    </row>
    <row r="27" spans="2:6" ht="12.75">
      <c r="B27" s="9">
        <v>14</v>
      </c>
      <c r="C27" s="16">
        <f>+'Ltg L3-WD-DU-LR'!C27*Assumptions!$G$14+'Ltg L3-WD-DU-LR'!D27*Assumptions!$G$15</f>
        <v>0.01861247958810149</v>
      </c>
      <c r="D27" s="16">
        <f>+'Ltg L3-WD-DU-LR'!E27*Assumptions!$G$14+'Ltg L3-WD-DU-LR'!F27*Assumptions!$G$15</f>
        <v>0.01861247958810149</v>
      </c>
      <c r="E27" s="16">
        <f>+'Ltg L3-WD-DU-LR'!H27*Assumptions!$G$14+'Ltg L3-WD-DU-LR'!I27*Assumptions!$G$15</f>
        <v>0.008463522289193844</v>
      </c>
      <c r="F27" s="16">
        <f>+'Ltg L3-WD-DU-LR'!J27*Assumptions!$G$14+'Ltg L3-WD-DU-LR'!K27*Assumptions!$G$15</f>
        <v>0.01861247958810149</v>
      </c>
    </row>
    <row r="28" spans="2:6" ht="12.75">
      <c r="B28" s="9">
        <v>15</v>
      </c>
      <c r="C28" s="16">
        <f>+'Ltg L3-WD-DU-LR'!C28*Assumptions!$G$14+'Ltg L3-WD-DU-LR'!D28*Assumptions!$G$15</f>
        <v>0.01861247958810149</v>
      </c>
      <c r="D28" s="16">
        <f>+'Ltg L3-WD-DU-LR'!E28*Assumptions!$G$14+'Ltg L3-WD-DU-LR'!F28*Assumptions!$G$15</f>
        <v>0.01861247958810149</v>
      </c>
      <c r="E28" s="16">
        <f>+'Ltg L3-WD-DU-LR'!H28*Assumptions!$G$14+'Ltg L3-WD-DU-LR'!I28*Assumptions!$G$15</f>
        <v>0.008463522289193844</v>
      </c>
      <c r="F28" s="16">
        <f>+'Ltg L3-WD-DU-LR'!J28*Assumptions!$G$14+'Ltg L3-WD-DU-LR'!K28*Assumptions!$G$15</f>
        <v>0.01861247958810149</v>
      </c>
    </row>
    <row r="29" spans="2:6" ht="12.75">
      <c r="B29" s="9">
        <v>16</v>
      </c>
      <c r="C29" s="16">
        <f>+'Ltg L3-WD-DU-LR'!C29*Assumptions!$G$14+'Ltg L3-WD-DU-LR'!D29*Assumptions!$G$15</f>
        <v>0.02946650335303756</v>
      </c>
      <c r="D29" s="16">
        <f>+'Ltg L3-WD-DU-LR'!E29*Assumptions!$G$14+'Ltg L3-WD-DU-LR'!F29*Assumptions!$G$15</f>
        <v>0.02701126436472745</v>
      </c>
      <c r="E29" s="16">
        <f>+'Ltg L3-WD-DU-LR'!H29*Assumptions!$G$14+'Ltg L3-WD-DU-LR'!I29*Assumptions!$G$15</f>
        <v>0.021970154768560356</v>
      </c>
      <c r="F29" s="16">
        <f>+'Ltg L3-WD-DU-LR'!J29*Assumptions!$G$14+'Ltg L3-WD-DU-LR'!K29*Assumptions!$G$15</f>
        <v>0.027188165376860744</v>
      </c>
    </row>
    <row r="30" spans="2:6" ht="12.75">
      <c r="B30" s="9">
        <v>17</v>
      </c>
      <c r="C30" s="16">
        <f>+'Ltg L3-WD-DU-LR'!C30*Assumptions!$G$14+'Ltg L3-WD-DU-LR'!D30*Assumptions!$G$15</f>
        <v>0.05775747232695183</v>
      </c>
      <c r="D30" s="16">
        <f>+'Ltg L3-WD-DU-LR'!E30*Assumptions!$G$14+'Ltg L3-WD-DU-LR'!F30*Assumptions!$G$15</f>
        <v>0.05426525233301892</v>
      </c>
      <c r="E30" s="16">
        <f>+'Ltg L3-WD-DU-LR'!H30*Assumptions!$G$14+'Ltg L3-WD-DU-LR'!I30*Assumptions!$G$15</f>
        <v>0.05435910396395911</v>
      </c>
      <c r="F30" s="16">
        <f>+'Ltg L3-WD-DU-LR'!J30*Assumptions!$G$14+'Ltg L3-WD-DU-LR'!K30*Assumptions!$G$15</f>
        <v>0.0554277895794975</v>
      </c>
    </row>
    <row r="31" spans="2:6" ht="12.75">
      <c r="B31" s="9">
        <v>18</v>
      </c>
      <c r="C31" s="16">
        <f>+'Ltg L3-WD-DU-LR'!C31*Assumptions!$G$14+'Ltg L3-WD-DU-LR'!D31*Assumptions!$G$15</f>
        <v>0.08099962111090518</v>
      </c>
      <c r="D31" s="16">
        <f>+'Ltg L3-WD-DU-LR'!E31*Assumptions!$G$14+'Ltg L3-WD-DU-LR'!F31*Assumptions!$G$15</f>
        <v>0.07212368293282742</v>
      </c>
      <c r="E31" s="16">
        <f>+'Ltg L3-WD-DU-LR'!H31*Assumptions!$G$14+'Ltg L3-WD-DU-LR'!I31*Assumptions!$G$15</f>
        <v>0.08036985497327173</v>
      </c>
      <c r="F31" s="16">
        <f>+'Ltg L3-WD-DU-LR'!J31*Assumptions!$G$14+'Ltg L3-WD-DU-LR'!K31*Assumptions!$G$15</f>
        <v>0.0736918718142153</v>
      </c>
    </row>
    <row r="32" spans="2:6" ht="12.75">
      <c r="B32" s="9">
        <v>19</v>
      </c>
      <c r="C32" s="16">
        <f>+'Ltg L3-WD-DU-LR'!C32*Assumptions!$G$14+'Ltg L3-WD-DU-LR'!D32*Assumptions!$G$15</f>
        <v>0.10579793257780494</v>
      </c>
      <c r="D32" s="16">
        <f>+'Ltg L3-WD-DU-LR'!E32*Assumptions!$G$14+'Ltg L3-WD-DU-LR'!F32*Assumptions!$G$15</f>
        <v>0.10452467575756019</v>
      </c>
      <c r="E32" s="16">
        <f>+'Ltg L3-WD-DU-LR'!H32*Assumptions!$G$14+'Ltg L3-WD-DU-LR'!I32*Assumptions!$G$15</f>
        <v>0.10479673918068941</v>
      </c>
      <c r="F32" s="16">
        <f>+'Ltg L3-WD-DU-LR'!J32*Assumptions!$G$14+'Ltg L3-WD-DU-LR'!K32*Assumptions!$G$15</f>
        <v>0.10573488891561776</v>
      </c>
    </row>
    <row r="33" spans="2:6" ht="12.75">
      <c r="B33" s="9">
        <v>20</v>
      </c>
      <c r="C33" s="16">
        <f>+'Ltg L3-WD-DU-LR'!C33*Assumptions!$G$14+'Ltg L3-WD-DU-LR'!D33*Assumptions!$G$15</f>
        <v>0.12463447271144698</v>
      </c>
      <c r="D33" s="16">
        <f>+'Ltg L3-WD-DU-LR'!E33*Assumptions!$G$14+'Ltg L3-WD-DU-LR'!F33*Assumptions!$G$15</f>
        <v>0.1266925861718995</v>
      </c>
      <c r="E33" s="16">
        <f>+'Ltg L3-WD-DU-LR'!H33*Assumptions!$G$14+'Ltg L3-WD-DU-LR'!I33*Assumptions!$G$15</f>
        <v>0.1241152174421794</v>
      </c>
      <c r="F33" s="16">
        <f>+'Ltg L3-WD-DU-LR'!J33*Assumptions!$G$14+'Ltg L3-WD-DU-LR'!K33*Assumptions!$G$15</f>
        <v>0.12705152429137936</v>
      </c>
    </row>
    <row r="34" spans="2:6" ht="12.75">
      <c r="B34" s="9">
        <v>21</v>
      </c>
      <c r="C34" s="16">
        <f>+'Ltg L3-WD-DU-LR'!C34*Assumptions!$G$14+'Ltg L3-WD-DU-LR'!D34*Assumptions!$G$15</f>
        <v>0.12695283433790763</v>
      </c>
      <c r="D34" s="16">
        <f>+'Ltg L3-WD-DU-LR'!E34*Assumptions!$G$14+'Ltg L3-WD-DU-LR'!F34*Assumptions!$G$15</f>
        <v>0.12695283433790763</v>
      </c>
      <c r="E34" s="16">
        <f>+'Ltg L3-WD-DU-LR'!H34*Assumptions!$G$14+'Ltg L3-WD-DU-LR'!I34*Assumptions!$G$15</f>
        <v>0.12695283433790763</v>
      </c>
      <c r="F34" s="16">
        <f>+'Ltg L3-WD-DU-LR'!J34*Assumptions!$G$14+'Ltg L3-WD-DU-LR'!K34*Assumptions!$G$15</f>
        <v>0.12695283433790763</v>
      </c>
    </row>
    <row r="35" spans="2:6" ht="12.75">
      <c r="B35" s="9">
        <v>22</v>
      </c>
      <c r="C35" s="16">
        <f>+'Ltg L3-WD-DU-LR'!C35*Assumptions!$G$14+'Ltg L3-WD-DU-LR'!D35*Assumptions!$G$15</f>
        <v>0.08465339651225084</v>
      </c>
      <c r="D35" s="16">
        <f>+'Ltg L3-WD-DU-LR'!E35*Assumptions!$G$14+'Ltg L3-WD-DU-LR'!F35*Assumptions!$G$15</f>
        <v>0.09480235381115848</v>
      </c>
      <c r="E35" s="16">
        <f>+'Ltg L3-WD-DU-LR'!H35*Assumptions!$G$14+'Ltg L3-WD-DU-LR'!I35*Assumptions!$G$15</f>
        <v>0.08465339651225084</v>
      </c>
      <c r="F35" s="16">
        <f>+'Ltg L3-WD-DU-LR'!J35*Assumptions!$G$14+'Ltg L3-WD-DU-LR'!K35*Assumptions!$G$15</f>
        <v>0.09480235381115848</v>
      </c>
    </row>
    <row r="36" spans="2:6" ht="12.75">
      <c r="B36" s="9">
        <v>23</v>
      </c>
      <c r="C36" s="16">
        <f>+'Ltg L3-WD-DU-LR'!C36*Assumptions!$G$14+'Ltg L3-WD-DU-LR'!D36*Assumptions!$G$15</f>
        <v>0.044021220075995425</v>
      </c>
      <c r="D36" s="16">
        <f>+'Ltg L3-WD-DU-LR'!E36*Assumptions!$G$14+'Ltg L3-WD-DU-LR'!F36*Assumptions!$G$15</f>
        <v>0.05870907510669773</v>
      </c>
      <c r="E36" s="16">
        <f>+'Ltg L3-WD-DU-LR'!H36*Assumptions!$G$14+'Ltg L3-WD-DU-LR'!I36*Assumptions!$G$15</f>
        <v>0.044021220075995425</v>
      </c>
      <c r="F36" s="16">
        <f>+'Ltg L3-WD-DU-LR'!J36*Assumptions!$G$14+'Ltg L3-WD-DU-LR'!K36*Assumptions!$G$15</f>
        <v>0.059253742834513096</v>
      </c>
    </row>
    <row r="37" spans="2:6" ht="12.75">
      <c r="B37" s="9">
        <v>24</v>
      </c>
      <c r="C37" s="16">
        <f>+'Ltg L3-WD-DU-LR'!C37*Assumptions!$G$14+'Ltg L3-WD-DU-LR'!D37*Assumptions!$G$15</f>
        <v>0.020316088218127706</v>
      </c>
      <c r="D37" s="16">
        <f>+'Ltg L3-WD-DU-LR'!E37*Assumptions!$G$14+'Ltg L3-WD-DU-LR'!F37*Assumptions!$G$15</f>
        <v>0.020316088218127706</v>
      </c>
      <c r="E37" s="16">
        <f>+'Ltg L3-WD-DU-LR'!H37*Assumptions!$G$14+'Ltg L3-WD-DU-LR'!I37*Assumptions!$G$15</f>
        <v>0.020316088218127706</v>
      </c>
      <c r="F37" s="16">
        <f>+'Ltg L3-WD-DU-LR'!J37*Assumptions!$G$14+'Ltg L3-WD-DU-LR'!K37*Assumptions!$G$15</f>
        <v>0.020316088218127706</v>
      </c>
    </row>
    <row r="38" spans="3:6" ht="12.75">
      <c r="C38" s="16"/>
      <c r="D38" s="16"/>
      <c r="E38" s="16"/>
      <c r="F38" s="16"/>
    </row>
    <row r="39" spans="3:7" ht="12.75">
      <c r="C39" s="16"/>
      <c r="D39" s="16"/>
      <c r="E39" s="16"/>
      <c r="F39" s="16"/>
      <c r="G39" s="53"/>
    </row>
    <row r="43" ht="12.75">
      <c r="B43" s="7" t="s">
        <v>380</v>
      </c>
    </row>
    <row r="44" ht="12.75">
      <c r="B44" s="7"/>
    </row>
    <row r="45" ht="12.75">
      <c r="B45" s="8" t="s">
        <v>91</v>
      </c>
    </row>
    <row r="46" ht="12.75">
      <c r="B46" s="7" t="str">
        <f>C13&amp;"-DS"&amp;" =DAY-SCHEDULE   TYPE = FRACTION"</f>
        <v>Ltg-DU-WD-DS =DAY-SCHEDULE   TYPE = FRACTION</v>
      </c>
    </row>
    <row r="47" ht="12.75">
      <c r="B47" s="7" t="str">
        <f>"(1,24)   ("&amp;TEXT(C14,"0.0000")&amp;","&amp;TEXT(C15,"0.0000")&amp;","&amp;TEXT(C16,"0.0000")&amp;","&amp;TEXT(C17,"0.0000")&amp;","&amp;TEXT(C18,"0.0000")&amp;","&amp;TEXT(C19,"0.0000")&amp;","&amp;TEXT(C20,"0.0000")&amp;","&amp;TEXT(C21,"0.0000")&amp;","</f>
        <v>(1,24)   (0.0085,0.0085,0.0085,0.0085,0.0237,0.0498,0.0573,0.0511,</v>
      </c>
    </row>
    <row r="48" ht="12.75">
      <c r="B48" s="7" t="str">
        <f>"          "&amp;TEXT(C22,"0.0000")&amp;","&amp;TEXT(C23,"0.0000")&amp;","&amp;TEXT(C24,"0.0000")&amp;","&amp;TEXT(C25,"0.0000")&amp;","&amp;TEXT(C26,"0.0000")&amp;","&amp;TEXT(C27,"0.0000")&amp;","&amp;TEXT(C28,"0.0000")&amp;","&amp;TEXT(C29,"0.0000")&amp;","</f>
        <v>          0.0254,0.0186,0.0186,0.0186,0.0186,0.0186,0.0186,0.0295,</v>
      </c>
    </row>
    <row r="49" ht="12.75">
      <c r="B49" s="7" t="str">
        <f>"          "&amp;TEXT(C30,"0.0000")&amp;","&amp;TEXT(C31,"0.0000")&amp;","&amp;TEXT(C32,"0.0000")&amp;","&amp;TEXT(C33,"0.0000")&amp;","&amp;TEXT(C34,"0.0000")&amp;","&amp;TEXT(C35,"0.0000")&amp;","&amp;TEXT(C36,"0.0000")&amp;","&amp;TEXT(C37,"0.0000")&amp;")  .."</f>
        <v>          0.0578,0.0810,0.1058,0.1246,0.1270,0.0847,0.0440,0.0203)  ..</v>
      </c>
    </row>
    <row r="50" ht="12.75">
      <c r="B50" s="7"/>
    </row>
    <row r="51" ht="12.75">
      <c r="B51" s="8" t="s">
        <v>88</v>
      </c>
    </row>
    <row r="52" ht="12.75">
      <c r="B52" s="7" t="str">
        <f>D13&amp;"-DS"&amp;" =DAY-SCHEDULE   TYPE = FRACTION"</f>
        <v>Ltg-DU-WE-DS =DAY-SCHEDULE   TYPE = FRACTION</v>
      </c>
    </row>
    <row r="53" ht="12.75">
      <c r="B53" s="7" t="str">
        <f>"(1,24)   ("&amp;TEXT(D14,"0.0000")&amp;","&amp;TEXT(D15,"0.0000")&amp;","&amp;TEXT(D16,"0.0000")&amp;","&amp;TEXT(D17,"0.0000")&amp;","&amp;TEXT(D18,"0.0000")&amp;","&amp;TEXT(D19,"0.0000")&amp;","&amp;TEXT(D20,"0.0000")&amp;","&amp;TEXT(D21,"0.0000")&amp;","</f>
        <v>(1,24)   (0.0085,0.0085,0.0085,0.0085,0.0237,0.0503,0.0552,0.0499,</v>
      </c>
    </row>
    <row r="54" ht="12.75">
      <c r="B54" s="7" t="str">
        <f>"          "&amp;TEXT(D22,"0.0000")&amp;","&amp;TEXT(D23,"0.0000")&amp;","&amp;TEXT(D24,"0.0000")&amp;","&amp;TEXT(D25,"0.0000")&amp;","&amp;TEXT(D26,"0.0000")&amp;","&amp;TEXT(D27,"0.0000")&amp;","&amp;TEXT(D28,"0.0000")&amp;","&amp;TEXT(D29,"0.0000")&amp;","</f>
        <v>          0.0254,0.0186,0.0186,0.0186,0.0186,0.0186,0.0186,0.0270,</v>
      </c>
    </row>
    <row r="55" ht="12.75">
      <c r="B55" s="7" t="str">
        <f>"          "&amp;TEXT(D30,"0.0000")&amp;","&amp;TEXT(D31,"0.0000")&amp;","&amp;TEXT(D32,"0.0000")&amp;","&amp;TEXT(D33,"0.0000")&amp;","&amp;TEXT(D34,"0.0000")&amp;","&amp;TEXT(D35,"0.0000")&amp;","&amp;TEXT(D36,"0.0000")&amp;","&amp;TEXT(D37,"0.0000")&amp;")  .."</f>
        <v>          0.0543,0.0721,0.1045,0.1267,0.1270,0.0948,0.0587,0.0203)  ..</v>
      </c>
    </row>
    <row r="56" ht="12.75">
      <c r="B56" s="7"/>
    </row>
    <row r="57" ht="12.75">
      <c r="B57" s="8" t="s">
        <v>89</v>
      </c>
    </row>
    <row r="58" ht="12.75">
      <c r="B58" s="7" t="str">
        <f>E13&amp;"-DS"&amp;" =DAY-SCHEDULE   TYPE = FRACTION"</f>
        <v>Ltg-ND-WD-DS =DAY-SCHEDULE   TYPE = FRACTION</v>
      </c>
    </row>
    <row r="59" ht="12.75">
      <c r="B59" s="7" t="str">
        <f>"(1,24)   ("&amp;TEXT(E14,"0.0000")&amp;","&amp;TEXT(E15,"0.0000")&amp;","&amp;TEXT(E16,"0.0000")&amp;","&amp;TEXT(E17,"0.0000")&amp;","&amp;TEXT(E18,"0.0000")&amp;","&amp;TEXT(E19,"0.0000")&amp;","&amp;TEXT(E20,"0.0000")&amp;","&amp;TEXT(E21,"0.0000")&amp;","</f>
        <v>(1,24)   (0.0085,0.0085,0.0085,0.0085,0.0237,0.0500,0.0548,0.0484,</v>
      </c>
    </row>
    <row r="60" ht="12.75">
      <c r="B60" s="7" t="str">
        <f>"          "&amp;TEXT(E22,"0.0000")&amp;","&amp;TEXT(E23,"0.0000")&amp;","&amp;TEXT(E24,"0.0000")&amp;","&amp;TEXT(E25,"0.0000")&amp;","&amp;TEXT(E26,"0.0000")&amp;","&amp;TEXT(E27,"0.0000")&amp;","&amp;TEXT(E28,"0.0000")&amp;","&amp;TEXT(E29,"0.0000")&amp;","</f>
        <v>          0.0152,0.0085,0.0085,0.0085,0.0085,0.0085,0.0085,0.0220,</v>
      </c>
    </row>
    <row r="61" ht="12.75">
      <c r="B61" s="7" t="str">
        <f>"          "&amp;TEXT(E30,"0.0000")&amp;","&amp;TEXT(E31,"0.0000")&amp;","&amp;TEXT(E32,"0.0000")&amp;","&amp;TEXT(E33,"0.0000")&amp;","&amp;TEXT(E34,"0.0000")&amp;","&amp;TEXT(E35,"0.0000")&amp;","&amp;TEXT(E36,"0.0000")&amp;","&amp;TEXT(E37,"0.0000")&amp;")  .."</f>
        <v>          0.0544,0.0804,0.1048,0.1241,0.1270,0.0847,0.0440,0.0203)  ..</v>
      </c>
    </row>
    <row r="62" ht="12.75">
      <c r="B62" s="7"/>
    </row>
    <row r="63" ht="12.75">
      <c r="B63" s="8" t="s">
        <v>90</v>
      </c>
    </row>
    <row r="64" ht="12.75">
      <c r="B64" s="7" t="str">
        <f>F13&amp;"-DS"&amp;" =DAY-SCHEDULE   TYPE = FRACTION"</f>
        <v>Ltg-ND-WE-DS =DAY-SCHEDULE   TYPE = FRACTION</v>
      </c>
    </row>
    <row r="65" ht="12.75">
      <c r="B65" s="7" t="str">
        <f>"(1,24)   ("&amp;TEXT(F14,"0.0000")&amp;","&amp;TEXT(F15,"0.0000")&amp;","&amp;TEXT(F16,"0.0000")&amp;","&amp;TEXT(F17,"0.0000")&amp;","&amp;TEXT(F18,"0.0000")&amp;","&amp;TEXT(F19,"0.0000")&amp;","&amp;TEXT(F20,"0.0000")&amp;","&amp;TEXT(F21,"0.0000")&amp;","</f>
        <v>(1,24)   (0.0085,0.0085,0.0085,0.0085,0.0237,0.0500,0.0553,0.0502,</v>
      </c>
    </row>
    <row r="66" ht="12.75">
      <c r="B66" s="7" t="str">
        <f>"          "&amp;TEXT(F22,"0.0000")&amp;","&amp;TEXT(F23,"0.0000")&amp;","&amp;TEXT(F24,"0.0000")&amp;","&amp;TEXT(F25,"0.0000")&amp;","&amp;TEXT(F26,"0.0000")&amp;","&amp;TEXT(F27,"0.0000")&amp;","&amp;TEXT(F28,"0.0000")&amp;","&amp;TEXT(F29,"0.0000")&amp;","</f>
        <v>          0.0254,0.0186,0.0186,0.0186,0.0186,0.0186,0.0186,0.0272,</v>
      </c>
    </row>
    <row r="67" ht="12.75">
      <c r="B67" s="7" t="str">
        <f>"          "&amp;TEXT(F30,"0.0000")&amp;","&amp;TEXT(F31,"0.0000")&amp;","&amp;TEXT(F32,"0.0000")&amp;","&amp;TEXT(F33,"0.0000")&amp;","&amp;TEXT(F34,"0.0000")&amp;","&amp;TEXT(F35,"0.0000")&amp;","&amp;TEXT(F36,"0.0000")&amp;","&amp;TEXT(F37,"0.0000")&amp;")  .."</f>
        <v>          0.0554,0.0737,0.1057,0.1271,0.1270,0.0948,0.0593,0.0203)  ..</v>
      </c>
    </row>
    <row r="69" spans="2:11" ht="12.75">
      <c r="B69" s="7" t="s">
        <v>98</v>
      </c>
      <c r="K69" s="7"/>
    </row>
    <row r="70" spans="2:11" ht="12.75">
      <c r="B70" s="7" t="s">
        <v>99</v>
      </c>
      <c r="K70" s="7"/>
    </row>
    <row r="71" spans="2:11" ht="12.75">
      <c r="B71" s="7" t="s">
        <v>100</v>
      </c>
      <c r="K71" s="7"/>
    </row>
    <row r="73" spans="2:11" ht="12.75">
      <c r="B73" s="7" t="s">
        <v>101</v>
      </c>
      <c r="K73" s="7"/>
    </row>
    <row r="74" spans="2:11" ht="12.75">
      <c r="B74" s="7" t="s">
        <v>102</v>
      </c>
      <c r="K74" s="7"/>
    </row>
    <row r="75" spans="2:11" ht="12.75">
      <c r="B75" s="7" t="s">
        <v>103</v>
      </c>
      <c r="K75" s="7"/>
    </row>
    <row r="76" ht="12.75">
      <c r="B76" s="7"/>
    </row>
    <row r="77" ht="12.75">
      <c r="B77" s="7" t="s">
        <v>390</v>
      </c>
    </row>
    <row r="78" ht="12.75">
      <c r="B78" s="7" t="s">
        <v>391</v>
      </c>
    </row>
    <row r="79" ht="12.75">
      <c r="B79" s="7" t="s">
        <v>97</v>
      </c>
    </row>
    <row r="80" ht="12.75">
      <c r="B80" s="7" t="s">
        <v>104</v>
      </c>
    </row>
    <row r="81" ht="12.75">
      <c r="B81" s="7" t="s">
        <v>105</v>
      </c>
    </row>
    <row r="82" ht="12.75">
      <c r="B82" s="7" t="s">
        <v>106</v>
      </c>
    </row>
    <row r="83" ht="12.75">
      <c r="B83" s="7" t="s">
        <v>107</v>
      </c>
    </row>
    <row r="84" ht="12.75">
      <c r="B84" s="7" t="s">
        <v>108</v>
      </c>
    </row>
    <row r="85" ht="12.75">
      <c r="B85" s="7" t="s">
        <v>109</v>
      </c>
    </row>
    <row r="86" ht="12.75">
      <c r="B86" s="7" t="s">
        <v>110</v>
      </c>
    </row>
    <row r="87" ht="12.75">
      <c r="B87" s="7" t="s">
        <v>111</v>
      </c>
    </row>
    <row r="88" ht="12.75">
      <c r="B88" s="7" t="s">
        <v>112</v>
      </c>
    </row>
    <row r="89" ht="12.75">
      <c r="B89" s="7" t="s">
        <v>113</v>
      </c>
    </row>
    <row r="90" spans="2:9" ht="12.75">
      <c r="B90" s="7" t="s">
        <v>114</v>
      </c>
      <c r="I90" s="14"/>
    </row>
    <row r="91" ht="12.75">
      <c r="B91" s="7" t="s">
        <v>115</v>
      </c>
    </row>
    <row r="92" ht="12.75">
      <c r="B92" s="7" t="s">
        <v>116</v>
      </c>
    </row>
    <row r="93" ht="12.75">
      <c r="B93" s="7" t="s">
        <v>117</v>
      </c>
    </row>
    <row r="94" ht="12.75">
      <c r="B94" s="7" t="s">
        <v>118</v>
      </c>
    </row>
    <row r="95" ht="12.75">
      <c r="B95" s="7" t="s">
        <v>119</v>
      </c>
    </row>
    <row r="96" ht="12.75">
      <c r="B96" s="7" t="s">
        <v>120</v>
      </c>
    </row>
    <row r="97" ht="12.75">
      <c r="B97" s="7" t="s">
        <v>121</v>
      </c>
    </row>
    <row r="98" ht="12.75">
      <c r="B98" s="7" t="s">
        <v>122</v>
      </c>
    </row>
    <row r="99" ht="12.75">
      <c r="B99" s="7" t="s">
        <v>123</v>
      </c>
    </row>
    <row r="100" ht="12.75">
      <c r="B100" s="7" t="s">
        <v>124</v>
      </c>
    </row>
    <row r="101" ht="12.75">
      <c r="B101" s="7" t="s">
        <v>125</v>
      </c>
    </row>
    <row r="102" ht="12.75">
      <c r="B102" s="7" t="s">
        <v>126</v>
      </c>
    </row>
    <row r="103" ht="12.75">
      <c r="B103" s="7" t="s">
        <v>127</v>
      </c>
    </row>
    <row r="104" ht="12.75">
      <c r="B104" s="7" t="s">
        <v>128</v>
      </c>
    </row>
    <row r="105" ht="12.75">
      <c r="B105" s="7" t="s">
        <v>129</v>
      </c>
    </row>
    <row r="106" ht="12.75">
      <c r="B106" s="7" t="s">
        <v>130</v>
      </c>
    </row>
    <row r="107" ht="12.75">
      <c r="B107" s="7" t="s">
        <v>131</v>
      </c>
    </row>
    <row r="108" ht="12.75">
      <c r="B108" s="7" t="s">
        <v>132</v>
      </c>
    </row>
    <row r="109" ht="12.75">
      <c r="B109" s="7" t="s">
        <v>133</v>
      </c>
    </row>
    <row r="110" ht="12.75">
      <c r="B110" s="7" t="s">
        <v>134</v>
      </c>
    </row>
    <row r="111" ht="12.75">
      <c r="B111" s="7" t="s">
        <v>135</v>
      </c>
    </row>
    <row r="112" ht="12.75">
      <c r="B112" s="7" t="s">
        <v>136</v>
      </c>
    </row>
    <row r="113" ht="12.75">
      <c r="B113" s="7" t="s">
        <v>137</v>
      </c>
    </row>
    <row r="114" ht="12.75">
      <c r="B114" s="7" t="s">
        <v>138</v>
      </c>
    </row>
    <row r="115" ht="12.75">
      <c r="B115" s="7" t="s">
        <v>139</v>
      </c>
    </row>
    <row r="116" ht="12.75">
      <c r="B116" s="7" t="s">
        <v>140</v>
      </c>
    </row>
    <row r="117" ht="12.75">
      <c r="B117" s="7" t="s">
        <v>141</v>
      </c>
    </row>
    <row r="118" ht="12.75">
      <c r="B118" s="7" t="s">
        <v>142</v>
      </c>
    </row>
    <row r="119" ht="12.75">
      <c r="B119" s="7" t="s">
        <v>143</v>
      </c>
    </row>
    <row r="120" ht="12.75">
      <c r="B120" s="7" t="s">
        <v>144</v>
      </c>
    </row>
    <row r="121" ht="12.75">
      <c r="B121" s="7" t="s">
        <v>145</v>
      </c>
    </row>
    <row r="122" ht="12.75">
      <c r="B122" s="7" t="s">
        <v>146</v>
      </c>
    </row>
    <row r="123" ht="12.75">
      <c r="B123" s="7" t="s">
        <v>147</v>
      </c>
    </row>
    <row r="124" ht="12.75">
      <c r="B124" s="7" t="s">
        <v>148</v>
      </c>
    </row>
    <row r="125" ht="12.75">
      <c r="B125" s="7" t="s">
        <v>149</v>
      </c>
    </row>
    <row r="126" ht="12.75">
      <c r="B126" s="7" t="s">
        <v>150</v>
      </c>
    </row>
    <row r="127" ht="12.75">
      <c r="B127" s="7" t="s">
        <v>151</v>
      </c>
    </row>
    <row r="128" ht="12.75">
      <c r="B128" s="7" t="s">
        <v>152</v>
      </c>
    </row>
    <row r="129" ht="12.75">
      <c r="B129" s="7" t="s">
        <v>153</v>
      </c>
    </row>
    <row r="130" ht="12.75">
      <c r="B130" s="7" t="s">
        <v>154</v>
      </c>
    </row>
    <row r="131" ht="12.75">
      <c r="B131" s="7" t="s">
        <v>446</v>
      </c>
    </row>
    <row r="132" ht="12.75">
      <c r="B132" s="7"/>
    </row>
  </sheetData>
  <mergeCells count="2">
    <mergeCell ref="C11:D11"/>
    <mergeCell ref="E11:F1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01"/>
  <sheetViews>
    <sheetView workbookViewId="0" topLeftCell="A1">
      <selection activeCell="F12" sqref="F12"/>
    </sheetView>
  </sheetViews>
  <sheetFormatPr defaultColWidth="9.140625" defaultRowHeight="12.75"/>
  <sheetData>
    <row r="2" spans="2:7" ht="12.75">
      <c r="B2" s="13" t="s">
        <v>367</v>
      </c>
      <c r="C2" s="13"/>
      <c r="D2" s="13" t="s">
        <v>87</v>
      </c>
      <c r="F2" t="s">
        <v>381</v>
      </c>
      <c r="G2" t="s">
        <v>386</v>
      </c>
    </row>
    <row r="3" spans="2:4" ht="12.75">
      <c r="B3" s="13" t="s">
        <v>368</v>
      </c>
      <c r="C3" s="13"/>
      <c r="D3" s="13">
        <v>2</v>
      </c>
    </row>
    <row r="4" spans="2:4" ht="12.75">
      <c r="B4" s="2" t="s">
        <v>369</v>
      </c>
      <c r="C4" s="13" t="s">
        <v>370</v>
      </c>
      <c r="D4" s="13" t="s">
        <v>362</v>
      </c>
    </row>
    <row r="5" spans="2:4" ht="12.75">
      <c r="B5" s="2" t="s">
        <v>371</v>
      </c>
      <c r="C5" s="13" t="s">
        <v>363</v>
      </c>
      <c r="D5" s="13" t="s">
        <v>364</v>
      </c>
    </row>
    <row r="6" spans="2:3" ht="12.75">
      <c r="B6" s="2"/>
      <c r="C6" t="s">
        <v>378</v>
      </c>
    </row>
    <row r="7" ht="12.75">
      <c r="B7" s="2"/>
    </row>
    <row r="9" spans="2:3" ht="12.75">
      <c r="B9" s="1"/>
      <c r="C9" s="1"/>
    </row>
    <row r="11" spans="3:10" ht="12.75">
      <c r="C11" s="71" t="s">
        <v>363</v>
      </c>
      <c r="D11" s="71"/>
      <c r="E11" s="71" t="s">
        <v>364</v>
      </c>
      <c r="F11" s="71"/>
      <c r="G11" s="1"/>
      <c r="H11" s="1"/>
      <c r="I11" s="1"/>
      <c r="J11" s="1"/>
    </row>
    <row r="12" spans="3:6" ht="12.75">
      <c r="C12" t="s">
        <v>370</v>
      </c>
      <c r="D12" t="s">
        <v>362</v>
      </c>
      <c r="E12" t="s">
        <v>370</v>
      </c>
      <c r="F12" t="s">
        <v>362</v>
      </c>
    </row>
    <row r="13" spans="2:6" ht="12.75">
      <c r="B13" s="10" t="s">
        <v>388</v>
      </c>
      <c r="C13" s="11" t="s">
        <v>162</v>
      </c>
      <c r="D13" s="11" t="s">
        <v>159</v>
      </c>
      <c r="E13" s="11" t="s">
        <v>160</v>
      </c>
      <c r="F13" s="11" t="s">
        <v>161</v>
      </c>
    </row>
    <row r="14" spans="2:6" ht="12.75">
      <c r="B14" s="9">
        <v>1</v>
      </c>
      <c r="C14" s="16">
        <f>'Ltg L3-WD-DU-LR'!C14*'Ltg-Calcs'!$I$7+'Ltg L3-WD-DU-LR'!H14*'Ltg-Calcs'!$I$9</f>
        <v>0.00805472801500607</v>
      </c>
      <c r="D14" s="16">
        <f>'Ltg L3-WD-DU-LR'!D14*'Ltg-Calcs'!$I$7+'Ltg L3-WD-DU-LR'!I14*'Ltg-Calcs'!$I$9</f>
        <v>0.009159577404702753</v>
      </c>
      <c r="E14" s="16">
        <f>'Ltg L3-WD-DU-LR'!E14*'Ltg-Calcs'!$J$8+'Ltg L3-WD-DU-LR'!J14*'Ltg-Calcs'!$J$10</f>
        <v>0.00805472801500607</v>
      </c>
      <c r="F14" s="16">
        <f>'Ltg L3-WD-DU-LR'!F14*'Ltg-Calcs'!$J$8+'Ltg L3-WD-DU-LR'!K14*'Ltg-Calcs'!$J$10</f>
        <v>0.009159577404702753</v>
      </c>
    </row>
    <row r="15" spans="2:6" ht="12.75">
      <c r="B15" s="9">
        <v>2</v>
      </c>
      <c r="C15" s="16">
        <f>'Ltg L3-WD-DU-LR'!C15*'Ltg-Calcs'!$I$7+'Ltg L3-WD-DU-LR'!H15*'Ltg-Calcs'!$I$9</f>
        <v>0.00805472801500607</v>
      </c>
      <c r="D15" s="16">
        <f>'Ltg L3-WD-DU-LR'!D15*'Ltg-Calcs'!$I$7+'Ltg L3-WD-DU-LR'!I15*'Ltg-Calcs'!$I$9</f>
        <v>0.009159577404702753</v>
      </c>
      <c r="E15" s="16">
        <f>'Ltg L3-WD-DU-LR'!E15*'Ltg-Calcs'!$J$8+'Ltg L3-WD-DU-LR'!J15*'Ltg-Calcs'!$J$10</f>
        <v>0.00805472801500607</v>
      </c>
      <c r="F15" s="16">
        <f>'Ltg L3-WD-DU-LR'!F15*'Ltg-Calcs'!$J$8+'Ltg L3-WD-DU-LR'!K15*'Ltg-Calcs'!$J$10</f>
        <v>0.009159577404702753</v>
      </c>
    </row>
    <row r="16" spans="2:6" ht="12.75">
      <c r="B16" s="9">
        <v>3</v>
      </c>
      <c r="C16" s="16">
        <f>'Ltg L3-WD-DU-LR'!C16*'Ltg-Calcs'!$I$7+'Ltg L3-WD-DU-LR'!H16*'Ltg-Calcs'!$I$9</f>
        <v>0.00805472801500607</v>
      </c>
      <c r="D16" s="16">
        <f>'Ltg L3-WD-DU-LR'!D16*'Ltg-Calcs'!$I$7+'Ltg L3-WD-DU-LR'!I16*'Ltg-Calcs'!$I$9</f>
        <v>0.009159577404702753</v>
      </c>
      <c r="E16" s="16">
        <f>'Ltg L3-WD-DU-LR'!E16*'Ltg-Calcs'!$J$8+'Ltg L3-WD-DU-LR'!J16*'Ltg-Calcs'!$J$10</f>
        <v>0.00805472801500607</v>
      </c>
      <c r="F16" s="16">
        <f>'Ltg L3-WD-DU-LR'!F16*'Ltg-Calcs'!$J$8+'Ltg L3-WD-DU-LR'!K16*'Ltg-Calcs'!$J$10</f>
        <v>0.009159577404702753</v>
      </c>
    </row>
    <row r="17" spans="2:6" ht="12.75">
      <c r="B17" s="9">
        <v>4</v>
      </c>
      <c r="C17" s="16">
        <f>'Ltg L3-WD-DU-LR'!C17*'Ltg-Calcs'!$I$7+'Ltg L3-WD-DU-LR'!H17*'Ltg-Calcs'!$I$9</f>
        <v>0.00805472801500607</v>
      </c>
      <c r="D17" s="16">
        <f>'Ltg L3-WD-DU-LR'!D17*'Ltg-Calcs'!$I$7+'Ltg L3-WD-DU-LR'!I17*'Ltg-Calcs'!$I$9</f>
        <v>0.009159577404702753</v>
      </c>
      <c r="E17" s="16">
        <f>'Ltg L3-WD-DU-LR'!E17*'Ltg-Calcs'!$J$8+'Ltg L3-WD-DU-LR'!J17*'Ltg-Calcs'!$J$10</f>
        <v>0.00805472801500607</v>
      </c>
      <c r="F17" s="16">
        <f>'Ltg L3-WD-DU-LR'!F17*'Ltg-Calcs'!$J$8+'Ltg L3-WD-DU-LR'!K17*'Ltg-Calcs'!$J$10</f>
        <v>0.009159577404702753</v>
      </c>
    </row>
    <row r="18" spans="2:6" ht="12.75">
      <c r="B18" s="9">
        <v>5</v>
      </c>
      <c r="C18" s="16">
        <f>'Ltg L3-WD-DU-LR'!C18*'Ltg-Calcs'!$I$7+'Ltg L3-WD-DU-LR'!H18*'Ltg-Calcs'!$I$9</f>
        <v>0.01610945603001214</v>
      </c>
      <c r="D18" s="16">
        <f>'Ltg L3-WD-DU-LR'!D18*'Ltg-Calcs'!$I$7+'Ltg L3-WD-DU-LR'!I18*'Ltg-Calcs'!$I$9</f>
        <v>0.03663830961881101</v>
      </c>
      <c r="E18" s="16">
        <f>'Ltg L3-WD-DU-LR'!E18*'Ltg-Calcs'!$J$8+'Ltg L3-WD-DU-LR'!J18*'Ltg-Calcs'!$J$10</f>
        <v>0.01610945603001214</v>
      </c>
      <c r="F18" s="16">
        <f>'Ltg L3-WD-DU-LR'!F18*'Ltg-Calcs'!$J$8+'Ltg L3-WD-DU-LR'!K18*'Ltg-Calcs'!$J$10</f>
        <v>0.03663830961881101</v>
      </c>
    </row>
    <row r="19" spans="2:6" ht="12.75">
      <c r="B19" s="9">
        <v>6</v>
      </c>
      <c r="C19" s="16">
        <f>'Ltg L3-WD-DU-LR'!C19*'Ltg-Calcs'!$I$7+'Ltg L3-WD-DU-LR'!H19*'Ltg-Calcs'!$I$9</f>
        <v>0.03221891206002428</v>
      </c>
      <c r="D19" s="16">
        <f>'Ltg L3-WD-DU-LR'!D19*'Ltg-Calcs'!$I$7+'Ltg L3-WD-DU-LR'!I19*'Ltg-Calcs'!$I$9</f>
        <v>0.07995471750479576</v>
      </c>
      <c r="E19" s="16">
        <f>'Ltg L3-WD-DU-LR'!E19*'Ltg-Calcs'!$J$8+'Ltg L3-WD-DU-LR'!J19*'Ltg-Calcs'!$J$10</f>
        <v>0.03221891206002428</v>
      </c>
      <c r="F19" s="16">
        <f>'Ltg L3-WD-DU-LR'!F19*'Ltg-Calcs'!$J$8+'Ltg L3-WD-DU-LR'!K19*'Ltg-Calcs'!$J$10</f>
        <v>0.08074890606777427</v>
      </c>
    </row>
    <row r="20" spans="2:6" ht="12.75">
      <c r="B20" s="9">
        <v>7</v>
      </c>
      <c r="C20" s="16">
        <f>'Ltg L3-WD-DU-LR'!C20*'Ltg-Calcs'!$I$7+'Ltg L3-WD-DU-LR'!H20*'Ltg-Calcs'!$I$9</f>
        <v>0.038027301584789605</v>
      </c>
      <c r="D20" s="16">
        <f>'Ltg L3-WD-DU-LR'!D20*'Ltg-Calcs'!$I$7+'Ltg L3-WD-DU-LR'!I20*'Ltg-Calcs'!$I$9</f>
        <v>0.0867422927927428</v>
      </c>
      <c r="E20" s="16">
        <f>'Ltg L3-WD-DU-LR'!E20*'Ltg-Calcs'!$J$8+'Ltg L3-WD-DU-LR'!J20*'Ltg-Calcs'!$J$10</f>
        <v>0.03617562055862375</v>
      </c>
      <c r="F20" s="16">
        <f>'Ltg L3-WD-DU-LR'!F20*'Ltg-Calcs'!$J$8+'Ltg L3-WD-DU-LR'!K20*'Ltg-Calcs'!$J$10</f>
        <v>0.08773910987662636</v>
      </c>
    </row>
    <row r="21" spans="2:6" ht="12.75">
      <c r="B21" s="9">
        <v>8</v>
      </c>
      <c r="C21" s="16">
        <f>'Ltg L3-WD-DU-LR'!C21*'Ltg-Calcs'!$I$7+'Ltg L3-WD-DU-LR'!H21*'Ltg-Calcs'!$I$9</f>
        <v>0.03606977804329411</v>
      </c>
      <c r="D21" s="16">
        <f>'Ltg L3-WD-DU-LR'!D21*'Ltg-Calcs'!$I$7+'Ltg L3-WD-DU-LR'!I21*'Ltg-Calcs'!$I$9</f>
        <v>0.07305766519607534</v>
      </c>
      <c r="E21" s="16">
        <f>'Ltg L3-WD-DU-LR'!E21*'Ltg-Calcs'!$J$8+'Ltg L3-WD-DU-LR'!J21*'Ltg-Calcs'!$J$10</f>
        <v>0.03617562055862375</v>
      </c>
      <c r="F21" s="16">
        <f>'Ltg L3-WD-DU-LR'!F21*'Ltg-Calcs'!$J$8+'Ltg L3-WD-DU-LR'!K21*'Ltg-Calcs'!$J$10</f>
        <v>0.07375870225892217</v>
      </c>
    </row>
    <row r="22" spans="2:6" ht="12.75">
      <c r="B22" s="9">
        <v>9</v>
      </c>
      <c r="C22" s="16">
        <f>'Ltg L3-WD-DU-LR'!C22*'Ltg-Calcs'!$I$7+'Ltg L3-WD-DU-LR'!H22*'Ltg-Calcs'!$I$9</f>
        <v>0.016077365480151557</v>
      </c>
      <c r="D22" s="16">
        <f>'Ltg L3-WD-DU-LR'!D22*'Ltg-Calcs'!$I$7+'Ltg L3-WD-DU-LR'!I22*'Ltg-Calcs'!$I$9</f>
        <v>0.027478732214108258</v>
      </c>
      <c r="E22" s="16">
        <f>'Ltg L3-WD-DU-LR'!E22*'Ltg-Calcs'!$J$8+'Ltg L3-WD-DU-LR'!J22*'Ltg-Calcs'!$J$10</f>
        <v>0.024164184045018206</v>
      </c>
      <c r="F22" s="16">
        <f>'Ltg L3-WD-DU-LR'!F22*'Ltg-Calcs'!$J$8+'Ltg L3-WD-DU-LR'!K22*'Ltg-Calcs'!$J$10</f>
        <v>0.027478732214108258</v>
      </c>
    </row>
    <row r="23" spans="2:6" ht="12.75">
      <c r="B23" s="9">
        <v>10</v>
      </c>
      <c r="C23" s="16">
        <f>'Ltg L3-WD-DU-LR'!C23*'Ltg-Calcs'!$I$7+'Ltg L3-WD-DU-LR'!H23*'Ltg-Calcs'!$I$9</f>
        <v>0.016077365480151557</v>
      </c>
      <c r="D23" s="16">
        <f>'Ltg L3-WD-DU-LR'!D23*'Ltg-Calcs'!$I$7+'Ltg L3-WD-DU-LR'!I23*'Ltg-Calcs'!$I$9</f>
        <v>0.009159577404702753</v>
      </c>
      <c r="E23" s="16">
        <f>'Ltg L3-WD-DU-LR'!E23*'Ltg-Calcs'!$J$8+'Ltg L3-WD-DU-LR'!J23*'Ltg-Calcs'!$J$10</f>
        <v>0.024164184045018206</v>
      </c>
      <c r="F23" s="16">
        <f>'Ltg L3-WD-DU-LR'!F23*'Ltg-Calcs'!$J$8+'Ltg L3-WD-DU-LR'!K23*'Ltg-Calcs'!$J$10</f>
        <v>0.009159577404702753</v>
      </c>
    </row>
    <row r="24" spans="2:6" ht="12.75">
      <c r="B24" s="9">
        <v>11</v>
      </c>
      <c r="C24" s="16">
        <f>'Ltg L3-WD-DU-LR'!C24*'Ltg-Calcs'!$I$7+'Ltg L3-WD-DU-LR'!H24*'Ltg-Calcs'!$I$9</f>
        <v>0.016077365480151557</v>
      </c>
      <c r="D24" s="16">
        <f>'Ltg L3-WD-DU-LR'!D24*'Ltg-Calcs'!$I$7+'Ltg L3-WD-DU-LR'!I24*'Ltg-Calcs'!$I$9</f>
        <v>0.009159577404702753</v>
      </c>
      <c r="E24" s="16">
        <f>'Ltg L3-WD-DU-LR'!E24*'Ltg-Calcs'!$J$8+'Ltg L3-WD-DU-LR'!J24*'Ltg-Calcs'!$J$10</f>
        <v>0.024164184045018206</v>
      </c>
      <c r="F24" s="16">
        <f>'Ltg L3-WD-DU-LR'!F24*'Ltg-Calcs'!$J$8+'Ltg L3-WD-DU-LR'!K24*'Ltg-Calcs'!$J$10</f>
        <v>0.009159577404702753</v>
      </c>
    </row>
    <row r="25" spans="2:6" ht="12.75">
      <c r="B25" s="9">
        <v>12</v>
      </c>
      <c r="C25" s="16">
        <f>'Ltg L3-WD-DU-LR'!C25*'Ltg-Calcs'!$I$7+'Ltg L3-WD-DU-LR'!H25*'Ltg-Calcs'!$I$9</f>
        <v>0.016077365480151557</v>
      </c>
      <c r="D25" s="16">
        <f>'Ltg L3-WD-DU-LR'!D25*'Ltg-Calcs'!$I$7+'Ltg L3-WD-DU-LR'!I25*'Ltg-Calcs'!$I$9</f>
        <v>0.009159577404702753</v>
      </c>
      <c r="E25" s="16">
        <f>'Ltg L3-WD-DU-LR'!E25*'Ltg-Calcs'!$J$8+'Ltg L3-WD-DU-LR'!J25*'Ltg-Calcs'!$J$10</f>
        <v>0.024164184045018206</v>
      </c>
      <c r="F25" s="16">
        <f>'Ltg L3-WD-DU-LR'!F25*'Ltg-Calcs'!$J$8+'Ltg L3-WD-DU-LR'!K25*'Ltg-Calcs'!$J$10</f>
        <v>0.009159577404702753</v>
      </c>
    </row>
    <row r="26" spans="2:6" ht="12.75">
      <c r="B26" s="9">
        <v>13</v>
      </c>
      <c r="C26" s="16">
        <f>'Ltg L3-WD-DU-LR'!C26*'Ltg-Calcs'!$I$7+'Ltg L3-WD-DU-LR'!H26*'Ltg-Calcs'!$I$9</f>
        <v>0.016077365480151557</v>
      </c>
      <c r="D26" s="16">
        <f>'Ltg L3-WD-DU-LR'!D26*'Ltg-Calcs'!$I$7+'Ltg L3-WD-DU-LR'!I26*'Ltg-Calcs'!$I$9</f>
        <v>0.009159577404702753</v>
      </c>
      <c r="E26" s="16">
        <f>'Ltg L3-WD-DU-LR'!E26*'Ltg-Calcs'!$J$8+'Ltg L3-WD-DU-LR'!J26*'Ltg-Calcs'!$J$10</f>
        <v>0.024164184045018206</v>
      </c>
      <c r="F26" s="16">
        <f>'Ltg L3-WD-DU-LR'!F26*'Ltg-Calcs'!$J$8+'Ltg L3-WD-DU-LR'!K26*'Ltg-Calcs'!$J$10</f>
        <v>0.009159577404702753</v>
      </c>
    </row>
    <row r="27" spans="2:6" ht="12.75">
      <c r="B27" s="9">
        <v>14</v>
      </c>
      <c r="C27" s="16">
        <f>'Ltg L3-WD-DU-LR'!C27*'Ltg-Calcs'!$I$7+'Ltg L3-WD-DU-LR'!H27*'Ltg-Calcs'!$I$9</f>
        <v>0.016077365480151557</v>
      </c>
      <c r="D27" s="16">
        <f>'Ltg L3-WD-DU-LR'!D27*'Ltg-Calcs'!$I$7+'Ltg L3-WD-DU-LR'!I27*'Ltg-Calcs'!$I$9</f>
        <v>0.009159577404702753</v>
      </c>
      <c r="E27" s="16">
        <f>'Ltg L3-WD-DU-LR'!E27*'Ltg-Calcs'!$J$8+'Ltg L3-WD-DU-LR'!J27*'Ltg-Calcs'!$J$10</f>
        <v>0.024164184045018206</v>
      </c>
      <c r="F27" s="16">
        <f>'Ltg L3-WD-DU-LR'!F27*'Ltg-Calcs'!$J$8+'Ltg L3-WD-DU-LR'!K27*'Ltg-Calcs'!$J$10</f>
        <v>0.009159577404702753</v>
      </c>
    </row>
    <row r="28" spans="2:6" ht="12.75">
      <c r="B28" s="9">
        <v>15</v>
      </c>
      <c r="C28" s="16">
        <f>'Ltg L3-WD-DU-LR'!C28*'Ltg-Calcs'!$I$7+'Ltg L3-WD-DU-LR'!H28*'Ltg-Calcs'!$I$9</f>
        <v>0.016077365480151557</v>
      </c>
      <c r="D28" s="16">
        <f>'Ltg L3-WD-DU-LR'!D28*'Ltg-Calcs'!$I$7+'Ltg L3-WD-DU-LR'!I28*'Ltg-Calcs'!$I$9</f>
        <v>0.009159577404702753</v>
      </c>
      <c r="E28" s="16">
        <f>'Ltg L3-WD-DU-LR'!E28*'Ltg-Calcs'!$J$8+'Ltg L3-WD-DU-LR'!J28*'Ltg-Calcs'!$J$10</f>
        <v>0.024164184045018206</v>
      </c>
      <c r="F28" s="16">
        <f>'Ltg L3-WD-DU-LR'!F28*'Ltg-Calcs'!$J$8+'Ltg L3-WD-DU-LR'!K28*'Ltg-Calcs'!$J$10</f>
        <v>0.009159577404702753</v>
      </c>
    </row>
    <row r="29" spans="2:6" ht="12.75">
      <c r="B29" s="9">
        <v>16</v>
      </c>
      <c r="C29" s="16">
        <f>'Ltg L3-WD-DU-LR'!C29*'Ltg-Calcs'!$I$7+'Ltg L3-WD-DU-LR'!H29*'Ltg-Calcs'!$I$9</f>
        <v>0.03411225450179861</v>
      </c>
      <c r="D29" s="16">
        <f>'Ltg L3-WD-DU-LR'!D29*'Ltg-Calcs'!$I$7+'Ltg L3-WD-DU-LR'!I29*'Ltg-Calcs'!$I$9</f>
        <v>0.011385610160427325</v>
      </c>
      <c r="E29" s="16">
        <f>'Ltg L3-WD-DU-LR'!E29*'Ltg-Calcs'!$J$8+'Ltg L3-WD-DU-LR'!J29*'Ltg-Calcs'!$J$10</f>
        <v>0.03617562055862375</v>
      </c>
      <c r="F29" s="16">
        <f>'Ltg L3-WD-DU-LR'!F29*'Ltg-Calcs'!$J$8+'Ltg L3-WD-DU-LR'!K29*'Ltg-Calcs'!$J$10</f>
        <v>0.01165033968142017</v>
      </c>
    </row>
    <row r="30" spans="2:6" ht="12.75">
      <c r="B30" s="9">
        <v>17</v>
      </c>
      <c r="C30" s="16">
        <f>'Ltg L3-WD-DU-LR'!C30*'Ltg-Calcs'!$I$7+'Ltg L3-WD-DU-LR'!H30*'Ltg-Calcs'!$I$9</f>
        <v>0.07422544182752605</v>
      </c>
      <c r="D30" s="16">
        <f>'Ltg L3-WD-DU-LR'!D30*'Ltg-Calcs'!$I$7+'Ltg L3-WD-DU-LR'!I30*'Ltg-Calcs'!$I$9</f>
        <v>0.025106730097352564</v>
      </c>
      <c r="E30" s="16">
        <f>'Ltg L3-WD-DU-LR'!E30*'Ltg-Calcs'!$J$8+'Ltg L3-WD-DU-LR'!J30*'Ltg-Calcs'!$J$10</f>
        <v>0.07220993009944038</v>
      </c>
      <c r="F30" s="16">
        <f>'Ltg L3-WD-DU-LR'!F30*'Ltg-Calcs'!$J$8+'Ltg L3-WD-DU-LR'!K30*'Ltg-Calcs'!$J$10</f>
        <v>0.025309358618257602</v>
      </c>
    </row>
    <row r="31" spans="2:6" ht="12.75">
      <c r="B31" s="9">
        <v>18</v>
      </c>
      <c r="C31" s="16">
        <f>'Ltg L3-WD-DU-LR'!C31*'Ltg-Calcs'!$I$7+'Ltg L3-WD-DU-LR'!H31*'Ltg-Calcs'!$I$9</f>
        <v>0.10657271608699265</v>
      </c>
      <c r="D31" s="16">
        <f>'Ltg L3-WD-DU-LR'!D31*'Ltg-Calcs'!$I$7+'Ltg L3-WD-DU-LR'!I31*'Ltg-Calcs'!$I$9</f>
        <v>0.03660181727855323</v>
      </c>
      <c r="E31" s="16">
        <f>'Ltg L3-WD-DU-LR'!E31*'Ltg-Calcs'!$J$8+'Ltg L3-WD-DU-LR'!J31*'Ltg-Calcs'!$J$10</f>
        <v>0.09432510438625527</v>
      </c>
      <c r="F31" s="16">
        <f>'Ltg L3-WD-DU-LR'!F31*'Ltg-Calcs'!$J$8+'Ltg L3-WD-DU-LR'!K31*'Ltg-Calcs'!$J$10</f>
        <v>0.03647761527837763</v>
      </c>
    </row>
    <row r="32" spans="2:6" ht="12.75">
      <c r="B32" s="9">
        <v>19</v>
      </c>
      <c r="C32" s="16">
        <f>'Ltg L3-WD-DU-LR'!C32*'Ltg-Calcs'!$I$7+'Ltg L3-WD-DU-LR'!H32*'Ltg-Calcs'!$I$9</f>
        <v>0.12682185304901983</v>
      </c>
      <c r="D32" s="16">
        <f>'Ltg L3-WD-DU-LR'!D32*'Ltg-Calcs'!$I$7+'Ltg L3-WD-DU-LR'!I32*'Ltg-Calcs'!$I$9</f>
        <v>0.06864209202488397</v>
      </c>
      <c r="E32" s="16">
        <f>'Ltg L3-WD-DU-LR'!E32*'Ltg-Calcs'!$J$8+'Ltg L3-WD-DU-LR'!J32*'Ltg-Calcs'!$J$10</f>
        <v>0.12668532746408667</v>
      </c>
      <c r="F32" s="16">
        <f>'Ltg L3-WD-DU-LR'!F32*'Ltg-Calcs'!$J$8+'Ltg L3-WD-DU-LR'!K32*'Ltg-Calcs'!$J$10</f>
        <v>0.06845578902462057</v>
      </c>
    </row>
    <row r="33" spans="2:6" ht="12.75">
      <c r="B33" s="9">
        <v>20</v>
      </c>
      <c r="C33" s="16">
        <f>'Ltg L3-WD-DU-LR'!C33*'Ltg-Calcs'!$I$7+'Ltg L3-WD-DU-LR'!H33*'Ltg-Calcs'!$I$9</f>
        <v>0.13288696697266983</v>
      </c>
      <c r="D33" s="16">
        <f>'Ltg L3-WD-DU-LR'!D33*'Ltg-Calcs'!$I$7+'Ltg L3-WD-DU-LR'!I33*'Ltg-Calcs'!$I$9</f>
        <v>0.10987843651617524</v>
      </c>
      <c r="E33" s="16">
        <f>'Ltg L3-WD-DU-LR'!E33*'Ltg-Calcs'!$J$8+'Ltg L3-WD-DU-LR'!J33*'Ltg-Calcs'!$J$10</f>
        <v>0.13693037625510318</v>
      </c>
      <c r="F33" s="16">
        <f>'Ltg L3-WD-DU-LR'!F33*'Ltg-Calcs'!$J$8+'Ltg L3-WD-DU-LR'!K33*'Ltg-Calcs'!$J$10</f>
        <v>0.10975423451599965</v>
      </c>
    </row>
    <row r="34" spans="2:6" ht="12.75">
      <c r="B34" s="9">
        <v>21</v>
      </c>
      <c r="C34" s="16">
        <f>'Ltg L3-WD-DU-LR'!C34*'Ltg-Calcs'!$I$7+'Ltg L3-WD-DU-LR'!H34*'Ltg-Calcs'!$I$9</f>
        <v>0.12082092022509104</v>
      </c>
      <c r="D34" s="16">
        <f>'Ltg L3-WD-DU-LR'!D34*'Ltg-Calcs'!$I$7+'Ltg L3-WD-DU-LR'!I34*'Ltg-Calcs'!$I$9</f>
        <v>0.1373936610705413</v>
      </c>
      <c r="E34" s="16">
        <f>'Ltg L3-WD-DU-LR'!E34*'Ltg-Calcs'!$J$8+'Ltg L3-WD-DU-LR'!J34*'Ltg-Calcs'!$J$10</f>
        <v>0.12082092022509104</v>
      </c>
      <c r="F34" s="16">
        <f>'Ltg L3-WD-DU-LR'!F34*'Ltg-Calcs'!$J$8+'Ltg L3-WD-DU-LR'!K34*'Ltg-Calcs'!$J$10</f>
        <v>0.1373936610705413</v>
      </c>
    </row>
    <row r="35" spans="2:6" ht="12.75">
      <c r="B35" s="9">
        <v>22</v>
      </c>
      <c r="C35" s="16">
        <f>'Ltg L3-WD-DU-LR'!C35*'Ltg-Calcs'!$I$7+'Ltg L3-WD-DU-LR'!H35*'Ltg-Calcs'!$I$9</f>
        <v>0.06443782412004856</v>
      </c>
      <c r="D35" s="16">
        <f>'Ltg L3-WD-DU-LR'!D35*'Ltg-Calcs'!$I$7+'Ltg L3-WD-DU-LR'!I35*'Ltg-Calcs'!$I$9</f>
        <v>0.11907450626113579</v>
      </c>
      <c r="E35" s="16">
        <f>'Ltg L3-WD-DU-LR'!E35*'Ltg-Calcs'!$J$8+'Ltg L3-WD-DU-LR'!J35*'Ltg-Calcs'!$J$10</f>
        <v>0.08054728015006068</v>
      </c>
      <c r="F35" s="16">
        <f>'Ltg L3-WD-DU-LR'!F35*'Ltg-Calcs'!$J$8+'Ltg L3-WD-DU-LR'!K35*'Ltg-Calcs'!$J$10</f>
        <v>0.11907450626113579</v>
      </c>
    </row>
    <row r="36" spans="2:6" ht="12.75">
      <c r="B36" s="9">
        <v>23</v>
      </c>
      <c r="C36" s="16">
        <f>'Ltg L3-WD-DU-LR'!C36*'Ltg-Calcs'!$I$7+'Ltg L3-WD-DU-LR'!H36*'Ltg-Calcs'!$I$9</f>
        <v>0.03221891206002428</v>
      </c>
      <c r="D36" s="16">
        <f>'Ltg L3-WD-DU-LR'!D36*'Ltg-Calcs'!$I$7+'Ltg L3-WD-DU-LR'!I36*'Ltg-Calcs'!$I$9</f>
        <v>0.06411704183291926</v>
      </c>
      <c r="E36" s="16">
        <f>'Ltg L3-WD-DU-LR'!E36*'Ltg-Calcs'!$J$8+'Ltg L3-WD-DU-LR'!J36*'Ltg-Calcs'!$J$10</f>
        <v>0.04832836809003641</v>
      </c>
      <c r="F36" s="16">
        <f>'Ltg L3-WD-DU-LR'!F36*'Ltg-Calcs'!$J$8+'Ltg L3-WD-DU-LR'!K36*'Ltg-Calcs'!$J$10</f>
        <v>0.07713328340802317</v>
      </c>
    </row>
    <row r="37" spans="2:6" ht="12.75">
      <c r="B37" s="9">
        <v>24</v>
      </c>
      <c r="C37" s="16">
        <f>'Ltg L3-WD-DU-LR'!C37*'Ltg-Calcs'!$I$7+'Ltg L3-WD-DU-LR'!H37*'Ltg-Calcs'!$I$9</f>
        <v>0.01610945603001214</v>
      </c>
      <c r="D37" s="16">
        <f>'Ltg L3-WD-DU-LR'!D37*'Ltg-Calcs'!$I$7+'Ltg L3-WD-DU-LR'!I37*'Ltg-Calcs'!$I$9</f>
        <v>0.027478732214108258</v>
      </c>
      <c r="E37" s="16">
        <f>'Ltg L3-WD-DU-LR'!E37*'Ltg-Calcs'!$J$8+'Ltg L3-WD-DU-LR'!J37*'Ltg-Calcs'!$J$10</f>
        <v>0.01610945603001214</v>
      </c>
      <c r="F37" s="16">
        <f>'Ltg L3-WD-DU-LR'!F37*'Ltg-Calcs'!$J$8+'Ltg L3-WD-DU-LR'!K37*'Ltg-Calcs'!$J$10</f>
        <v>0.027478732214108258</v>
      </c>
    </row>
    <row r="38" spans="3:6" ht="12.75">
      <c r="C38" s="16"/>
      <c r="D38" s="16"/>
      <c r="E38" s="16"/>
      <c r="F38" s="16"/>
    </row>
    <row r="39" ht="12.75">
      <c r="G39" s="52"/>
    </row>
    <row r="40" ht="12.75">
      <c r="G40" s="52"/>
    </row>
    <row r="43" ht="12.75">
      <c r="B43" s="7" t="s">
        <v>380</v>
      </c>
    </row>
    <row r="44" ht="12.75">
      <c r="B44" s="7"/>
    </row>
    <row r="45" ht="12.75">
      <c r="B45" s="8" t="s">
        <v>91</v>
      </c>
    </row>
    <row r="46" ht="12.75">
      <c r="B46" s="7" t="str">
        <f>C13&amp;"-DS"&amp;" =DAY-SCHEDULE   TYPE = FRACTION"</f>
        <v>Ltg-LR-WD-DS =DAY-SCHEDULE   TYPE = FRACTION</v>
      </c>
    </row>
    <row r="47" ht="12.75">
      <c r="B47" s="7" t="str">
        <f>"(1,24)   ("&amp;TEXT(C14,"0.0000")&amp;","&amp;TEXT(C15,"0.0000")&amp;","&amp;TEXT(C16,"0.0000")&amp;","&amp;TEXT(C17,"0.0000")&amp;","&amp;TEXT(C18,"0.0000")&amp;","&amp;TEXT(C19,"0.0000")&amp;","&amp;TEXT(C20,"0.0000")&amp;","&amp;TEXT(C21,"0.0000")&amp;","</f>
        <v>(1,24)   (0.0081,0.0081,0.0081,0.0081,0.0161,0.0322,0.0380,0.0361,</v>
      </c>
    </row>
    <row r="48" ht="12.75">
      <c r="B48" s="7" t="str">
        <f>"          "&amp;TEXT(C22,"0.0000")&amp;","&amp;TEXT(C23,"0.0000")&amp;","&amp;TEXT(C24,"0.0000")&amp;","&amp;TEXT(C25,"0.0000")&amp;","&amp;TEXT(C26,"0.0000")&amp;","&amp;TEXT(C27,"0.0000")&amp;","&amp;TEXT(C28,"0.0000")&amp;","&amp;TEXT(C29,"0.0000")&amp;","</f>
        <v>          0.0161,0.0161,0.0161,0.0161,0.0161,0.0161,0.0161,0.0341,</v>
      </c>
    </row>
    <row r="49" ht="12.75">
      <c r="B49" s="7" t="str">
        <f>"          "&amp;TEXT(C30,"0.0000")&amp;","&amp;TEXT(C31,"0.0000")&amp;","&amp;TEXT(C32,"0.0000")&amp;","&amp;TEXT(C33,"0.0000")&amp;","&amp;TEXT(C34,"0.0000")&amp;","&amp;TEXT(C35,"0.0000")&amp;","&amp;TEXT(C36,"0.0000")&amp;","&amp;TEXT(C37,"0.0000")&amp;")  .."</f>
        <v>          0.0742,0.1066,0.1268,0.1329,0.1208,0.0644,0.0322,0.0161)  ..</v>
      </c>
    </row>
    <row r="50" ht="12.75">
      <c r="B50" s="7"/>
    </row>
    <row r="51" ht="12.75">
      <c r="B51" s="8" t="s">
        <v>88</v>
      </c>
    </row>
    <row r="52" ht="12.75">
      <c r="B52" s="7" t="str">
        <f>D13&amp;"-DS"&amp;" =DAY-SCHEDULE   TYPE = FRACTION"</f>
        <v>Ltg-BR-WD-DS =DAY-SCHEDULE   TYPE = FRACTION</v>
      </c>
    </row>
    <row r="53" ht="12.75">
      <c r="B53" s="7" t="str">
        <f>"(1,24)   ("&amp;TEXT(D14,"0.0000")&amp;","&amp;TEXT(D15,"0.0000")&amp;","&amp;TEXT(D16,"0.0000")&amp;","&amp;TEXT(D17,"0.0000")&amp;","&amp;TEXT(D18,"0.0000")&amp;","&amp;TEXT(D19,"0.0000")&amp;","&amp;TEXT(D20,"0.0000")&amp;","&amp;TEXT(D21,"0.0000")&amp;","</f>
        <v>(1,24)   (0.0092,0.0092,0.0092,0.0092,0.0366,0.0800,0.0867,0.0731,</v>
      </c>
    </row>
    <row r="54" ht="12.75">
      <c r="B54" s="7" t="str">
        <f>"          "&amp;TEXT(D22,"0.0000")&amp;","&amp;TEXT(D23,"0.0000")&amp;","&amp;TEXT(D24,"0.0000")&amp;","&amp;TEXT(D25,"0.0000")&amp;","&amp;TEXT(D26,"0.0000")&amp;","&amp;TEXT(D27,"0.0000")&amp;","&amp;TEXT(D28,"0.0000")&amp;","&amp;TEXT(D29,"0.0000")&amp;","</f>
        <v>          0.0275,0.0092,0.0092,0.0092,0.0092,0.0092,0.0092,0.0114,</v>
      </c>
    </row>
    <row r="55" ht="12.75">
      <c r="B55" s="7" t="str">
        <f>"          "&amp;TEXT(D30,"0.0000")&amp;","&amp;TEXT(D31,"0.0000")&amp;","&amp;TEXT(D32,"0.0000")&amp;","&amp;TEXT(D33,"0.0000")&amp;","&amp;TEXT(D34,"0.0000")&amp;","&amp;TEXT(D35,"0.0000")&amp;","&amp;TEXT(D36,"0.0000")&amp;","&amp;TEXT(D37,"0.0000")&amp;")  .."</f>
        <v>          0.0251,0.0366,0.0686,0.1099,0.1374,0.1191,0.0641,0.0275)  ..</v>
      </c>
    </row>
    <row r="56" ht="12.75">
      <c r="B56" s="7"/>
    </row>
    <row r="57" ht="12.75">
      <c r="B57" s="8" t="s">
        <v>89</v>
      </c>
    </row>
    <row r="58" ht="12.75">
      <c r="B58" s="7" t="str">
        <f>E13&amp;"-DS"&amp;" =DAY-SCHEDULE   TYPE = FRACTION"</f>
        <v>Ltg-LR-WE-DS =DAY-SCHEDULE   TYPE = FRACTION</v>
      </c>
    </row>
    <row r="59" ht="12.75">
      <c r="B59" s="7" t="str">
        <f>"(1,24)   ("&amp;TEXT(E14,"0.0000")&amp;","&amp;TEXT(E15,"0.0000")&amp;","&amp;TEXT(E16,"0.0000")&amp;","&amp;TEXT(E17,"0.0000")&amp;","&amp;TEXT(E18,"0.0000")&amp;","&amp;TEXT(E19,"0.0000")&amp;","&amp;TEXT(E20,"0.0000")&amp;","&amp;TEXT(E21,"0.0000")&amp;","</f>
        <v>(1,24)   (0.0081,0.0081,0.0081,0.0081,0.0161,0.0322,0.0362,0.0362,</v>
      </c>
    </row>
    <row r="60" ht="12.75">
      <c r="B60" s="7" t="str">
        <f>"          "&amp;TEXT(E22,"0.0000")&amp;","&amp;TEXT(E23,"0.0000")&amp;","&amp;TEXT(E24,"0.0000")&amp;","&amp;TEXT(E25,"0.0000")&amp;","&amp;TEXT(E26,"0.0000")&amp;","&amp;TEXT(E27,"0.0000")&amp;","&amp;TEXT(E28,"0.0000")&amp;","&amp;TEXT(E29,"0.0000")&amp;","</f>
        <v>          0.0242,0.0242,0.0242,0.0242,0.0242,0.0242,0.0242,0.0362,</v>
      </c>
    </row>
    <row r="61" ht="12.75">
      <c r="B61" s="7" t="str">
        <f>"          "&amp;TEXT(E30,"0.0000")&amp;","&amp;TEXT(E31,"0.0000")&amp;","&amp;TEXT(E32,"0.0000")&amp;","&amp;TEXT(E33,"0.0000")&amp;","&amp;TEXT(E34,"0.0000")&amp;","&amp;TEXT(E35,"0.0000")&amp;","&amp;TEXT(E36,"0.0000")&amp;","&amp;TEXT(E37,"0.0000")&amp;")  .."</f>
        <v>          0.0722,0.0943,0.1267,0.1369,0.1208,0.0805,0.0483,0.0161)  ..</v>
      </c>
    </row>
    <row r="62" ht="12.75">
      <c r="B62" s="7"/>
    </row>
    <row r="63" ht="12.75">
      <c r="B63" s="8" t="s">
        <v>90</v>
      </c>
    </row>
    <row r="64" ht="12.75">
      <c r="B64" s="7" t="str">
        <f>F13&amp;"-DS"&amp;" =DAY-SCHEDULE   TYPE = FRACTION"</f>
        <v>Ltg-BR-WE-DS =DAY-SCHEDULE   TYPE = FRACTION</v>
      </c>
    </row>
    <row r="65" ht="12.75">
      <c r="B65" s="7" t="str">
        <f>"(1,24)   ("&amp;TEXT(F14,"0.0000")&amp;","&amp;TEXT(F15,"0.0000")&amp;","&amp;TEXT(F16,"0.0000")&amp;","&amp;TEXT(F17,"0.0000")&amp;","&amp;TEXT(F18,"0.0000")&amp;","&amp;TEXT(F19,"0.0000")&amp;","&amp;TEXT(F20,"0.0000")&amp;","&amp;TEXT(F21,"0.0000")&amp;","</f>
        <v>(1,24)   (0.0092,0.0092,0.0092,0.0092,0.0366,0.0807,0.0877,0.0738,</v>
      </c>
    </row>
    <row r="66" ht="12.75">
      <c r="B66" s="7" t="str">
        <f>"          "&amp;TEXT(F22,"0.0000")&amp;","&amp;TEXT(F23,"0.0000")&amp;","&amp;TEXT(F24,"0.0000")&amp;","&amp;TEXT(F25,"0.0000")&amp;","&amp;TEXT(F26,"0.0000")&amp;","&amp;TEXT(F27,"0.0000")&amp;","&amp;TEXT(F28,"0.0000")&amp;","&amp;TEXT(F29,"0.0000")&amp;","</f>
        <v>          0.0275,0.0092,0.0092,0.0092,0.0092,0.0092,0.0092,0.0117,</v>
      </c>
    </row>
    <row r="67" ht="12.75">
      <c r="B67" s="7" t="str">
        <f>"          "&amp;TEXT(F30,"0.0000")&amp;","&amp;TEXT(F31,"0.0000")&amp;","&amp;TEXT(F32,"0.0000")&amp;","&amp;TEXT(F33,"0.0000")&amp;","&amp;TEXT(F34,"0.0000")&amp;","&amp;TEXT(F35,"0.0000")&amp;","&amp;TEXT(F36,"0.0000")&amp;","&amp;TEXT(F37,"0.0000")&amp;")  .."</f>
        <v>          0.0253,0.0365,0.0685,0.1098,0.1374,0.1191,0.0771,0.0275)  ..</v>
      </c>
    </row>
    <row r="70" ht="12.75">
      <c r="B70" s="7" t="str">
        <f>"Ltg-LR-SCH =SCHEDULE TYPE = FRACTION"</f>
        <v>Ltg-LR-SCH =SCHEDULE TYPE = FRACTION</v>
      </c>
    </row>
    <row r="71" ht="12.75">
      <c r="B71" s="7" t="str">
        <f>"          THRU DEC 31 (WD)   "&amp;C13&amp;"-DS"</f>
        <v>          THRU DEC 31 (WD)   Ltg-LR-WD-DS</v>
      </c>
    </row>
    <row r="72" ht="12.75">
      <c r="B72" s="7" t="str">
        <f>"                      (WEH)  "&amp;E13&amp;"-DS  .."</f>
        <v>                      (WEH)  Ltg-LR-WE-DS  ..</v>
      </c>
    </row>
    <row r="73" ht="12.75">
      <c r="B73" s="7"/>
    </row>
    <row r="74" ht="12.75">
      <c r="B74" s="7"/>
    </row>
    <row r="75" ht="12.75">
      <c r="B75" s="7" t="str">
        <f>"Ltg-BR-SCH =SCHEDULE TYPE = FRACTION"</f>
        <v>Ltg-BR-SCH =SCHEDULE TYPE = FRACTION</v>
      </c>
    </row>
    <row r="76" ht="12.75">
      <c r="B76" s="7" t="str">
        <f>"          THRU DEC 31 (WD)   "&amp;D13&amp;"-DS"</f>
        <v>          THRU DEC 31 (WD)   Ltg-BR-WD-DS</v>
      </c>
    </row>
    <row r="77" ht="12.75">
      <c r="B77" s="7" t="str">
        <f>"                      (WEH)  "&amp;F13&amp;"-DS  .."</f>
        <v>                      (WEH)  Ltg-BR-WE-DS  ..</v>
      </c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</sheetData>
  <mergeCells count="2">
    <mergeCell ref="C11:D11"/>
    <mergeCell ref="E11:F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U199"/>
  <sheetViews>
    <sheetView workbookViewId="0" topLeftCell="A1">
      <selection activeCell="F12" sqref="F12"/>
    </sheetView>
  </sheetViews>
  <sheetFormatPr defaultColWidth="9.140625" defaultRowHeight="12.75"/>
  <cols>
    <col min="7" max="7" width="9.57421875" style="0" bestFit="1" customWidth="1"/>
  </cols>
  <sheetData>
    <row r="2" spans="2:7" ht="12.75">
      <c r="B2" s="13" t="s">
        <v>367</v>
      </c>
      <c r="C2" s="13"/>
      <c r="D2" s="13" t="s">
        <v>87</v>
      </c>
      <c r="F2" t="s">
        <v>381</v>
      </c>
      <c r="G2" t="s">
        <v>385</v>
      </c>
    </row>
    <row r="3" spans="2:7" ht="12.75">
      <c r="B3" s="13" t="s">
        <v>368</v>
      </c>
      <c r="C3" s="13"/>
      <c r="D3" s="13">
        <v>2</v>
      </c>
      <c r="G3" t="s">
        <v>386</v>
      </c>
    </row>
    <row r="4" spans="2:4" ht="12.75">
      <c r="B4" s="2" t="s">
        <v>369</v>
      </c>
      <c r="C4" s="13" t="s">
        <v>370</v>
      </c>
      <c r="D4" s="13" t="s">
        <v>362</v>
      </c>
    </row>
    <row r="5" spans="2:4" ht="12.75">
      <c r="B5" s="2" t="s">
        <v>371</v>
      </c>
      <c r="C5" s="13" t="s">
        <v>372</v>
      </c>
      <c r="D5" s="13" t="s">
        <v>373</v>
      </c>
    </row>
    <row r="6" spans="2:3" ht="12.75">
      <c r="B6" s="2"/>
      <c r="C6" s="3" t="s">
        <v>377</v>
      </c>
    </row>
    <row r="7" spans="2:3" ht="12.75">
      <c r="B7" s="2"/>
      <c r="C7" s="3"/>
    </row>
    <row r="11" spans="3:16" ht="12.75">
      <c r="C11" s="70" t="s">
        <v>214</v>
      </c>
      <c r="D11" s="70"/>
      <c r="E11" s="70" t="s">
        <v>213</v>
      </c>
      <c r="F11" s="70"/>
      <c r="G11" s="1"/>
      <c r="H11" s="1"/>
      <c r="I11" s="1"/>
      <c r="J11" s="1"/>
      <c r="L11" s="70"/>
      <c r="M11" s="70"/>
      <c r="N11" s="70"/>
      <c r="O11" s="70"/>
      <c r="P11" s="1"/>
    </row>
    <row r="12" spans="3:6" ht="12.75">
      <c r="C12" t="s">
        <v>370</v>
      </c>
      <c r="D12" t="s">
        <v>362</v>
      </c>
      <c r="E12" t="s">
        <v>370</v>
      </c>
      <c r="F12" t="s">
        <v>362</v>
      </c>
    </row>
    <row r="13" spans="2:6" ht="12.75">
      <c r="B13" s="10" t="s">
        <v>388</v>
      </c>
      <c r="C13" s="11" t="s">
        <v>166</v>
      </c>
      <c r="D13" s="11" t="s">
        <v>163</v>
      </c>
      <c r="E13" s="11" t="s">
        <v>164</v>
      </c>
      <c r="F13" s="11" t="s">
        <v>165</v>
      </c>
    </row>
    <row r="14" spans="2:20" ht="12.75">
      <c r="B14" s="9">
        <v>1</v>
      </c>
      <c r="C14" s="15">
        <f>'Ltg L3-WD-DU-LR'!C14*'Ltg-Calcs'!$H$7+'Ltg L3-WD-DU-LR'!E14*'Ltg-Calcs'!$H$8</f>
        <v>0.00805472801500607</v>
      </c>
      <c r="D14" s="15">
        <f>'Ltg L3-WD-DU-LR'!D14*'Ltg-Calcs'!$H$7+'Ltg L3-WD-DU-LR'!F14*'Ltg-Calcs'!$H$8</f>
        <v>0.009159577404702753</v>
      </c>
      <c r="E14" s="15">
        <f>+'Ltg L3-WD-DU-LR'!H14*'Ltg-Calcs'!$H$9+'Ltg L3-WD-DU-LR'!J14*'Ltg-Calcs'!$H$10</f>
        <v>0.00805472801500607</v>
      </c>
      <c r="F14" s="15">
        <f>+'Ltg L3-WD-DU-LR'!I14*'Ltg-Calcs'!$H$9+'Ltg L3-WD-DU-LR'!K14*'Ltg-Calcs'!$H$10</f>
        <v>0.009159577404702753</v>
      </c>
      <c r="Q14" s="15"/>
      <c r="R14" s="15"/>
      <c r="S14" s="15"/>
      <c r="T14" s="15"/>
    </row>
    <row r="15" spans="2:20" ht="12.75">
      <c r="B15" s="9">
        <v>2</v>
      </c>
      <c r="C15" s="15">
        <f>'Ltg L3-WD-DU-LR'!C15*'Ltg-Calcs'!$H$7+'Ltg L3-WD-DU-LR'!E15*'Ltg-Calcs'!$H$8</f>
        <v>0.00805472801500607</v>
      </c>
      <c r="D15" s="15">
        <f>'Ltg L3-WD-DU-LR'!D15*'Ltg-Calcs'!$H$7+'Ltg L3-WD-DU-LR'!F15*'Ltg-Calcs'!$H$8</f>
        <v>0.009159577404702753</v>
      </c>
      <c r="E15" s="15">
        <f>+'Ltg L3-WD-DU-LR'!H15*'Ltg-Calcs'!$H$9+'Ltg L3-WD-DU-LR'!J15*'Ltg-Calcs'!$H$10</f>
        <v>0.00805472801500607</v>
      </c>
      <c r="F15" s="15">
        <f>+'Ltg L3-WD-DU-LR'!I15*'Ltg-Calcs'!$H$9+'Ltg L3-WD-DU-LR'!K15*'Ltg-Calcs'!$H$10</f>
        <v>0.009159577404702753</v>
      </c>
      <c r="K15" s="9"/>
      <c r="L15" s="15"/>
      <c r="M15" s="15"/>
      <c r="N15" s="15"/>
      <c r="O15" s="15"/>
      <c r="Q15" s="15"/>
      <c r="R15" s="15"/>
      <c r="S15" s="15"/>
      <c r="T15" s="15"/>
    </row>
    <row r="16" spans="2:20" ht="12.75">
      <c r="B16" s="9">
        <v>3</v>
      </c>
      <c r="C16" s="15">
        <f>'Ltg L3-WD-DU-LR'!C16*'Ltg-Calcs'!$H$7+'Ltg L3-WD-DU-LR'!E16*'Ltg-Calcs'!$H$8</f>
        <v>0.00805472801500607</v>
      </c>
      <c r="D16" s="15">
        <f>'Ltg L3-WD-DU-LR'!D16*'Ltg-Calcs'!$H$7+'Ltg L3-WD-DU-LR'!F16*'Ltg-Calcs'!$H$8</f>
        <v>0.009159577404702753</v>
      </c>
      <c r="E16" s="15">
        <f>+'Ltg L3-WD-DU-LR'!H16*'Ltg-Calcs'!$H$9+'Ltg L3-WD-DU-LR'!J16*'Ltg-Calcs'!$H$10</f>
        <v>0.00805472801500607</v>
      </c>
      <c r="F16" s="15">
        <f>+'Ltg L3-WD-DU-LR'!I16*'Ltg-Calcs'!$H$9+'Ltg L3-WD-DU-LR'!K16*'Ltg-Calcs'!$H$10</f>
        <v>0.009159577404702753</v>
      </c>
      <c r="K16" s="9"/>
      <c r="L16" s="15"/>
      <c r="M16" s="15"/>
      <c r="N16" s="15"/>
      <c r="O16" s="15"/>
      <c r="Q16" s="15"/>
      <c r="R16" s="15"/>
      <c r="S16" s="15"/>
      <c r="T16" s="15"/>
    </row>
    <row r="17" spans="2:20" ht="12.75">
      <c r="B17" s="9">
        <v>4</v>
      </c>
      <c r="C17" s="15">
        <f>'Ltg L3-WD-DU-LR'!C17*'Ltg-Calcs'!$H$7+'Ltg L3-WD-DU-LR'!E17*'Ltg-Calcs'!$H$8</f>
        <v>0.00805472801500607</v>
      </c>
      <c r="D17" s="15">
        <f>'Ltg L3-WD-DU-LR'!D17*'Ltg-Calcs'!$H$7+'Ltg L3-WD-DU-LR'!F17*'Ltg-Calcs'!$H$8</f>
        <v>0.009159577404702753</v>
      </c>
      <c r="E17" s="15">
        <f>+'Ltg L3-WD-DU-LR'!H17*'Ltg-Calcs'!$H$9+'Ltg L3-WD-DU-LR'!J17*'Ltg-Calcs'!$H$10</f>
        <v>0.00805472801500607</v>
      </c>
      <c r="F17" s="15">
        <f>+'Ltg L3-WD-DU-LR'!I17*'Ltg-Calcs'!$H$9+'Ltg L3-WD-DU-LR'!K17*'Ltg-Calcs'!$H$10</f>
        <v>0.009159577404702753</v>
      </c>
      <c r="K17" s="9"/>
      <c r="L17" s="15"/>
      <c r="M17" s="15"/>
      <c r="N17" s="15"/>
      <c r="O17" s="15"/>
      <c r="Q17" s="15"/>
      <c r="R17" s="15"/>
      <c r="S17" s="15"/>
      <c r="T17" s="15"/>
    </row>
    <row r="18" spans="2:20" ht="12.75">
      <c r="B18" s="9">
        <v>5</v>
      </c>
      <c r="C18" s="15">
        <f>'Ltg L3-WD-DU-LR'!C18*'Ltg-Calcs'!$H$7+'Ltg L3-WD-DU-LR'!E18*'Ltg-Calcs'!$H$8</f>
        <v>0.01610945603001214</v>
      </c>
      <c r="D18" s="15">
        <f>'Ltg L3-WD-DU-LR'!D18*'Ltg-Calcs'!$H$7+'Ltg L3-WD-DU-LR'!F18*'Ltg-Calcs'!$H$8</f>
        <v>0.03663830961881101</v>
      </c>
      <c r="E18" s="15">
        <f>+'Ltg L3-WD-DU-LR'!H18*'Ltg-Calcs'!$H$9+'Ltg L3-WD-DU-LR'!J18*'Ltg-Calcs'!$H$10</f>
        <v>0.01610945603001214</v>
      </c>
      <c r="F18" s="15">
        <f>+'Ltg L3-WD-DU-LR'!I18*'Ltg-Calcs'!$H$9+'Ltg L3-WD-DU-LR'!K18*'Ltg-Calcs'!$H$10</f>
        <v>0.03663830961881101</v>
      </c>
      <c r="K18" s="9"/>
      <c r="L18" s="15"/>
      <c r="M18" s="15"/>
      <c r="N18" s="15"/>
      <c r="O18" s="15"/>
      <c r="Q18" s="15"/>
      <c r="R18" s="15"/>
      <c r="S18" s="15"/>
      <c r="T18" s="15"/>
    </row>
    <row r="19" spans="2:20" ht="12.75">
      <c r="B19" s="9">
        <v>6</v>
      </c>
      <c r="C19" s="15">
        <f>'Ltg L3-WD-DU-LR'!C19*'Ltg-Calcs'!$H$7+'Ltg L3-WD-DU-LR'!E19*'Ltg-Calcs'!$H$8</f>
        <v>0.03221891206002428</v>
      </c>
      <c r="D19" s="15">
        <f>'Ltg L3-WD-DU-LR'!D19*'Ltg-Calcs'!$H$7+'Ltg L3-WD-DU-LR'!F19*'Ltg-Calcs'!$H$8</f>
        <v>0.08010834824112961</v>
      </c>
      <c r="E19" s="15">
        <f>+'Ltg L3-WD-DU-LR'!H19*'Ltg-Calcs'!$H$9+'Ltg L3-WD-DU-LR'!J19*'Ltg-Calcs'!$H$10</f>
        <v>0.03221891206002428</v>
      </c>
      <c r="F19" s="15">
        <f>+'Ltg L3-WD-DU-LR'!I19*'Ltg-Calcs'!$H$9+'Ltg L3-WD-DU-LR'!K19*'Ltg-Calcs'!$H$10</f>
        <v>0.08029564322709534</v>
      </c>
      <c r="K19" s="9"/>
      <c r="L19" s="15"/>
      <c r="M19" s="15"/>
      <c r="N19" s="15"/>
      <c r="O19" s="15"/>
      <c r="Q19" s="15"/>
      <c r="R19" s="15"/>
      <c r="S19" s="15"/>
      <c r="T19" s="15"/>
    </row>
    <row r="20" spans="2:20" ht="12.75">
      <c r="B20" s="9">
        <v>7</v>
      </c>
      <c r="C20" s="15">
        <f>'Ltg L3-WD-DU-LR'!C20*'Ltg-Calcs'!$H$7+'Ltg L3-WD-DU-LR'!E20*'Ltg-Calcs'!$H$8</f>
        <v>0.038849599762985076</v>
      </c>
      <c r="D20" s="15">
        <f>'Ltg L3-WD-DU-LR'!D20*'Ltg-Calcs'!$H$7+'Ltg L3-WD-DU-LR'!F20*'Ltg-Calcs'!$H$8</f>
        <v>0.08699068264466317</v>
      </c>
      <c r="E20" s="15">
        <f>+'Ltg L3-WD-DU-LR'!H20*'Ltg-Calcs'!$H$9+'Ltg L3-WD-DU-LR'!J20*'Ltg-Calcs'!$H$10</f>
        <v>0.036071173284592396</v>
      </c>
      <c r="F20" s="15">
        <f>+'Ltg L3-WD-DU-LR'!I20*'Ltg-Calcs'!$H$9+'Ltg L3-WD-DU-LR'!K20*'Ltg-Calcs'!$H$10</f>
        <v>0.08711554596864031</v>
      </c>
      <c r="K20" s="9"/>
      <c r="L20" s="15"/>
      <c r="M20" s="15"/>
      <c r="N20" s="15"/>
      <c r="O20" s="15"/>
      <c r="Q20" s="15"/>
      <c r="R20" s="15"/>
      <c r="S20" s="15"/>
      <c r="T20" s="15"/>
    </row>
    <row r="21" spans="2:20" ht="12.75">
      <c r="B21" s="9">
        <v>8</v>
      </c>
      <c r="C21" s="15">
        <f>'Ltg L3-WD-DU-LR'!C21*'Ltg-Calcs'!$H$7+'Ltg L3-WD-DU-LR'!E21*'Ltg-Calcs'!$H$8</f>
        <v>0.03755906323019405</v>
      </c>
      <c r="D21" s="15">
        <f>'Ltg L3-WD-DU-LR'!D21*'Ltg-Calcs'!$H$7+'Ltg L3-WD-DU-LR'!F21*'Ltg-Calcs'!$H$8</f>
        <v>0.07327661923762202</v>
      </c>
      <c r="E21" s="15">
        <f>+'Ltg L3-WD-DU-LR'!H21*'Ltg-Calcs'!$H$9+'Ltg L3-WD-DU-LR'!J21*'Ltg-Calcs'!$H$10</f>
        <v>0.03467035102111308</v>
      </c>
      <c r="F21" s="15">
        <f>+'Ltg L3-WD-DU-LR'!I21*'Ltg-Calcs'!$H$9+'Ltg L3-WD-DU-LR'!K21*'Ltg-Calcs'!$H$10</f>
        <v>0.07327661923762202</v>
      </c>
      <c r="K21" s="9"/>
      <c r="L21" s="15"/>
      <c r="M21" s="15"/>
      <c r="N21" s="15"/>
      <c r="O21" s="15"/>
      <c r="Q21" s="15"/>
      <c r="R21" s="15"/>
      <c r="S21" s="15"/>
      <c r="T21" s="15"/>
    </row>
    <row r="22" spans="2:20" ht="12.75">
      <c r="B22" s="9">
        <v>9</v>
      </c>
      <c r="C22" s="15">
        <f>'Ltg L3-WD-DU-LR'!C22*'Ltg-Calcs'!$H$7+'Ltg L3-WD-DU-LR'!E22*'Ltg-Calcs'!$H$8</f>
        <v>0.024164184045018206</v>
      </c>
      <c r="D22" s="15">
        <f>'Ltg L3-WD-DU-LR'!D22*'Ltg-Calcs'!$H$7+'Ltg L3-WD-DU-LR'!F22*'Ltg-Calcs'!$H$8</f>
        <v>0.027478732214108258</v>
      </c>
      <c r="E22" s="15">
        <f>+'Ltg L3-WD-DU-LR'!H22*'Ltg-Calcs'!$H$9+'Ltg L3-WD-DU-LR'!J22*'Ltg-Calcs'!$H$10</f>
        <v>0.01313270872011859</v>
      </c>
      <c r="F22" s="15">
        <f>+'Ltg L3-WD-DU-LR'!I22*'Ltg-Calcs'!$H$9+'Ltg L3-WD-DU-LR'!K22*'Ltg-Calcs'!$H$10</f>
        <v>0.027478732214108258</v>
      </c>
      <c r="K22" s="9"/>
      <c r="L22" s="15"/>
      <c r="M22" s="15"/>
      <c r="N22" s="15"/>
      <c r="O22" s="15"/>
      <c r="Q22" s="15"/>
      <c r="R22" s="15"/>
      <c r="S22" s="15"/>
      <c r="T22" s="15"/>
    </row>
    <row r="23" spans="2:20" ht="12.75">
      <c r="B23" s="9">
        <v>10</v>
      </c>
      <c r="C23" s="15">
        <f>'Ltg L3-WD-DU-LR'!C23*'Ltg-Calcs'!$H$7+'Ltg L3-WD-DU-LR'!E23*'Ltg-Calcs'!$H$8</f>
        <v>0.024164184045018206</v>
      </c>
      <c r="D23" s="15">
        <f>'Ltg L3-WD-DU-LR'!D23*'Ltg-Calcs'!$H$7+'Ltg L3-WD-DU-LR'!F23*'Ltg-Calcs'!$H$8</f>
        <v>0.009159577404702753</v>
      </c>
      <c r="E23" s="15">
        <f>+'Ltg L3-WD-DU-LR'!H23*'Ltg-Calcs'!$H$9+'Ltg L3-WD-DU-LR'!J23*'Ltg-Calcs'!$H$10</f>
        <v>0.01313270872011859</v>
      </c>
      <c r="F23" s="15">
        <f>+'Ltg L3-WD-DU-LR'!I23*'Ltg-Calcs'!$H$9+'Ltg L3-WD-DU-LR'!K23*'Ltg-Calcs'!$H$10</f>
        <v>0.009159577404702753</v>
      </c>
      <c r="K23" s="9"/>
      <c r="L23" s="15"/>
      <c r="M23" s="15"/>
      <c r="N23" s="15"/>
      <c r="O23" s="15"/>
      <c r="Q23" s="15"/>
      <c r="R23" s="15"/>
      <c r="S23" s="15"/>
      <c r="T23" s="15"/>
    </row>
    <row r="24" spans="2:20" ht="12.75">
      <c r="B24" s="9">
        <v>11</v>
      </c>
      <c r="C24" s="15">
        <f>'Ltg L3-WD-DU-LR'!C24*'Ltg-Calcs'!$H$7+'Ltg L3-WD-DU-LR'!E24*'Ltg-Calcs'!$H$8</f>
        <v>0.024164184045018206</v>
      </c>
      <c r="D24" s="15">
        <f>'Ltg L3-WD-DU-LR'!D24*'Ltg-Calcs'!$H$7+'Ltg L3-WD-DU-LR'!F24*'Ltg-Calcs'!$H$8</f>
        <v>0.009159577404702753</v>
      </c>
      <c r="E24" s="15">
        <f>+'Ltg L3-WD-DU-LR'!H24*'Ltg-Calcs'!$H$9+'Ltg L3-WD-DU-LR'!J24*'Ltg-Calcs'!$H$10</f>
        <v>0.01313270872011859</v>
      </c>
      <c r="F24" s="15">
        <f>+'Ltg L3-WD-DU-LR'!I24*'Ltg-Calcs'!$H$9+'Ltg L3-WD-DU-LR'!K24*'Ltg-Calcs'!$H$10</f>
        <v>0.009159577404702753</v>
      </c>
      <c r="K24" s="9"/>
      <c r="L24" s="15"/>
      <c r="M24" s="15"/>
      <c r="N24" s="15"/>
      <c r="O24" s="15"/>
      <c r="Q24" s="15"/>
      <c r="R24" s="15"/>
      <c r="S24" s="15"/>
      <c r="T24" s="15"/>
    </row>
    <row r="25" spans="2:20" ht="12.75">
      <c r="B25" s="9">
        <v>12</v>
      </c>
      <c r="C25" s="15">
        <f>'Ltg L3-WD-DU-LR'!C25*'Ltg-Calcs'!$H$7+'Ltg L3-WD-DU-LR'!E25*'Ltg-Calcs'!$H$8</f>
        <v>0.024164184045018206</v>
      </c>
      <c r="D25" s="15">
        <f>'Ltg L3-WD-DU-LR'!D25*'Ltg-Calcs'!$H$7+'Ltg L3-WD-DU-LR'!F25*'Ltg-Calcs'!$H$8</f>
        <v>0.009159577404702753</v>
      </c>
      <c r="E25" s="15">
        <f>+'Ltg L3-WD-DU-LR'!H25*'Ltg-Calcs'!$H$9+'Ltg L3-WD-DU-LR'!J25*'Ltg-Calcs'!$H$10</f>
        <v>0.01313270872011859</v>
      </c>
      <c r="F25" s="15">
        <f>+'Ltg L3-WD-DU-LR'!I25*'Ltg-Calcs'!$H$9+'Ltg L3-WD-DU-LR'!K25*'Ltg-Calcs'!$H$10</f>
        <v>0.009159577404702753</v>
      </c>
      <c r="K25" s="9"/>
      <c r="L25" s="15"/>
      <c r="M25" s="15"/>
      <c r="N25" s="15"/>
      <c r="O25" s="15"/>
      <c r="Q25" s="15"/>
      <c r="R25" s="15"/>
      <c r="S25" s="15"/>
      <c r="T25" s="15"/>
    </row>
    <row r="26" spans="2:20" ht="12.75">
      <c r="B26" s="9">
        <v>13</v>
      </c>
      <c r="C26" s="15">
        <f>'Ltg L3-WD-DU-LR'!C26*'Ltg-Calcs'!$H$7+'Ltg L3-WD-DU-LR'!E26*'Ltg-Calcs'!$H$8</f>
        <v>0.024164184045018206</v>
      </c>
      <c r="D26" s="15">
        <f>'Ltg L3-WD-DU-LR'!D26*'Ltg-Calcs'!$H$7+'Ltg L3-WD-DU-LR'!F26*'Ltg-Calcs'!$H$8</f>
        <v>0.009159577404702753</v>
      </c>
      <c r="E26" s="15">
        <f>+'Ltg L3-WD-DU-LR'!H26*'Ltg-Calcs'!$H$9+'Ltg L3-WD-DU-LR'!J26*'Ltg-Calcs'!$H$10</f>
        <v>0.01313270872011859</v>
      </c>
      <c r="F26" s="15">
        <f>+'Ltg L3-WD-DU-LR'!I26*'Ltg-Calcs'!$H$9+'Ltg L3-WD-DU-LR'!K26*'Ltg-Calcs'!$H$10</f>
        <v>0.009159577404702753</v>
      </c>
      <c r="K26" s="9"/>
      <c r="L26" s="15"/>
      <c r="M26" s="15"/>
      <c r="N26" s="15"/>
      <c r="O26" s="15"/>
      <c r="Q26" s="15"/>
      <c r="R26" s="15"/>
      <c r="S26" s="15"/>
      <c r="T26" s="15"/>
    </row>
    <row r="27" spans="2:20" ht="12.75">
      <c r="B27" s="9">
        <v>14</v>
      </c>
      <c r="C27" s="15">
        <f>'Ltg L3-WD-DU-LR'!C27*'Ltg-Calcs'!$H$7+'Ltg L3-WD-DU-LR'!E27*'Ltg-Calcs'!$H$8</f>
        <v>0.024164184045018206</v>
      </c>
      <c r="D27" s="15">
        <f>'Ltg L3-WD-DU-LR'!D27*'Ltg-Calcs'!$H$7+'Ltg L3-WD-DU-LR'!F27*'Ltg-Calcs'!$H$8</f>
        <v>0.009159577404702753</v>
      </c>
      <c r="E27" s="15">
        <f>+'Ltg L3-WD-DU-LR'!H27*'Ltg-Calcs'!$H$9+'Ltg L3-WD-DU-LR'!J27*'Ltg-Calcs'!$H$10</f>
        <v>0.01313270872011859</v>
      </c>
      <c r="F27" s="15">
        <f>+'Ltg L3-WD-DU-LR'!I27*'Ltg-Calcs'!$H$9+'Ltg L3-WD-DU-LR'!K27*'Ltg-Calcs'!$H$10</f>
        <v>0.009159577404702753</v>
      </c>
      <c r="K27" s="9"/>
      <c r="L27" s="15"/>
      <c r="M27" s="15"/>
      <c r="N27" s="15"/>
      <c r="O27" s="15"/>
      <c r="Q27" s="15"/>
      <c r="R27" s="15"/>
      <c r="S27" s="15"/>
      <c r="T27" s="15"/>
    </row>
    <row r="28" spans="2:20" ht="12.75">
      <c r="B28" s="9">
        <v>15</v>
      </c>
      <c r="C28" s="15">
        <f>'Ltg L3-WD-DU-LR'!C28*'Ltg-Calcs'!$H$7+'Ltg L3-WD-DU-LR'!E28*'Ltg-Calcs'!$H$8</f>
        <v>0.024164184045018206</v>
      </c>
      <c r="D28" s="15">
        <f>'Ltg L3-WD-DU-LR'!D28*'Ltg-Calcs'!$H$7+'Ltg L3-WD-DU-LR'!F28*'Ltg-Calcs'!$H$8</f>
        <v>0.009159577404702753</v>
      </c>
      <c r="E28" s="15">
        <f>+'Ltg L3-WD-DU-LR'!H28*'Ltg-Calcs'!$H$9+'Ltg L3-WD-DU-LR'!J28*'Ltg-Calcs'!$H$10</f>
        <v>0.01313270872011859</v>
      </c>
      <c r="F28" s="15">
        <f>+'Ltg L3-WD-DU-LR'!I28*'Ltg-Calcs'!$H$9+'Ltg L3-WD-DU-LR'!K28*'Ltg-Calcs'!$H$10</f>
        <v>0.009159577404702753</v>
      </c>
      <c r="K28" s="9"/>
      <c r="L28" s="15"/>
      <c r="M28" s="15"/>
      <c r="N28" s="15"/>
      <c r="O28" s="15"/>
      <c r="Q28" s="15"/>
      <c r="R28" s="15"/>
      <c r="S28" s="15"/>
      <c r="T28" s="15"/>
    </row>
    <row r="29" spans="2:20" ht="12.75">
      <c r="B29" s="9">
        <v>16</v>
      </c>
      <c r="C29" s="15">
        <f>'Ltg L3-WD-DU-LR'!C29*'Ltg-Calcs'!$H$7+'Ltg L3-WD-DU-LR'!E29*'Ltg-Calcs'!$H$8</f>
        <v>0.038849599762985076</v>
      </c>
      <c r="D29" s="15">
        <f>'Ltg L3-WD-DU-LR'!D29*'Ltg-Calcs'!$H$7+'Ltg L3-WD-DU-LR'!F29*'Ltg-Calcs'!$H$8</f>
        <v>0.011436820405871946</v>
      </c>
      <c r="E29" s="15">
        <f>+'Ltg L3-WD-DU-LR'!H29*'Ltg-Calcs'!$H$9+'Ltg L3-WD-DU-LR'!J29*'Ltg-Calcs'!$H$10</f>
        <v>0.0307305384050775</v>
      </c>
      <c r="F29" s="15">
        <f>+'Ltg L3-WD-DU-LR'!I29*'Ltg-Calcs'!$H$9+'Ltg L3-WD-DU-LR'!K29*'Ltg-Calcs'!$H$10</f>
        <v>0.01149925206786052</v>
      </c>
      <c r="K29" s="9"/>
      <c r="L29" s="15"/>
      <c r="M29" s="15"/>
      <c r="N29" s="15"/>
      <c r="O29" s="15"/>
      <c r="Q29" s="15"/>
      <c r="R29" s="15"/>
      <c r="S29" s="15"/>
      <c r="T29" s="15"/>
    </row>
    <row r="30" spans="2:20" ht="12.75">
      <c r="B30" s="9">
        <v>17</v>
      </c>
      <c r="C30" s="15">
        <f>'Ltg L3-WD-DU-LR'!C30*'Ltg-Calcs'!$H$7+'Ltg L3-WD-DU-LR'!E30*'Ltg-Calcs'!$H$8</f>
        <v>0.07516262772013951</v>
      </c>
      <c r="D30" s="15">
        <f>'Ltg L3-WD-DU-LR'!D30*'Ltg-Calcs'!$H$7+'Ltg L3-WD-DU-LR'!F30*'Ltg-Calcs'!$H$8</f>
        <v>0.025201489212939063</v>
      </c>
      <c r="E30" s="15">
        <f>+'Ltg L3-WD-DU-LR'!H30*'Ltg-Calcs'!$H$9+'Ltg L3-WD-DU-LR'!J30*'Ltg-Calcs'!$H$10</f>
        <v>0.07205479517771733</v>
      </c>
      <c r="F30" s="15">
        <f>+'Ltg L3-WD-DU-LR'!I30*'Ltg-Calcs'!$H$9+'Ltg L3-WD-DU-LR'!K30*'Ltg-Calcs'!$H$10</f>
        <v>0.025139057550950493</v>
      </c>
      <c r="K30" s="9"/>
      <c r="L30" s="15"/>
      <c r="M30" s="15"/>
      <c r="N30" s="15"/>
      <c r="O30" s="15"/>
      <c r="Q30" s="15"/>
      <c r="R30" s="15"/>
      <c r="S30" s="15"/>
      <c r="T30" s="15"/>
    </row>
    <row r="31" spans="2:20" ht="12.75">
      <c r="B31" s="9">
        <v>18</v>
      </c>
      <c r="C31" s="15">
        <f>'Ltg L3-WD-DU-LR'!C31*'Ltg-Calcs'!$H$7+'Ltg L3-WD-DU-LR'!E31*'Ltg-Calcs'!$H$8</f>
        <v>0.10266440624651382</v>
      </c>
      <c r="D31" s="15">
        <f>'Ltg L3-WD-DU-LR'!D31*'Ltg-Calcs'!$H$7+'Ltg L3-WD-DU-LR'!F31*'Ltg-Calcs'!$H$8</f>
        <v>0.03668891501883699</v>
      </c>
      <c r="E31" s="15">
        <f>+'Ltg L3-WD-DU-LR'!H31*'Ltg-Calcs'!$H$9+'Ltg L3-WD-DU-LR'!J31*'Ltg-Calcs'!$H$10</f>
        <v>0.10282910927852856</v>
      </c>
      <c r="F31" s="15">
        <f>+'Ltg L3-WD-DU-LR'!I31*'Ltg-Calcs'!$H$9+'Ltg L3-WD-DU-LR'!K31*'Ltg-Calcs'!$H$10</f>
        <v>0.03643918837088269</v>
      </c>
      <c r="K31" s="9"/>
      <c r="L31" s="15"/>
      <c r="M31" s="15"/>
      <c r="N31" s="15"/>
      <c r="O31" s="15"/>
      <c r="Q31" s="15"/>
      <c r="R31" s="15"/>
      <c r="S31" s="15"/>
      <c r="T31" s="15"/>
    </row>
    <row r="32" spans="2:20" ht="12.75">
      <c r="B32" s="9">
        <v>19</v>
      </c>
      <c r="C32" s="15">
        <f>'Ltg L3-WD-DU-LR'!C32*'Ltg-Calcs'!$H$7+'Ltg L3-WD-DU-LR'!E32*'Ltg-Calcs'!$H$8</f>
        <v>0.12691759281103485</v>
      </c>
      <c r="D32" s="15">
        <f>'Ltg L3-WD-DU-LR'!D32*'Ltg-Calcs'!$H$7+'Ltg L3-WD-DU-LR'!F32*'Ltg-Calcs'!$H$8</f>
        <v>0.06877273863530962</v>
      </c>
      <c r="E32" s="15">
        <f>+'Ltg L3-WD-DU-LR'!H32*'Ltg-Calcs'!$H$9+'Ltg L3-WD-DU-LR'!J32*'Ltg-Calcs'!$H$10</f>
        <v>0.1266430877576769</v>
      </c>
      <c r="F32" s="15">
        <f>+'Ltg L3-WD-DU-LR'!I32*'Ltg-Calcs'!$H$9+'Ltg L3-WD-DU-LR'!K32*'Ltg-Calcs'!$H$10</f>
        <v>0.06839814866337816</v>
      </c>
      <c r="K32" s="9"/>
      <c r="L32" s="15"/>
      <c r="M32" s="15"/>
      <c r="N32" s="15"/>
      <c r="O32" s="15"/>
      <c r="Q32" s="15"/>
      <c r="R32" s="15"/>
      <c r="S32" s="15"/>
      <c r="T32" s="15"/>
    </row>
    <row r="33" spans="2:20" ht="12.75">
      <c r="B33" s="9">
        <v>20</v>
      </c>
      <c r="C33" s="15">
        <f>'Ltg L3-WD-DU-LR'!C33*'Ltg-Calcs'!$H$7+'Ltg L3-WD-DU-LR'!E33*'Ltg-Calcs'!$H$8</f>
        <v>0.1342603006700183</v>
      </c>
      <c r="D33" s="15">
        <f>'Ltg L3-WD-DU-LR'!D33*'Ltg-Calcs'!$H$7+'Ltg L3-WD-DU-LR'!F33*'Ltg-Calcs'!$H$8</f>
        <v>0.10996553425645901</v>
      </c>
      <c r="E33" s="15">
        <f>+'Ltg L3-WD-DU-LR'!H33*'Ltg-Calcs'!$H$9+'Ltg L3-WD-DU-LR'!J33*'Ltg-Calcs'!$H$10</f>
        <v>0.13404118033667708</v>
      </c>
      <c r="F33" s="15">
        <f>+'Ltg L3-WD-DU-LR'!I33*'Ltg-Calcs'!$H$9+'Ltg L3-WD-DU-LR'!K33*'Ltg-Calcs'!$H$10</f>
        <v>0.10971580760850469</v>
      </c>
      <c r="K33" s="9"/>
      <c r="L33" s="15"/>
      <c r="M33" s="15"/>
      <c r="N33" s="15"/>
      <c r="O33" s="15"/>
      <c r="Q33" s="15"/>
      <c r="R33" s="15"/>
      <c r="S33" s="15"/>
      <c r="T33" s="15"/>
    </row>
    <row r="34" spans="2:20" ht="12.75">
      <c r="B34" s="9">
        <v>21</v>
      </c>
      <c r="C34" s="15">
        <f>'Ltg L3-WD-DU-LR'!C34*'Ltg-Calcs'!$H$7+'Ltg L3-WD-DU-LR'!E34*'Ltg-Calcs'!$H$8</f>
        <v>0.12082092022509106</v>
      </c>
      <c r="D34" s="15">
        <f>'Ltg L3-WD-DU-LR'!D34*'Ltg-Calcs'!$H$7+'Ltg L3-WD-DU-LR'!F34*'Ltg-Calcs'!$H$8</f>
        <v>0.1373936610705413</v>
      </c>
      <c r="E34" s="15">
        <f>+'Ltg L3-WD-DU-LR'!H34*'Ltg-Calcs'!$H$9+'Ltg L3-WD-DU-LR'!J34*'Ltg-Calcs'!$H$10</f>
        <v>0.12082092022509103</v>
      </c>
      <c r="F34" s="15">
        <f>+'Ltg L3-WD-DU-LR'!I34*'Ltg-Calcs'!$H$9+'Ltg L3-WD-DU-LR'!K34*'Ltg-Calcs'!$H$10</f>
        <v>0.1373936610705413</v>
      </c>
      <c r="K34" s="9"/>
      <c r="L34" s="15"/>
      <c r="M34" s="15"/>
      <c r="N34" s="15"/>
      <c r="O34" s="15"/>
      <c r="Q34" s="15"/>
      <c r="R34" s="15"/>
      <c r="S34" s="15"/>
      <c r="T34" s="15"/>
    </row>
    <row r="35" spans="2:20" ht="12.75">
      <c r="B35" s="9">
        <v>22</v>
      </c>
      <c r="C35" s="15">
        <f>'Ltg L3-WD-DU-LR'!C35*'Ltg-Calcs'!$H$7+'Ltg L3-WD-DU-LR'!E35*'Ltg-Calcs'!$H$8</f>
        <v>0.069421965212207</v>
      </c>
      <c r="D35" s="15">
        <f>'Ltg L3-WD-DU-LR'!D35*'Ltg-Calcs'!$H$7+'Ltg L3-WD-DU-LR'!F35*'Ltg-Calcs'!$H$8</f>
        <v>0.11907450626113578</v>
      </c>
      <c r="E35" s="15">
        <f>+'Ltg L3-WD-DU-LR'!H35*'Ltg-Calcs'!$H$9+'Ltg L3-WD-DU-LR'!J35*'Ltg-Calcs'!$H$10</f>
        <v>0.06951580482516108</v>
      </c>
      <c r="F35" s="15">
        <f>+'Ltg L3-WD-DU-LR'!I35*'Ltg-Calcs'!$H$9+'Ltg L3-WD-DU-LR'!K35*'Ltg-Calcs'!$H$10</f>
        <v>0.11907450626113579</v>
      </c>
      <c r="K35" s="9"/>
      <c r="L35" s="15"/>
      <c r="M35" s="15"/>
      <c r="N35" s="15"/>
      <c r="O35" s="15"/>
      <c r="Q35" s="15"/>
      <c r="R35" s="15"/>
      <c r="S35" s="15"/>
      <c r="T35" s="15"/>
    </row>
    <row r="36" spans="2:20" ht="12.75">
      <c r="B36" s="9">
        <v>23</v>
      </c>
      <c r="C36" s="15">
        <f>'Ltg L3-WD-DU-LR'!C36*'Ltg-Calcs'!$H$7+'Ltg L3-WD-DU-LR'!E36*'Ltg-Calcs'!$H$8</f>
        <v>0.03720305315218273</v>
      </c>
      <c r="D36" s="15">
        <f>'Ltg L3-WD-DU-LR'!D36*'Ltg-Calcs'!$H$7+'Ltg L3-WD-DU-LR'!F36*'Ltg-Calcs'!$H$8</f>
        <v>0.06791244683486791</v>
      </c>
      <c r="E36" s="15">
        <f>+'Ltg L3-WD-DU-LR'!H36*'Ltg-Calcs'!$H$9+'Ltg L3-WD-DU-LR'!J36*'Ltg-Calcs'!$H$10</f>
        <v>0.0372968927651368</v>
      </c>
      <c r="F36" s="15">
        <f>+'Ltg L3-WD-DU-LR'!I36*'Ltg-Calcs'!$H$9+'Ltg L3-WD-DU-LR'!K36*'Ltg-Calcs'!$H$10</f>
        <v>0.06844792897536024</v>
      </c>
      <c r="K36" s="9"/>
      <c r="L36" s="15"/>
      <c r="M36" s="15"/>
      <c r="N36" s="15"/>
      <c r="O36" s="15"/>
      <c r="Q36" s="15"/>
      <c r="R36" s="15"/>
      <c r="S36" s="15"/>
      <c r="T36" s="15"/>
    </row>
    <row r="37" spans="2:20" ht="12.75">
      <c r="B37" s="9">
        <v>24</v>
      </c>
      <c r="C37" s="15">
        <f>'Ltg L3-WD-DU-LR'!C37*'Ltg-Calcs'!$H$7+'Ltg L3-WD-DU-LR'!E37*'Ltg-Calcs'!$H$8</f>
        <v>0.01610945603001214</v>
      </c>
      <c r="D37" s="15">
        <f>'Ltg L3-WD-DU-LR'!D37*'Ltg-Calcs'!$H$7+'Ltg L3-WD-DU-LR'!F37*'Ltg-Calcs'!$H$8</f>
        <v>0.027478732214108258</v>
      </c>
      <c r="E37" s="15">
        <f>+'Ltg L3-WD-DU-LR'!H37*'Ltg-Calcs'!$H$9+'Ltg L3-WD-DU-LR'!J37*'Ltg-Calcs'!$H$10</f>
        <v>0.01610945603001214</v>
      </c>
      <c r="F37" s="15">
        <f>+'Ltg L3-WD-DU-LR'!I37*'Ltg-Calcs'!$H$9+'Ltg L3-WD-DU-LR'!K37*'Ltg-Calcs'!$H$10</f>
        <v>0.027478732214108258</v>
      </c>
      <c r="K37" s="9"/>
      <c r="L37" s="15"/>
      <c r="M37" s="15"/>
      <c r="N37" s="15"/>
      <c r="O37" s="15"/>
      <c r="Q37" s="15"/>
      <c r="R37" s="15"/>
      <c r="S37" s="15"/>
      <c r="T37" s="15"/>
    </row>
    <row r="38" spans="3:20" ht="12.75">
      <c r="C38" s="16"/>
      <c r="D38" s="16"/>
      <c r="E38" s="16"/>
      <c r="F38" s="16"/>
      <c r="L38" s="16"/>
      <c r="M38" s="16"/>
      <c r="N38" s="16"/>
      <c r="O38" s="16"/>
      <c r="Q38" s="16"/>
      <c r="R38" s="16"/>
      <c r="S38" s="16"/>
      <c r="T38" s="16"/>
    </row>
    <row r="39" spans="3:21" ht="12.75">
      <c r="C39" s="16"/>
      <c r="D39" s="16"/>
      <c r="E39" s="16"/>
      <c r="F39" s="16"/>
      <c r="G39" s="53"/>
      <c r="P39" s="51"/>
      <c r="U39" s="51"/>
    </row>
    <row r="40" spans="7:21" ht="12.75">
      <c r="G40" s="53"/>
      <c r="P40" s="51"/>
      <c r="U40" s="51"/>
    </row>
    <row r="43" ht="12.75">
      <c r="B43" s="7" t="s">
        <v>380</v>
      </c>
    </row>
    <row r="44" ht="12.75">
      <c r="B44" s="7"/>
    </row>
    <row r="45" ht="12.75">
      <c r="B45" s="8" t="s">
        <v>91</v>
      </c>
    </row>
    <row r="46" ht="12.75">
      <c r="B46" s="7" t="str">
        <f>C13&amp;"-DS"&amp;" =DAY-SCHEDULE   TYPE = FRACTION"</f>
        <v>Ltg-DU-LR-DS =DAY-SCHEDULE   TYPE = FRACTION</v>
      </c>
    </row>
    <row r="47" ht="12.75">
      <c r="B47" s="7" t="str">
        <f>"(1,24)   ("&amp;TEXT(C14,"0.0000")&amp;","&amp;TEXT(C15,"0.0000")&amp;","&amp;TEXT(C16,"0.0000")&amp;","&amp;TEXT(C17,"0.0000")&amp;","&amp;TEXT(C18,"0.0000")&amp;","&amp;TEXT(C19,"0.0000")&amp;","&amp;TEXT(C20,"0.0000")&amp;","&amp;TEXT(C21,"0.0000")&amp;","</f>
        <v>(1,24)   (0.0081,0.0081,0.0081,0.0081,0.0161,0.0322,0.0388,0.0376,</v>
      </c>
    </row>
    <row r="48" ht="12.75">
      <c r="B48" s="7" t="str">
        <f>"          "&amp;TEXT(C22,"0.0000")&amp;","&amp;TEXT(C23,"0.0000")&amp;","&amp;TEXT(C24,"0.0000")&amp;","&amp;TEXT(C25,"0.0000")&amp;","&amp;TEXT(C26,"0.0000")&amp;","&amp;TEXT(C27,"0.0000")&amp;","&amp;TEXT(C28,"0.0000")&amp;","&amp;TEXT(C29,"0.0000")&amp;","</f>
        <v>          0.0242,0.0242,0.0242,0.0242,0.0242,0.0242,0.0242,0.0388,</v>
      </c>
    </row>
    <row r="49" ht="12.75">
      <c r="B49" s="7" t="str">
        <f>"          "&amp;TEXT(C30,"0.0000")&amp;","&amp;TEXT(C31,"0.0000")&amp;","&amp;TEXT(C32,"0.0000")&amp;","&amp;TEXT(C33,"0.0000")&amp;","&amp;TEXT(C34,"0.0000")&amp;","&amp;TEXT(C35,"0.0000")&amp;","&amp;TEXT(C36,"0.0000")&amp;","&amp;TEXT(C37,"0.0000")&amp;")  .."</f>
        <v>          0.0752,0.1027,0.1269,0.1343,0.1208,0.0694,0.0372,0.0161)  ..</v>
      </c>
    </row>
    <row r="50" ht="12.75">
      <c r="B50" s="7"/>
    </row>
    <row r="51" ht="12.75">
      <c r="B51" s="8" t="s">
        <v>88</v>
      </c>
    </row>
    <row r="52" ht="12.75">
      <c r="B52" s="7" t="str">
        <f>D13&amp;"-DS"&amp;" =DAY-SCHEDULE   TYPE = FRACTION"</f>
        <v>Ltg-DU-BR-DS =DAY-SCHEDULE   TYPE = FRACTION</v>
      </c>
    </row>
    <row r="53" ht="12.75">
      <c r="B53" s="7" t="str">
        <f>"(1,24)   ("&amp;TEXT(D14,"0.0000")&amp;","&amp;TEXT(D15,"0.0000")&amp;","&amp;TEXT(D16,"0.0000")&amp;","&amp;TEXT(D17,"0.0000")&amp;","&amp;TEXT(D18,"0.0000")&amp;","&amp;TEXT(D19,"0.0000")&amp;","&amp;TEXT(D20,"0.0000")&amp;","&amp;TEXT(D21,"0.0000")&amp;","</f>
        <v>(1,24)   (0.0092,0.0092,0.0092,0.0092,0.0366,0.0801,0.0870,0.0733,</v>
      </c>
    </row>
    <row r="54" ht="12.75">
      <c r="B54" s="7" t="str">
        <f>"          "&amp;TEXT(D22,"0.0000")&amp;","&amp;TEXT(D23,"0.0000")&amp;","&amp;TEXT(D24,"0.0000")&amp;","&amp;TEXT(D25,"0.0000")&amp;","&amp;TEXT(D26,"0.0000")&amp;","&amp;TEXT(D27,"0.0000")&amp;","&amp;TEXT(D28,"0.0000")&amp;","&amp;TEXT(D29,"0.0000")&amp;","</f>
        <v>          0.0275,0.0092,0.0092,0.0092,0.0092,0.0092,0.0092,0.0114,</v>
      </c>
    </row>
    <row r="55" ht="12.75">
      <c r="B55" s="7" t="str">
        <f>"          "&amp;TEXT(D30,"0.0000")&amp;","&amp;TEXT(D31,"0.0000")&amp;","&amp;TEXT(D32,"0.0000")&amp;","&amp;TEXT(D33,"0.0000")&amp;","&amp;TEXT(D34,"0.0000")&amp;","&amp;TEXT(D35,"0.0000")&amp;","&amp;TEXT(D36,"0.0000")&amp;","&amp;TEXT(D37,"0.0000")&amp;")  .."</f>
        <v>          0.0252,0.0367,0.0688,0.1100,0.1374,0.1191,0.0679,0.0275)  ..</v>
      </c>
    </row>
    <row r="56" ht="12.75">
      <c r="B56" s="7"/>
    </row>
    <row r="57" ht="12.75">
      <c r="B57" s="8" t="s">
        <v>89</v>
      </c>
    </row>
    <row r="58" ht="12.75">
      <c r="B58" s="7" t="str">
        <f>E13&amp;"-DS"&amp;" =DAY-SCHEDULE   TYPE = FRACTION"</f>
        <v>Ltg-ND-LR-DS =DAY-SCHEDULE   TYPE = FRACTION</v>
      </c>
    </row>
    <row r="59" ht="12.75">
      <c r="B59" s="7" t="str">
        <f>"(1,24)   ("&amp;TEXT(E14,"0.0000")&amp;","&amp;TEXT(E15,"0.0000")&amp;","&amp;TEXT(E16,"0.0000")&amp;","&amp;TEXT(E17,"0.0000")&amp;","&amp;TEXT(E18,"0.0000")&amp;","&amp;TEXT(E19,"0.0000")&amp;","&amp;TEXT(E20,"0.0000")&amp;","&amp;TEXT(E21,"0.0000")&amp;","</f>
        <v>(1,24)   (0.0081,0.0081,0.0081,0.0081,0.0161,0.0322,0.0361,0.0347,</v>
      </c>
    </row>
    <row r="60" ht="12.75">
      <c r="B60" s="7" t="str">
        <f>"          "&amp;TEXT(E22,"0.0000")&amp;","&amp;TEXT(E23,"0.0000")&amp;","&amp;TEXT(E24,"0.0000")&amp;","&amp;TEXT(E25,"0.0000")&amp;","&amp;TEXT(E26,"0.0000")&amp;","&amp;TEXT(E27,"0.0000")&amp;","&amp;TEXT(E28,"0.0000")&amp;","&amp;TEXT(E29,"0.0000")&amp;","</f>
        <v>          0.0131,0.0131,0.0131,0.0131,0.0131,0.0131,0.0131,0.0307,</v>
      </c>
    </row>
    <row r="61" ht="12.75">
      <c r="B61" s="7" t="str">
        <f>"          "&amp;TEXT(E30,"0.0000")&amp;","&amp;TEXT(E31,"0.0000")&amp;","&amp;TEXT(E32,"0.0000")&amp;","&amp;TEXT(E33,"0.0000")&amp;","&amp;TEXT(E34,"0.0000")&amp;","&amp;TEXT(E35,"0.0000")&amp;","&amp;TEXT(E36,"0.0000")&amp;","&amp;TEXT(E37,"0.0000")&amp;")  .."</f>
        <v>          0.0721,0.1028,0.1266,0.1340,0.1208,0.0695,0.0373,0.0161)  ..</v>
      </c>
    </row>
    <row r="62" ht="12.75">
      <c r="B62" s="7"/>
    </row>
    <row r="63" ht="12.75">
      <c r="B63" s="8" t="s">
        <v>90</v>
      </c>
    </row>
    <row r="64" ht="12.75">
      <c r="B64" s="7" t="str">
        <f>F13&amp;"-DS"&amp;" =DAY-SCHEDULE   TYPE = FRACTION"</f>
        <v>Ltg-ND-BR-DS =DAY-SCHEDULE   TYPE = FRACTION</v>
      </c>
    </row>
    <row r="65" ht="12.75">
      <c r="B65" s="7" t="str">
        <f>"(1,24)   ("&amp;TEXT(F14,"0.0000")&amp;","&amp;TEXT(F15,"0.0000")&amp;","&amp;TEXT(F16,"0.0000")&amp;","&amp;TEXT(F17,"0.0000")&amp;","&amp;TEXT(F18,"0.0000")&amp;","&amp;TEXT(F19,"0.0000")&amp;","&amp;TEXT(F20,"0.0000")&amp;","&amp;TEXT(F21,"0.0000")&amp;","</f>
        <v>(1,24)   (0.0092,0.0092,0.0092,0.0092,0.0366,0.0803,0.0871,0.0733,</v>
      </c>
    </row>
    <row r="66" ht="12.75">
      <c r="B66" s="7" t="str">
        <f>"          "&amp;TEXT(F22,"0.0000")&amp;","&amp;TEXT(F23,"0.0000")&amp;","&amp;TEXT(F24,"0.0000")&amp;","&amp;TEXT(F25,"0.0000")&amp;","&amp;TEXT(F26,"0.0000")&amp;","&amp;TEXT(F27,"0.0000")&amp;","&amp;TEXT(F28,"0.0000")&amp;","&amp;TEXT(F29,"0.0000")&amp;","</f>
        <v>          0.0275,0.0092,0.0092,0.0092,0.0092,0.0092,0.0092,0.0115,</v>
      </c>
    </row>
    <row r="67" ht="12.75">
      <c r="B67" s="7" t="str">
        <f>"          "&amp;TEXT(F30,"0.0000")&amp;","&amp;TEXT(F31,"0.0000")&amp;","&amp;TEXT(F32,"0.0000")&amp;","&amp;TEXT(F33,"0.0000")&amp;","&amp;TEXT(F34,"0.0000")&amp;","&amp;TEXT(F35,"0.0000")&amp;","&amp;TEXT(F36,"0.0000")&amp;","&amp;TEXT(F37,"0.0000")&amp;")  .."</f>
        <v>          0.0251,0.0364,0.0684,0.1097,0.1374,0.1191,0.0684,0.0275)  ..</v>
      </c>
    </row>
    <row r="70" ht="12.75">
      <c r="B70" s="7" t="s">
        <v>404</v>
      </c>
    </row>
    <row r="71" ht="12.75">
      <c r="B71" s="7" t="s">
        <v>92</v>
      </c>
    </row>
    <row r="72" ht="12.75">
      <c r="B72" s="7"/>
    </row>
    <row r="74" ht="12.75">
      <c r="B74" s="7" t="s">
        <v>407</v>
      </c>
    </row>
    <row r="75" ht="12.75">
      <c r="B75" s="7" t="s">
        <v>93</v>
      </c>
    </row>
    <row r="76" ht="12.75">
      <c r="B76" s="7"/>
    </row>
    <row r="77" ht="12.75">
      <c r="B77" s="7"/>
    </row>
    <row r="78" ht="12.75">
      <c r="B78" s="7" t="s">
        <v>390</v>
      </c>
    </row>
    <row r="79" ht="12.75">
      <c r="B79" s="7" t="s">
        <v>391</v>
      </c>
    </row>
    <row r="80" ht="12.75">
      <c r="B80" s="7" t="s">
        <v>440</v>
      </c>
    </row>
    <row r="81" ht="12.75">
      <c r="B81" s="7" t="s">
        <v>410</v>
      </c>
    </row>
    <row r="82" ht="12.75">
      <c r="B82" s="7" t="s">
        <v>411</v>
      </c>
    </row>
    <row r="83" ht="12.75">
      <c r="B83" s="7" t="s">
        <v>412</v>
      </c>
    </row>
    <row r="84" ht="12.75">
      <c r="B84" s="7" t="s">
        <v>413</v>
      </c>
    </row>
    <row r="85" ht="12.75">
      <c r="B85" s="7" t="s">
        <v>414</v>
      </c>
    </row>
    <row r="86" ht="12.75">
      <c r="B86" s="7" t="s">
        <v>415</v>
      </c>
    </row>
    <row r="87" ht="12.75">
      <c r="B87" s="7" t="s">
        <v>416</v>
      </c>
    </row>
    <row r="88" ht="12.75">
      <c r="B88" s="7" t="s">
        <v>417</v>
      </c>
    </row>
    <row r="89" ht="12.75">
      <c r="B89" s="7" t="s">
        <v>418</v>
      </c>
    </row>
    <row r="90" ht="12.75">
      <c r="B90" s="7" t="s">
        <v>419</v>
      </c>
    </row>
    <row r="91" ht="12.75">
      <c r="B91" s="7" t="s">
        <v>420</v>
      </c>
    </row>
    <row r="92" ht="12.75">
      <c r="B92" s="7" t="s">
        <v>421</v>
      </c>
    </row>
    <row r="93" ht="12.75">
      <c r="B93" s="7" t="s">
        <v>422</v>
      </c>
    </row>
    <row r="94" ht="12.75">
      <c r="B94" s="7" t="s">
        <v>423</v>
      </c>
    </row>
    <row r="95" ht="12.75">
      <c r="B95" s="7" t="s">
        <v>424</v>
      </c>
    </row>
    <row r="96" ht="12.75">
      <c r="B96" s="7" t="s">
        <v>425</v>
      </c>
    </row>
    <row r="97" ht="12.75">
      <c r="B97" s="7" t="s">
        <v>426</v>
      </c>
    </row>
    <row r="98" ht="12.75">
      <c r="B98" s="7" t="s">
        <v>427</v>
      </c>
    </row>
    <row r="99" ht="12.75">
      <c r="B99" s="7" t="s">
        <v>428</v>
      </c>
    </row>
    <row r="100" ht="12.75">
      <c r="B100" s="7" t="s">
        <v>429</v>
      </c>
    </row>
    <row r="101" ht="12.75">
      <c r="B101" s="7" t="s">
        <v>430</v>
      </c>
    </row>
    <row r="102" ht="12.75">
      <c r="B102" s="7" t="s">
        <v>431</v>
      </c>
    </row>
    <row r="103" ht="12.75">
      <c r="B103" s="7" t="s">
        <v>432</v>
      </c>
    </row>
    <row r="104" ht="12.75">
      <c r="B104" s="7" t="s">
        <v>433</v>
      </c>
    </row>
    <row r="105" ht="12.75">
      <c r="B105" s="7" t="s">
        <v>434</v>
      </c>
    </row>
    <row r="106" ht="12.75">
      <c r="B106" s="7" t="s">
        <v>435</v>
      </c>
    </row>
    <row r="107" ht="12.75">
      <c r="B107" s="7" t="s">
        <v>436</v>
      </c>
    </row>
    <row r="108" ht="12.75">
      <c r="B108" s="7" t="s">
        <v>437</v>
      </c>
    </row>
    <row r="109" ht="12.75">
      <c r="B109" s="7" t="s">
        <v>438</v>
      </c>
    </row>
    <row r="110" ht="12.75">
      <c r="B110" s="7" t="s">
        <v>0</v>
      </c>
    </row>
    <row r="111" ht="12.75">
      <c r="B111" s="7" t="s">
        <v>1</v>
      </c>
    </row>
    <row r="112" ht="12.75">
      <c r="B112" s="7" t="s">
        <v>2</v>
      </c>
    </row>
    <row r="113" ht="12.75">
      <c r="B113" s="7" t="s">
        <v>3</v>
      </c>
    </row>
    <row r="114" ht="12.75">
      <c r="B114" s="7" t="s">
        <v>4</v>
      </c>
    </row>
    <row r="115" ht="12.75">
      <c r="B115" s="7" t="s">
        <v>5</v>
      </c>
    </row>
    <row r="116" ht="12.75">
      <c r="B116" s="7" t="s">
        <v>6</v>
      </c>
    </row>
    <row r="117" ht="12.75">
      <c r="B117" s="7" t="s">
        <v>7</v>
      </c>
    </row>
    <row r="118" ht="12.75">
      <c r="B118" s="7" t="s">
        <v>8</v>
      </c>
    </row>
    <row r="119" ht="12.75">
      <c r="B119" s="7" t="s">
        <v>9</v>
      </c>
    </row>
    <row r="120" ht="12.75">
      <c r="B120" s="7" t="s">
        <v>10</v>
      </c>
    </row>
    <row r="121" ht="12.75">
      <c r="B121" s="7" t="s">
        <v>11</v>
      </c>
    </row>
    <row r="122" ht="12.75">
      <c r="B122" s="7" t="s">
        <v>12</v>
      </c>
    </row>
    <row r="123" ht="12.75">
      <c r="B123" s="7" t="s">
        <v>13</v>
      </c>
    </row>
    <row r="124" ht="12.75">
      <c r="B124" s="7" t="s">
        <v>14</v>
      </c>
    </row>
    <row r="125" ht="12.75">
      <c r="B125" s="7" t="s">
        <v>15</v>
      </c>
    </row>
    <row r="126" ht="12.75">
      <c r="B126" s="7" t="s">
        <v>16</v>
      </c>
    </row>
    <row r="127" ht="12.75">
      <c r="B127" s="7" t="s">
        <v>17</v>
      </c>
    </row>
    <row r="128" ht="12.75">
      <c r="B128" s="7" t="s">
        <v>18</v>
      </c>
    </row>
    <row r="129" ht="12.75">
      <c r="B129" s="7" t="s">
        <v>19</v>
      </c>
    </row>
    <row r="130" ht="12.75">
      <c r="B130" s="7" t="s">
        <v>20</v>
      </c>
    </row>
    <row r="131" ht="12.75">
      <c r="B131" s="7" t="s">
        <v>21</v>
      </c>
    </row>
    <row r="132" ht="12.75">
      <c r="B132" s="7" t="s">
        <v>444</v>
      </c>
    </row>
    <row r="133" ht="12.75">
      <c r="B133" s="7"/>
    </row>
    <row r="134" ht="12.75">
      <c r="B134" s="7"/>
    </row>
    <row r="135" ht="12.75">
      <c r="B135" s="7"/>
    </row>
    <row r="136" ht="12.75">
      <c r="B136" s="7" t="s">
        <v>22</v>
      </c>
    </row>
    <row r="137" ht="12.75">
      <c r="B137" s="7" t="s">
        <v>94</v>
      </c>
    </row>
    <row r="138" ht="12.75">
      <c r="B138" s="7"/>
    </row>
    <row r="140" ht="12.75">
      <c r="B140" s="7" t="s">
        <v>25</v>
      </c>
    </row>
    <row r="141" ht="12.75">
      <c r="B141" s="7" t="s">
        <v>95</v>
      </c>
    </row>
    <row r="142" ht="12.75">
      <c r="B142" s="7"/>
    </row>
    <row r="143" ht="12.75">
      <c r="B143" s="7"/>
    </row>
    <row r="144" ht="12.75">
      <c r="B144" s="7" t="s">
        <v>390</v>
      </c>
    </row>
    <row r="145" ht="12.75">
      <c r="B145" s="7" t="s">
        <v>391</v>
      </c>
    </row>
    <row r="146" ht="12.75">
      <c r="B146" s="7" t="s">
        <v>441</v>
      </c>
    </row>
    <row r="147" ht="12.75">
      <c r="B147" s="7" t="s">
        <v>28</v>
      </c>
    </row>
    <row r="148" ht="12.75">
      <c r="B148" s="7" t="s">
        <v>29</v>
      </c>
    </row>
    <row r="149" ht="12.75">
      <c r="B149" s="7" t="s">
        <v>30</v>
      </c>
    </row>
    <row r="150" ht="12.75">
      <c r="B150" s="7" t="s">
        <v>31</v>
      </c>
    </row>
    <row r="151" ht="12.75">
      <c r="B151" s="7" t="s">
        <v>32</v>
      </c>
    </row>
    <row r="152" ht="12.75">
      <c r="B152" s="7" t="s">
        <v>33</v>
      </c>
    </row>
    <row r="153" ht="12.75">
      <c r="B153" s="7" t="s">
        <v>34</v>
      </c>
    </row>
    <row r="154" ht="12.75">
      <c r="B154" s="7" t="s">
        <v>35</v>
      </c>
    </row>
    <row r="155" ht="12.75">
      <c r="B155" s="7" t="s">
        <v>36</v>
      </c>
    </row>
    <row r="156" ht="12.75">
      <c r="B156" s="7" t="s">
        <v>37</v>
      </c>
    </row>
    <row r="157" ht="12.75">
      <c r="B157" s="7" t="s">
        <v>38</v>
      </c>
    </row>
    <row r="158" ht="12.75">
      <c r="B158" s="7" t="s">
        <v>39</v>
      </c>
    </row>
    <row r="159" ht="12.75">
      <c r="B159" s="7" t="s">
        <v>40</v>
      </c>
    </row>
    <row r="160" ht="12.75">
      <c r="B160" s="7" t="s">
        <v>41</v>
      </c>
    </row>
    <row r="161" ht="12.75">
      <c r="B161" s="7" t="s">
        <v>42</v>
      </c>
    </row>
    <row r="162" ht="12.75">
      <c r="B162" s="7" t="s">
        <v>43</v>
      </c>
    </row>
    <row r="163" ht="12.75">
      <c r="B163" s="7" t="s">
        <v>44</v>
      </c>
    </row>
    <row r="164" ht="12.75">
      <c r="B164" s="7" t="s">
        <v>45</v>
      </c>
    </row>
    <row r="165" ht="12.75">
      <c r="B165" s="7" t="s">
        <v>46</v>
      </c>
    </row>
    <row r="166" ht="12.75">
      <c r="B166" s="7" t="s">
        <v>47</v>
      </c>
    </row>
    <row r="167" ht="12.75">
      <c r="B167" s="7" t="s">
        <v>48</v>
      </c>
    </row>
    <row r="168" ht="12.75">
      <c r="B168" s="7" t="s">
        <v>49</v>
      </c>
    </row>
    <row r="169" ht="12.75">
      <c r="B169" s="7" t="s">
        <v>50</v>
      </c>
    </row>
    <row r="170" ht="12.75">
      <c r="B170" s="7" t="s">
        <v>51</v>
      </c>
    </row>
    <row r="171" ht="12.75">
      <c r="B171" s="7" t="s">
        <v>52</v>
      </c>
    </row>
    <row r="172" ht="12.75">
      <c r="B172" s="7" t="s">
        <v>53</v>
      </c>
    </row>
    <row r="173" ht="12.75">
      <c r="B173" s="7" t="s">
        <v>54</v>
      </c>
    </row>
    <row r="174" ht="12.75">
      <c r="B174" s="7" t="s">
        <v>55</v>
      </c>
    </row>
    <row r="175" ht="12.75">
      <c r="B175" s="7" t="s">
        <v>56</v>
      </c>
    </row>
    <row r="176" ht="12.75">
      <c r="B176" s="7" t="s">
        <v>57</v>
      </c>
    </row>
    <row r="177" ht="12.75">
      <c r="B177" s="7" t="s">
        <v>58</v>
      </c>
    </row>
    <row r="178" ht="12.75">
      <c r="B178" s="7" t="s">
        <v>59</v>
      </c>
    </row>
    <row r="179" ht="12.75">
      <c r="B179" s="7" t="s">
        <v>60</v>
      </c>
    </row>
    <row r="180" ht="12.75">
      <c r="B180" s="7" t="s">
        <v>61</v>
      </c>
    </row>
    <row r="181" ht="12.75">
      <c r="B181" s="7" t="s">
        <v>62</v>
      </c>
    </row>
    <row r="182" ht="12.75">
      <c r="B182" s="7" t="s">
        <v>63</v>
      </c>
    </row>
    <row r="183" ht="12.75">
      <c r="B183" s="7" t="s">
        <v>64</v>
      </c>
    </row>
    <row r="184" ht="12.75">
      <c r="B184" s="7" t="s">
        <v>65</v>
      </c>
    </row>
    <row r="185" ht="12.75">
      <c r="B185" s="7" t="s">
        <v>66</v>
      </c>
    </row>
    <row r="186" ht="12.75">
      <c r="B186" s="7" t="s">
        <v>67</v>
      </c>
    </row>
    <row r="187" ht="12.75">
      <c r="B187" s="7" t="s">
        <v>68</v>
      </c>
    </row>
    <row r="188" ht="12.75">
      <c r="B188" s="7" t="s">
        <v>69</v>
      </c>
    </row>
    <row r="189" ht="12.75">
      <c r="B189" s="7" t="s">
        <v>70</v>
      </c>
    </row>
    <row r="190" ht="12.75">
      <c r="B190" s="7" t="s">
        <v>71</v>
      </c>
    </row>
    <row r="191" ht="12.75">
      <c r="B191" s="7" t="s">
        <v>72</v>
      </c>
    </row>
    <row r="192" ht="12.75">
      <c r="B192" s="7" t="s">
        <v>73</v>
      </c>
    </row>
    <row r="193" ht="12.75">
      <c r="B193" s="7" t="s">
        <v>74</v>
      </c>
    </row>
    <row r="194" ht="12.75">
      <c r="B194" s="7" t="s">
        <v>75</v>
      </c>
    </row>
    <row r="195" ht="12.75">
      <c r="B195" s="7" t="s">
        <v>76</v>
      </c>
    </row>
    <row r="196" ht="12.75">
      <c r="B196" s="7" t="s">
        <v>77</v>
      </c>
    </row>
    <row r="197" ht="12.75">
      <c r="B197" s="7" t="s">
        <v>78</v>
      </c>
    </row>
    <row r="198" ht="12.75">
      <c r="B198" s="7" t="s">
        <v>445</v>
      </c>
    </row>
    <row r="199" ht="12.75">
      <c r="B199" s="7"/>
    </row>
  </sheetData>
  <mergeCells count="4">
    <mergeCell ref="C11:D11"/>
    <mergeCell ref="E11:F11"/>
    <mergeCell ref="L11:M11"/>
    <mergeCell ref="N11:O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22"/>
  <sheetViews>
    <sheetView workbookViewId="0" topLeftCell="A1">
      <selection activeCell="F12" sqref="F12"/>
    </sheetView>
  </sheetViews>
  <sheetFormatPr defaultColWidth="9.140625" defaultRowHeight="12.75"/>
  <cols>
    <col min="10" max="11" width="9.57421875" style="0" bestFit="1" customWidth="1"/>
    <col min="23" max="23" width="1.57421875" style="0" customWidth="1"/>
    <col min="32" max="32" width="1.28515625" style="0" customWidth="1"/>
  </cols>
  <sheetData>
    <row r="2" spans="2:7" ht="12.75">
      <c r="B2" s="13" t="s">
        <v>367</v>
      </c>
      <c r="C2" s="13"/>
      <c r="D2" s="13" t="s">
        <v>87</v>
      </c>
      <c r="F2" t="s">
        <v>381</v>
      </c>
      <c r="G2" t="s">
        <v>448</v>
      </c>
    </row>
    <row r="3" spans="2:4" ht="12.75">
      <c r="B3" s="13" t="s">
        <v>368</v>
      </c>
      <c r="C3" s="13"/>
      <c r="D3" s="13">
        <v>3</v>
      </c>
    </row>
    <row r="4" spans="2:4" ht="12.75">
      <c r="B4" s="2" t="s">
        <v>369</v>
      </c>
      <c r="C4" s="13" t="s">
        <v>370</v>
      </c>
      <c r="D4" s="13" t="s">
        <v>362</v>
      </c>
    </row>
    <row r="5" spans="2:4" ht="12.75">
      <c r="B5" s="2" t="s">
        <v>371</v>
      </c>
      <c r="C5" s="13" t="s">
        <v>372</v>
      </c>
      <c r="D5" s="13" t="s">
        <v>373</v>
      </c>
    </row>
    <row r="6" spans="2:4" ht="12.75">
      <c r="B6" s="2" t="s">
        <v>374</v>
      </c>
      <c r="C6" s="13" t="s">
        <v>363</v>
      </c>
      <c r="D6" s="13" t="s">
        <v>364</v>
      </c>
    </row>
    <row r="7" spans="2:4" ht="12.75">
      <c r="B7" s="2"/>
      <c r="C7" s="13"/>
      <c r="D7" s="13"/>
    </row>
    <row r="8" ht="12.75">
      <c r="B8" s="2"/>
    </row>
    <row r="10" spans="3:11" ht="12.75">
      <c r="C10" s="70" t="s">
        <v>365</v>
      </c>
      <c r="D10" s="70"/>
      <c r="E10" s="70"/>
      <c r="F10" s="70"/>
      <c r="H10" s="70" t="s">
        <v>366</v>
      </c>
      <c r="I10" s="70"/>
      <c r="J10" s="70"/>
      <c r="K10" s="70"/>
    </row>
    <row r="11" spans="3:11" ht="12.75">
      <c r="C11" s="71" t="s">
        <v>363</v>
      </c>
      <c r="D11" s="71"/>
      <c r="E11" s="71" t="s">
        <v>364</v>
      </c>
      <c r="F11" s="71"/>
      <c r="G11" s="1"/>
      <c r="H11" s="71" t="s">
        <v>363</v>
      </c>
      <c r="I11" s="71"/>
      <c r="J11" s="71" t="s">
        <v>364</v>
      </c>
      <c r="K11" s="71"/>
    </row>
    <row r="12" spans="3:11" ht="12.75">
      <c r="C12" t="s">
        <v>361</v>
      </c>
      <c r="D12" t="s">
        <v>362</v>
      </c>
      <c r="E12" t="s">
        <v>361</v>
      </c>
      <c r="F12" t="s">
        <v>362</v>
      </c>
      <c r="H12" t="s">
        <v>361</v>
      </c>
      <c r="I12" t="s">
        <v>362</v>
      </c>
      <c r="J12" t="s">
        <v>361</v>
      </c>
      <c r="K12" t="s">
        <v>362</v>
      </c>
    </row>
    <row r="13" spans="2:11" ht="12.75">
      <c r="B13" s="10"/>
      <c r="C13" s="11" t="s">
        <v>86</v>
      </c>
      <c r="D13" s="11" t="s">
        <v>79</v>
      </c>
      <c r="E13" s="11" t="s">
        <v>80</v>
      </c>
      <c r="F13" s="11" t="s">
        <v>81</v>
      </c>
      <c r="H13" s="11" t="s">
        <v>82</v>
      </c>
      <c r="I13" s="11" t="s">
        <v>83</v>
      </c>
      <c r="J13" s="11" t="s">
        <v>84</v>
      </c>
      <c r="K13" s="11" t="s">
        <v>85</v>
      </c>
    </row>
    <row r="14" spans="2:11" ht="12.75">
      <c r="B14" s="9">
        <v>1</v>
      </c>
      <c r="C14" s="16">
        <f>+'Ltg L4-WD-DU-LR-SF'!AP18/'Ltg L4-WD-DU-LR-SF'!$AP$10</f>
        <v>0.00805472801500607</v>
      </c>
      <c r="D14" s="16">
        <f>+'Ltg L4-WD-DU-LR-SF'!AQ18/'Ltg L4-WD-DU-LR-SF'!$AQ$10</f>
        <v>0.009159577404702753</v>
      </c>
      <c r="E14" s="16">
        <f>+'Ltg L4-WD-DU-LR-SF'!AR18/'Ltg L4-WD-DU-LR-SF'!$AP$10</f>
        <v>0.00805472801500607</v>
      </c>
      <c r="F14" s="16">
        <f>+'Ltg L4-WD-DU-LR-SF'!AS18/'Ltg L4-WD-DU-LR-SF'!$AQ$10</f>
        <v>0.009159577404702753</v>
      </c>
      <c r="H14" s="16">
        <f>+'Ltg L4-WD-DU-LR-SF'!AT18/'Ltg L4-WD-DU-LR-SF'!$AP$10</f>
        <v>0.00805472801500607</v>
      </c>
      <c r="I14" s="16">
        <f>+'Ltg L4-WD-DU-LR-SF'!AU18/'Ltg L4-WD-DU-LR-SF'!$AQ$10</f>
        <v>0.009159577404702753</v>
      </c>
      <c r="J14" s="16">
        <f>+'Ltg L4-WD-DU-LR-SF'!AV18/'Ltg L4-WD-DU-LR-SF'!$AP$10</f>
        <v>0.00805472801500607</v>
      </c>
      <c r="K14" s="16">
        <f>+'Ltg L4-WD-DU-LR-SF'!AW18/'Ltg L4-WD-DU-LR-SF'!$AQ$10</f>
        <v>0.009159577404702753</v>
      </c>
    </row>
    <row r="15" spans="2:11" ht="12.75">
      <c r="B15" s="9">
        <v>2</v>
      </c>
      <c r="C15" s="16">
        <f>+'Ltg L4-WD-DU-LR-SF'!AP19/'Ltg L4-WD-DU-LR-SF'!$AP$10</f>
        <v>0.00805472801500607</v>
      </c>
      <c r="D15" s="16">
        <f>+'Ltg L4-WD-DU-LR-SF'!AQ19/'Ltg L4-WD-DU-LR-SF'!$AQ$10</f>
        <v>0.009159577404702753</v>
      </c>
      <c r="E15" s="16">
        <f>+'Ltg L4-WD-DU-LR-SF'!AR19/'Ltg L4-WD-DU-LR-SF'!$AP$10</f>
        <v>0.00805472801500607</v>
      </c>
      <c r="F15" s="16">
        <f>+'Ltg L4-WD-DU-LR-SF'!AS19/'Ltg L4-WD-DU-LR-SF'!$AQ$10</f>
        <v>0.009159577404702753</v>
      </c>
      <c r="H15" s="16">
        <f>+'Ltg L4-WD-DU-LR-SF'!AT19/'Ltg L4-WD-DU-LR-SF'!$AP$10</f>
        <v>0.00805472801500607</v>
      </c>
      <c r="I15" s="16">
        <f>+'Ltg L4-WD-DU-LR-SF'!AU19/'Ltg L4-WD-DU-LR-SF'!$AQ$10</f>
        <v>0.009159577404702753</v>
      </c>
      <c r="J15" s="16">
        <f>+'Ltg L4-WD-DU-LR-SF'!AV19/'Ltg L4-WD-DU-LR-SF'!$AP$10</f>
        <v>0.00805472801500607</v>
      </c>
      <c r="K15" s="16">
        <f>+'Ltg L4-WD-DU-LR-SF'!AW19/'Ltg L4-WD-DU-LR-SF'!$AQ$10</f>
        <v>0.009159577404702753</v>
      </c>
    </row>
    <row r="16" spans="2:11" ht="12.75">
      <c r="B16" s="9">
        <v>3</v>
      </c>
      <c r="C16" s="16">
        <f>+'Ltg L4-WD-DU-LR-SF'!AP20/'Ltg L4-WD-DU-LR-SF'!$AP$10</f>
        <v>0.00805472801500607</v>
      </c>
      <c r="D16" s="16">
        <f>+'Ltg L4-WD-DU-LR-SF'!AQ20/'Ltg L4-WD-DU-LR-SF'!$AQ$10</f>
        <v>0.009159577404702753</v>
      </c>
      <c r="E16" s="16">
        <f>+'Ltg L4-WD-DU-LR-SF'!AR20/'Ltg L4-WD-DU-LR-SF'!$AP$10</f>
        <v>0.00805472801500607</v>
      </c>
      <c r="F16" s="16">
        <f>+'Ltg L4-WD-DU-LR-SF'!AS20/'Ltg L4-WD-DU-LR-SF'!$AQ$10</f>
        <v>0.009159577404702753</v>
      </c>
      <c r="H16" s="16">
        <f>+'Ltg L4-WD-DU-LR-SF'!AT20/'Ltg L4-WD-DU-LR-SF'!$AP$10</f>
        <v>0.00805472801500607</v>
      </c>
      <c r="I16" s="16">
        <f>+'Ltg L4-WD-DU-LR-SF'!AU20/'Ltg L4-WD-DU-LR-SF'!$AQ$10</f>
        <v>0.009159577404702753</v>
      </c>
      <c r="J16" s="16">
        <f>+'Ltg L4-WD-DU-LR-SF'!AV20/'Ltg L4-WD-DU-LR-SF'!$AP$10</f>
        <v>0.00805472801500607</v>
      </c>
      <c r="K16" s="16">
        <f>+'Ltg L4-WD-DU-LR-SF'!AW20/'Ltg L4-WD-DU-LR-SF'!$AQ$10</f>
        <v>0.009159577404702753</v>
      </c>
    </row>
    <row r="17" spans="2:11" ht="12.75">
      <c r="B17" s="9">
        <v>4</v>
      </c>
      <c r="C17" s="16">
        <f>+'Ltg L4-WD-DU-LR-SF'!AP21/'Ltg L4-WD-DU-LR-SF'!$AP$10</f>
        <v>0.00805472801500607</v>
      </c>
      <c r="D17" s="16">
        <f>+'Ltg L4-WD-DU-LR-SF'!AQ21/'Ltg L4-WD-DU-LR-SF'!$AQ$10</f>
        <v>0.009159577404702753</v>
      </c>
      <c r="E17" s="16">
        <f>+'Ltg L4-WD-DU-LR-SF'!AR21/'Ltg L4-WD-DU-LR-SF'!$AP$10</f>
        <v>0.00805472801500607</v>
      </c>
      <c r="F17" s="16">
        <f>+'Ltg L4-WD-DU-LR-SF'!AS21/'Ltg L4-WD-DU-LR-SF'!$AQ$10</f>
        <v>0.009159577404702753</v>
      </c>
      <c r="H17" s="16">
        <f>+'Ltg L4-WD-DU-LR-SF'!AT21/'Ltg L4-WD-DU-LR-SF'!$AP$10</f>
        <v>0.00805472801500607</v>
      </c>
      <c r="I17" s="16">
        <f>+'Ltg L4-WD-DU-LR-SF'!AU21/'Ltg L4-WD-DU-LR-SF'!$AQ$10</f>
        <v>0.009159577404702753</v>
      </c>
      <c r="J17" s="16">
        <f>+'Ltg L4-WD-DU-LR-SF'!AV21/'Ltg L4-WD-DU-LR-SF'!$AP$10</f>
        <v>0.00805472801500607</v>
      </c>
      <c r="K17" s="16">
        <f>+'Ltg L4-WD-DU-LR-SF'!AW21/'Ltg L4-WD-DU-LR-SF'!$AQ$10</f>
        <v>0.009159577404702753</v>
      </c>
    </row>
    <row r="18" spans="2:11" ht="12.75">
      <c r="B18" s="9">
        <v>5</v>
      </c>
      <c r="C18" s="16">
        <f>+'Ltg L4-WD-DU-LR-SF'!AP22/'Ltg L4-WD-DU-LR-SF'!$AP$10</f>
        <v>0.01610945603001214</v>
      </c>
      <c r="D18" s="16">
        <f>+'Ltg L4-WD-DU-LR-SF'!AQ22/'Ltg L4-WD-DU-LR-SF'!$AQ$10</f>
        <v>0.03663830961881101</v>
      </c>
      <c r="E18" s="16">
        <f>+'Ltg L4-WD-DU-LR-SF'!AR22/'Ltg L4-WD-DU-LR-SF'!$AP$10</f>
        <v>0.01610945603001214</v>
      </c>
      <c r="F18" s="16">
        <f>+'Ltg L4-WD-DU-LR-SF'!AS22/'Ltg L4-WD-DU-LR-SF'!$AQ$10</f>
        <v>0.03663830961881101</v>
      </c>
      <c r="H18" s="16">
        <f>+'Ltg L4-WD-DU-LR-SF'!AT22/'Ltg L4-WD-DU-LR-SF'!$AP$10</f>
        <v>0.01610945603001214</v>
      </c>
      <c r="I18" s="16">
        <f>+'Ltg L4-WD-DU-LR-SF'!AU22/'Ltg L4-WD-DU-LR-SF'!$AQ$10</f>
        <v>0.03663830961881101</v>
      </c>
      <c r="J18" s="16">
        <f>+'Ltg L4-WD-DU-LR-SF'!AV22/'Ltg L4-WD-DU-LR-SF'!$AP$10</f>
        <v>0.01610945603001214</v>
      </c>
      <c r="K18" s="16">
        <f>+'Ltg L4-WD-DU-LR-SF'!AW22/'Ltg L4-WD-DU-LR-SF'!$AQ$10</f>
        <v>0.03663830961881101</v>
      </c>
    </row>
    <row r="19" spans="2:11" ht="12.75">
      <c r="B19" s="9">
        <v>6</v>
      </c>
      <c r="C19" s="16">
        <f>+'Ltg L4-WD-DU-LR-SF'!AP23/'Ltg L4-WD-DU-LR-SF'!$AP$10</f>
        <v>0.03221891206002428</v>
      </c>
      <c r="D19" s="16">
        <f>+'Ltg L4-WD-DU-LR-SF'!AQ23/'Ltg L4-WD-DU-LR-SF'!$AQ$10</f>
        <v>0.07965168511129515</v>
      </c>
      <c r="E19" s="16">
        <f>+'Ltg L4-WD-DU-LR-SF'!AR23/'Ltg L4-WD-DU-LR-SF'!$AP$10</f>
        <v>0.03221891206002428</v>
      </c>
      <c r="F19" s="16">
        <f>+'Ltg L4-WD-DU-LR-SF'!AS23/'Ltg L4-WD-DU-LR-SF'!$AQ$10</f>
        <v>0.0811276855845101</v>
      </c>
      <c r="H19" s="16">
        <f>+'Ltg L4-WD-DU-LR-SF'!AT23/'Ltg L4-WD-DU-LR-SF'!$AP$10</f>
        <v>0.03221891206002428</v>
      </c>
      <c r="I19" s="16">
        <f>+'Ltg L4-WD-DU-LR-SF'!AU23/'Ltg L4-WD-DU-LR-SF'!$AQ$10</f>
        <v>0.08025534487930032</v>
      </c>
      <c r="J19" s="16">
        <f>+'Ltg L4-WD-DU-LR-SF'!AV23/'Ltg L4-WD-DU-LR-SF'!$AP$10</f>
        <v>0.03221891206002428</v>
      </c>
      <c r="K19" s="16">
        <f>+'Ltg L4-WD-DU-LR-SF'!AW23/'Ltg L4-WD-DU-LR-SF'!$AQ$10</f>
        <v>0.08038318791368451</v>
      </c>
    </row>
    <row r="20" spans="2:11" ht="12.75">
      <c r="B20" s="9">
        <v>7</v>
      </c>
      <c r="C20" s="16">
        <f>+'Ltg L4-WD-DU-LR-SF'!AP24/'Ltg L4-WD-DU-LR-SF'!$AP$10</f>
        <v>0.04014476442679025</v>
      </c>
      <c r="D20" s="16">
        <f>+'Ltg L4-WD-DU-LR-SF'!AQ24/'Ltg L4-WD-DU-LR-SF'!$AQ$10</f>
        <v>0.08653968731963162</v>
      </c>
      <c r="E20" s="16">
        <f>+'Ltg L4-WD-DU-LR-SF'!AR24/'Ltg L4-WD-DU-LR-SF'!$AP$10</f>
        <v>0.035958607209848524</v>
      </c>
      <c r="F20" s="16">
        <f>+'Ltg L4-WD-DU-LR-SF'!AS24/'Ltg L4-WD-DU-LR-SF'!$AQ$10</f>
        <v>0.08799736863803716</v>
      </c>
      <c r="H20" s="16">
        <f>+'Ltg L4-WD-DU-LR-SF'!AT24/'Ltg L4-WD-DU-LR-SF'!$AP$10</f>
        <v>0.03592664400343976</v>
      </c>
      <c r="I20" s="16">
        <f>+'Ltg L4-WD-DU-LR-SF'!AU24/'Ltg L4-WD-DU-LR-SF'!$AQ$10</f>
        <v>0.08694329028590866</v>
      </c>
      <c r="J20" s="16">
        <f>+'Ltg L4-WD-DU-LR-SF'!AV24/'Ltg L4-WD-DU-LR-SF'!$AP$10</f>
        <v>0.03638515068847569</v>
      </c>
      <c r="K20" s="16">
        <f>+'Ltg L4-WD-DU-LR-SF'!AW24/'Ltg L4-WD-DU-LR-SF'!$AQ$10</f>
        <v>0.08748975658974698</v>
      </c>
    </row>
    <row r="21" spans="2:11" ht="12.75">
      <c r="B21" s="9">
        <v>8</v>
      </c>
      <c r="C21" s="16">
        <f>+'Ltg L4-WD-DU-LR-SF'!AP25/'Ltg L4-WD-DU-LR-SF'!$AP$10</f>
        <v>0.03827606752730884</v>
      </c>
      <c r="D21" s="16">
        <f>+'Ltg L4-WD-DU-LR-SF'!AQ25/'Ltg L4-WD-DU-LR-SF'!$AQ$10</f>
        <v>0.07305678937990916</v>
      </c>
      <c r="E21" s="16">
        <f>+'Ltg L4-WD-DU-LR-SF'!AR25/'Ltg L4-WD-DU-LR-SF'!$AP$10</f>
        <v>0.035958607209848524</v>
      </c>
      <c r="F21" s="16">
        <f>+'Ltg L4-WD-DU-LR-SF'!AS25/'Ltg L4-WD-DU-LR-SF'!$AQ$10</f>
        <v>0.07376731088430252</v>
      </c>
      <c r="H21" s="16">
        <f>+'Ltg L4-WD-DU-LR-SF'!AT25/'Ltg L4-WD-DU-LR-SF'!$AP$10</f>
        <v>0.03388099879327949</v>
      </c>
      <c r="I21" s="16">
        <f>+'Ltg L4-WD-DU-LR-SF'!AU25/'Ltg L4-WD-DU-LR-SF'!$AQ$10</f>
        <v>0.07305853406131958</v>
      </c>
      <c r="J21" s="16">
        <f>+'Ltg L4-WD-DU-LR-SF'!AV25/'Ltg L4-WD-DU-LR-SF'!$AP$10</f>
        <v>0.03638515068847569</v>
      </c>
      <c r="K21" s="16">
        <f>+'Ltg L4-WD-DU-LR-SF'!AW25/'Ltg L4-WD-DU-LR-SF'!$AQ$10</f>
        <v>0.07375039048269286</v>
      </c>
    </row>
    <row r="22" spans="2:11" ht="12.75">
      <c r="B22" s="9">
        <v>9</v>
      </c>
      <c r="C22" s="16">
        <f>+'Ltg L4-WD-DU-LR-SF'!AP26/'Ltg L4-WD-DU-LR-SF'!$AP$10</f>
        <v>0.024164184045018206</v>
      </c>
      <c r="D22" s="16">
        <f>+'Ltg L4-WD-DU-LR-SF'!AQ26/'Ltg L4-WD-DU-LR-SF'!$AQ$10</f>
        <v>0.027478732214108258</v>
      </c>
      <c r="E22" s="16">
        <f>+'Ltg L4-WD-DU-LR-SF'!AR26/'Ltg L4-WD-DU-LR-SF'!$AP$10</f>
        <v>0.024164184045018206</v>
      </c>
      <c r="F22" s="16">
        <f>+'Ltg L4-WD-DU-LR-SF'!AS26/'Ltg L4-WD-DU-LR-SF'!$AQ$10</f>
        <v>0.027478732214108258</v>
      </c>
      <c r="H22" s="16">
        <f>+'Ltg L4-WD-DU-LR-SF'!AT26/'Ltg L4-WD-DU-LR-SF'!$AP$10</f>
        <v>0.00805472801500607</v>
      </c>
      <c r="I22" s="16">
        <f>+'Ltg L4-WD-DU-LR-SF'!AU26/'Ltg L4-WD-DU-LR-SF'!$AQ$10</f>
        <v>0.027478732214108258</v>
      </c>
      <c r="J22" s="16">
        <f>+'Ltg L4-WD-DU-LR-SF'!AV26/'Ltg L4-WD-DU-LR-SF'!$AP$10</f>
        <v>0.024164184045018206</v>
      </c>
      <c r="K22" s="16">
        <f>+'Ltg L4-WD-DU-LR-SF'!AW26/'Ltg L4-WD-DU-LR-SF'!$AQ$10</f>
        <v>0.027478732214108258</v>
      </c>
    </row>
    <row r="23" spans="2:11" ht="12.75">
      <c r="B23" s="9">
        <v>10</v>
      </c>
      <c r="C23" s="16">
        <f>+'Ltg L4-WD-DU-LR-SF'!AP27/'Ltg L4-WD-DU-LR-SF'!$AP$10</f>
        <v>0.024164184045018206</v>
      </c>
      <c r="D23" s="16">
        <f>+'Ltg L4-WD-DU-LR-SF'!AQ27/'Ltg L4-WD-DU-LR-SF'!$AQ$10</f>
        <v>0.009159577404702753</v>
      </c>
      <c r="E23" s="16">
        <f>+'Ltg L4-WD-DU-LR-SF'!AR27/'Ltg L4-WD-DU-LR-SF'!$AP$10</f>
        <v>0.024164184045018206</v>
      </c>
      <c r="F23" s="16">
        <f>+'Ltg L4-WD-DU-LR-SF'!AS27/'Ltg L4-WD-DU-LR-SF'!$AQ$10</f>
        <v>0.009159577404702753</v>
      </c>
      <c r="H23" s="16">
        <f>+'Ltg L4-WD-DU-LR-SF'!AT27/'Ltg L4-WD-DU-LR-SF'!$AP$10</f>
        <v>0.00805472801500607</v>
      </c>
      <c r="I23" s="16">
        <f>+'Ltg L4-WD-DU-LR-SF'!AU27/'Ltg L4-WD-DU-LR-SF'!$AQ$10</f>
        <v>0.009159577404702753</v>
      </c>
      <c r="J23" s="16">
        <f>+'Ltg L4-WD-DU-LR-SF'!AV27/'Ltg L4-WD-DU-LR-SF'!$AP$10</f>
        <v>0.024164184045018206</v>
      </c>
      <c r="K23" s="16">
        <f>+'Ltg L4-WD-DU-LR-SF'!AW27/'Ltg L4-WD-DU-LR-SF'!$AQ$10</f>
        <v>0.009159577404702753</v>
      </c>
    </row>
    <row r="24" spans="2:11" ht="12.75">
      <c r="B24" s="9">
        <v>11</v>
      </c>
      <c r="C24" s="16">
        <f>+'Ltg L4-WD-DU-LR-SF'!AP28/'Ltg L4-WD-DU-LR-SF'!$AP$10</f>
        <v>0.024164184045018206</v>
      </c>
      <c r="D24" s="16">
        <f>+'Ltg L4-WD-DU-LR-SF'!AQ28/'Ltg L4-WD-DU-LR-SF'!$AQ$10</f>
        <v>0.009159577404702753</v>
      </c>
      <c r="E24" s="16">
        <f>+'Ltg L4-WD-DU-LR-SF'!AR28/'Ltg L4-WD-DU-LR-SF'!$AP$10</f>
        <v>0.024164184045018206</v>
      </c>
      <c r="F24" s="16">
        <f>+'Ltg L4-WD-DU-LR-SF'!AS28/'Ltg L4-WD-DU-LR-SF'!$AQ$10</f>
        <v>0.009159577404702753</v>
      </c>
      <c r="H24" s="16">
        <f>+'Ltg L4-WD-DU-LR-SF'!AT28/'Ltg L4-WD-DU-LR-SF'!$AP$10</f>
        <v>0.00805472801500607</v>
      </c>
      <c r="I24" s="16">
        <f>+'Ltg L4-WD-DU-LR-SF'!AU28/'Ltg L4-WD-DU-LR-SF'!$AQ$10</f>
        <v>0.009159577404702753</v>
      </c>
      <c r="J24" s="16">
        <f>+'Ltg L4-WD-DU-LR-SF'!AV28/'Ltg L4-WD-DU-LR-SF'!$AP$10</f>
        <v>0.024164184045018206</v>
      </c>
      <c r="K24" s="16">
        <f>+'Ltg L4-WD-DU-LR-SF'!AW28/'Ltg L4-WD-DU-LR-SF'!$AQ$10</f>
        <v>0.009159577404702753</v>
      </c>
    </row>
    <row r="25" spans="2:11" ht="12.75">
      <c r="B25" s="9">
        <v>12</v>
      </c>
      <c r="C25" s="16">
        <f>+'Ltg L4-WD-DU-LR-SF'!AP29/'Ltg L4-WD-DU-LR-SF'!$AP$10</f>
        <v>0.024164184045018206</v>
      </c>
      <c r="D25" s="16">
        <f>+'Ltg L4-WD-DU-LR-SF'!AQ29/'Ltg L4-WD-DU-LR-SF'!$AQ$10</f>
        <v>0.009159577404702753</v>
      </c>
      <c r="E25" s="16">
        <f>+'Ltg L4-WD-DU-LR-SF'!AR29/'Ltg L4-WD-DU-LR-SF'!$AP$10</f>
        <v>0.024164184045018206</v>
      </c>
      <c r="F25" s="16">
        <f>+'Ltg L4-WD-DU-LR-SF'!AS29/'Ltg L4-WD-DU-LR-SF'!$AQ$10</f>
        <v>0.009159577404702753</v>
      </c>
      <c r="H25" s="16">
        <f>+'Ltg L4-WD-DU-LR-SF'!AT29/'Ltg L4-WD-DU-LR-SF'!$AP$10</f>
        <v>0.00805472801500607</v>
      </c>
      <c r="I25" s="16">
        <f>+'Ltg L4-WD-DU-LR-SF'!AU29/'Ltg L4-WD-DU-LR-SF'!$AQ$10</f>
        <v>0.009159577404702753</v>
      </c>
      <c r="J25" s="16">
        <f>+'Ltg L4-WD-DU-LR-SF'!AV29/'Ltg L4-WD-DU-LR-SF'!$AP$10</f>
        <v>0.024164184045018206</v>
      </c>
      <c r="K25" s="16">
        <f>+'Ltg L4-WD-DU-LR-SF'!AW29/'Ltg L4-WD-DU-LR-SF'!$AQ$10</f>
        <v>0.009159577404702753</v>
      </c>
    </row>
    <row r="26" spans="2:11" ht="12.75">
      <c r="B26" s="9">
        <v>13</v>
      </c>
      <c r="C26" s="16">
        <f>+'Ltg L4-WD-DU-LR-SF'!AP30/'Ltg L4-WD-DU-LR-SF'!$AP$10</f>
        <v>0.024164184045018206</v>
      </c>
      <c r="D26" s="16">
        <f>+'Ltg L4-WD-DU-LR-SF'!AQ30/'Ltg L4-WD-DU-LR-SF'!$AQ$10</f>
        <v>0.009159577404702753</v>
      </c>
      <c r="E26" s="16">
        <f>+'Ltg L4-WD-DU-LR-SF'!AR30/'Ltg L4-WD-DU-LR-SF'!$AP$10</f>
        <v>0.024164184045018206</v>
      </c>
      <c r="F26" s="16">
        <f>+'Ltg L4-WD-DU-LR-SF'!AS30/'Ltg L4-WD-DU-LR-SF'!$AQ$10</f>
        <v>0.009159577404702753</v>
      </c>
      <c r="H26" s="16">
        <f>+'Ltg L4-WD-DU-LR-SF'!AT30/'Ltg L4-WD-DU-LR-SF'!$AP$10</f>
        <v>0.00805472801500607</v>
      </c>
      <c r="I26" s="16">
        <f>+'Ltg L4-WD-DU-LR-SF'!AU30/'Ltg L4-WD-DU-LR-SF'!$AQ$10</f>
        <v>0.009159577404702753</v>
      </c>
      <c r="J26" s="16">
        <f>+'Ltg L4-WD-DU-LR-SF'!AV30/'Ltg L4-WD-DU-LR-SF'!$AP$10</f>
        <v>0.024164184045018206</v>
      </c>
      <c r="K26" s="16">
        <f>+'Ltg L4-WD-DU-LR-SF'!AW30/'Ltg L4-WD-DU-LR-SF'!$AQ$10</f>
        <v>0.009159577404702753</v>
      </c>
    </row>
    <row r="27" spans="2:11" ht="12.75">
      <c r="B27" s="9">
        <v>14</v>
      </c>
      <c r="C27" s="16">
        <f>+'Ltg L4-WD-DU-LR-SF'!AP31/'Ltg L4-WD-DU-LR-SF'!$AP$10</f>
        <v>0.024164184045018206</v>
      </c>
      <c r="D27" s="16">
        <f>+'Ltg L4-WD-DU-LR-SF'!AQ31/'Ltg L4-WD-DU-LR-SF'!$AQ$10</f>
        <v>0.009159577404702753</v>
      </c>
      <c r="E27" s="16">
        <f>+'Ltg L4-WD-DU-LR-SF'!AR31/'Ltg L4-WD-DU-LR-SF'!$AP$10</f>
        <v>0.024164184045018206</v>
      </c>
      <c r="F27" s="16">
        <f>+'Ltg L4-WD-DU-LR-SF'!AS31/'Ltg L4-WD-DU-LR-SF'!$AQ$10</f>
        <v>0.009159577404702753</v>
      </c>
      <c r="H27" s="16">
        <f>+'Ltg L4-WD-DU-LR-SF'!AT31/'Ltg L4-WD-DU-LR-SF'!$AP$10</f>
        <v>0.00805472801500607</v>
      </c>
      <c r="I27" s="16">
        <f>+'Ltg L4-WD-DU-LR-SF'!AU31/'Ltg L4-WD-DU-LR-SF'!$AQ$10</f>
        <v>0.009159577404702753</v>
      </c>
      <c r="J27" s="16">
        <f>+'Ltg L4-WD-DU-LR-SF'!AV31/'Ltg L4-WD-DU-LR-SF'!$AP$10</f>
        <v>0.024164184045018206</v>
      </c>
      <c r="K27" s="16">
        <f>+'Ltg L4-WD-DU-LR-SF'!AW31/'Ltg L4-WD-DU-LR-SF'!$AQ$10</f>
        <v>0.009159577404702753</v>
      </c>
    </row>
    <row r="28" spans="2:11" ht="12.75">
      <c r="B28" s="9">
        <v>15</v>
      </c>
      <c r="C28" s="16">
        <f>+'Ltg L4-WD-DU-LR-SF'!AP32/'Ltg L4-WD-DU-LR-SF'!$AP$10</f>
        <v>0.024164184045018206</v>
      </c>
      <c r="D28" s="16">
        <f>+'Ltg L4-WD-DU-LR-SF'!AQ32/'Ltg L4-WD-DU-LR-SF'!$AQ$10</f>
        <v>0.009159577404702753</v>
      </c>
      <c r="E28" s="16">
        <f>+'Ltg L4-WD-DU-LR-SF'!AR32/'Ltg L4-WD-DU-LR-SF'!$AP$10</f>
        <v>0.024164184045018206</v>
      </c>
      <c r="F28" s="16">
        <f>+'Ltg L4-WD-DU-LR-SF'!AS32/'Ltg L4-WD-DU-LR-SF'!$AQ$10</f>
        <v>0.009159577404702753</v>
      </c>
      <c r="H28" s="16">
        <f>+'Ltg L4-WD-DU-LR-SF'!AT32/'Ltg L4-WD-DU-LR-SF'!$AP$10</f>
        <v>0.00805472801500607</v>
      </c>
      <c r="I28" s="16">
        <f>+'Ltg L4-WD-DU-LR-SF'!AU32/'Ltg L4-WD-DU-LR-SF'!$AQ$10</f>
        <v>0.009159577404702753</v>
      </c>
      <c r="J28" s="16">
        <f>+'Ltg L4-WD-DU-LR-SF'!AV32/'Ltg L4-WD-DU-LR-SF'!$AP$10</f>
        <v>0.024164184045018206</v>
      </c>
      <c r="K28" s="16">
        <f>+'Ltg L4-WD-DU-LR-SF'!AW32/'Ltg L4-WD-DU-LR-SF'!$AQ$10</f>
        <v>0.009159577404702753</v>
      </c>
    </row>
    <row r="29" spans="2:11" ht="12.75">
      <c r="B29" s="9">
        <v>16</v>
      </c>
      <c r="C29" s="16">
        <f>+'Ltg L4-WD-DU-LR-SF'!AP33/'Ltg L4-WD-DU-LR-SF'!$AP$10</f>
        <v>0.04014476442679025</v>
      </c>
      <c r="D29" s="16">
        <f>+'Ltg L4-WD-DU-LR-SF'!AQ33/'Ltg L4-WD-DU-LR-SF'!$AQ$10</f>
        <v>0.011284599362593791</v>
      </c>
      <c r="E29" s="16">
        <f>+'Ltg L4-WD-DU-LR-SF'!AR33/'Ltg L4-WD-DU-LR-SF'!$AP$10</f>
        <v>0.035958607209848524</v>
      </c>
      <c r="F29" s="16">
        <f>+'Ltg L4-WD-DU-LR-SF'!AS33/'Ltg L4-WD-DU-LR-SF'!$AQ$10</f>
        <v>0.011776599520332111</v>
      </c>
      <c r="H29" s="16">
        <f>+'Ltg L4-WD-DU-LR-SF'!AT33/'Ltg L4-WD-DU-LR-SF'!$AP$10</f>
        <v>0.02812762163970373</v>
      </c>
      <c r="I29" s="16">
        <f>+'Ltg L4-WD-DU-LR-SF'!AU33/'Ltg L4-WD-DU-LR-SF'!$AQ$10</f>
        <v>0.011485819285262181</v>
      </c>
      <c r="J29" s="16">
        <f>+'Ltg L4-WD-DU-LR-SF'!AV33/'Ltg L4-WD-DU-LR-SF'!$AP$10</f>
        <v>0.03638515068847569</v>
      </c>
      <c r="K29" s="16">
        <f>+'Ltg L4-WD-DU-LR-SF'!AW33/'Ltg L4-WD-DU-LR-SF'!$AQ$10</f>
        <v>0.011528433630056916</v>
      </c>
    </row>
    <row r="30" spans="2:11" ht="12.75">
      <c r="B30" s="9">
        <v>17</v>
      </c>
      <c r="C30" s="16">
        <f>+'Ltg L4-WD-DU-LR-SF'!AP34/'Ltg L4-WD-DU-LR-SF'!$AP$10</f>
        <v>0.07687432417521793</v>
      </c>
      <c r="D30" s="16">
        <f>+'Ltg L4-WD-DU-LR-SF'!AQ34/'Ltg L4-WD-DU-LR-SF'!$AQ$10</f>
        <v>0.025207157017741975</v>
      </c>
      <c r="E30" s="16">
        <f>+'Ltg L4-WD-DU-LR-SF'!AR34/'Ltg L4-WD-DU-LR-SF'!$AP$10</f>
        <v>0.07134187670433947</v>
      </c>
      <c r="F30" s="16">
        <f>+'Ltg L4-WD-DU-LR-SF'!AS34/'Ltg L4-WD-DU-LR-SF'!$AQ$10</f>
        <v>0.025188837862932564</v>
      </c>
      <c r="H30" s="16">
        <f>+'Ltg L4-WD-DU-LR-SF'!AT34/'Ltg L4-WD-DU-LR-SF'!$AP$10</f>
        <v>0.0715975823556095</v>
      </c>
      <c r="I30" s="16">
        <f>+'Ltg L4-WD-DU-LR-SF'!AU34/'Ltg L4-WD-DU-LR-SF'!$AQ$10</f>
        <v>0.025007100216013867</v>
      </c>
      <c r="J30" s="16">
        <f>+'Ltg L4-WD-DU-LR-SF'!AV34/'Ltg L4-WD-DU-LR-SF'!$AP$10</f>
        <v>0.07304805061884816</v>
      </c>
      <c r="K30" s="16">
        <f>+'Ltg L4-WD-DU-LR-SF'!AW34/'Ltg L4-WD-DU-LR-SF'!$AQ$10</f>
        <v>0.025425723485467986</v>
      </c>
    </row>
    <row r="31" spans="2:11" ht="12.75">
      <c r="B31" s="9">
        <v>18</v>
      </c>
      <c r="C31" s="16">
        <f>+'Ltg L4-WD-DU-LR-SF'!AP35/'Ltg L4-WD-DU-LR-SF'!$AP$10</f>
        <v>0.1068379123910405</v>
      </c>
      <c r="D31" s="16">
        <f>+'Ltg L4-WD-DU-LR-SF'!AQ35/'Ltg L4-WD-DU-LR-SF'!$AQ$10</f>
        <v>0.03700469271499912</v>
      </c>
      <c r="E31" s="16">
        <f>+'Ltg L4-WD-DU-LR-SF'!AR35/'Ltg L4-WD-DU-LR-SF'!$AP$10</f>
        <v>0.09334854431676676</v>
      </c>
      <c r="F31" s="16">
        <f>+'Ltg L4-WD-DU-LR-SF'!AS35/'Ltg L4-WD-DU-LR-SF'!$AQ$10</f>
        <v>0.03598405408990367</v>
      </c>
      <c r="H31" s="16">
        <f>+'Ltg L4-WD-DU-LR-SF'!AT35/'Ltg L4-WD-DU-LR-SF'!$AP$10</f>
        <v>0.10630962451551661</v>
      </c>
      <c r="I31" s="16">
        <f>+'Ltg L4-WD-DU-LR-SF'!AU35/'Ltg L4-WD-DU-LR-SF'!$AQ$10</f>
        <v>0.036202139266206114</v>
      </c>
      <c r="J31" s="16">
        <f>+'Ltg L4-WD-DU-LR-SF'!AV35/'Ltg L4-WD-DU-LR-SF'!$AP$10</f>
        <v>0.09526798997058902</v>
      </c>
      <c r="K31" s="16">
        <f>+'Ltg L4-WD-DU-LR-SF'!AW35/'Ltg L4-WD-DU-LR-SF'!$AQ$10</f>
        <v>0.036954157115524904</v>
      </c>
    </row>
    <row r="32" spans="2:11" ht="12.75">
      <c r="B32" s="9">
        <v>19</v>
      </c>
      <c r="C32" s="16">
        <f>+'Ltg L4-WD-DU-LR-SF'!AP36/'Ltg L4-WD-DU-LR-SF'!$AP$10</f>
        <v>0.12726470263709588</v>
      </c>
      <c r="D32" s="16">
        <f>+'Ltg L4-WD-DU-LR-SF'!AQ36/'Ltg L4-WD-DU-LR-SF'!$AQ$10</f>
        <v>0.06924640517955281</v>
      </c>
      <c r="E32" s="16">
        <f>+'Ltg L4-WD-DU-LR-SF'!AR36/'Ltg L4-WD-DU-LR-SF'!$AP$10</f>
        <v>0.12614279409214862</v>
      </c>
      <c r="F32" s="16">
        <f>+'Ltg L4-WD-DU-LR-SF'!AS36/'Ltg L4-WD-DU-LR-SF'!$AQ$10</f>
        <v>0.06771544724190964</v>
      </c>
      <c r="H32" s="16">
        <f>+'Ltg L4-WD-DU-LR-SF'!AT36/'Ltg L4-WD-DU-LR-SF'!$AP$10</f>
        <v>0.12638251814021426</v>
      </c>
      <c r="I32" s="16">
        <f>+'Ltg L4-WD-DU-LR-SF'!AU36/'Ltg L4-WD-DU-LR-SF'!$AQ$10</f>
        <v>0.06804257500636329</v>
      </c>
      <c r="J32" s="16">
        <f>+'Ltg L4-WD-DU-LR-SF'!AV36/'Ltg L4-WD-DU-LR-SF'!$AP$10</f>
        <v>0.12720915278871653</v>
      </c>
      <c r="K32" s="16">
        <f>+'Ltg L4-WD-DU-LR-SF'!AW36/'Ltg L4-WD-DU-LR-SF'!$AQ$10</f>
        <v>0.06917060178034148</v>
      </c>
    </row>
    <row r="33" spans="2:11" ht="12.75">
      <c r="B33" s="9">
        <v>20</v>
      </c>
      <c r="C33" s="16">
        <f>+'Ltg L4-WD-DU-LR-SF'!AP37/'Ltg L4-WD-DU-LR-SF'!$AP$10</f>
        <v>0.13306410680790026</v>
      </c>
      <c r="D33" s="16">
        <f>+'Ltg L4-WD-DU-LR-SF'!AQ37/'Ltg L4-WD-DU-LR-SF'!$AQ$10</f>
        <v>0.11028131195262113</v>
      </c>
      <c r="E33" s="16">
        <f>+'Ltg L4-WD-DU-LR-SF'!AR37/'Ltg L4-WD-DU-LR-SF'!$AP$10</f>
        <v>0.13693037625510315</v>
      </c>
      <c r="F33" s="16">
        <f>+'Ltg L4-WD-DU-LR-SF'!AS37/'Ltg L4-WD-DU-LR-SF'!$AQ$10</f>
        <v>0.1092606733275257</v>
      </c>
      <c r="H33" s="16">
        <f>+'Ltg L4-WD-DU-LR-SF'!AT37/'Ltg L4-WD-DU-LR-SF'!$AP$10</f>
        <v>0.1327112330091476</v>
      </c>
      <c r="I33" s="16">
        <f>+'Ltg L4-WD-DU-LR-SF'!AU37/'Ltg L4-WD-DU-LR-SF'!$AQ$10</f>
        <v>0.10947875850382813</v>
      </c>
      <c r="J33" s="16">
        <f>+'Ltg L4-WD-DU-LR-SF'!AV37/'Ltg L4-WD-DU-LR-SF'!$AP$10</f>
        <v>0.13693037625510318</v>
      </c>
      <c r="K33" s="16">
        <f>+'Ltg L4-WD-DU-LR-SF'!AW37/'Ltg L4-WD-DU-LR-SF'!$AQ$10</f>
        <v>0.11023077635314692</v>
      </c>
    </row>
    <row r="34" spans="2:11" ht="12.75">
      <c r="B34" s="9">
        <v>21</v>
      </c>
      <c r="C34" s="16">
        <f>+'Ltg L4-WD-DU-LR-SF'!AP38/'Ltg L4-WD-DU-LR-SF'!$AP$10</f>
        <v>0.12082092022509106</v>
      </c>
      <c r="D34" s="16">
        <f>+'Ltg L4-WD-DU-LR-SF'!AQ38/'Ltg L4-WD-DU-LR-SF'!$AQ$10</f>
        <v>0.1373936610705413</v>
      </c>
      <c r="E34" s="16">
        <f>+'Ltg L4-WD-DU-LR-SF'!AR38/'Ltg L4-WD-DU-LR-SF'!$AP$10</f>
        <v>0.12082092022509106</v>
      </c>
      <c r="F34" s="16">
        <f>+'Ltg L4-WD-DU-LR-SF'!AS38/'Ltg L4-WD-DU-LR-SF'!$AQ$10</f>
        <v>0.1373936610705413</v>
      </c>
      <c r="H34" s="16">
        <f>+'Ltg L4-WD-DU-LR-SF'!AT38/'Ltg L4-WD-DU-LR-SF'!$AP$10</f>
        <v>0.12082092022509103</v>
      </c>
      <c r="I34" s="16">
        <f>+'Ltg L4-WD-DU-LR-SF'!AU38/'Ltg L4-WD-DU-LR-SF'!$AQ$10</f>
        <v>0.1373936610705413</v>
      </c>
      <c r="J34" s="16">
        <f>+'Ltg L4-WD-DU-LR-SF'!AV38/'Ltg L4-WD-DU-LR-SF'!$AP$10</f>
        <v>0.12082092022509103</v>
      </c>
      <c r="K34" s="16">
        <f>+'Ltg L4-WD-DU-LR-SF'!AW38/'Ltg L4-WD-DU-LR-SF'!$AQ$10</f>
        <v>0.1373936610705413</v>
      </c>
    </row>
    <row r="35" spans="2:11" ht="12.75">
      <c r="B35" s="9">
        <v>22</v>
      </c>
      <c r="C35" s="16">
        <f>+'Ltg L4-WD-DU-LR-SF'!AP39/'Ltg L4-WD-DU-LR-SF'!$AP$10</f>
        <v>0.06443782412004856</v>
      </c>
      <c r="D35" s="16">
        <f>+'Ltg L4-WD-DU-LR-SF'!AQ39/'Ltg L4-WD-DU-LR-SF'!$AQ$10</f>
        <v>0.11907450626113579</v>
      </c>
      <c r="E35" s="16">
        <f>+'Ltg L4-WD-DU-LR-SF'!AR39/'Ltg L4-WD-DU-LR-SF'!$AP$10</f>
        <v>0.08054728015006068</v>
      </c>
      <c r="F35" s="16">
        <f>+'Ltg L4-WD-DU-LR-SF'!AS39/'Ltg L4-WD-DU-LR-SF'!$AQ$10</f>
        <v>0.11907450626113579</v>
      </c>
      <c r="H35" s="16">
        <f>+'Ltg L4-WD-DU-LR-SF'!AT39/'Ltg L4-WD-DU-LR-SF'!$AP$10</f>
        <v>0.06443782412004856</v>
      </c>
      <c r="I35" s="16">
        <f>+'Ltg L4-WD-DU-LR-SF'!AU39/'Ltg L4-WD-DU-LR-SF'!$AQ$10</f>
        <v>0.11907450626113579</v>
      </c>
      <c r="J35" s="16">
        <f>+'Ltg L4-WD-DU-LR-SF'!AV39/'Ltg L4-WD-DU-LR-SF'!$AP$10</f>
        <v>0.08054728015006068</v>
      </c>
      <c r="K35" s="16">
        <f>+'Ltg L4-WD-DU-LR-SF'!AW39/'Ltg L4-WD-DU-LR-SF'!$AQ$10</f>
        <v>0.11907450626113579</v>
      </c>
    </row>
    <row r="36" spans="2:11" ht="12.75">
      <c r="B36" s="9">
        <v>23</v>
      </c>
      <c r="C36" s="16">
        <f>+'Ltg L4-WD-DU-LR-SF'!AP40/'Ltg L4-WD-DU-LR-SF'!$AP$10</f>
        <v>0.03221891206002428</v>
      </c>
      <c r="D36" s="16">
        <f>+'Ltg L4-WD-DU-LR-SF'!AQ40/'Ltg L4-WD-DU-LR-SF'!$AQ$10</f>
        <v>0.06411704183291926</v>
      </c>
      <c r="E36" s="16">
        <f>+'Ltg L4-WD-DU-LR-SF'!AR40/'Ltg L4-WD-DU-LR-SF'!$AP$10</f>
        <v>0.04832836809003641</v>
      </c>
      <c r="F36" s="16">
        <f>+'Ltg L4-WD-DU-LR-SF'!AS40/'Ltg L4-WD-DU-LR-SF'!$AQ$10</f>
        <v>0.07638433299993187</v>
      </c>
      <c r="H36" s="16">
        <f>+'Ltg L4-WD-DU-LR-SF'!AT40/'Ltg L4-WD-DU-LR-SF'!$AP$10</f>
        <v>0.03221891206002428</v>
      </c>
      <c r="I36" s="16">
        <f>+'Ltg L4-WD-DU-LR-SF'!AU40/'Ltg L4-WD-DU-LR-SF'!$AQ$10</f>
        <v>0.06411704183291926</v>
      </c>
      <c r="J36" s="16">
        <f>+'Ltg L4-WD-DU-LR-SF'!AV40/'Ltg L4-WD-DU-LR-SF'!$AP$10</f>
        <v>0.04832836809003641</v>
      </c>
      <c r="K36" s="16">
        <f>+'Ltg L4-WD-DU-LR-SF'!AW40/'Ltg L4-WD-DU-LR-SF'!$AQ$10</f>
        <v>0.0778564079399734</v>
      </c>
    </row>
    <row r="37" spans="2:11" ht="12.75">
      <c r="B37" s="9">
        <v>24</v>
      </c>
      <c r="C37" s="16">
        <f>+'Ltg L4-WD-DU-LR-SF'!AP41/'Ltg L4-WD-DU-LR-SF'!$AP$10</f>
        <v>0.01610945603001214</v>
      </c>
      <c r="D37" s="16">
        <f>+'Ltg L4-WD-DU-LR-SF'!AQ41/'Ltg L4-WD-DU-LR-SF'!$AQ$10</f>
        <v>0.027478732214108258</v>
      </c>
      <c r="E37" s="16">
        <f>+'Ltg L4-WD-DU-LR-SF'!AR41/'Ltg L4-WD-DU-LR-SF'!$AP$10</f>
        <v>0.01610945603001214</v>
      </c>
      <c r="F37" s="16">
        <f>+'Ltg L4-WD-DU-LR-SF'!AS41/'Ltg L4-WD-DU-LR-SF'!$AQ$10</f>
        <v>0.027478732214108258</v>
      </c>
      <c r="H37" s="16">
        <f>+'Ltg L4-WD-DU-LR-SF'!AT41/'Ltg L4-WD-DU-LR-SF'!$AP$10</f>
        <v>0.01610945603001214</v>
      </c>
      <c r="I37" s="16">
        <f>+'Ltg L4-WD-DU-LR-SF'!AU41/'Ltg L4-WD-DU-LR-SF'!$AQ$10</f>
        <v>0.027478732214108258</v>
      </c>
      <c r="J37" s="16">
        <f>+'Ltg L4-WD-DU-LR-SF'!AV41/'Ltg L4-WD-DU-LR-SF'!$AP$10</f>
        <v>0.01610945603001214</v>
      </c>
      <c r="K37" s="16">
        <f>+'Ltg L4-WD-DU-LR-SF'!AW41/'Ltg L4-WD-DU-LR-SF'!$AQ$10</f>
        <v>0.027478732214108258</v>
      </c>
    </row>
    <row r="38" spans="3:11" ht="12.75">
      <c r="C38" s="16"/>
      <c r="D38" s="16"/>
      <c r="E38" s="16"/>
      <c r="F38" s="16"/>
      <c r="H38" s="16"/>
      <c r="I38" s="16"/>
      <c r="J38" s="16"/>
      <c r="K38" s="16"/>
    </row>
    <row r="39" spans="3:11" ht="12.75">
      <c r="C39" s="16"/>
      <c r="D39" s="16"/>
      <c r="E39" s="16"/>
      <c r="F39" s="16"/>
      <c r="G39" s="16"/>
      <c r="H39" s="16"/>
      <c r="I39" s="16"/>
      <c r="J39" s="16"/>
      <c r="K39" s="16"/>
    </row>
    <row r="40" spans="10:11" ht="12.75">
      <c r="J40" s="53"/>
      <c r="K40" s="53"/>
    </row>
    <row r="43" ht="12.75">
      <c r="B43" s="7" t="s">
        <v>380</v>
      </c>
    </row>
    <row r="44" ht="12.75">
      <c r="B44" s="7"/>
    </row>
    <row r="45" ht="12.75">
      <c r="B45" s="8" t="s">
        <v>360</v>
      </c>
    </row>
    <row r="46" ht="12.75">
      <c r="B46" s="7" t="str">
        <f>C13&amp;"-DS"&amp;" =DAY-SCHEDULE   TYPE = FRACTION"</f>
        <v>Ltg-DU-LR-WD-DS =DAY-SCHEDULE   TYPE = FRACTION</v>
      </c>
    </row>
    <row r="47" ht="12.75">
      <c r="B47" s="7" t="str">
        <f>"(1,24)   ("&amp;TEXT(C14,"0.0000")&amp;","&amp;TEXT(C15,"0.0000")&amp;","&amp;TEXT(C16,"0.0000")&amp;","&amp;TEXT(C17,"0.0000")&amp;","&amp;TEXT(C18,"0.0000")&amp;","&amp;TEXT(C19,"0.0000")&amp;","&amp;TEXT(C20,"0.0000")&amp;","&amp;TEXT(C21,"0.0000")&amp;","</f>
        <v>(1,24)   (0.0081,0.0081,0.0081,0.0081,0.0161,0.0322,0.0401,0.0383,</v>
      </c>
    </row>
    <row r="48" ht="12.75">
      <c r="B48" s="7" t="str">
        <f>"          "&amp;TEXT(C22,"0.0000")&amp;","&amp;TEXT(C23,"0.0000")&amp;","&amp;TEXT(C24,"0.0000")&amp;","&amp;TEXT(C25,"0.0000")&amp;","&amp;TEXT(C26,"0.0000")&amp;","&amp;TEXT(C27,"0.0000")&amp;","&amp;TEXT(C28,"0.0000")&amp;","&amp;TEXT(C29,"0.0000")&amp;","</f>
        <v>          0.0242,0.0242,0.0242,0.0242,0.0242,0.0242,0.0242,0.0401,</v>
      </c>
    </row>
    <row r="49" ht="12.75">
      <c r="B49" s="7" t="str">
        <f>"          "&amp;TEXT(C30,"0.0000")&amp;","&amp;TEXT(C31,"0.0000")&amp;","&amp;TEXT(C32,"0.0000")&amp;","&amp;TEXT(C33,"0.0000")&amp;","&amp;TEXT(C34,"0.0000")&amp;","&amp;TEXT(C35,"0.0000")&amp;","&amp;TEXT(C36,"0.0000")&amp;","&amp;TEXT(C37,"0.0000")&amp;")  .."</f>
        <v>          0.0769,0.1068,0.1273,0.1331,0.1208,0.0644,0.0322,0.0161)  ..</v>
      </c>
    </row>
    <row r="50" ht="12.75">
      <c r="B50" s="7"/>
    </row>
    <row r="51" ht="12.75">
      <c r="B51" s="8" t="s">
        <v>396</v>
      </c>
    </row>
    <row r="52" ht="12.75">
      <c r="B52" s="7" t="str">
        <f>D13&amp;"-DS"&amp;" =DAY-SCHEDULE   TYPE = FRACTION"</f>
        <v>Ltg-DU-BR-WD-DS =DAY-SCHEDULE   TYPE = FRACTION</v>
      </c>
    </row>
    <row r="53" ht="12.75">
      <c r="B53" s="7" t="str">
        <f>"(1,24)   ("&amp;TEXT(D14,"0.0000")&amp;","&amp;TEXT(D15,"0.0000")&amp;","&amp;TEXT(D16,"0.0000")&amp;","&amp;TEXT(D17,"0.0000")&amp;","&amp;TEXT(D18,"0.0000")&amp;","&amp;TEXT(D19,"0.0000")&amp;","&amp;TEXT(D20,"0.0000")&amp;","&amp;TEXT(D21,"0.0000")&amp;","</f>
        <v>(1,24)   (0.0092,0.0092,0.0092,0.0092,0.0366,0.0797,0.0865,0.0731,</v>
      </c>
    </row>
    <row r="54" ht="12.75">
      <c r="B54" s="7" t="str">
        <f>"          "&amp;TEXT(D22,"0.0000")&amp;","&amp;TEXT(D23,"0.0000")&amp;","&amp;TEXT(D24,"0.0000")&amp;","&amp;TEXT(D25,"0.0000")&amp;","&amp;TEXT(D26,"0.0000")&amp;","&amp;TEXT(D27,"0.0000")&amp;","&amp;TEXT(D28,"0.0000")&amp;","&amp;TEXT(D29,"0.0000")&amp;","</f>
        <v>          0.0275,0.0092,0.0092,0.0092,0.0092,0.0092,0.0092,0.0113,</v>
      </c>
    </row>
    <row r="55" ht="12.75">
      <c r="B55" s="7" t="str">
        <f>"          "&amp;TEXT(D30,"0.0000")&amp;","&amp;TEXT(D31,"0.0000")&amp;","&amp;TEXT(D32,"0.0000")&amp;","&amp;TEXT(D33,"0.0000")&amp;","&amp;TEXT(D34,"0.0000")&amp;","&amp;TEXT(D35,"0.0000")&amp;","&amp;TEXT(D36,"0.0000")&amp;","&amp;TEXT(D37,"0.0000")&amp;")  .."</f>
        <v>          0.0252,0.0370,0.0692,0.1103,0.1374,0.1191,0.0641,0.0275)  ..</v>
      </c>
    </row>
    <row r="56" ht="12.75">
      <c r="B56" s="7"/>
    </row>
    <row r="57" ht="12.75">
      <c r="B57" s="8" t="s">
        <v>397</v>
      </c>
    </row>
    <row r="58" ht="12.75">
      <c r="B58" s="7" t="str">
        <f>E13&amp;"-DS"&amp;" =DAY-SCHEDULE   TYPE = FRACTION"</f>
        <v>Ltg-DU-LR-WE-DS =DAY-SCHEDULE   TYPE = FRACTION</v>
      </c>
    </row>
    <row r="59" ht="12.75">
      <c r="B59" s="7" t="str">
        <f>"(1,24)   ("&amp;TEXT(E14,"0.0000")&amp;","&amp;TEXT(E15,"0.0000")&amp;","&amp;TEXT(E16,"0.0000")&amp;","&amp;TEXT(E17,"0.0000")&amp;","&amp;TEXT(E18,"0.0000")&amp;","&amp;TEXT(E19,"0.0000")&amp;","&amp;TEXT(E20,"0.0000")&amp;","&amp;TEXT(E21,"0.0000")&amp;","</f>
        <v>(1,24)   (0.0081,0.0081,0.0081,0.0081,0.0161,0.0322,0.0360,0.0360,</v>
      </c>
    </row>
    <row r="60" ht="12.75">
      <c r="B60" s="7" t="str">
        <f>"          "&amp;TEXT(E22,"0.0000")&amp;","&amp;TEXT(E23,"0.0000")&amp;","&amp;TEXT(E24,"0.0000")&amp;","&amp;TEXT(E25,"0.0000")&amp;","&amp;TEXT(E26,"0.0000")&amp;","&amp;TEXT(E27,"0.0000")&amp;","&amp;TEXT(E28,"0.0000")&amp;","&amp;TEXT(E29,"0.0000")&amp;","</f>
        <v>          0.0242,0.0242,0.0242,0.0242,0.0242,0.0242,0.0242,0.0360,</v>
      </c>
    </row>
    <row r="61" ht="12.75">
      <c r="B61" s="7" t="str">
        <f>"          "&amp;TEXT(E30,"0.0000")&amp;","&amp;TEXT(E31,"0.0000")&amp;","&amp;TEXT(E32,"0.0000")&amp;","&amp;TEXT(E33,"0.0000")&amp;","&amp;TEXT(E34,"0.0000")&amp;","&amp;TEXT(E35,"0.0000")&amp;","&amp;TEXT(E36,"0.0000")&amp;","&amp;TEXT(E37,"0.0000")&amp;")  .."</f>
        <v>          0.0713,0.0933,0.1261,0.1369,0.1208,0.0805,0.0483,0.0161)  ..</v>
      </c>
    </row>
    <row r="62" ht="12.75">
      <c r="B62" s="7"/>
    </row>
    <row r="63" ht="12.75">
      <c r="B63" s="8" t="s">
        <v>398</v>
      </c>
    </row>
    <row r="64" ht="12.75">
      <c r="B64" s="7" t="str">
        <f>F13&amp;"-DS"&amp;" =DAY-SCHEDULE   TYPE = FRACTION"</f>
        <v>Ltg-DU-BR-WE-DS =DAY-SCHEDULE   TYPE = FRACTION</v>
      </c>
    </row>
    <row r="65" ht="12.75">
      <c r="B65" s="7" t="str">
        <f>"(1,24)   ("&amp;TEXT(F14,"0.0000")&amp;","&amp;TEXT(F15,"0.0000")&amp;","&amp;TEXT(F16,"0.0000")&amp;","&amp;TEXT(F17,"0.0000")&amp;","&amp;TEXT(F18,"0.0000")&amp;","&amp;TEXT(F19,"0.0000")&amp;","&amp;TEXT(F20,"0.0000")&amp;","&amp;TEXT(F21,"0.0000")&amp;","</f>
        <v>(1,24)   (0.0092,0.0092,0.0092,0.0092,0.0366,0.0811,0.0880,0.0738,</v>
      </c>
    </row>
    <row r="66" ht="12.75">
      <c r="B66" s="7" t="str">
        <f>"          "&amp;TEXT(F22,"0.0000")&amp;","&amp;TEXT(F23,"0.0000")&amp;","&amp;TEXT(F24,"0.0000")&amp;","&amp;TEXT(F25,"0.0000")&amp;","&amp;TEXT(F26,"0.0000")&amp;","&amp;TEXT(F27,"0.0000")&amp;","&amp;TEXT(F28,"0.0000")&amp;","&amp;TEXT(F29,"0.0000")&amp;","</f>
        <v>          0.0275,0.0092,0.0092,0.0092,0.0092,0.0092,0.0092,0.0118,</v>
      </c>
    </row>
    <row r="67" ht="12.75">
      <c r="B67" s="7" t="str">
        <f>"          "&amp;TEXT(F30,"0.0000")&amp;","&amp;TEXT(F31,"0.0000")&amp;","&amp;TEXT(F32,"0.0000")&amp;","&amp;TEXT(F33,"0.0000")&amp;","&amp;TEXT(F34,"0.0000")&amp;","&amp;TEXT(F35,"0.0000")&amp;","&amp;TEXT(F36,"0.0000")&amp;","&amp;TEXT(F37,"0.0000")&amp;")  .."</f>
        <v>          0.0252,0.0360,0.0677,0.1093,0.1374,0.1191,0.0764,0.0275)  ..</v>
      </c>
    </row>
    <row r="69" ht="12.75">
      <c r="B69" s="8" t="s">
        <v>399</v>
      </c>
    </row>
    <row r="70" ht="12.75">
      <c r="B70" s="7" t="str">
        <f>H13&amp;"-DS"&amp;" =DAY-SCHEDULE   TYPE = FRACTION"</f>
        <v>Ltg-ND-LR-WD-DS =DAY-SCHEDULE   TYPE = FRACTION</v>
      </c>
    </row>
    <row r="71" ht="12.75">
      <c r="B71" s="7" t="str">
        <f>"(1,24)   ("&amp;TEXT(H14,"0.0000")&amp;","&amp;TEXT(H15,"0.0000")&amp;","&amp;TEXT(H16,"0.0000")&amp;","&amp;TEXT(H17,"0.0000")&amp;","&amp;TEXT(H18,"0.0000")&amp;","&amp;TEXT(H19,"0.0000")&amp;","&amp;TEXT(H20,"0.0000")&amp;","&amp;TEXT(H21,"0.0000")&amp;","</f>
        <v>(1,24)   (0.0081,0.0081,0.0081,0.0081,0.0161,0.0322,0.0359,0.0339,</v>
      </c>
    </row>
    <row r="72" ht="12.75">
      <c r="B72" s="7" t="str">
        <f>"          "&amp;TEXT(H22,"0.0000")&amp;","&amp;TEXT(H23,"0.0000")&amp;","&amp;TEXT(H24,"0.0000")&amp;","&amp;TEXT(H25,"0.0000")&amp;","&amp;TEXT(H26,"0.0000")&amp;","&amp;TEXT(H27,"0.0000")&amp;","&amp;TEXT(H28,"0.0000")&amp;","&amp;TEXT(H29,"0.0000")&amp;","</f>
        <v>          0.0081,0.0081,0.0081,0.0081,0.0081,0.0081,0.0081,0.0281,</v>
      </c>
    </row>
    <row r="73" ht="12.75">
      <c r="B73" s="7" t="str">
        <f>"          "&amp;TEXT(H30,"0.0000")&amp;","&amp;TEXT(H31,"0.0000")&amp;","&amp;TEXT(H32,"0.0000")&amp;","&amp;TEXT(H33,"0.0000")&amp;","&amp;TEXT(H34,"0.0000")&amp;","&amp;TEXT(H35,"0.0000")&amp;","&amp;TEXT(H36,"0.0000")&amp;","&amp;TEXT(H37,"0.0000")&amp;")  .."</f>
        <v>          0.0716,0.1063,0.1264,0.1327,0.1208,0.0644,0.0322,0.0161)  ..</v>
      </c>
    </row>
    <row r="74" ht="12.75">
      <c r="B74" s="7"/>
    </row>
    <row r="75" ht="12.75">
      <c r="B75" s="8" t="s">
        <v>400</v>
      </c>
    </row>
    <row r="76" ht="12.75">
      <c r="B76" s="7" t="str">
        <f>I13&amp;"-DS"&amp;" =DAY-SCHEDULE   TYPE = FRACTION"</f>
        <v>Ltg-ND-BR-WD-DS =DAY-SCHEDULE   TYPE = FRACTION</v>
      </c>
    </row>
    <row r="77" ht="12.75">
      <c r="B77" s="7" t="str">
        <f>"(1,24)   ("&amp;TEXT(I14,"0.0000")&amp;","&amp;TEXT(I15,"0.0000")&amp;","&amp;TEXT(I16,"0.0000")&amp;","&amp;TEXT(I17,"0.0000")&amp;","&amp;TEXT(I18,"0.0000")&amp;","&amp;TEXT(I19,"0.0000")&amp;","&amp;TEXT(I20,"0.0000")&amp;","&amp;TEXT(I21,"0.0000")&amp;","</f>
        <v>(1,24)   (0.0092,0.0092,0.0092,0.0092,0.0366,0.0803,0.0869,0.0731,</v>
      </c>
    </row>
    <row r="78" ht="12.75">
      <c r="B78" s="7" t="str">
        <f>"          "&amp;TEXT(I22,"0.0000")&amp;","&amp;TEXT(I23,"0.0000")&amp;","&amp;TEXT(I24,"0.0000")&amp;","&amp;TEXT(I25,"0.0000")&amp;","&amp;TEXT(I26,"0.0000")&amp;","&amp;TEXT(I27,"0.0000")&amp;","&amp;TEXT(I28,"0.0000")&amp;","&amp;TEXT(I29,"0.0000")&amp;","</f>
        <v>          0.0275,0.0092,0.0092,0.0092,0.0092,0.0092,0.0092,0.0115,</v>
      </c>
    </row>
    <row r="79" ht="12.75">
      <c r="B79" s="7" t="str">
        <f>"          "&amp;TEXT(I30,"0.0000")&amp;","&amp;TEXT(I31,"0.0000")&amp;","&amp;TEXT(I32,"0.0000")&amp;","&amp;TEXT(I33,"0.0000")&amp;","&amp;TEXT(I34,"0.0000")&amp;","&amp;TEXT(I35,"0.0000")&amp;","&amp;TEXT(I36,"0.0000")&amp;","&amp;TEXT(I37,"0.0000")&amp;")  .."</f>
        <v>          0.0250,0.0362,0.0680,0.1095,0.1374,0.1191,0.0641,0.0275)  ..</v>
      </c>
    </row>
    <row r="80" ht="12.75">
      <c r="B80" s="7"/>
    </row>
    <row r="81" ht="12.75">
      <c r="B81" s="8" t="s">
        <v>401</v>
      </c>
    </row>
    <row r="82" ht="12.75">
      <c r="B82" s="7" t="str">
        <f>J13&amp;"-DS"&amp;" =DAY-SCHEDULE   TYPE = FRACTION"</f>
        <v>Ltg-ND-LR-WE-DS =DAY-SCHEDULE   TYPE = FRACTION</v>
      </c>
    </row>
    <row r="83" ht="12.75">
      <c r="B83" s="7" t="str">
        <f>"(1,24)   ("&amp;TEXT(J14,"0.0000")&amp;","&amp;TEXT(J15,"0.0000")&amp;","&amp;TEXT(J16,"0.0000")&amp;","&amp;TEXT(J17,"0.0000")&amp;","&amp;TEXT(J18,"0.0000")&amp;","&amp;TEXT(J19,"0.0000")&amp;","&amp;TEXT(J20,"0.0000")&amp;","&amp;TEXT(J21,"0.0000")&amp;","</f>
        <v>(1,24)   (0.0081,0.0081,0.0081,0.0081,0.0161,0.0322,0.0364,0.0364,</v>
      </c>
    </row>
    <row r="84" ht="12.75">
      <c r="B84" s="7" t="str">
        <f>"          "&amp;TEXT(J22,"0.0000")&amp;","&amp;TEXT(J23,"0.0000")&amp;","&amp;TEXT(J24,"0.0000")&amp;","&amp;TEXT(J25,"0.0000")&amp;","&amp;TEXT(J26,"0.0000")&amp;","&amp;TEXT(J27,"0.0000")&amp;","&amp;TEXT(J28,"0.0000")&amp;","&amp;TEXT(J29,"0.0000")&amp;","</f>
        <v>          0.0242,0.0242,0.0242,0.0242,0.0242,0.0242,0.0242,0.0364,</v>
      </c>
    </row>
    <row r="85" ht="12.75">
      <c r="B85" s="7" t="str">
        <f>"          "&amp;TEXT(J30,"0.0000")&amp;","&amp;TEXT(J31,"0.0000")&amp;","&amp;TEXT(J32,"0.0000")&amp;","&amp;TEXT(J33,"0.0000")&amp;","&amp;TEXT(J34,"0.0000")&amp;","&amp;TEXT(J35,"0.0000")&amp;","&amp;TEXT(J36,"0.0000")&amp;","&amp;TEXT(J37,"0.0000")&amp;")  .."</f>
        <v>          0.0730,0.0953,0.1272,0.1369,0.1208,0.0805,0.0483,0.0161)  ..</v>
      </c>
    </row>
    <row r="86" ht="12.75">
      <c r="B86" s="7"/>
    </row>
    <row r="87" ht="12.75">
      <c r="B87" s="8" t="s">
        <v>402</v>
      </c>
    </row>
    <row r="88" ht="12.75">
      <c r="B88" s="7" t="str">
        <f>K13&amp;"-DS"&amp;" =DAY-SCHEDULE   TYPE = FRACTION"</f>
        <v>Ltg-ND-BR-WE-DS =DAY-SCHEDULE   TYPE = FRACTION</v>
      </c>
    </row>
    <row r="89" ht="12.75">
      <c r="B89" s="7" t="str">
        <f>"(1,24)   ("&amp;TEXT(K14,"0.0000")&amp;","&amp;TEXT(K15,"0.0000")&amp;","&amp;TEXT(K16,"0.0000")&amp;","&amp;TEXT(K17,"0.0000")&amp;","&amp;TEXT(K18,"0.0000")&amp;","&amp;TEXT(K19,"0.0000")&amp;","&amp;TEXT(K20,"0.0000")&amp;","&amp;TEXT(K21,"0.0000")&amp;","</f>
        <v>(1,24)   (0.0092,0.0092,0.0092,0.0092,0.0366,0.0804,0.0875,0.0738,</v>
      </c>
    </row>
    <row r="90" ht="12.75">
      <c r="B90" s="7" t="str">
        <f>"          "&amp;TEXT(K22,"0.0000")&amp;","&amp;TEXT(K23,"0.0000")&amp;","&amp;TEXT(K24,"0.0000")&amp;","&amp;TEXT(K25,"0.0000")&amp;","&amp;TEXT(K26,"0.0000")&amp;","&amp;TEXT(K27,"0.0000")&amp;","&amp;TEXT(K28,"0.0000")&amp;","&amp;TEXT(K29,"0.0000")&amp;","</f>
        <v>          0.0275,0.0092,0.0092,0.0092,0.0092,0.0092,0.0092,0.0115,</v>
      </c>
    </row>
    <row r="91" ht="12.75">
      <c r="B91" s="7" t="str">
        <f>"          "&amp;TEXT(K30,"0.0000")&amp;","&amp;TEXT(K31,"0.0000")&amp;","&amp;TEXT(K32,"0.0000")&amp;","&amp;TEXT(K33,"0.0000")&amp;","&amp;TEXT(K34,"0.0000")&amp;","&amp;TEXT(K35,"0.0000")&amp;","&amp;TEXT(K36,"0.0000")&amp;","&amp;TEXT(K37,"0.0000")&amp;")  .."</f>
        <v>          0.0254,0.0370,0.0692,0.1102,0.1374,0.1191,0.0779,0.0275)  ..</v>
      </c>
    </row>
    <row r="93" ht="12.75">
      <c r="B93" s="7" t="s">
        <v>404</v>
      </c>
    </row>
    <row r="94" ht="12.75">
      <c r="B94" s="7" t="s">
        <v>405</v>
      </c>
    </row>
    <row r="95" ht="12.75">
      <c r="B95" s="7" t="s">
        <v>406</v>
      </c>
    </row>
    <row r="97" ht="12.75">
      <c r="B97" s="7" t="s">
        <v>407</v>
      </c>
    </row>
    <row r="98" ht="12.75">
      <c r="B98" s="7" t="s">
        <v>408</v>
      </c>
    </row>
    <row r="99" ht="12.75">
      <c r="B99" s="7" t="s">
        <v>409</v>
      </c>
    </row>
    <row r="100" ht="12.75">
      <c r="B100" s="7"/>
    </row>
    <row r="101" ht="12.75">
      <c r="B101" s="7" t="s">
        <v>390</v>
      </c>
    </row>
    <row r="102" ht="12.75">
      <c r="B102" s="7" t="s">
        <v>391</v>
      </c>
    </row>
    <row r="103" ht="12.75">
      <c r="B103" s="7" t="s">
        <v>440</v>
      </c>
    </row>
    <row r="104" ht="12.75">
      <c r="B104" s="7" t="s">
        <v>410</v>
      </c>
    </row>
    <row r="105" ht="12.75">
      <c r="B105" s="7" t="s">
        <v>411</v>
      </c>
    </row>
    <row r="106" ht="12.75">
      <c r="B106" s="7" t="s">
        <v>412</v>
      </c>
    </row>
    <row r="107" ht="12.75">
      <c r="B107" s="7" t="s">
        <v>413</v>
      </c>
    </row>
    <row r="108" ht="12.75">
      <c r="B108" s="7" t="s">
        <v>414</v>
      </c>
    </row>
    <row r="109" ht="12.75">
      <c r="B109" s="7" t="s">
        <v>415</v>
      </c>
    </row>
    <row r="110" ht="12.75">
      <c r="B110" s="7" t="s">
        <v>416</v>
      </c>
    </row>
    <row r="111" ht="12.75">
      <c r="B111" s="7" t="s">
        <v>417</v>
      </c>
    </row>
    <row r="112" ht="12.75">
      <c r="B112" s="7" t="s">
        <v>418</v>
      </c>
    </row>
    <row r="113" ht="12.75">
      <c r="B113" s="7" t="s">
        <v>419</v>
      </c>
    </row>
    <row r="114" ht="12.75">
      <c r="B114" s="7" t="s">
        <v>420</v>
      </c>
    </row>
    <row r="115" ht="12.75">
      <c r="B115" s="7" t="s">
        <v>421</v>
      </c>
    </row>
    <row r="116" ht="12.75">
      <c r="B116" s="7" t="s">
        <v>422</v>
      </c>
    </row>
    <row r="117" ht="12.75">
      <c r="B117" s="7" t="s">
        <v>423</v>
      </c>
    </row>
    <row r="118" ht="12.75">
      <c r="B118" s="7" t="s">
        <v>424</v>
      </c>
    </row>
    <row r="119" ht="12.75">
      <c r="B119" s="7" t="s">
        <v>425</v>
      </c>
    </row>
    <row r="120" ht="12.75">
      <c r="B120" s="7" t="s">
        <v>426</v>
      </c>
    </row>
    <row r="121" ht="12.75">
      <c r="B121" s="7" t="s">
        <v>427</v>
      </c>
    </row>
    <row r="122" ht="12.75">
      <c r="B122" s="7" t="s">
        <v>428</v>
      </c>
    </row>
    <row r="123" ht="12.75">
      <c r="B123" s="7" t="s">
        <v>429</v>
      </c>
    </row>
    <row r="124" ht="12.75">
      <c r="B124" s="7" t="s">
        <v>430</v>
      </c>
    </row>
    <row r="125" ht="12.75">
      <c r="B125" s="7" t="s">
        <v>431</v>
      </c>
    </row>
    <row r="126" ht="12.75">
      <c r="B126" s="7" t="s">
        <v>432</v>
      </c>
    </row>
    <row r="127" ht="12.75">
      <c r="B127" s="7" t="s">
        <v>433</v>
      </c>
    </row>
    <row r="128" ht="12.75">
      <c r="B128" s="7" t="s">
        <v>434</v>
      </c>
    </row>
    <row r="129" ht="12.75">
      <c r="B129" s="7" t="s">
        <v>435</v>
      </c>
    </row>
    <row r="130" ht="12.75">
      <c r="B130" s="7" t="s">
        <v>436</v>
      </c>
    </row>
    <row r="131" ht="12.75">
      <c r="B131" s="7" t="s">
        <v>437</v>
      </c>
    </row>
    <row r="132" ht="12.75">
      <c r="B132" s="7" t="s">
        <v>438</v>
      </c>
    </row>
    <row r="133" ht="12.75">
      <c r="B133" s="7" t="s">
        <v>0</v>
      </c>
    </row>
    <row r="134" ht="12.75">
      <c r="B134" s="7" t="s">
        <v>1</v>
      </c>
    </row>
    <row r="135" ht="12.75">
      <c r="B135" s="7" t="s">
        <v>2</v>
      </c>
    </row>
    <row r="136" ht="12.75">
      <c r="B136" s="7" t="s">
        <v>3</v>
      </c>
    </row>
    <row r="137" ht="12.75">
      <c r="B137" s="7" t="s">
        <v>4</v>
      </c>
    </row>
    <row r="138" ht="12.75">
      <c r="B138" s="7" t="s">
        <v>5</v>
      </c>
    </row>
    <row r="139" ht="12.75">
      <c r="B139" s="7" t="s">
        <v>6</v>
      </c>
    </row>
    <row r="140" ht="12.75">
      <c r="B140" s="7" t="s">
        <v>7</v>
      </c>
    </row>
    <row r="141" ht="12.75">
      <c r="B141" s="7" t="s">
        <v>8</v>
      </c>
    </row>
    <row r="142" ht="12.75">
      <c r="B142" s="7" t="s">
        <v>9</v>
      </c>
    </row>
    <row r="143" ht="12.75">
      <c r="B143" s="7" t="s">
        <v>10</v>
      </c>
    </row>
    <row r="144" ht="12.75">
      <c r="B144" s="7" t="s">
        <v>11</v>
      </c>
    </row>
    <row r="145" ht="12.75">
      <c r="B145" s="7" t="s">
        <v>12</v>
      </c>
    </row>
    <row r="146" ht="12.75">
      <c r="B146" s="7" t="s">
        <v>13</v>
      </c>
    </row>
    <row r="147" ht="12.75">
      <c r="B147" s="7" t="s">
        <v>14</v>
      </c>
    </row>
    <row r="148" ht="12.75">
      <c r="B148" s="7" t="s">
        <v>15</v>
      </c>
    </row>
    <row r="149" ht="12.75">
      <c r="B149" s="7" t="s">
        <v>16</v>
      </c>
    </row>
    <row r="150" ht="12.75">
      <c r="B150" s="7" t="s">
        <v>17</v>
      </c>
    </row>
    <row r="151" ht="12.75">
      <c r="B151" s="7" t="s">
        <v>18</v>
      </c>
    </row>
    <row r="152" ht="12.75">
      <c r="B152" s="7" t="s">
        <v>19</v>
      </c>
    </row>
    <row r="153" ht="12.75">
      <c r="B153" s="7" t="s">
        <v>20</v>
      </c>
    </row>
    <row r="154" ht="12.75">
      <c r="B154" s="7" t="s">
        <v>21</v>
      </c>
    </row>
    <row r="155" ht="12.75">
      <c r="B155" s="7" t="s">
        <v>444</v>
      </c>
    </row>
    <row r="156" ht="12.75">
      <c r="B156" s="7"/>
    </row>
    <row r="157" ht="12.75">
      <c r="B157" s="7"/>
    </row>
    <row r="158" ht="12.75">
      <c r="B158" s="7"/>
    </row>
    <row r="159" ht="12.75">
      <c r="B159" s="7" t="s">
        <v>22</v>
      </c>
    </row>
    <row r="160" ht="12.75">
      <c r="B160" s="7" t="s">
        <v>23</v>
      </c>
    </row>
    <row r="161" ht="12.75">
      <c r="B161" s="7" t="s">
        <v>24</v>
      </c>
    </row>
    <row r="163" ht="12.75">
      <c r="B163" s="7" t="s">
        <v>25</v>
      </c>
    </row>
    <row r="164" ht="12.75">
      <c r="B164" s="7" t="s">
        <v>26</v>
      </c>
    </row>
    <row r="165" ht="12.75">
      <c r="B165" s="7" t="s">
        <v>27</v>
      </c>
    </row>
    <row r="166" ht="12.75">
      <c r="B166" s="7"/>
    </row>
    <row r="167" ht="12.75">
      <c r="B167" s="7" t="s">
        <v>390</v>
      </c>
    </row>
    <row r="168" ht="12.75">
      <c r="B168" s="7" t="s">
        <v>391</v>
      </c>
    </row>
    <row r="169" ht="12.75">
      <c r="B169" s="7" t="s">
        <v>441</v>
      </c>
    </row>
    <row r="170" ht="12.75">
      <c r="B170" s="7" t="s">
        <v>28</v>
      </c>
    </row>
    <row r="171" ht="12.75">
      <c r="B171" s="7" t="s">
        <v>29</v>
      </c>
    </row>
    <row r="172" ht="12.75">
      <c r="B172" s="7" t="s">
        <v>30</v>
      </c>
    </row>
    <row r="173" ht="12.75">
      <c r="B173" s="7" t="s">
        <v>31</v>
      </c>
    </row>
    <row r="174" ht="12.75">
      <c r="B174" s="7" t="s">
        <v>32</v>
      </c>
    </row>
    <row r="175" ht="12.75">
      <c r="B175" s="7" t="s">
        <v>33</v>
      </c>
    </row>
    <row r="176" ht="12.75">
      <c r="B176" s="7" t="s">
        <v>34</v>
      </c>
    </row>
    <row r="177" ht="12.75">
      <c r="B177" s="7" t="s">
        <v>35</v>
      </c>
    </row>
    <row r="178" ht="12.75">
      <c r="B178" s="7" t="s">
        <v>36</v>
      </c>
    </row>
    <row r="179" ht="12.75">
      <c r="B179" s="7" t="s">
        <v>37</v>
      </c>
    </row>
    <row r="180" ht="12.75">
      <c r="B180" s="7" t="s">
        <v>38</v>
      </c>
    </row>
    <row r="181" ht="12.75">
      <c r="B181" s="7" t="s">
        <v>39</v>
      </c>
    </row>
    <row r="182" ht="12.75">
      <c r="B182" s="7" t="s">
        <v>40</v>
      </c>
    </row>
    <row r="183" ht="12.75">
      <c r="B183" s="7" t="s">
        <v>41</v>
      </c>
    </row>
    <row r="184" ht="12.75">
      <c r="B184" s="7" t="s">
        <v>42</v>
      </c>
    </row>
    <row r="185" ht="12.75">
      <c r="B185" s="7" t="s">
        <v>43</v>
      </c>
    </row>
    <row r="186" ht="12.75">
      <c r="B186" s="7" t="s">
        <v>44</v>
      </c>
    </row>
    <row r="187" ht="12.75">
      <c r="B187" s="7" t="s">
        <v>45</v>
      </c>
    </row>
    <row r="188" ht="12.75">
      <c r="B188" s="7" t="s">
        <v>46</v>
      </c>
    </row>
    <row r="189" ht="12.75">
      <c r="B189" s="7" t="s">
        <v>47</v>
      </c>
    </row>
    <row r="190" ht="12.75">
      <c r="B190" s="7" t="s">
        <v>48</v>
      </c>
    </row>
    <row r="191" ht="12.75">
      <c r="B191" s="7" t="s">
        <v>49</v>
      </c>
    </row>
    <row r="192" ht="12.75">
      <c r="B192" s="7" t="s">
        <v>50</v>
      </c>
    </row>
    <row r="193" ht="12.75">
      <c r="B193" s="7" t="s">
        <v>51</v>
      </c>
    </row>
    <row r="194" ht="12.75">
      <c r="B194" s="7" t="s">
        <v>52</v>
      </c>
    </row>
    <row r="195" ht="12.75">
      <c r="B195" s="7" t="s">
        <v>53</v>
      </c>
    </row>
    <row r="196" ht="12.75">
      <c r="B196" s="7" t="s">
        <v>54</v>
      </c>
    </row>
    <row r="197" ht="12.75">
      <c r="B197" s="7" t="s">
        <v>55</v>
      </c>
    </row>
    <row r="198" ht="12.75">
      <c r="B198" s="7" t="s">
        <v>56</v>
      </c>
    </row>
    <row r="199" ht="12.75">
      <c r="B199" s="7" t="s">
        <v>57</v>
      </c>
    </row>
    <row r="200" ht="12.75">
      <c r="B200" s="7" t="s">
        <v>58</v>
      </c>
    </row>
    <row r="201" ht="12.75">
      <c r="B201" s="7" t="s">
        <v>59</v>
      </c>
    </row>
    <row r="202" ht="12.75">
      <c r="B202" s="7" t="s">
        <v>60</v>
      </c>
    </row>
    <row r="203" ht="12.75">
      <c r="B203" s="7" t="s">
        <v>61</v>
      </c>
    </row>
    <row r="204" ht="12.75">
      <c r="B204" s="7" t="s">
        <v>62</v>
      </c>
    </row>
    <row r="205" ht="12.75">
      <c r="B205" s="7" t="s">
        <v>63</v>
      </c>
    </row>
    <row r="206" ht="12.75">
      <c r="B206" s="7" t="s">
        <v>64</v>
      </c>
    </row>
    <row r="207" ht="12.75">
      <c r="B207" s="7" t="s">
        <v>65</v>
      </c>
    </row>
    <row r="208" ht="12.75">
      <c r="B208" s="7" t="s">
        <v>66</v>
      </c>
    </row>
    <row r="209" ht="12.75">
      <c r="B209" s="7" t="s">
        <v>67</v>
      </c>
    </row>
    <row r="210" ht="12.75">
      <c r="B210" s="7" t="s">
        <v>68</v>
      </c>
    </row>
    <row r="211" ht="12.75">
      <c r="B211" s="7" t="s">
        <v>69</v>
      </c>
    </row>
    <row r="212" ht="12.75">
      <c r="B212" s="7" t="s">
        <v>70</v>
      </c>
    </row>
    <row r="213" ht="12.75">
      <c r="B213" s="7" t="s">
        <v>71</v>
      </c>
    </row>
    <row r="214" ht="12.75">
      <c r="B214" s="7" t="s">
        <v>72</v>
      </c>
    </row>
    <row r="215" ht="12.75">
      <c r="B215" s="7" t="s">
        <v>73</v>
      </c>
    </row>
    <row r="216" ht="12.75">
      <c r="B216" s="7" t="s">
        <v>74</v>
      </c>
    </row>
    <row r="217" ht="12.75">
      <c r="B217" s="7" t="s">
        <v>75</v>
      </c>
    </row>
    <row r="218" ht="12.75">
      <c r="B218" s="7" t="s">
        <v>76</v>
      </c>
    </row>
    <row r="219" ht="12.75">
      <c r="B219" s="7" t="s">
        <v>77</v>
      </c>
    </row>
    <row r="220" ht="12.75">
      <c r="B220" s="7" t="s">
        <v>78</v>
      </c>
    </row>
    <row r="221" ht="12.75">
      <c r="B221" s="7" t="s">
        <v>445</v>
      </c>
    </row>
    <row r="222" ht="12.75">
      <c r="B222" s="7"/>
    </row>
  </sheetData>
  <mergeCells count="6">
    <mergeCell ref="C10:F10"/>
    <mergeCell ref="H10:K10"/>
    <mergeCell ref="C11:D11"/>
    <mergeCell ref="E11:F11"/>
    <mergeCell ref="H11:I11"/>
    <mergeCell ref="J11:K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Reeves</dc:creator>
  <cp:keywords/>
  <dc:description/>
  <cp:lastModifiedBy>Bob Hendron</cp:lastModifiedBy>
  <cp:lastPrinted>2004-03-18T16:00:20Z</cp:lastPrinted>
  <dcterms:created xsi:type="dcterms:W3CDTF">2003-02-05T19:02:12Z</dcterms:created>
  <dcterms:modified xsi:type="dcterms:W3CDTF">2005-02-04T17:55:19Z</dcterms:modified>
  <cp:category/>
  <cp:version/>
  <cp:contentType/>
  <cp:contentStatus/>
</cp:coreProperties>
</file>