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3080" activeTab="0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chart dB_y vs x" sheetId="6" r:id="rId6"/>
    <sheet name="chart dB_x vs y" sheetId="7" r:id="rId7"/>
    <sheet name="chart B_y vs x" sheetId="8" r:id="rId8"/>
    <sheet name="chart B_x vs y" sheetId="9" r:id="rId9"/>
    <sheet name="chart g(500)" sheetId="10" r:id="rId10"/>
    <sheet name="chart g(1800)" sheetId="11" r:id="rId11"/>
    <sheet name="chart dg(x)" sheetId="12" r:id="rId12"/>
    <sheet name="chart dg(y)" sheetId="13" r:id="rId13"/>
    <sheet name="chart dB(x) tan 1800" sheetId="14" r:id="rId14"/>
    <sheet name="g(x,y)" sheetId="15" r:id="rId15"/>
    <sheet name="B(X)-gx" sheetId="16" r:id="rId16"/>
    <sheet name="B(x)" sheetId="17" r:id="rId17"/>
    <sheet name="B(y)-gy" sheetId="18" r:id="rId18"/>
    <sheet name="B(y)" sheetId="19" r:id="rId19"/>
    <sheet name="harmonics, morgan" sheetId="20" r:id="rId20"/>
    <sheet name="DL x=-6" sheetId="21" r:id="rId21"/>
    <sheet name="DL x=-5" sheetId="22" r:id="rId22"/>
    <sheet name="DL x=-4" sheetId="23" r:id="rId23"/>
    <sheet name="DL x=-3" sheetId="24" r:id="rId24"/>
    <sheet name="DL x=-2" sheetId="25" r:id="rId25"/>
    <sheet name="DL x=-1" sheetId="26" r:id="rId26"/>
    <sheet name="DL x=+1" sheetId="27" r:id="rId27"/>
    <sheet name="DL x=+2" sheetId="28" r:id="rId28"/>
    <sheet name="DL x=+3" sheetId="29" r:id="rId29"/>
    <sheet name="DL x=+4" sheetId="30" r:id="rId30"/>
    <sheet name="DL x=+5" sheetId="31" r:id="rId31"/>
    <sheet name="DL x=+6" sheetId="32" r:id="rId32"/>
    <sheet name="DL y=-6" sheetId="33" r:id="rId33"/>
    <sheet name="DL y=-5" sheetId="34" r:id="rId34"/>
    <sheet name="DL y=-4" sheetId="35" r:id="rId35"/>
    <sheet name="DL y=-3" sheetId="36" r:id="rId36"/>
    <sheet name="DL y=-2" sheetId="37" r:id="rId37"/>
    <sheet name="DL y=-1" sheetId="38" r:id="rId38"/>
    <sheet name="DL y=+1.0" sheetId="39" r:id="rId39"/>
    <sheet name="chart dB(y) tan 1800" sheetId="40" r:id="rId40"/>
    <sheet name="DL y=+1" sheetId="41" r:id="rId41"/>
    <sheet name="DL y=+2.0" sheetId="42" r:id="rId42"/>
    <sheet name="DL y=+2" sheetId="43" r:id="rId43"/>
    <sheet name="DL y=+3.0" sheetId="44" r:id="rId44"/>
    <sheet name="DL y=+3" sheetId="45" r:id="rId45"/>
    <sheet name="DL y=+4" sheetId="46" r:id="rId46"/>
    <sheet name="DL y=+5" sheetId="47" r:id="rId47"/>
    <sheet name="DL y=+6" sheetId="48" r:id="rId48"/>
    <sheet name="attributes" sheetId="49" r:id="rId49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<sst xmlns="http://schemas.openxmlformats.org/spreadsheetml/2006/main" count="4737" uniqueCount="154">
  <si>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</si>
  <si>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</si>
  <si>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</si>
  <si>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</si>
  <si>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</si>
  <si>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</si>
  <si>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</si>
  <si>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LQE attributes</t>
  </si>
  <si>
    <t>tf</t>
  </si>
  <si>
    <t>strength at 1800</t>
  </si>
  <si>
    <t>T</t>
  </si>
  <si>
    <t>!</t>
  </si>
  <si>
    <t>Nov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</si>
  <si>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</si>
  <si>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</si>
  <si>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</si>
  <si>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</si>
  <si>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</si>
  <si>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</si>
  <si>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</si>
  <si>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</si>
  <si>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</si>
  <si>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</si>
  <si>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</si>
  <si>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</si>
  <si>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</si>
  <si>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</si>
  <si>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</si>
  <si>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</si>
  <si>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</si>
  <si>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</si>
  <si>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</si>
  <si>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</si>
  <si>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!_LQE001-0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</si>
  <si>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</si>
  <si>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</si>
  <si>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</si>
  <si>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</si>
  <si>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</si>
  <si>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</si>
  <si>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</si>
  <si>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</si>
  <si>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</si>
  <si>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</si>
  <si>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</si>
  <si>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</si>
  <si>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</si>
  <si>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</si>
  <si>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</si>
  <si>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</si>
  <si>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</si>
  <si>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</si>
  <si>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</si>
  <si>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</si>
  <si>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</si>
  <si>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</si>
  <si>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</si>
  <si>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</si>
  <si>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</si>
  <si>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</si>
  <si>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</si>
  <si>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</si>
  <si>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</si>
  <si>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</si>
  <si>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</si>
  <si>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</si>
  <si>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</si>
  <si>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</si>
  <si>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</si>
  <si>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</si>
  <si>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</si>
  <si>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</si>
  <si>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</si>
  <si>
    <t>probe</t>
  </si>
  <si>
    <t>radius</t>
  </si>
  <si>
    <t>MH830314</t>
  </si>
  <si>
    <t>m</t>
  </si>
  <si>
    <t>DL860422</t>
  </si>
  <si>
    <t>in</t>
  </si>
  <si>
    <t>x</t>
  </si>
  <si>
    <t>raw</t>
  </si>
  <si>
    <t>seq</t>
  </si>
  <si>
    <t>=</t>
  </si>
  <si>
    <t>y</t>
  </si>
  <si>
    <t>ampl</t>
  </si>
  <si>
    <t>B_dir</t>
  </si>
  <si>
    <t>b2</t>
  </si>
  <si>
    <t>b7</t>
  </si>
  <si>
    <t>b8</t>
  </si>
  <si>
    <t>b9</t>
  </si>
  <si>
    <t>a2</t>
  </si>
  <si>
    <t>a7</t>
  </si>
  <si>
    <t>a8</t>
  </si>
  <si>
    <t>a9</t>
  </si>
  <si>
    <t>strength (T)</t>
  </si>
  <si>
    <t>strength (T-m)</t>
  </si>
  <si>
    <t>fields</t>
  </si>
  <si>
    <t>x0</t>
  </si>
  <si>
    <t>x'</t>
  </si>
  <si>
    <t>dB/B(x0)</t>
  </si>
  <si>
    <t>tangential probe data:</t>
  </si>
  <si>
    <t>B(x), [T]</t>
  </si>
  <si>
    <t>morgan coil:</t>
  </si>
  <si>
    <t>g [T]</t>
  </si>
  <si>
    <t>B(x), [T-m]</t>
  </si>
  <si>
    <t>x, inches</t>
  </si>
  <si>
    <t>B_y along x-axis:</t>
  </si>
  <si>
    <t>B_x along y-axis:</t>
  </si>
  <si>
    <t>B(y), [T]</t>
  </si>
  <si>
    <t xml:space="preserve">relative deviation from linear: 1e4*(B(x) - g*x)/(g*x) </t>
  </si>
  <si>
    <t>expected error due to 0.010" probe placement error (independent of current):</t>
  </si>
  <si>
    <t>y0</t>
  </si>
  <si>
    <t>rotate from "probe" frame to magnet frame:</t>
  </si>
  <si>
    <t>dphi</t>
  </si>
  <si>
    <t>(valid for y&gt;0)</t>
  </si>
  <si>
    <t>y'</t>
  </si>
  <si>
    <t>dB_x/B(y0)</t>
  </si>
  <si>
    <t>-a3*y^2</t>
  </si>
  <si>
    <t>-b4*y^3</t>
  </si>
  <si>
    <t>a5*y^4</t>
  </si>
  <si>
    <t>b6*y^5</t>
  </si>
  <si>
    <t>-a7*y^6</t>
  </si>
  <si>
    <t>-b8*y^7</t>
  </si>
  <si>
    <t>a9*y^8</t>
  </si>
  <si>
    <t>delta(1800-500)</t>
  </si>
  <si>
    <t>(valid for y&lt;0)</t>
  </si>
  <si>
    <t>B(y), [T-m]</t>
  </si>
  <si>
    <t>y, inches</t>
  </si>
  <si>
    <t>g(x), [T]</t>
  </si>
  <si>
    <t>g(y), [T]</t>
  </si>
  <si>
    <t>normalized to B(x=+1"):</t>
  </si>
  <si>
    <t>b2(x)-b2(1)</t>
  </si>
  <si>
    <t>match to x=+1</t>
  </si>
  <si>
    <t>match to x=+2</t>
  </si>
  <si>
    <t>match to x=+3</t>
  </si>
  <si>
    <t>match to x=+4</t>
  </si>
  <si>
    <t>match to x=+5</t>
  </si>
  <si>
    <t>dB/g</t>
  </si>
  <si>
    <t>scaling, morgan:tangential</t>
  </si>
  <si>
    <t>scaled(morgan:tang)</t>
  </si>
  <si>
    <t>delta(1800-1000)</t>
  </si>
  <si>
    <t xml:space="preserve">relative deviation from linear: 1e4*(B(y) - g*y)/(g*y) </t>
  </si>
  <si>
    <t>normalized to B(x=-1"):</t>
  </si>
  <si>
    <t>match to x=-1</t>
  </si>
  <si>
    <t>match to x=-2</t>
  </si>
  <si>
    <t>match to x=-3</t>
  </si>
  <si>
    <t>match to x=-4</t>
  </si>
  <si>
    <t>match to x=-5</t>
  </si>
  <si>
    <t>dB/B(y0)</t>
  </si>
  <si>
    <t>normalized to B(y=+1"):</t>
  </si>
  <si>
    <t>match to y=+1</t>
  </si>
  <si>
    <t>match to y=+2</t>
  </si>
  <si>
    <t>dg(x)/g(0), units</t>
  </si>
  <si>
    <t>dg(y)/g(0), units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</si>
</sst>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E+00"/>
    <numFmt numFmtId="166" formatCode="0.0000E+00"/>
    <numFmt numFmtId="167" formatCode="0.000"/>
    <numFmt numFmtId="168" formatCode="0.00000000"/>
    <numFmt numFmtId="169" formatCode="0.0000000"/>
    <numFmt numFmtId="170" formatCode="0.000000"/>
    <numFmt numFmtId="171" formatCode="0.0"/>
    <numFmt numFmtId="172" formatCode="0.0E+00"/>
    <numFmt numFmtId="173" formatCode="0.0000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2"/>
      <color indexed="10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2" fillId="0" borderId="0" xfId="0" applyNumberFormat="1" applyFont="1" applyAlignment="1">
      <alignment/>
    </xf>
    <xf numFmtId="17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7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4" xfId="0" applyBorder="1" applyAlignment="1">
      <alignment horizontal="right"/>
    </xf>
    <xf numFmtId="173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71" fontId="0" fillId="0" borderId="7" xfId="0" applyNumberFormat="1" applyBorder="1" applyAlignment="1">
      <alignment/>
    </xf>
    <xf numFmtId="167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0" xfId="0" applyAlignment="1" quotePrefix="1">
      <alignment/>
    </xf>
    <xf numFmtId="0" fontId="3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worksheet" Target="worksheets/sheet5.xml" /><Relationship Id="rId21" Type="http://schemas.openxmlformats.org/officeDocument/2006/relationships/worksheet" Target="worksheets/sheet6.xml" /><Relationship Id="rId22" Type="http://schemas.openxmlformats.org/officeDocument/2006/relationships/worksheet" Target="worksheets/sheet7.xml" /><Relationship Id="rId23" Type="http://schemas.openxmlformats.org/officeDocument/2006/relationships/worksheet" Target="worksheets/sheet8.xml" /><Relationship Id="rId24" Type="http://schemas.openxmlformats.org/officeDocument/2006/relationships/worksheet" Target="worksheets/sheet9.xml" /><Relationship Id="rId25" Type="http://schemas.openxmlformats.org/officeDocument/2006/relationships/worksheet" Target="worksheets/sheet10.xml" /><Relationship Id="rId26" Type="http://schemas.openxmlformats.org/officeDocument/2006/relationships/worksheet" Target="worksheets/sheet11.xml" /><Relationship Id="rId27" Type="http://schemas.openxmlformats.org/officeDocument/2006/relationships/worksheet" Target="worksheets/sheet12.xml" /><Relationship Id="rId28" Type="http://schemas.openxmlformats.org/officeDocument/2006/relationships/worksheet" Target="worksheets/sheet13.xml" /><Relationship Id="rId29" Type="http://schemas.openxmlformats.org/officeDocument/2006/relationships/worksheet" Target="worksheets/sheet14.xml" /><Relationship Id="rId30" Type="http://schemas.openxmlformats.org/officeDocument/2006/relationships/worksheet" Target="worksheets/sheet15.xml" /><Relationship Id="rId31" Type="http://schemas.openxmlformats.org/officeDocument/2006/relationships/worksheet" Target="worksheets/sheet16.xml" /><Relationship Id="rId32" Type="http://schemas.openxmlformats.org/officeDocument/2006/relationships/worksheet" Target="worksheets/sheet17.xml" /><Relationship Id="rId33" Type="http://schemas.openxmlformats.org/officeDocument/2006/relationships/worksheet" Target="worksheets/sheet18.xml" /><Relationship Id="rId34" Type="http://schemas.openxmlformats.org/officeDocument/2006/relationships/worksheet" Target="worksheets/sheet19.xml" /><Relationship Id="rId35" Type="http://schemas.openxmlformats.org/officeDocument/2006/relationships/worksheet" Target="worksheets/sheet20.xml" /><Relationship Id="rId36" Type="http://schemas.openxmlformats.org/officeDocument/2006/relationships/worksheet" Target="worksheets/sheet21.xml" /><Relationship Id="rId37" Type="http://schemas.openxmlformats.org/officeDocument/2006/relationships/worksheet" Target="worksheets/sheet22.xml" /><Relationship Id="rId38" Type="http://schemas.openxmlformats.org/officeDocument/2006/relationships/worksheet" Target="worksheets/sheet23.xml" /><Relationship Id="rId39" Type="http://schemas.openxmlformats.org/officeDocument/2006/relationships/worksheet" Target="worksheets/sheet24.xml" /><Relationship Id="rId40" Type="http://schemas.openxmlformats.org/officeDocument/2006/relationships/chartsheet" Target="chartsheets/sheet16.xml" /><Relationship Id="rId41" Type="http://schemas.openxmlformats.org/officeDocument/2006/relationships/worksheet" Target="worksheets/sheet25.xml" /><Relationship Id="rId42" Type="http://schemas.openxmlformats.org/officeDocument/2006/relationships/worksheet" Target="worksheets/sheet26.xml" /><Relationship Id="rId43" Type="http://schemas.openxmlformats.org/officeDocument/2006/relationships/worksheet" Target="worksheets/sheet27.xml" /><Relationship Id="rId44" Type="http://schemas.openxmlformats.org/officeDocument/2006/relationships/worksheet" Target="worksheets/sheet28.xml" /><Relationship Id="rId45" Type="http://schemas.openxmlformats.org/officeDocument/2006/relationships/worksheet" Target="worksheets/sheet29.xml" /><Relationship Id="rId46" Type="http://schemas.openxmlformats.org/officeDocument/2006/relationships/worksheet" Target="worksheets/sheet30.xml" /><Relationship Id="rId47" Type="http://schemas.openxmlformats.org/officeDocument/2006/relationships/worksheet" Target="worksheets/sheet31.xml" /><Relationship Id="rId48" Type="http://schemas.openxmlformats.org/officeDocument/2006/relationships/worksheet" Target="worksheets/sheet32.xml" /><Relationship Id="rId49" Type="http://schemas.openxmlformats.org/officeDocument/2006/relationships/worksheet" Target="worksheets/sheet33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excitation!$C$4:$C$50</c:f>
              <c:numCache>
                <c:ptCount val="47"/>
                <c:pt idx="0">
                  <c:v>-0.269</c:v>
                </c:pt>
                <c:pt idx="1">
                  <c:v>103.98</c:v>
                </c:pt>
                <c:pt idx="2">
                  <c:v>203.83</c:v>
                </c:pt>
                <c:pt idx="3">
                  <c:v>303.711</c:v>
                </c:pt>
                <c:pt idx="4">
                  <c:v>403.661</c:v>
                </c:pt>
                <c:pt idx="5">
                  <c:v>503.471</c:v>
                </c:pt>
                <c:pt idx="6">
                  <c:v>603.367</c:v>
                </c:pt>
                <c:pt idx="7">
                  <c:v>703.23</c:v>
                </c:pt>
                <c:pt idx="8">
                  <c:v>803.077</c:v>
                </c:pt>
                <c:pt idx="9">
                  <c:v>902.971</c:v>
                </c:pt>
                <c:pt idx="10">
                  <c:v>1002.819</c:v>
                </c:pt>
                <c:pt idx="11">
                  <c:v>1102.693</c:v>
                </c:pt>
                <c:pt idx="12">
                  <c:v>1202.638</c:v>
                </c:pt>
                <c:pt idx="13">
                  <c:v>1302.487</c:v>
                </c:pt>
                <c:pt idx="14">
                  <c:v>1352.43</c:v>
                </c:pt>
                <c:pt idx="15">
                  <c:v>1402.354</c:v>
                </c:pt>
                <c:pt idx="16">
                  <c:v>1452.28</c:v>
                </c:pt>
                <c:pt idx="17">
                  <c:v>1502.205</c:v>
                </c:pt>
                <c:pt idx="18">
                  <c:v>1552.144</c:v>
                </c:pt>
                <c:pt idx="19">
                  <c:v>1602.069</c:v>
                </c:pt>
                <c:pt idx="20">
                  <c:v>1652.038</c:v>
                </c:pt>
                <c:pt idx="21">
                  <c:v>1701.973</c:v>
                </c:pt>
                <c:pt idx="22">
                  <c:v>1751.893</c:v>
                </c:pt>
                <c:pt idx="23">
                  <c:v>1801.833</c:v>
                </c:pt>
                <c:pt idx="24">
                  <c:v>1751.907</c:v>
                </c:pt>
                <c:pt idx="25">
                  <c:v>1701.974</c:v>
                </c:pt>
                <c:pt idx="26">
                  <c:v>1652.043</c:v>
                </c:pt>
                <c:pt idx="27">
                  <c:v>1602.074</c:v>
                </c:pt>
                <c:pt idx="28">
                  <c:v>1552.143</c:v>
                </c:pt>
                <c:pt idx="29">
                  <c:v>1502.215</c:v>
                </c:pt>
                <c:pt idx="30">
                  <c:v>1452.285</c:v>
                </c:pt>
                <c:pt idx="31">
                  <c:v>1402.352</c:v>
                </c:pt>
                <c:pt idx="32">
                  <c:v>1352.425</c:v>
                </c:pt>
                <c:pt idx="33">
                  <c:v>1302.496</c:v>
                </c:pt>
                <c:pt idx="34">
                  <c:v>1202.644</c:v>
                </c:pt>
                <c:pt idx="35">
                  <c:v>1102.686</c:v>
                </c:pt>
                <c:pt idx="36">
                  <c:v>1002.833</c:v>
                </c:pt>
                <c:pt idx="37">
                  <c:v>902.966</c:v>
                </c:pt>
                <c:pt idx="38">
                  <c:v>803.098</c:v>
                </c:pt>
                <c:pt idx="39">
                  <c:v>703.223</c:v>
                </c:pt>
                <c:pt idx="40">
                  <c:v>603.321</c:v>
                </c:pt>
                <c:pt idx="41">
                  <c:v>503.471</c:v>
                </c:pt>
                <c:pt idx="42">
                  <c:v>403.653</c:v>
                </c:pt>
                <c:pt idx="43">
                  <c:v>303.672</c:v>
                </c:pt>
                <c:pt idx="44">
                  <c:v>203.803</c:v>
                </c:pt>
                <c:pt idx="45">
                  <c:v>103.946</c:v>
                </c:pt>
                <c:pt idx="46">
                  <c:v>-0.301</c:v>
                </c:pt>
              </c:numCache>
            </c:numRef>
          </c:xVal>
          <c:yVal>
            <c:numRef>
              <c:f>excitation!$D$4:$D$50</c:f>
              <c:numCache>
                <c:ptCount val="47"/>
                <c:pt idx="0">
                  <c:v>0.03213494</c:v>
                </c:pt>
                <c:pt idx="1">
                  <c:v>0.6397189</c:v>
                </c:pt>
                <c:pt idx="2">
                  <c:v>1.243027</c:v>
                </c:pt>
                <c:pt idx="3">
                  <c:v>1.851941</c:v>
                </c:pt>
                <c:pt idx="4">
                  <c:v>2.461617</c:v>
                </c:pt>
                <c:pt idx="5">
                  <c:v>3.068462</c:v>
                </c:pt>
                <c:pt idx="6">
                  <c:v>3.671431</c:v>
                </c:pt>
                <c:pt idx="7">
                  <c:v>4.268152</c:v>
                </c:pt>
                <c:pt idx="8">
                  <c:v>4.855385</c:v>
                </c:pt>
                <c:pt idx="9">
                  <c:v>5.427034</c:v>
                </c:pt>
                <c:pt idx="10">
                  <c:v>5.968959</c:v>
                </c:pt>
                <c:pt idx="11">
                  <c:v>6.464995</c:v>
                </c:pt>
                <c:pt idx="12">
                  <c:v>6.904206</c:v>
                </c:pt>
                <c:pt idx="13">
                  <c:v>7.283687</c:v>
                </c:pt>
                <c:pt idx="14">
                  <c:v>7.453735</c:v>
                </c:pt>
                <c:pt idx="15">
                  <c:v>7.612471</c:v>
                </c:pt>
                <c:pt idx="16">
                  <c:v>7.760981</c:v>
                </c:pt>
                <c:pt idx="17">
                  <c:v>7.900448</c:v>
                </c:pt>
                <c:pt idx="18">
                  <c:v>8.031915</c:v>
                </c:pt>
                <c:pt idx="19">
                  <c:v>8.156039</c:v>
                </c:pt>
                <c:pt idx="20">
                  <c:v>8.273284</c:v>
                </c:pt>
                <c:pt idx="21">
                  <c:v>8.383772</c:v>
                </c:pt>
                <c:pt idx="22">
                  <c:v>8.487602</c:v>
                </c:pt>
                <c:pt idx="23">
                  <c:v>8.584712</c:v>
                </c:pt>
                <c:pt idx="24">
                  <c:v>8.49252</c:v>
                </c:pt>
                <c:pt idx="25">
                  <c:v>8.392946</c:v>
                </c:pt>
                <c:pt idx="26">
                  <c:v>8.286651</c:v>
                </c:pt>
                <c:pt idx="27">
                  <c:v>8.173811</c:v>
                </c:pt>
                <c:pt idx="28">
                  <c:v>8.054367</c:v>
                </c:pt>
                <c:pt idx="29">
                  <c:v>7.927779</c:v>
                </c:pt>
                <c:pt idx="30">
                  <c:v>7.793395</c:v>
                </c:pt>
                <c:pt idx="31">
                  <c:v>7.650387</c:v>
                </c:pt>
                <c:pt idx="32">
                  <c:v>7.497581</c:v>
                </c:pt>
                <c:pt idx="33">
                  <c:v>7.33344</c:v>
                </c:pt>
                <c:pt idx="34">
                  <c:v>6.965118</c:v>
                </c:pt>
                <c:pt idx="35">
                  <c:v>6.534482</c:v>
                </c:pt>
                <c:pt idx="36">
                  <c:v>6.040226</c:v>
                </c:pt>
                <c:pt idx="37">
                  <c:v>5.494496</c:v>
                </c:pt>
                <c:pt idx="38">
                  <c:v>4.915543</c:v>
                </c:pt>
                <c:pt idx="39">
                  <c:v>4.322164</c:v>
                </c:pt>
                <c:pt idx="40">
                  <c:v>3.721054</c:v>
                </c:pt>
                <c:pt idx="41">
                  <c:v>3.115431</c:v>
                </c:pt>
                <c:pt idx="42">
                  <c:v>2.506972</c:v>
                </c:pt>
                <c:pt idx="43">
                  <c:v>1.896151</c:v>
                </c:pt>
                <c:pt idx="44">
                  <c:v>1.284985</c:v>
                </c:pt>
                <c:pt idx="45">
                  <c:v>0.6732265</c:v>
                </c:pt>
                <c:pt idx="46">
                  <c:v>0.03514632</c:v>
                </c:pt>
              </c:numCache>
            </c:numRef>
          </c:yVal>
          <c:smooth val="1"/>
        </c:ser>
        <c:axId val="51474774"/>
        <c:axId val="60619783"/>
      </c:scatterChart>
      <c:valAx>
        <c:axId val="514747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</c:valAx>
      <c:valAx>
        <c:axId val="60619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4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local gradient (measured by tangential coil), 1800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x-axis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'g(x,y)'!$B$5:$M$5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'g(x,y)'!$B$12:$M$12</c:f>
              <c:numCache>
                <c:ptCount val="12"/>
                <c:pt idx="0">
                  <c:v>8.37917203464567</c:v>
                </c:pt>
                <c:pt idx="1">
                  <c:v>8.460440360629923</c:v>
                </c:pt>
                <c:pt idx="2">
                  <c:v>8.520514700236221</c:v>
                </c:pt>
                <c:pt idx="3">
                  <c:v>8.564297772952756</c:v>
                </c:pt>
                <c:pt idx="4">
                  <c:v>8.573294852125985</c:v>
                </c:pt>
                <c:pt idx="5">
                  <c:v>8.572443075590552</c:v>
                </c:pt>
                <c:pt idx="6">
                  <c:v>8.57231082433071</c:v>
                </c:pt>
                <c:pt idx="7">
                  <c:v>8.57488765480315</c:v>
                </c:pt>
                <c:pt idx="8">
                  <c:v>8.566272843543308</c:v>
                </c:pt>
                <c:pt idx="9">
                  <c:v>8.52228899468504</c:v>
                </c:pt>
                <c:pt idx="10">
                  <c:v>8.46198125551181</c:v>
                </c:pt>
                <c:pt idx="11">
                  <c:v>8.394224148425197</c:v>
                </c:pt>
              </c:numCache>
            </c:numRef>
          </c:yVal>
          <c:smooth val="1"/>
        </c:ser>
        <c:ser>
          <c:idx val="1"/>
          <c:order val="1"/>
          <c:tx>
            <c:v>y-axis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'g(x,y)'!$B$16:$M$16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'g(x,y)'!$B$23:$M$23</c:f>
              <c:numCache>
                <c:ptCount val="12"/>
                <c:pt idx="0">
                  <c:v>8.423342486614173</c:v>
                </c:pt>
                <c:pt idx="1">
                  <c:v>8.494888772440946</c:v>
                </c:pt>
                <c:pt idx="2">
                  <c:v>8.550068625314962</c:v>
                </c:pt>
                <c:pt idx="3">
                  <c:v>8.588239290708662</c:v>
                </c:pt>
                <c:pt idx="4">
                  <c:v>8.58751263051181</c:v>
                </c:pt>
                <c:pt idx="5">
                  <c:v>8.571440555708662</c:v>
                </c:pt>
                <c:pt idx="6">
                  <c:v>8.560430950787403</c:v>
                </c:pt>
                <c:pt idx="7">
                  <c:v>8.557780761889763</c:v>
                </c:pt>
                <c:pt idx="8">
                  <c:v>8.543281776732286</c:v>
                </c:pt>
                <c:pt idx="9">
                  <c:v>8.498500646614174</c:v>
                </c:pt>
                <c:pt idx="10">
                  <c:v>8.447302970866144</c:v>
                </c:pt>
                <c:pt idx="11">
                  <c:v>8.395419096850395</c:v>
                </c:pt>
              </c:numCache>
            </c:numRef>
          </c:yVal>
          <c:smooth val="1"/>
        </c:ser>
        <c:axId val="934928"/>
        <c:axId val="8414353"/>
      </c:scatterChart>
      <c:val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or 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crossBetween val="midCat"/>
        <c:dispUnits/>
      </c:val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34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relative gradient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500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'g(x,y)'!$B$29:$M$29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'g(x,y)'!$B$30:$M$30</c:f>
              <c:numCache>
                <c:ptCount val="12"/>
                <c:pt idx="0">
                  <c:v>186.2983923101021</c:v>
                </c:pt>
                <c:pt idx="1">
                  <c:v>91.81356154574229</c:v>
                </c:pt>
                <c:pt idx="2">
                  <c:v>34.35548865757374</c:v>
                </c:pt>
                <c:pt idx="3">
                  <c:v>24.51385244608299</c:v>
                </c:pt>
                <c:pt idx="4">
                  <c:v>7.830980496381882</c:v>
                </c:pt>
                <c:pt idx="5">
                  <c:v>-0.29365723330058835</c:v>
                </c:pt>
                <c:pt idx="6">
                  <c:v>0.29365723329769067</c:v>
                </c:pt>
                <c:pt idx="7">
                  <c:v>8.50786323673887</c:v>
                </c:pt>
                <c:pt idx="8">
                  <c:v>25.3016568737065</c:v>
                </c:pt>
                <c:pt idx="9">
                  <c:v>36.827244193972255</c:v>
                </c:pt>
                <c:pt idx="10">
                  <c:v>94.50576168994436</c:v>
                </c:pt>
                <c:pt idx="11">
                  <c:v>201.14515636027141</c:v>
                </c:pt>
              </c:numCache>
            </c:numRef>
          </c:yVal>
          <c:smooth val="1"/>
        </c:ser>
        <c:ser>
          <c:idx val="1"/>
          <c:order val="1"/>
          <c:tx>
            <c:v>1300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'g(x,y)'!$B$29:$M$29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'g(x,y)'!$B$32:$M$32</c:f>
              <c:numCache>
                <c:ptCount val="12"/>
                <c:pt idx="0">
                  <c:v>-13.062041730967737</c:v>
                </c:pt>
                <c:pt idx="1">
                  <c:v>-19.867904587035085</c:v>
                </c:pt>
                <c:pt idx="2">
                  <c:v>-15.46167411040798</c:v>
                </c:pt>
                <c:pt idx="3">
                  <c:v>5.462471539697712</c:v>
                </c:pt>
                <c:pt idx="4">
                  <c:v>3.4918653550330383</c:v>
                </c:pt>
                <c:pt idx="5">
                  <c:v>-0.05832608206510053</c:v>
                </c:pt>
                <c:pt idx="6">
                  <c:v>0.05832608206754217</c:v>
                </c:pt>
                <c:pt idx="7">
                  <c:v>4.3931756292997735</c:v>
                </c:pt>
                <c:pt idx="8">
                  <c:v>6.354034721343922</c:v>
                </c:pt>
                <c:pt idx="9">
                  <c:v>-14.615091241050056</c:v>
                </c:pt>
                <c:pt idx="10">
                  <c:v>-19.450087673229874</c:v>
                </c:pt>
                <c:pt idx="11">
                  <c:v>-2.004704422562235</c:v>
                </c:pt>
              </c:numCache>
            </c:numRef>
          </c:yVal>
          <c:smooth val="1"/>
        </c:ser>
        <c:ser>
          <c:idx val="2"/>
          <c:order val="2"/>
          <c:tx>
            <c:v>1800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'g(x,y)'!$B$29:$M$29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'g(x,y)'!$B$36:$M$36</c:f>
              <c:numCache>
                <c:ptCount val="12"/>
                <c:pt idx="0">
                  <c:v>-225.38079746463856</c:v>
                </c:pt>
                <c:pt idx="1">
                  <c:v>-130.57823983256216</c:v>
                </c:pt>
                <c:pt idx="2">
                  <c:v>-60.499264121426755</c:v>
                </c:pt>
                <c:pt idx="3">
                  <c:v>-9.424663725167289</c:v>
                </c:pt>
                <c:pt idx="4">
                  <c:v>1.070767385418794</c:v>
                </c:pt>
                <c:pt idx="5">
                  <c:v>0.07713803336813822</c:v>
                </c:pt>
                <c:pt idx="6">
                  <c:v>-0.07713803336813822</c:v>
                </c:pt>
                <c:pt idx="7">
                  <c:v>2.9288315914887573</c:v>
                </c:pt>
                <c:pt idx="8">
                  <c:v>-7.120669626353214</c:v>
                </c:pt>
                <c:pt idx="9">
                  <c:v>-58.4294829403431</c:v>
                </c:pt>
                <c:pt idx="10">
                  <c:v>-128.78072802121432</c:v>
                </c:pt>
                <c:pt idx="11">
                  <c:v>-207.8219408401686</c:v>
                </c:pt>
              </c:numCache>
            </c:numRef>
          </c:yVal>
          <c:smooth val="1"/>
        </c:ser>
        <c:axId val="8620314"/>
        <c:axId val="10473963"/>
      </c:scatterChart>
      <c:val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crossBetween val="midCat"/>
        <c:dispUnits/>
      </c:val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dg(x)/g(0),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relative gradient vs 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500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'g(x,y)'!$B$40:$M$40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'g(x,y)'!$B$41:$M$41</c:f>
              <c:numCache>
                <c:ptCount val="12"/>
                <c:pt idx="0">
                  <c:v>189.6471075834642</c:v>
                </c:pt>
                <c:pt idx="1">
                  <c:v>96.40456871697992</c:v>
                </c:pt>
                <c:pt idx="2">
                  <c:v>41.027525821768805</c:v>
                </c:pt>
                <c:pt idx="3">
                  <c:v>30.651283463794506</c:v>
                </c:pt>
                <c:pt idx="4">
                  <c:v>12.219544469348307</c:v>
                </c:pt>
                <c:pt idx="5">
                  <c:v>-3.412531935727575</c:v>
                </c:pt>
                <c:pt idx="6">
                  <c:v>3.412531935730475</c:v>
                </c:pt>
                <c:pt idx="7">
                  <c:v>20.559243896500536</c:v>
                </c:pt>
                <c:pt idx="8">
                  <c:v>39.66370247521743</c:v>
                </c:pt>
                <c:pt idx="9">
                  <c:v>50.749252671292844</c:v>
                </c:pt>
                <c:pt idx="10">
                  <c:v>109.73387654247713</c:v>
                </c:pt>
                <c:pt idx="11">
                  <c:v>219.2972060021257</c:v>
                </c:pt>
              </c:numCache>
            </c:numRef>
          </c:yVal>
          <c:smooth val="1"/>
        </c:ser>
        <c:ser>
          <c:idx val="1"/>
          <c:order val="1"/>
          <c:tx>
            <c:v>1300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'g(x,y)'!$B$40:$M$40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'g(x,y)'!$B$43:$M$43</c:f>
              <c:numCache>
                <c:ptCount val="12"/>
                <c:pt idx="0">
                  <c:v>15.299208413238901</c:v>
                </c:pt>
                <c:pt idx="1">
                  <c:v>1.253222555295216</c:v>
                </c:pt>
                <c:pt idx="2">
                  <c:v>4.599660829423181</c:v>
                </c:pt>
                <c:pt idx="3">
                  <c:v>22.959746906113626</c:v>
                </c:pt>
                <c:pt idx="4">
                  <c:v>15.514887792213532</c:v>
                </c:pt>
                <c:pt idx="5">
                  <c:v>0.34429888513805923</c:v>
                </c:pt>
                <c:pt idx="6">
                  <c:v>-0.3442988851392811</c:v>
                </c:pt>
                <c:pt idx="7">
                  <c:v>6.569397408172473</c:v>
                </c:pt>
                <c:pt idx="8">
                  <c:v>6.766002816128348</c:v>
                </c:pt>
                <c:pt idx="9">
                  <c:v>-15.61463038147516</c:v>
                </c:pt>
                <c:pt idx="10">
                  <c:v>-18.27046777390173</c:v>
                </c:pt>
                <c:pt idx="11">
                  <c:v>8.571217837332792</c:v>
                </c:pt>
              </c:numCache>
            </c:numRef>
          </c:yVal>
          <c:smooth val="1"/>
        </c:ser>
        <c:ser>
          <c:idx val="2"/>
          <c:order val="2"/>
          <c:tx>
            <c:v>1800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'g(x,y)'!$B$40:$M$40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'g(x,y)'!$B$47:$M$47</c:f>
              <c:numCache>
                <c:ptCount val="12"/>
                <c:pt idx="0">
                  <c:v>-166.4654869490366</c:v>
                </c:pt>
                <c:pt idx="1">
                  <c:v>-82.94129544474643</c:v>
                </c:pt>
                <c:pt idx="2">
                  <c:v>-18.523519659896976</c:v>
                </c:pt>
                <c:pt idx="3">
                  <c:v>26.03747927034438</c:v>
                </c:pt>
                <c:pt idx="4">
                  <c:v>25.189165416745205</c:v>
                </c:pt>
                <c:pt idx="5">
                  <c:v>6.4263877516736745</c:v>
                </c:pt>
                <c:pt idx="6">
                  <c:v>-6.4263877516736745</c:v>
                </c:pt>
                <c:pt idx="7">
                  <c:v>-9.520257439681659</c:v>
                </c:pt>
                <c:pt idx="8">
                  <c:v>-26.44658700265944</c:v>
                </c:pt>
                <c:pt idx="9">
                  <c:v>-78.72474015263157</c:v>
                </c:pt>
                <c:pt idx="10">
                  <c:v>-138.49366350536275</c:v>
                </c:pt>
                <c:pt idx="11">
                  <c:v>-199.063664857609</c:v>
                </c:pt>
              </c:numCache>
            </c:numRef>
          </c:yVal>
          <c:smooth val="1"/>
        </c:ser>
        <c:axId val="27156804"/>
        <c:axId val="43084645"/>
      </c:scatterChart>
      <c:val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crossBetween val="midCat"/>
        <c:dispUnits/>
      </c:valAx>
      <c:valAx>
        <c:axId val="4308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dg(y)/g(0),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56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reconstruction, x-axis, tangential probe, 1800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x=+1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x=+1'!$V$33:$V$43</c:f>
              <c:numCach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'DL x=+1'!$AF$33:$AF$43</c:f>
              <c:numCache>
                <c:ptCount val="11"/>
                <c:pt idx="0">
                  <c:v>2.49101734375</c:v>
                </c:pt>
                <c:pt idx="1">
                  <c:v>1.5678967040000003</c:v>
                </c:pt>
                <c:pt idx="2">
                  <c:v>0.79840913175</c:v>
                </c:pt>
                <c:pt idx="3">
                  <c:v>0.30182822080000005</c:v>
                </c:pt>
                <c:pt idx="4">
                  <c:v>0.059718873350000014</c:v>
                </c:pt>
                <c:pt idx="5">
                  <c:v>0</c:v>
                </c:pt>
                <c:pt idx="6">
                  <c:v>0.023785579750000004</c:v>
                </c:pt>
                <c:pt idx="7">
                  <c:v>0.02117048</c:v>
                </c:pt>
                <c:pt idx="8">
                  <c:v>-0.11386421144999992</c:v>
                </c:pt>
                <c:pt idx="9">
                  <c:v>-0.4952432384000001</c:v>
                </c:pt>
                <c:pt idx="10">
                  <c:v>-1.3450951562499998</c:v>
                </c:pt>
              </c:numCache>
            </c:numRef>
          </c:yVal>
          <c:smooth val="1"/>
        </c:ser>
        <c:ser>
          <c:idx val="1"/>
          <c:order val="1"/>
          <c:tx>
            <c:v>x=+2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x=+2'!$V$43:$V$53</c:f>
              <c:numCache>
                <c:ptCount val="11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2.5</c:v>
                </c:pt>
              </c:numCache>
            </c:numRef>
          </c:xVal>
          <c:yVal>
            <c:numRef>
              <c:f>'DL x=+2'!$AG$43:$AG$53</c:f>
              <c:numCache>
                <c:ptCount val="11"/>
                <c:pt idx="0">
                  <c:v>-1.3450951562499998</c:v>
                </c:pt>
                <c:pt idx="1">
                  <c:v>-1.9006707472173292</c:v>
                </c:pt>
                <c:pt idx="2">
                  <c:v>-2.2712694261338777</c:v>
                </c:pt>
                <c:pt idx="3">
                  <c:v>-2.395669140970403</c:v>
                </c:pt>
                <c:pt idx="4">
                  <c:v>-2.3027631237491812</c:v>
                </c:pt>
                <c:pt idx="5">
                  <c:v>-2.0556025658740653</c:v>
                </c:pt>
                <c:pt idx="6">
                  <c:v>-1.7349536278360704</c:v>
                </c:pt>
                <c:pt idx="7">
                  <c:v>-1.4318855042006167</c:v>
                </c:pt>
                <c:pt idx="8">
                  <c:v>-1.2398820446298853</c:v>
                </c:pt>
                <c:pt idx="9">
                  <c:v>-1.257945211541096</c:v>
                </c:pt>
                <c:pt idx="10">
                  <c:v>-1.6371344348488175</c:v>
                </c:pt>
              </c:numCache>
            </c:numRef>
          </c:yVal>
          <c:smooth val="1"/>
        </c:ser>
        <c:ser>
          <c:idx val="2"/>
          <c:order val="2"/>
          <c:tx>
            <c:v>x=+3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x=+3'!$V$43:$V$53</c:f>
              <c:numCache>
                <c:ptCount val="11"/>
                <c:pt idx="0">
                  <c:v>2.5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2.9</c:v>
                </c:pt>
                <c:pt idx="5">
                  <c:v>3</c:v>
                </c:pt>
                <c:pt idx="6">
                  <c:v>3.1</c:v>
                </c:pt>
                <c:pt idx="7">
                  <c:v>3.2</c:v>
                </c:pt>
                <c:pt idx="8">
                  <c:v>3.3</c:v>
                </c:pt>
                <c:pt idx="9">
                  <c:v>3.4</c:v>
                </c:pt>
                <c:pt idx="10">
                  <c:v>3.5</c:v>
                </c:pt>
              </c:numCache>
            </c:numRef>
          </c:xVal>
          <c:yVal>
            <c:numRef>
              <c:f>'DL x=+3'!$AG$43:$AG$53</c:f>
              <c:numCache>
                <c:ptCount val="11"/>
                <c:pt idx="0">
                  <c:v>-1.6371344348488175</c:v>
                </c:pt>
                <c:pt idx="1">
                  <c:v>-2.329781929243958</c:v>
                </c:pt>
                <c:pt idx="2">
                  <c:v>-2.9576678038683655</c:v>
                </c:pt>
                <c:pt idx="3">
                  <c:v>-3.4961201536585773</c:v>
                </c:pt>
                <c:pt idx="4">
                  <c:v>-4.016380055856209</c:v>
                </c:pt>
                <c:pt idx="5">
                  <c:v>-4.628045731684852</c:v>
                </c:pt>
                <c:pt idx="6">
                  <c:v>-5.460933671697608</c:v>
                </c:pt>
                <c:pt idx="7">
                  <c:v>-6.655598193023206</c:v>
                </c:pt>
                <c:pt idx="8">
                  <c:v>-8.352985208421863</c:v>
                </c:pt>
                <c:pt idx="9">
                  <c:v>-10.69493029874541</c:v>
                </c:pt>
                <c:pt idx="10">
                  <c:v>-13.868445492079415</c:v>
                </c:pt>
              </c:numCache>
            </c:numRef>
          </c:yVal>
          <c:smooth val="1"/>
        </c:ser>
        <c:ser>
          <c:idx val="3"/>
          <c:order val="3"/>
          <c:tx>
            <c:v>x=+4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x=+4'!$V$43:$V$53</c:f>
              <c:numCache>
                <c:ptCount val="1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4</c:v>
                </c:pt>
                <c:pt idx="6">
                  <c:v>4.1</c:v>
                </c:pt>
                <c:pt idx="7">
                  <c:v>4.2</c:v>
                </c:pt>
                <c:pt idx="8">
                  <c:v>4.3</c:v>
                </c:pt>
                <c:pt idx="9">
                  <c:v>4.4</c:v>
                </c:pt>
                <c:pt idx="10">
                  <c:v>4.5</c:v>
                </c:pt>
              </c:numCache>
            </c:numRef>
          </c:xVal>
          <c:yVal>
            <c:numRef>
              <c:f>'DL x=+4'!$AG$43:$AG$53</c:f>
              <c:numCache>
                <c:ptCount val="11"/>
                <c:pt idx="0">
                  <c:v>-13.868445492079415</c:v>
                </c:pt>
                <c:pt idx="1">
                  <c:v>-17.712667896086558</c:v>
                </c:pt>
                <c:pt idx="2">
                  <c:v>-21.976095647757596</c:v>
                </c:pt>
                <c:pt idx="3">
                  <c:v>-26.60866049881529</c:v>
                </c:pt>
                <c:pt idx="4">
                  <c:v>-31.653344360063727</c:v>
                </c:pt>
                <c:pt idx="5">
                  <c:v>-37.180169225002075</c:v>
                </c:pt>
                <c:pt idx="6">
                  <c:v>-43.27062038985717</c:v>
                </c:pt>
                <c:pt idx="7">
                  <c:v>-50.014135495114985</c:v>
                </c:pt>
                <c:pt idx="8">
                  <c:v>-57.50352986145366</c:v>
                </c:pt>
                <c:pt idx="9">
                  <c:v>-65.84146654080281</c:v>
                </c:pt>
                <c:pt idx="10">
                  <c:v>-75.19531745107642</c:v>
                </c:pt>
              </c:numCache>
            </c:numRef>
          </c:yVal>
          <c:smooth val="1"/>
        </c:ser>
        <c:ser>
          <c:idx val="4"/>
          <c:order val="4"/>
          <c:tx>
            <c:v>x=+5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x=+5'!$V$43:$V$53</c:f>
              <c:numCache>
                <c:ptCount val="11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</c:v>
                </c:pt>
                <c:pt idx="6">
                  <c:v>5.1</c:v>
                </c:pt>
                <c:pt idx="7">
                  <c:v>5.2</c:v>
                </c:pt>
                <c:pt idx="8">
                  <c:v>5.3</c:v>
                </c:pt>
                <c:pt idx="9">
                  <c:v>5.4</c:v>
                </c:pt>
                <c:pt idx="10">
                  <c:v>5.5</c:v>
                </c:pt>
              </c:numCache>
            </c:numRef>
          </c:xVal>
          <c:yVal>
            <c:numRef>
              <c:f>'DL x=+5'!$AG$43:$AG$53</c:f>
              <c:numCache>
                <c:ptCount val="11"/>
                <c:pt idx="0">
                  <c:v>-75.19531745107642</c:v>
                </c:pt>
                <c:pt idx="1">
                  <c:v>-85.12189467511442</c:v>
                </c:pt>
                <c:pt idx="2">
                  <c:v>-95.59717577539146</c:v>
                </c:pt>
                <c:pt idx="3">
                  <c:v>-106.6167258425486</c:v>
                </c:pt>
                <c:pt idx="4">
                  <c:v>-118.26272374638805</c:v>
                </c:pt>
                <c:pt idx="5">
                  <c:v>-130.64089141646494</c:v>
                </c:pt>
                <c:pt idx="6">
                  <c:v>-143.85597969946951</c:v>
                </c:pt>
                <c:pt idx="7">
                  <c:v>-157.99716409444682</c:v>
                </c:pt>
                <c:pt idx="8">
                  <c:v>-173.12467044941096</c:v>
                </c:pt>
                <c:pt idx="9">
                  <c:v>-189.26891748542013</c:v>
                </c:pt>
                <c:pt idx="10">
                  <c:v>-206.47342979668875</c:v>
                </c:pt>
              </c:numCache>
            </c:numRef>
          </c:yVal>
          <c:smooth val="1"/>
        </c:ser>
        <c:ser>
          <c:idx val="5"/>
          <c:order val="5"/>
          <c:tx>
            <c:v>x=+6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x=+6'!$V$43:$V$53</c:f>
              <c:numCache>
                <c:ptCount val="11"/>
                <c:pt idx="0">
                  <c:v>5.5</c:v>
                </c:pt>
                <c:pt idx="1">
                  <c:v>5.6</c:v>
                </c:pt>
                <c:pt idx="2">
                  <c:v>5.7</c:v>
                </c:pt>
                <c:pt idx="3">
                  <c:v>5.8</c:v>
                </c:pt>
                <c:pt idx="4">
                  <c:v>5.9</c:v>
                </c:pt>
                <c:pt idx="5">
                  <c:v>6</c:v>
                </c:pt>
                <c:pt idx="6">
                  <c:v>6.1</c:v>
                </c:pt>
                <c:pt idx="7">
                  <c:v>6.2</c:v>
                </c:pt>
                <c:pt idx="8">
                  <c:v>6.3</c:v>
                </c:pt>
                <c:pt idx="9">
                  <c:v>6.4</c:v>
                </c:pt>
                <c:pt idx="10">
                  <c:v>6.5</c:v>
                </c:pt>
              </c:numCache>
            </c:numRef>
          </c:xVal>
          <c:yVal>
            <c:numRef>
              <c:f>'DL x=+6'!$AG$43:$AG$53</c:f>
              <c:numCache>
                <c:ptCount val="11"/>
                <c:pt idx="0">
                  <c:v>-206.47342979668875</c:v>
                </c:pt>
                <c:pt idx="1">
                  <c:v>-223.84537222776396</c:v>
                </c:pt>
                <c:pt idx="2">
                  <c:v>-241.87033043614116</c:v>
                </c:pt>
                <c:pt idx="3">
                  <c:v>-260.34428385987127</c:v>
                </c:pt>
                <c:pt idx="4">
                  <c:v>-279.35729126994136</c:v>
                </c:pt>
                <c:pt idx="5">
                  <c:v>-299.2958164736297</c:v>
                </c:pt>
                <c:pt idx="6">
                  <c:v>-320.97911914657016</c:v>
                </c:pt>
                <c:pt idx="7">
                  <c:v>-345.8725633948227</c:v>
                </c:pt>
                <c:pt idx="8">
                  <c:v>-376.3608442917523</c:v>
                </c:pt>
                <c:pt idx="9">
                  <c:v>-416.1042802780157</c:v>
                </c:pt>
                <c:pt idx="10">
                  <c:v>-470.5414669564615</c:v>
                </c:pt>
              </c:numCache>
            </c:numRef>
          </c:yVal>
          <c:smooth val="1"/>
        </c:ser>
        <c:ser>
          <c:idx val="6"/>
          <c:order val="6"/>
          <c:tx>
            <c:v>x= 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x=-1'!$V$33:$V$43</c:f>
              <c:numCache>
                <c:ptCount val="11"/>
                <c:pt idx="0">
                  <c:v>-0.5</c:v>
                </c:pt>
                <c:pt idx="1">
                  <c:v>-0.6</c:v>
                </c:pt>
                <c:pt idx="2">
                  <c:v>-0.7</c:v>
                </c:pt>
                <c:pt idx="3">
                  <c:v>-0.8</c:v>
                </c:pt>
                <c:pt idx="4">
                  <c:v>-0.9</c:v>
                </c:pt>
                <c:pt idx="5">
                  <c:v>-1</c:v>
                </c:pt>
                <c:pt idx="6">
                  <c:v>-1.1</c:v>
                </c:pt>
                <c:pt idx="7">
                  <c:v>-1.2</c:v>
                </c:pt>
                <c:pt idx="8">
                  <c:v>-1.3</c:v>
                </c:pt>
                <c:pt idx="9">
                  <c:v>-1.4</c:v>
                </c:pt>
                <c:pt idx="10">
                  <c:v>-1.5</c:v>
                </c:pt>
              </c:numCache>
            </c:numRef>
          </c:xVal>
          <c:yVal>
            <c:numRef>
              <c:f>'DL x=-1'!$AF$33:$AF$43</c:f>
              <c:numCache>
                <c:ptCount val="11"/>
                <c:pt idx="0">
                  <c:v>1.239808515625</c:v>
                </c:pt>
                <c:pt idx="1">
                  <c:v>0.40894700236800025</c:v>
                </c:pt>
                <c:pt idx="2">
                  <c:v>0.05765011935300001</c:v>
                </c:pt>
                <c:pt idx="3">
                  <c:v>-0.04736089779199998</c:v>
                </c:pt>
                <c:pt idx="4">
                  <c:v>-0.030026480247000005</c:v>
                </c:pt>
                <c:pt idx="5">
                  <c:v>0</c:v>
                </c:pt>
                <c:pt idx="6">
                  <c:v>-0.064054528487</c:v>
                </c:pt>
                <c:pt idx="7">
                  <c:v>-0.3149627205120001</c:v>
                </c:pt>
                <c:pt idx="8">
                  <c:v>-0.8218112535269998</c:v>
                </c:pt>
                <c:pt idx="9">
                  <c:v>-1.608555041792</c:v>
                </c:pt>
                <c:pt idx="10">
                  <c:v>-2.570460234374999</c:v>
                </c:pt>
              </c:numCache>
            </c:numRef>
          </c:yVal>
          <c:smooth val="1"/>
        </c:ser>
        <c:ser>
          <c:idx val="7"/>
          <c:order val="7"/>
          <c:tx>
            <c:v>x = 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x=-2'!$V$43:$V$53</c:f>
              <c:numCache>
                <c:ptCount val="11"/>
                <c:pt idx="0">
                  <c:v>-1.5</c:v>
                </c:pt>
                <c:pt idx="1">
                  <c:v>-1.6</c:v>
                </c:pt>
                <c:pt idx="2">
                  <c:v>-1.7</c:v>
                </c:pt>
                <c:pt idx="3">
                  <c:v>-1.8</c:v>
                </c:pt>
                <c:pt idx="4">
                  <c:v>-1.9</c:v>
                </c:pt>
                <c:pt idx="5">
                  <c:v>-2</c:v>
                </c:pt>
                <c:pt idx="6">
                  <c:v>-2.1</c:v>
                </c:pt>
                <c:pt idx="7">
                  <c:v>-2.2</c:v>
                </c:pt>
                <c:pt idx="8">
                  <c:v>-2.3</c:v>
                </c:pt>
                <c:pt idx="9">
                  <c:v>-2.4</c:v>
                </c:pt>
                <c:pt idx="10">
                  <c:v>-2.5</c:v>
                </c:pt>
              </c:numCache>
            </c:numRef>
          </c:xVal>
          <c:yVal>
            <c:numRef>
              <c:f>'DL x=-2'!$AG$43:$AG$53</c:f>
              <c:numCache>
                <c:ptCount val="11"/>
                <c:pt idx="0">
                  <c:v>-2.570460234374999</c:v>
                </c:pt>
                <c:pt idx="1">
                  <c:v>-2.4089728136250947</c:v>
                </c:pt>
                <c:pt idx="2">
                  <c:v>-2.2871251457673294</c:v>
                </c:pt>
                <c:pt idx="3">
                  <c:v>-2.1760317783369345</c:v>
                </c:pt>
                <c:pt idx="4">
                  <c:v>-2.068190914283142</c:v>
                </c:pt>
                <c:pt idx="5">
                  <c:v>-1.9642495214793931</c:v>
                </c:pt>
                <c:pt idx="6">
                  <c:v>-1.8688452034800151</c:v>
                </c:pt>
                <c:pt idx="7">
                  <c:v>-1.7895526788191725</c:v>
                </c:pt>
                <c:pt idx="8">
                  <c:v>-1.7365378706736232</c:v>
                </c:pt>
                <c:pt idx="9">
                  <c:v>-1.7240977632365908</c:v>
                </c:pt>
                <c:pt idx="10">
                  <c:v>-1.77883933567579</c:v>
                </c:pt>
              </c:numCache>
            </c:numRef>
          </c:yVal>
          <c:smooth val="1"/>
        </c:ser>
        <c:ser>
          <c:idx val="8"/>
          <c:order val="8"/>
          <c:tx>
            <c:v>x = 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x=-3'!$V$43:$V$53</c:f>
              <c:numCache>
                <c:ptCount val="11"/>
                <c:pt idx="0">
                  <c:v>-2.5</c:v>
                </c:pt>
                <c:pt idx="1">
                  <c:v>-2.6</c:v>
                </c:pt>
                <c:pt idx="2">
                  <c:v>-2.7</c:v>
                </c:pt>
                <c:pt idx="3">
                  <c:v>-2.8</c:v>
                </c:pt>
                <c:pt idx="4">
                  <c:v>-2.9</c:v>
                </c:pt>
                <c:pt idx="5">
                  <c:v>-3</c:v>
                </c:pt>
                <c:pt idx="6">
                  <c:v>-3.1</c:v>
                </c:pt>
                <c:pt idx="7">
                  <c:v>-3.2</c:v>
                </c:pt>
                <c:pt idx="8">
                  <c:v>-3.3</c:v>
                </c:pt>
                <c:pt idx="9">
                  <c:v>-3.4</c:v>
                </c:pt>
                <c:pt idx="10">
                  <c:v>-3.5</c:v>
                </c:pt>
              </c:numCache>
            </c:numRef>
          </c:xVal>
          <c:yVal>
            <c:numRef>
              <c:f>'DL x=-3'!$AG$43:$AG$53</c:f>
              <c:numCache>
                <c:ptCount val="11"/>
                <c:pt idx="0">
                  <c:v>-1.77883933567579</c:v>
                </c:pt>
                <c:pt idx="1">
                  <c:v>-1.7704022079956097</c:v>
                </c:pt>
                <c:pt idx="2">
                  <c:v>-1.9345600369929352</c:v>
                </c:pt>
                <c:pt idx="3">
                  <c:v>-2.283660021937469</c:v>
                </c:pt>
                <c:pt idx="4">
                  <c:v>-2.847637313112505</c:v>
                </c:pt>
                <c:pt idx="5">
                  <c:v>-3.667170880993665</c:v>
                </c:pt>
                <c:pt idx="6">
                  <c:v>-4.791420294493307</c:v>
                </c:pt>
                <c:pt idx="7">
                  <c:v>-6.276462280644571</c:v>
                </c:pt>
                <c:pt idx="8">
                  <c:v>-8.18269728159419</c:v>
                </c:pt>
                <c:pt idx="9">
                  <c:v>-10.571647568268354</c:v>
                </c:pt>
                <c:pt idx="10">
                  <c:v>-13.504719813571118</c:v>
                </c:pt>
              </c:numCache>
            </c:numRef>
          </c:yVal>
          <c:smooth val="1"/>
        </c:ser>
        <c:ser>
          <c:idx val="9"/>
          <c:order val="9"/>
          <c:tx>
            <c:v>x = -4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x=-4'!$V$43:$V$53</c:f>
              <c:numCache>
                <c:ptCount val="11"/>
                <c:pt idx="0">
                  <c:v>-3.5</c:v>
                </c:pt>
                <c:pt idx="1">
                  <c:v>-3.6</c:v>
                </c:pt>
                <c:pt idx="2">
                  <c:v>-3.7</c:v>
                </c:pt>
                <c:pt idx="3">
                  <c:v>-3.8</c:v>
                </c:pt>
                <c:pt idx="4">
                  <c:v>-3.9</c:v>
                </c:pt>
                <c:pt idx="5">
                  <c:v>-4</c:v>
                </c:pt>
                <c:pt idx="6">
                  <c:v>-4.1</c:v>
                </c:pt>
                <c:pt idx="7">
                  <c:v>-4.2</c:v>
                </c:pt>
                <c:pt idx="8">
                  <c:v>-4.3</c:v>
                </c:pt>
                <c:pt idx="9">
                  <c:v>-4.4</c:v>
                </c:pt>
                <c:pt idx="10">
                  <c:v>-4.5</c:v>
                </c:pt>
              </c:numCache>
            </c:numRef>
          </c:xVal>
          <c:yVal>
            <c:numRef>
              <c:f>'DL x=-4'!$AG$43:$AG$53</c:f>
              <c:numCache>
                <c:ptCount val="11"/>
                <c:pt idx="0">
                  <c:v>-13.504719813571118</c:v>
                </c:pt>
                <c:pt idx="1">
                  <c:v>-16.733625734448278</c:v>
                </c:pt>
                <c:pt idx="2">
                  <c:v>-20.60789591720095</c:v>
                </c:pt>
                <c:pt idx="3">
                  <c:v>-25.134395271215375</c:v>
                </c:pt>
                <c:pt idx="4">
                  <c:v>-30.311892623811072</c:v>
                </c:pt>
                <c:pt idx="5">
                  <c:v>-36.133055452589204</c:v>
                </c:pt>
                <c:pt idx="6">
                  <c:v>-42.588026078379315</c:v>
                </c:pt>
                <c:pt idx="7">
                  <c:v>-49.667819383418745</c:v>
                </c:pt>
                <c:pt idx="8">
                  <c:v>-57.36644980708785</c:v>
                </c:pt>
                <c:pt idx="9">
                  <c:v>-65.68136305921303</c:v>
                </c:pt>
                <c:pt idx="10">
                  <c:v>-74.61241567863836</c:v>
                </c:pt>
              </c:numCache>
            </c:numRef>
          </c:yVal>
          <c:smooth val="1"/>
        </c:ser>
        <c:ser>
          <c:idx val="10"/>
          <c:order val="10"/>
          <c:tx>
            <c:v>x = -5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x=-5'!$V$43:$V$53</c:f>
              <c:numCache>
                <c:ptCount val="11"/>
                <c:pt idx="0">
                  <c:v>-4.5</c:v>
                </c:pt>
                <c:pt idx="1">
                  <c:v>-4.6</c:v>
                </c:pt>
                <c:pt idx="2">
                  <c:v>-4.7</c:v>
                </c:pt>
                <c:pt idx="3">
                  <c:v>-4.8</c:v>
                </c:pt>
                <c:pt idx="4">
                  <c:v>-4.9</c:v>
                </c:pt>
                <c:pt idx="5">
                  <c:v>-5</c:v>
                </c:pt>
                <c:pt idx="6">
                  <c:v>-5.1</c:v>
                </c:pt>
                <c:pt idx="7">
                  <c:v>-5.2</c:v>
                </c:pt>
                <c:pt idx="8">
                  <c:v>-5.3</c:v>
                </c:pt>
                <c:pt idx="9">
                  <c:v>-5.4</c:v>
                </c:pt>
                <c:pt idx="10">
                  <c:v>-5.5</c:v>
                </c:pt>
              </c:numCache>
            </c:numRef>
          </c:xVal>
          <c:yVal>
            <c:numRef>
              <c:f>'DL x=-5'!$AG$43:$AG$53</c:f>
              <c:numCache>
                <c:ptCount val="11"/>
                <c:pt idx="0">
                  <c:v>-74.61241567863836</c:v>
                </c:pt>
                <c:pt idx="1">
                  <c:v>-83.99909721417453</c:v>
                </c:pt>
                <c:pt idx="2">
                  <c:v>-94.20126696540392</c:v>
                </c:pt>
                <c:pt idx="3">
                  <c:v>-105.22875322624122</c:v>
                </c:pt>
                <c:pt idx="4">
                  <c:v>-117.11660363695768</c:v>
                </c:pt>
                <c:pt idx="5">
                  <c:v>-129.90116430777448</c:v>
                </c:pt>
                <c:pt idx="6">
                  <c:v>-143.60711152179329</c:v>
                </c:pt>
                <c:pt idx="7">
                  <c:v>-158.2380451384409</c:v>
                </c:pt>
                <c:pt idx="8">
                  <c:v>-173.76851319969427</c:v>
                </c:pt>
                <c:pt idx="9">
                  <c:v>-190.14059762244</c:v>
                </c:pt>
                <c:pt idx="10">
                  <c:v>-207.27345124141186</c:v>
                </c:pt>
              </c:numCache>
            </c:numRef>
          </c:yVal>
          <c:smooth val="1"/>
        </c:ser>
        <c:ser>
          <c:idx val="11"/>
          <c:order val="11"/>
          <c:tx>
            <c:v>x = -6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x=-6'!$V$43:$V$53</c:f>
              <c:numCache>
                <c:ptCount val="11"/>
                <c:pt idx="0">
                  <c:v>-5.5</c:v>
                </c:pt>
                <c:pt idx="1">
                  <c:v>-5.6</c:v>
                </c:pt>
                <c:pt idx="2">
                  <c:v>-5.7</c:v>
                </c:pt>
                <c:pt idx="3">
                  <c:v>-5.8</c:v>
                </c:pt>
                <c:pt idx="4">
                  <c:v>-5.9</c:v>
                </c:pt>
                <c:pt idx="5">
                  <c:v>-6</c:v>
                </c:pt>
                <c:pt idx="6">
                  <c:v>-6.1</c:v>
                </c:pt>
                <c:pt idx="7">
                  <c:v>-6.2</c:v>
                </c:pt>
                <c:pt idx="8">
                  <c:v>-6.3</c:v>
                </c:pt>
                <c:pt idx="9">
                  <c:v>-6.4</c:v>
                </c:pt>
                <c:pt idx="10">
                  <c:v>-6.5</c:v>
                </c:pt>
              </c:numCache>
            </c:numRef>
          </c:xVal>
          <c:yVal>
            <c:numRef>
              <c:f>'DL x=-6'!$AG$43:$AG$53</c:f>
              <c:numCache>
                <c:ptCount val="11"/>
                <c:pt idx="0">
                  <c:v>-207.27345124141186</c:v>
                </c:pt>
                <c:pt idx="1">
                  <c:v>-224.33419933570963</c:v>
                </c:pt>
                <c:pt idx="2">
                  <c:v>-242.59194502481145</c:v>
                </c:pt>
                <c:pt idx="3">
                  <c:v>-261.7175867841395</c:v>
                </c:pt>
                <c:pt idx="4">
                  <c:v>-281.86029912308163</c:v>
                </c:pt>
                <c:pt idx="5">
                  <c:v>-303.5925011060767</c:v>
                </c:pt>
                <c:pt idx="6">
                  <c:v>-328.0683442252819</c:v>
                </c:pt>
                <c:pt idx="7">
                  <c:v>-357.2836686696663</c:v>
                </c:pt>
                <c:pt idx="8">
                  <c:v>-394.41371115158745</c:v>
                </c:pt>
                <c:pt idx="9">
                  <c:v>-444.2931815681228</c:v>
                </c:pt>
                <c:pt idx="10">
                  <c:v>-514.1916598906391</c:v>
                </c:pt>
              </c:numCache>
            </c:numRef>
          </c:yVal>
          <c:smooth val="1"/>
        </c:ser>
        <c:axId val="52217486"/>
        <c:axId val="195327"/>
      </c:scatterChart>
      <c:valAx>
        <c:axId val="5221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27"/>
        <c:crosses val="autoZero"/>
        <c:crossBetween val="midCat"/>
        <c:dispUnits/>
      </c:valAx>
      <c:valAx>
        <c:axId val="19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 (gradient subtracted),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217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deviation from linear gradient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"/>
          <c:w val="0.89925"/>
          <c:h val="0.856"/>
        </c:manualLayout>
      </c:layout>
      <c:scatterChart>
        <c:scatterStyle val="smoothMarker"/>
        <c:varyColors val="0"/>
        <c:ser>
          <c:idx val="0"/>
          <c:order val="0"/>
          <c:tx>
            <c:v>500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'B(x)'!$B$17:$M$17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'B(x)'!$B$18:$M$18</c:f>
              <c:numCache>
                <c:ptCount val="12"/>
                <c:pt idx="0">
                  <c:v>42.01419517275365</c:v>
                </c:pt>
                <c:pt idx="1">
                  <c:v>28.043434336628458</c:v>
                </c:pt>
                <c:pt idx="2">
                  <c:v>5.417481030316237</c:v>
                </c:pt>
                <c:pt idx="3">
                  <c:v>14.376664925379643</c:v>
                </c:pt>
                <c:pt idx="4">
                  <c:v>-49.78265200055156</c:v>
                </c:pt>
                <c:pt idx="5">
                  <c:v>-161.1976500016587</c:v>
                </c:pt>
                <c:pt idx="6">
                  <c:v>70.5722628334767</c:v>
                </c:pt>
                <c:pt idx="7">
                  <c:v>98.76639709822494</c:v>
                </c:pt>
                <c:pt idx="8">
                  <c:v>76.58786779049721</c:v>
                </c:pt>
                <c:pt idx="9">
                  <c:v>59.39736679232304</c:v>
                </c:pt>
                <c:pt idx="10">
                  <c:v>42.94329572483192</c:v>
                </c:pt>
                <c:pt idx="11">
                  <c:v>-61.04317942899325</c:v>
                </c:pt>
              </c:numCache>
            </c:numRef>
          </c:yVal>
          <c:smooth val="1"/>
        </c:ser>
        <c:ser>
          <c:idx val="2"/>
          <c:order val="1"/>
          <c:tx>
            <c:v>1800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'B(x)'!$B$17:$M$17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'B(x)'!$B$24:$M$24</c:f>
              <c:numCache>
                <c:ptCount val="12"/>
                <c:pt idx="0">
                  <c:v>-52.806738114126745</c:v>
                </c:pt>
                <c:pt idx="1">
                  <c:v>-20.629639829266853</c:v>
                </c:pt>
                <c:pt idx="2">
                  <c:v>-16.370230886469226</c:v>
                </c:pt>
                <c:pt idx="3">
                  <c:v>6.174403508880326</c:v>
                </c:pt>
                <c:pt idx="4">
                  <c:v>-55.43968811650348</c:v>
                </c:pt>
                <c:pt idx="5">
                  <c:v>-134.3822646412498</c:v>
                </c:pt>
                <c:pt idx="6">
                  <c:v>70.02344106651461</c:v>
                </c:pt>
                <c:pt idx="7">
                  <c:v>98.22049865010656</c:v>
                </c:pt>
                <c:pt idx="8">
                  <c:v>71.12560618378795</c:v>
                </c:pt>
                <c:pt idx="9">
                  <c:v>41.103087624711236</c:v>
                </c:pt>
                <c:pt idx="10">
                  <c:v>-2.535762487352652</c:v>
                </c:pt>
                <c:pt idx="11">
                  <c:v>-147.02654779219844</c:v>
                </c:pt>
              </c:numCache>
            </c:numRef>
          </c:yVal>
          <c:smooth val="1"/>
        </c:ser>
        <c:ser>
          <c:idx val="1"/>
          <c:order val="2"/>
          <c:tx>
            <c:v>upper error bound (0.010")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'B(x)'!$B$30:$M$30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'B(x)'!$B$31:$M$31</c:f>
              <c:numCache>
                <c:ptCount val="12"/>
                <c:pt idx="0">
                  <c:v>16.666666666666668</c:v>
                </c:pt>
                <c:pt idx="1">
                  <c:v>20</c:v>
                </c:pt>
                <c:pt idx="2">
                  <c:v>25</c:v>
                </c:pt>
                <c:pt idx="3">
                  <c:v>33.333333333333336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33.333333333333336</c:v>
                </c:pt>
                <c:pt idx="9">
                  <c:v>25</c:v>
                </c:pt>
                <c:pt idx="10">
                  <c:v>20</c:v>
                </c:pt>
                <c:pt idx="11">
                  <c:v>16.666666666666668</c:v>
                </c:pt>
              </c:numCache>
            </c:numRef>
          </c:yVal>
          <c:smooth val="1"/>
        </c:ser>
        <c:ser>
          <c:idx val="3"/>
          <c:order val="3"/>
          <c:tx>
            <c:v>lower error bound (0.010")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'B(x)'!$B$30:$M$30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'B(x)'!$B$32:$M$32</c:f>
              <c:numCache>
                <c:ptCount val="12"/>
                <c:pt idx="0">
                  <c:v>-16.666666666666668</c:v>
                </c:pt>
                <c:pt idx="1">
                  <c:v>-20</c:v>
                </c:pt>
                <c:pt idx="2">
                  <c:v>-25</c:v>
                </c:pt>
                <c:pt idx="3">
                  <c:v>-33.333333333333336</c:v>
                </c:pt>
                <c:pt idx="4">
                  <c:v>-50</c:v>
                </c:pt>
                <c:pt idx="5">
                  <c:v>-100</c:v>
                </c:pt>
                <c:pt idx="6">
                  <c:v>-100</c:v>
                </c:pt>
                <c:pt idx="7">
                  <c:v>-50</c:v>
                </c:pt>
                <c:pt idx="8">
                  <c:v>-33.333333333333336</c:v>
                </c:pt>
                <c:pt idx="9">
                  <c:v>-25</c:v>
                </c:pt>
                <c:pt idx="10">
                  <c:v>-20</c:v>
                </c:pt>
                <c:pt idx="11">
                  <c:v>-16.666666666666668</c:v>
                </c:pt>
              </c:numCache>
            </c:numRef>
          </c:yVal>
          <c:smooth val="1"/>
        </c:ser>
        <c:axId val="1757944"/>
        <c:axId val="15821497"/>
      </c:scatterChart>
      <c:val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crossBetween val="midCat"/>
        <c:dispUnits/>
      </c:valAx>
      <c:valAx>
        <c:axId val="1582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(B(x) - g*x)/(g*x),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5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0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change B(i2)-B(i1)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75"/>
          <c:w val="0.891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'B(x)'!$A$26</c:f>
              <c:strCache>
                <c:ptCount val="1"/>
                <c:pt idx="0">
                  <c:v>delta(1800-1000)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'B(x)'!$B$17:$M$17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'B(x)'!$B$26:$M$26</c:f>
              <c:numCache>
                <c:ptCount val="12"/>
                <c:pt idx="0">
                  <c:v>-71.41382802705142</c:v>
                </c:pt>
                <c:pt idx="1">
                  <c:v>-36.58510244988888</c:v>
                </c:pt>
                <c:pt idx="2">
                  <c:v>-15.442199399056744</c:v>
                </c:pt>
                <c:pt idx="3">
                  <c:v>-6.546293867191988</c:v>
                </c:pt>
                <c:pt idx="4">
                  <c:v>-0.9234793379955732</c:v>
                </c:pt>
                <c:pt idx="5">
                  <c:v>1.9603017009329449</c:v>
                </c:pt>
                <c:pt idx="6">
                  <c:v>2.1136876813798153</c:v>
                </c:pt>
                <c:pt idx="7">
                  <c:v>-1.1126885392310726</c:v>
                </c:pt>
                <c:pt idx="8">
                  <c:v>-3.7377922168428768</c:v>
                </c:pt>
                <c:pt idx="9">
                  <c:v>-15.138405414009881</c:v>
                </c:pt>
                <c:pt idx="10">
                  <c:v>-33.89927017079203</c:v>
                </c:pt>
                <c:pt idx="11">
                  <c:v>-64.43169648276444</c:v>
                </c:pt>
              </c:numCache>
            </c:numRef>
          </c:yVal>
          <c:smooth val="1"/>
        </c:ser>
        <c:axId val="8175746"/>
        <c:axId val="6472851"/>
      </c:scatterChart>
      <c:val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crossBetween val="midCat"/>
        <c:dispUnits/>
      </c:val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deviation from 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175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175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deviation from linear gradient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"/>
          <c:w val="0.89925"/>
          <c:h val="0.856"/>
        </c:manualLayout>
      </c:layout>
      <c:scatterChart>
        <c:scatterStyle val="smoothMarker"/>
        <c:varyColors val="0"/>
        <c:ser>
          <c:idx val="0"/>
          <c:order val="0"/>
          <c:tx>
            <c:v>500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'B(y)'!$B$17:$M$17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'B(y)'!$B$18:$M$18</c:f>
              <c:numCache>
                <c:ptCount val="12"/>
                <c:pt idx="0">
                  <c:v>123.75073213329695</c:v>
                </c:pt>
                <c:pt idx="1">
                  <c:v>102.66842263308736</c:v>
                </c:pt>
                <c:pt idx="2">
                  <c:v>87.72440751480043</c:v>
                </c:pt>
                <c:pt idx="3">
                  <c:v>79.31505133712692</c:v>
                </c:pt>
                <c:pt idx="4">
                  <c:v>113.9166060554552</c:v>
                </c:pt>
                <c:pt idx="5">
                  <c:v>178.50046149999406</c:v>
                </c:pt>
                <c:pt idx="6">
                  <c:v>-35.89634206370359</c:v>
                </c:pt>
                <c:pt idx="7">
                  <c:v>37.81461078641322</c:v>
                </c:pt>
                <c:pt idx="8">
                  <c:v>21.12444909874871</c:v>
                </c:pt>
                <c:pt idx="9">
                  <c:v>17.021540288494624</c:v>
                </c:pt>
                <c:pt idx="10">
                  <c:v>57.08435587227312</c:v>
                </c:pt>
                <c:pt idx="11">
                  <c:v>56.925810048797345</c:v>
                </c:pt>
              </c:numCache>
            </c:numRef>
          </c:yVal>
          <c:smooth val="1"/>
        </c:ser>
        <c:ser>
          <c:idx val="2"/>
          <c:order val="1"/>
          <c:tx>
            <c:v>1800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'B(y)'!$B$17:$M$17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'B(y)'!$B$24:$M$24</c:f>
              <c:numCache>
                <c:ptCount val="12"/>
                <c:pt idx="0">
                  <c:v>71.03588875609195</c:v>
                </c:pt>
                <c:pt idx="1">
                  <c:v>94.69026819573673</c:v>
                </c:pt>
                <c:pt idx="2">
                  <c:v>106.37574612163571</c:v>
                </c:pt>
                <c:pt idx="3">
                  <c:v>113.28898363597646</c:v>
                </c:pt>
                <c:pt idx="4">
                  <c:v>162.5510672423072</c:v>
                </c:pt>
                <c:pt idx="5">
                  <c:v>262.4923523942007</c:v>
                </c:pt>
                <c:pt idx="6">
                  <c:v>-121.64619039702725</c:v>
                </c:pt>
                <c:pt idx="7">
                  <c:v>-16.166655136693763</c:v>
                </c:pt>
                <c:pt idx="8">
                  <c:v>-29.265420953334754</c:v>
                </c:pt>
                <c:pt idx="9">
                  <c:v>-43.37531956986091</c:v>
                </c:pt>
                <c:pt idx="10">
                  <c:v>-31.51748946216186</c:v>
                </c:pt>
                <c:pt idx="11">
                  <c:v>-71.13551098477862</c:v>
                </c:pt>
              </c:numCache>
            </c:numRef>
          </c:yVal>
          <c:smooth val="1"/>
        </c:ser>
        <c:ser>
          <c:idx val="1"/>
          <c:order val="2"/>
          <c:tx>
            <c:v>upper error bound (0.010")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'B(y)'!$B$30:$M$30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'B(y)'!$B$31:$M$31</c:f>
              <c:numCache>
                <c:ptCount val="12"/>
                <c:pt idx="0">
                  <c:v>16.666666666666668</c:v>
                </c:pt>
                <c:pt idx="1">
                  <c:v>20</c:v>
                </c:pt>
                <c:pt idx="2">
                  <c:v>25</c:v>
                </c:pt>
                <c:pt idx="3">
                  <c:v>33.333333333333336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33.333333333333336</c:v>
                </c:pt>
                <c:pt idx="9">
                  <c:v>25</c:v>
                </c:pt>
                <c:pt idx="10">
                  <c:v>20</c:v>
                </c:pt>
                <c:pt idx="11">
                  <c:v>16.666666666666668</c:v>
                </c:pt>
              </c:numCache>
            </c:numRef>
          </c:yVal>
          <c:smooth val="1"/>
        </c:ser>
        <c:ser>
          <c:idx val="3"/>
          <c:order val="3"/>
          <c:tx>
            <c:v>lower error bound (0.010")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'B(y)'!$B$30:$M$30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'B(y)'!$B$32:$M$32</c:f>
              <c:numCache>
                <c:ptCount val="12"/>
                <c:pt idx="0">
                  <c:v>-16.666666666666668</c:v>
                </c:pt>
                <c:pt idx="1">
                  <c:v>-20</c:v>
                </c:pt>
                <c:pt idx="2">
                  <c:v>-25</c:v>
                </c:pt>
                <c:pt idx="3">
                  <c:v>-33.333333333333336</c:v>
                </c:pt>
                <c:pt idx="4">
                  <c:v>-50</c:v>
                </c:pt>
                <c:pt idx="5">
                  <c:v>-100</c:v>
                </c:pt>
                <c:pt idx="6">
                  <c:v>-100</c:v>
                </c:pt>
                <c:pt idx="7">
                  <c:v>-50</c:v>
                </c:pt>
                <c:pt idx="8">
                  <c:v>-33.333333333333336</c:v>
                </c:pt>
                <c:pt idx="9">
                  <c:v>-25</c:v>
                </c:pt>
                <c:pt idx="10">
                  <c:v>-20</c:v>
                </c:pt>
                <c:pt idx="11">
                  <c:v>-16.666666666666668</c:v>
                </c:pt>
              </c:numCache>
            </c:numRef>
          </c:yVal>
          <c:smooth val="1"/>
        </c:ser>
        <c:axId val="58255660"/>
        <c:axId val="54538893"/>
      </c:scatterChart>
      <c:val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crossBetween val="midCat"/>
        <c:dispUnits/>
      </c:val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(B(x) - g*x)/(g*x),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255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0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change B(i2)-B(i1)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75"/>
          <c:w val="0.891"/>
          <c:h val="0.7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'B(y)'!$A$26</c:f>
              <c:strCache>
                <c:ptCount val="1"/>
                <c:pt idx="0">
                  <c:v>delta(1800-500)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'B(y)'!$B$17:$M$17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'B(y)'!$B$26:$M$26</c:f>
              <c:numCache>
                <c:ptCount val="12"/>
                <c:pt idx="0">
                  <c:v>-52.714843377205</c:v>
                </c:pt>
                <c:pt idx="1">
                  <c:v>-7.978154437350625</c:v>
                </c:pt>
                <c:pt idx="2">
                  <c:v>18.65133860683528</c:v>
                </c:pt>
                <c:pt idx="3">
                  <c:v>33.97393229884955</c:v>
                </c:pt>
                <c:pt idx="4">
                  <c:v>48.63446118685199</c:v>
                </c:pt>
                <c:pt idx="5">
                  <c:v>83.99189089420662</c:v>
                </c:pt>
                <c:pt idx="6">
                  <c:v>-85.74984833332365</c:v>
                </c:pt>
                <c:pt idx="7">
                  <c:v>-53.98126592310698</c:v>
                </c:pt>
                <c:pt idx="8">
                  <c:v>-50.38987005208347</c:v>
                </c:pt>
                <c:pt idx="9">
                  <c:v>-60.39685985835554</c:v>
                </c:pt>
                <c:pt idx="10">
                  <c:v>-88.60184533443498</c:v>
                </c:pt>
                <c:pt idx="11">
                  <c:v>-128.06132103357595</c:v>
                </c:pt>
              </c:numCache>
            </c:numRef>
          </c:yVal>
          <c:smooth val="1"/>
        </c:ser>
        <c:axId val="21087990"/>
        <c:axId val="55574183"/>
      </c:scatterChart>
      <c:val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crossBetween val="midCat"/>
        <c:dispUnits/>
      </c:val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deviation from 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087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75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reconstruction 1800 A, y-axis
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(work in progress, obviously)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y=+1'!$V$33:$V$43</c:f>
              <c:numCache>
                <c:ptCount val="11"/>
                <c:pt idx="0">
                  <c:v>1.5</c:v>
                </c:pt>
                <c:pt idx="1">
                  <c:v>1.4</c:v>
                </c:pt>
                <c:pt idx="2">
                  <c:v>1.3</c:v>
                </c:pt>
                <c:pt idx="3">
                  <c:v>1.2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</c:numCache>
            </c:numRef>
          </c:xVal>
          <c:yVal>
            <c:numRef>
              <c:f>'DL y=+1'!$AF$33:$AF$43</c:f>
              <c:numCache>
                <c:ptCount val="11"/>
                <c:pt idx="0">
                  <c:v>3.5202562500000005</c:v>
                </c:pt>
                <c:pt idx="1">
                  <c:v>1.9209693747200005</c:v>
                </c:pt>
                <c:pt idx="2">
                  <c:v>1.0446972672599997</c:v>
                </c:pt>
                <c:pt idx="3">
                  <c:v>0.48327949824000005</c:v>
                </c:pt>
                <c:pt idx="4">
                  <c:v>0.13092719948000003</c:v>
                </c:pt>
                <c:pt idx="5">
                  <c:v>0</c:v>
                </c:pt>
                <c:pt idx="6">
                  <c:v>0.16491748842000004</c:v>
                </c:pt>
                <c:pt idx="7">
                  <c:v>0.76201158656</c:v>
                </c:pt>
                <c:pt idx="8">
                  <c:v>2.02816503504</c:v>
                </c:pt>
                <c:pt idx="9">
                  <c:v>4.416120007680003</c:v>
                </c:pt>
                <c:pt idx="10">
                  <c:v>8.8793796875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y=+2'!$V$43:$V$53</c:f>
              <c:numCache>
                <c:ptCount val="11"/>
                <c:pt idx="0">
                  <c:v>2.5</c:v>
                </c:pt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</c:v>
                </c:pt>
                <c:pt idx="6">
                  <c:v>1.9</c:v>
                </c:pt>
                <c:pt idx="7">
                  <c:v>1.8</c:v>
                </c:pt>
                <c:pt idx="8">
                  <c:v>1.7</c:v>
                </c:pt>
                <c:pt idx="9">
                  <c:v>1.6</c:v>
                </c:pt>
                <c:pt idx="10">
                  <c:v>1.5</c:v>
                </c:pt>
              </c:numCache>
            </c:numRef>
          </c:xVal>
          <c:yVal>
            <c:numRef>
              <c:f>'DL y=+2'!$AG$43:$AG$53</c:f>
              <c:numCache>
                <c:ptCount val="11"/>
                <c:pt idx="0">
                  <c:v>11.304748233774113</c:v>
                </c:pt>
                <c:pt idx="1">
                  <c:v>12.67057947925898</c:v>
                </c:pt>
                <c:pt idx="2">
                  <c:v>13.267316981163418</c:v>
                </c:pt>
                <c:pt idx="3">
                  <c:v>13.520525176876054</c:v>
                </c:pt>
                <c:pt idx="4">
                  <c:v>13.552307197709395</c:v>
                </c:pt>
                <c:pt idx="5">
                  <c:v>13.364642451867368</c:v>
                </c:pt>
                <c:pt idx="6">
                  <c:v>12.896160477047593</c:v>
                </c:pt>
                <c:pt idx="7">
                  <c:v>12.023601195591892</c:v>
                </c:pt>
                <c:pt idx="8">
                  <c:v>10.527052868012188</c:v>
                </c:pt>
                <c:pt idx="9">
                  <c:v>7.985900203632335</c:v>
                </c:pt>
                <c:pt idx="10">
                  <c:v>3.5202562500000005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'DL y=+3'!$V$43:$V$53</c:f>
              <c:numCache>
                <c:ptCount val="11"/>
                <c:pt idx="0">
                  <c:v>3.5</c:v>
                </c:pt>
                <c:pt idx="1">
                  <c:v>3.4</c:v>
                </c:pt>
                <c:pt idx="2">
                  <c:v>3.3</c:v>
                </c:pt>
                <c:pt idx="3">
                  <c:v>3.2</c:v>
                </c:pt>
                <c:pt idx="4">
                  <c:v>3.1</c:v>
                </c:pt>
                <c:pt idx="5">
                  <c:v>3</c:v>
                </c:pt>
                <c:pt idx="6">
                  <c:v>2.9</c:v>
                </c:pt>
                <c:pt idx="7">
                  <c:v>2.8</c:v>
                </c:pt>
                <c:pt idx="8">
                  <c:v>2.7</c:v>
                </c:pt>
                <c:pt idx="9">
                  <c:v>2.6</c:v>
                </c:pt>
                <c:pt idx="10">
                  <c:v>2.5</c:v>
                </c:pt>
              </c:numCache>
            </c:numRef>
          </c:xVal>
          <c:yVal>
            <c:numRef>
              <c:f>'DL y=+3'!$AG$43:$AG$53</c:f>
              <c:numCache>
                <c:ptCount val="11"/>
                <c:pt idx="0">
                  <c:v>34.35002570230593</c:v>
                </c:pt>
                <c:pt idx="1">
                  <c:v>35.51221022169922</c:v>
                </c:pt>
                <c:pt idx="2">
                  <c:v>35.53296555772058</c:v>
                </c:pt>
                <c:pt idx="3">
                  <c:v>34.84318516403577</c:v>
                </c:pt>
                <c:pt idx="4">
                  <c:v>33.59367273224575</c:v>
                </c:pt>
                <c:pt idx="5">
                  <c:v>31.82660564777569</c:v>
                </c:pt>
                <c:pt idx="6">
                  <c:v>29.526404994983352</c:v>
                </c:pt>
                <c:pt idx="7">
                  <c:v>26.6175850913228</c:v>
                </c:pt>
                <c:pt idx="8">
                  <c:v>22.928620027790018</c:v>
                </c:pt>
                <c:pt idx="9">
                  <c:v>18.09232919026737</c:v>
                </c:pt>
                <c:pt idx="10">
                  <c:v>11.304748233774113</c:v>
                </c:pt>
              </c:numCache>
            </c:numRef>
          </c:yVal>
          <c:smooth val="1"/>
        </c:ser>
        <c:axId val="30405600"/>
        <c:axId val="5214945"/>
      </c:scatterChart>
      <c:val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crossBetween val="midCat"/>
        <c:dispUnits/>
      </c:val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 (gradient-subtracted).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405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excitation!$C$4:$C$50</c:f>
              <c:numCache>
                <c:ptCount val="47"/>
                <c:pt idx="0">
                  <c:v>-0.269</c:v>
                </c:pt>
                <c:pt idx="1">
                  <c:v>103.98</c:v>
                </c:pt>
                <c:pt idx="2">
                  <c:v>203.83</c:v>
                </c:pt>
                <c:pt idx="3">
                  <c:v>303.711</c:v>
                </c:pt>
                <c:pt idx="4">
                  <c:v>403.661</c:v>
                </c:pt>
                <c:pt idx="5">
                  <c:v>503.471</c:v>
                </c:pt>
                <c:pt idx="6">
                  <c:v>603.367</c:v>
                </c:pt>
                <c:pt idx="7">
                  <c:v>703.23</c:v>
                </c:pt>
                <c:pt idx="8">
                  <c:v>803.077</c:v>
                </c:pt>
                <c:pt idx="9">
                  <c:v>902.971</c:v>
                </c:pt>
                <c:pt idx="10">
                  <c:v>1002.819</c:v>
                </c:pt>
                <c:pt idx="11">
                  <c:v>1102.693</c:v>
                </c:pt>
                <c:pt idx="12">
                  <c:v>1202.638</c:v>
                </c:pt>
                <c:pt idx="13">
                  <c:v>1302.487</c:v>
                </c:pt>
                <c:pt idx="14">
                  <c:v>1352.43</c:v>
                </c:pt>
                <c:pt idx="15">
                  <c:v>1402.354</c:v>
                </c:pt>
                <c:pt idx="16">
                  <c:v>1452.28</c:v>
                </c:pt>
                <c:pt idx="17">
                  <c:v>1502.205</c:v>
                </c:pt>
                <c:pt idx="18">
                  <c:v>1552.144</c:v>
                </c:pt>
                <c:pt idx="19">
                  <c:v>1602.069</c:v>
                </c:pt>
                <c:pt idx="20">
                  <c:v>1652.038</c:v>
                </c:pt>
                <c:pt idx="21">
                  <c:v>1701.973</c:v>
                </c:pt>
                <c:pt idx="22">
                  <c:v>1751.893</c:v>
                </c:pt>
                <c:pt idx="23">
                  <c:v>1801.833</c:v>
                </c:pt>
                <c:pt idx="24">
                  <c:v>1751.907</c:v>
                </c:pt>
                <c:pt idx="25">
                  <c:v>1701.974</c:v>
                </c:pt>
                <c:pt idx="26">
                  <c:v>1652.043</c:v>
                </c:pt>
                <c:pt idx="27">
                  <c:v>1602.074</c:v>
                </c:pt>
                <c:pt idx="28">
                  <c:v>1552.143</c:v>
                </c:pt>
                <c:pt idx="29">
                  <c:v>1502.215</c:v>
                </c:pt>
                <c:pt idx="30">
                  <c:v>1452.285</c:v>
                </c:pt>
                <c:pt idx="31">
                  <c:v>1402.352</c:v>
                </c:pt>
                <c:pt idx="32">
                  <c:v>1352.425</c:v>
                </c:pt>
                <c:pt idx="33">
                  <c:v>1302.496</c:v>
                </c:pt>
                <c:pt idx="34">
                  <c:v>1202.644</c:v>
                </c:pt>
                <c:pt idx="35">
                  <c:v>1102.686</c:v>
                </c:pt>
                <c:pt idx="36">
                  <c:v>1002.833</c:v>
                </c:pt>
                <c:pt idx="37">
                  <c:v>902.966</c:v>
                </c:pt>
                <c:pt idx="38">
                  <c:v>803.098</c:v>
                </c:pt>
                <c:pt idx="39">
                  <c:v>703.223</c:v>
                </c:pt>
                <c:pt idx="40">
                  <c:v>603.321</c:v>
                </c:pt>
                <c:pt idx="41">
                  <c:v>503.471</c:v>
                </c:pt>
                <c:pt idx="42">
                  <c:v>403.653</c:v>
                </c:pt>
                <c:pt idx="43">
                  <c:v>303.672</c:v>
                </c:pt>
                <c:pt idx="44">
                  <c:v>203.803</c:v>
                </c:pt>
                <c:pt idx="45">
                  <c:v>103.946</c:v>
                </c:pt>
                <c:pt idx="46">
                  <c:v>-0.301</c:v>
                </c:pt>
              </c:numCache>
            </c:numRef>
          </c:xVal>
          <c:yVal>
            <c:numRef>
              <c:f>excitation!$K$4:$K$50</c:f>
              <c:numCache>
                <c:ptCount val="47"/>
                <c:pt idx="0">
                  <c:v>0.03378693120506965</c:v>
                </c:pt>
                <c:pt idx="1">
                  <c:v>0.0011536750812567442</c:v>
                </c:pt>
                <c:pt idx="2">
                  <c:v>-0.008740164793108685</c:v>
                </c:pt>
                <c:pt idx="3">
                  <c:v>-0.013218482836087952</c:v>
                </c:pt>
                <c:pt idx="4">
                  <c:v>-0.017358545835014727</c:v>
                </c:pt>
                <c:pt idx="5">
                  <c:v>-0.023469836459555804</c:v>
                </c:pt>
                <c:pt idx="6">
                  <c:v>-0.03398527297121845</c:v>
                </c:pt>
                <c:pt idx="7">
                  <c:v>-0.05054604885177749</c:v>
                </c:pt>
                <c:pt idx="8">
                  <c:v>-0.07649656503240543</c:v>
                </c:pt>
                <c:pt idx="9">
                  <c:v>-0.1183197190815779</c:v>
                </c:pt>
                <c:pt idx="10">
                  <c:v>-0.1895843764934524</c:v>
                </c:pt>
                <c:pt idx="11">
                  <c:v>-0.30689770591771204</c:v>
                </c:pt>
                <c:pt idx="12">
                  <c:v>-0.4814720627604103</c:v>
                </c:pt>
                <c:pt idx="13">
                  <c:v>-0.7151868614035317</c:v>
                </c:pt>
                <c:pt idx="14">
                  <c:v>-0.8518503735031349</c:v>
                </c:pt>
                <c:pt idx="15">
                  <c:v>-0.999709202209071</c:v>
                </c:pt>
                <c:pt idx="16">
                  <c:v>-1.1578063133774998</c:v>
                </c:pt>
                <c:pt idx="17">
                  <c:v>-1.3249402833146826</c:v>
                </c:pt>
                <c:pt idx="18">
                  <c:v>-1.5001602304893034</c:v>
                </c:pt>
                <c:pt idx="19">
                  <c:v>-1.6826372004264858</c:v>
                </c:pt>
                <c:pt idx="20">
                  <c:v>-1.872263384538476</c:v>
                </c:pt>
                <c:pt idx="21">
                  <c:v>-2.068437766788115</c:v>
                </c:pt>
                <c:pt idx="22">
                  <c:v>-2.27117803056907</c:v>
                </c:pt>
                <c:pt idx="23">
                  <c:v>-2.4807611189749377</c:v>
                </c:pt>
                <c:pt idx="24">
                  <c:v>-2.266346007806506</c:v>
                </c:pt>
                <c:pt idx="25">
                  <c:v>-2.0592699080193597</c:v>
                </c:pt>
                <c:pt idx="26">
                  <c:v>-1.8589270906947029</c:v>
                </c:pt>
                <c:pt idx="27">
                  <c:v>-1.6648959065827142</c:v>
                </c:pt>
                <c:pt idx="28">
                  <c:v>-1.4777020892580595</c:v>
                </c:pt>
                <c:pt idx="29">
                  <c:v>-1.2976706956271373</c:v>
                </c:pt>
                <c:pt idx="30">
                  <c:v>-1.125423019533729</c:v>
                </c:pt>
                <c:pt idx="31">
                  <c:v>-0.9617809197465803</c:v>
                </c:pt>
                <c:pt idx="32">
                  <c:v>-0.8079736673469053</c:v>
                </c:pt>
                <c:pt idx="33">
                  <c:v>-0.6654891324847414</c:v>
                </c:pt>
                <c:pt idx="34">
                  <c:v>-0.4205969101478839</c:v>
                </c:pt>
                <c:pt idx="35">
                  <c:v>-0.23736771729899342</c:v>
                </c:pt>
                <c:pt idx="36">
                  <c:v>-0.1184033537308915</c:v>
                </c:pt>
                <c:pt idx="37">
                  <c:v>-0.05082701292535052</c:v>
                </c:pt>
                <c:pt idx="38">
                  <c:v>-0.016467530888562898</c:v>
                </c:pt>
                <c:pt idx="39">
                  <c:v>0.0035089397669416655</c:v>
                </c:pt>
                <c:pt idx="40">
                  <c:v>0.015920223666078925</c:v>
                </c:pt>
                <c:pt idx="41">
                  <c:v>0.023499163540444457</c:v>
                </c:pt>
                <c:pt idx="42">
                  <c:v>0.028045584014950276</c:v>
                </c:pt>
                <c:pt idx="43">
                  <c:v>0.031231025182490546</c:v>
                </c:pt>
                <c:pt idx="44">
                  <c:v>0.033383648450522996</c:v>
                </c:pt>
                <c:pt idx="45">
                  <c:v>0.03487007694360755</c:v>
                </c:pt>
                <c:pt idx="46">
                  <c:v>0.03699483060492924</c:v>
                </c:pt>
              </c:numCache>
            </c:numRef>
          </c:yVal>
          <c:smooth val="1"/>
        </c:ser>
        <c:axId val="8707136"/>
        <c:axId val="11255361"/>
      </c:scatterChart>
      <c:valAx>
        <c:axId val="870713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crossBetween val="midCat"/>
        <c:dispUnits/>
      </c:val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707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excitation!$C$5:$C$49</c:f>
              <c:numCache>
                <c:ptCount val="45"/>
                <c:pt idx="0">
                  <c:v>103.98</c:v>
                </c:pt>
                <c:pt idx="1">
                  <c:v>203.83</c:v>
                </c:pt>
                <c:pt idx="2">
                  <c:v>303.711</c:v>
                </c:pt>
                <c:pt idx="3">
                  <c:v>403.661</c:v>
                </c:pt>
                <c:pt idx="4">
                  <c:v>503.471</c:v>
                </c:pt>
                <c:pt idx="5">
                  <c:v>603.367</c:v>
                </c:pt>
                <c:pt idx="6">
                  <c:v>703.23</c:v>
                </c:pt>
                <c:pt idx="7">
                  <c:v>803.077</c:v>
                </c:pt>
                <c:pt idx="8">
                  <c:v>902.971</c:v>
                </c:pt>
                <c:pt idx="9">
                  <c:v>1002.819</c:v>
                </c:pt>
                <c:pt idx="10">
                  <c:v>1102.693</c:v>
                </c:pt>
                <c:pt idx="11">
                  <c:v>1202.638</c:v>
                </c:pt>
                <c:pt idx="12">
                  <c:v>1302.487</c:v>
                </c:pt>
                <c:pt idx="13">
                  <c:v>1352.43</c:v>
                </c:pt>
                <c:pt idx="14">
                  <c:v>1402.354</c:v>
                </c:pt>
                <c:pt idx="15">
                  <c:v>1452.28</c:v>
                </c:pt>
                <c:pt idx="16">
                  <c:v>1502.205</c:v>
                </c:pt>
                <c:pt idx="17">
                  <c:v>1552.144</c:v>
                </c:pt>
                <c:pt idx="18">
                  <c:v>1602.069</c:v>
                </c:pt>
                <c:pt idx="19">
                  <c:v>1652.038</c:v>
                </c:pt>
                <c:pt idx="20">
                  <c:v>1701.973</c:v>
                </c:pt>
                <c:pt idx="21">
                  <c:v>1751.893</c:v>
                </c:pt>
                <c:pt idx="22">
                  <c:v>1801.833</c:v>
                </c:pt>
                <c:pt idx="23">
                  <c:v>1751.907</c:v>
                </c:pt>
                <c:pt idx="24">
                  <c:v>1701.974</c:v>
                </c:pt>
                <c:pt idx="25">
                  <c:v>1652.043</c:v>
                </c:pt>
                <c:pt idx="26">
                  <c:v>1602.074</c:v>
                </c:pt>
                <c:pt idx="27">
                  <c:v>1552.143</c:v>
                </c:pt>
                <c:pt idx="28">
                  <c:v>1502.215</c:v>
                </c:pt>
                <c:pt idx="29">
                  <c:v>1452.285</c:v>
                </c:pt>
                <c:pt idx="30">
                  <c:v>1402.352</c:v>
                </c:pt>
                <c:pt idx="31">
                  <c:v>1352.425</c:v>
                </c:pt>
                <c:pt idx="32">
                  <c:v>1302.496</c:v>
                </c:pt>
                <c:pt idx="33">
                  <c:v>1202.644</c:v>
                </c:pt>
                <c:pt idx="34">
                  <c:v>1102.686</c:v>
                </c:pt>
                <c:pt idx="35">
                  <c:v>1002.833</c:v>
                </c:pt>
                <c:pt idx="36">
                  <c:v>902.966</c:v>
                </c:pt>
                <c:pt idx="37">
                  <c:v>803.098</c:v>
                </c:pt>
                <c:pt idx="38">
                  <c:v>703.223</c:v>
                </c:pt>
                <c:pt idx="39">
                  <c:v>603.321</c:v>
                </c:pt>
                <c:pt idx="40">
                  <c:v>503.471</c:v>
                </c:pt>
                <c:pt idx="41">
                  <c:v>403.653</c:v>
                </c:pt>
                <c:pt idx="42">
                  <c:v>303.672</c:v>
                </c:pt>
                <c:pt idx="43">
                  <c:v>203.803</c:v>
                </c:pt>
                <c:pt idx="44">
                  <c:v>103.946</c:v>
                </c:pt>
              </c:numCache>
            </c:numRef>
          </c:xVal>
          <c:yVal>
            <c:numRef>
              <c:f>excitation!$L$5:$L$49</c:f>
              <c:numCache>
                <c:ptCount val="45"/>
                <c:pt idx="0">
                  <c:v>6.152326408924793</c:v>
                </c:pt>
                <c:pt idx="1">
                  <c:v>6.098351567482706</c:v>
                </c:pt>
                <c:pt idx="2">
                  <c:v>6.097708018478093</c:v>
                </c:pt>
                <c:pt idx="3">
                  <c:v>6.098228463983392</c:v>
                </c:pt>
                <c:pt idx="4">
                  <c:v>6.094615181410647</c:v>
                </c:pt>
                <c:pt idx="5">
                  <c:v>6.084905206947016</c:v>
                </c:pt>
                <c:pt idx="6">
                  <c:v>6.069354265318601</c:v>
                </c:pt>
                <c:pt idx="7">
                  <c:v>6.045976911304893</c:v>
                </c:pt>
                <c:pt idx="8">
                  <c:v>6.0101974482015486</c:v>
                </c:pt>
                <c:pt idx="9">
                  <c:v>5.952179805129341</c:v>
                </c:pt>
                <c:pt idx="10">
                  <c:v>5.862914700646509</c:v>
                </c:pt>
                <c:pt idx="11">
                  <c:v>5.740884621972698</c:v>
                </c:pt>
                <c:pt idx="12">
                  <c:v>5.592137963757027</c:v>
                </c:pt>
                <c:pt idx="13">
                  <c:v>5.5113647286735725</c:v>
                </c:pt>
                <c:pt idx="14">
                  <c:v>5.428351899734303</c:v>
                </c:pt>
                <c:pt idx="15">
                  <c:v>5.34399771393946</c:v>
                </c:pt>
                <c:pt idx="16">
                  <c:v>5.2592342589726435</c:v>
                </c:pt>
                <c:pt idx="17">
                  <c:v>5.174722834994691</c:v>
                </c:pt>
                <c:pt idx="18">
                  <c:v>5.090941151723178</c:v>
                </c:pt>
                <c:pt idx="19">
                  <c:v>5.007925967804614</c:v>
                </c:pt>
                <c:pt idx="20">
                  <c:v>4.9259136308272815</c:v>
                </c:pt>
                <c:pt idx="21">
                  <c:v>4.844817577329209</c:v>
                </c:pt>
                <c:pt idx="22">
                  <c:v>4.764432663848425</c:v>
                </c:pt>
                <c:pt idx="23">
                  <c:v>4.847586087617666</c:v>
                </c:pt>
                <c:pt idx="24">
                  <c:v>4.9313009481930985</c:v>
                </c:pt>
                <c:pt idx="25">
                  <c:v>5.016002004790433</c:v>
                </c:pt>
                <c:pt idx="26">
                  <c:v>5.102018383670168</c:v>
                </c:pt>
                <c:pt idx="27">
                  <c:v>5.189191330953397</c:v>
                </c:pt>
                <c:pt idx="28">
                  <c:v>5.277393049596763</c:v>
                </c:pt>
                <c:pt idx="29">
                  <c:v>5.366298625958404</c:v>
                </c:pt>
                <c:pt idx="30">
                  <c:v>5.45539707576985</c:v>
                </c:pt>
                <c:pt idx="31">
                  <c:v>5.54380538662033</c:v>
                </c:pt>
                <c:pt idx="32">
                  <c:v>5.630297521067243</c:v>
                </c:pt>
                <c:pt idx="33">
                  <c:v>5.79150438533764</c:v>
                </c:pt>
                <c:pt idx="34">
                  <c:v>5.925968045300293</c:v>
                </c:pt>
                <c:pt idx="35">
                  <c:v>6.023162380974698</c:v>
                </c:pt>
                <c:pt idx="36">
                  <c:v>6.084942290185898</c:v>
                </c:pt>
                <c:pt idx="37">
                  <c:v>6.120726237644721</c:v>
                </c:pt>
                <c:pt idx="38">
                  <c:v>6.146221042258288</c:v>
                </c:pt>
                <c:pt idx="39">
                  <c:v>6.167618896076881</c:v>
                </c:pt>
                <c:pt idx="40">
                  <c:v>6.187905559605221</c:v>
                </c:pt>
                <c:pt idx="41">
                  <c:v>6.210710684672231</c:v>
                </c:pt>
                <c:pt idx="42">
                  <c:v>6.244075844990647</c:v>
                </c:pt>
                <c:pt idx="43">
                  <c:v>6.3050347639632385</c:v>
                </c:pt>
                <c:pt idx="44">
                  <c:v>6.476694629903989</c:v>
                </c:pt>
              </c:numCache>
            </c:numRef>
          </c:yVal>
          <c:smooth val="1"/>
        </c:ser>
        <c:axId val="34189386"/>
        <c:axId val="39269019"/>
      </c:scatterChart>
      <c:val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crossBetween val="midCat"/>
        <c:dispUnits/>
      </c:valAx>
      <c:valAx>
        <c:axId val="39269019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189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harmonics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878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1000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'harmonics, morgan'!$K$3:$T$3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'harmonics, morgan'!$K$5:$T$5</c:f>
              <c:numCache>
                <c:ptCount val="10"/>
                <c:pt idx="0">
                  <c:v>0.259703</c:v>
                </c:pt>
                <c:pt idx="1">
                  <c:v>-0.0401326</c:v>
                </c:pt>
                <c:pt idx="2">
                  <c:v>0.00038877599999999997</c:v>
                </c:pt>
                <c:pt idx="3">
                  <c:v>0.0868837</c:v>
                </c:pt>
                <c:pt idx="4">
                  <c:v>-0.00037895999999999996</c:v>
                </c:pt>
                <c:pt idx="5">
                  <c:v>0.00628979</c:v>
                </c:pt>
                <c:pt idx="6">
                  <c:v>-0.0816555</c:v>
                </c:pt>
                <c:pt idx="7">
                  <c:v>0.0023216</c:v>
                </c:pt>
                <c:pt idx="8">
                  <c:v>3.9428600000000004E-05</c:v>
                </c:pt>
                <c:pt idx="9">
                  <c:v>2.48517E-05</c:v>
                </c:pt>
              </c:numCache>
            </c:numRef>
          </c:val>
        </c:ser>
        <c:ser>
          <c:idx val="1"/>
          <c:order val="1"/>
          <c:tx>
            <c:v>1800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'harmonics, morgan'!$K$3:$T$3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'harmonics, morgan'!$K$10:$T$10</c:f>
              <c:numCache>
                <c:ptCount val="10"/>
                <c:pt idx="0">
                  <c:v>0.327876</c:v>
                </c:pt>
                <c:pt idx="1">
                  <c:v>-0.0315071</c:v>
                </c:pt>
                <c:pt idx="2">
                  <c:v>0.0026491</c:v>
                </c:pt>
                <c:pt idx="3">
                  <c:v>0.0123628</c:v>
                </c:pt>
                <c:pt idx="4">
                  <c:v>-0.00026424</c:v>
                </c:pt>
                <c:pt idx="5">
                  <c:v>4.74205</c:v>
                </c:pt>
                <c:pt idx="6">
                  <c:v>-0.0930169</c:v>
                </c:pt>
                <c:pt idx="7">
                  <c:v>-0.0466347</c:v>
                </c:pt>
                <c:pt idx="8">
                  <c:v>-3.36361E-05</c:v>
                </c:pt>
                <c:pt idx="9">
                  <c:v>1.57623E-05</c:v>
                </c:pt>
              </c:numCache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87685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16125"/>
          <c:w val="0.08575"/>
          <c:h val="0.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shape from harmonics along x-axis
(gradient subtracted)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89475"/>
          <c:h val="0.8415"/>
        </c:manualLayout>
      </c:layout>
      <c:scatterChart>
        <c:scatterStyle val="smooth"/>
        <c:varyColors val="0"/>
        <c:ser>
          <c:idx val="0"/>
          <c:order val="0"/>
          <c:tx>
            <c:v>Morgan coil (x = 0), 500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morgan'!$I$17:$I$49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morgan'!$O$17:$O$49</c:f>
              <c:numCache>
                <c:ptCount val="33"/>
                <c:pt idx="0">
                  <c:v>-0.2850292776960006</c:v>
                </c:pt>
                <c:pt idx="1">
                  <c:v>-0.06546600843750006</c:v>
                </c:pt>
                <c:pt idx="2">
                  <c:v>0.08223448794400012</c:v>
                </c:pt>
                <c:pt idx="3">
                  <c:v>0.1733310303465</c:v>
                </c:pt>
                <c:pt idx="4">
                  <c:v>0.22099431974399997</c:v>
                </c:pt>
                <c:pt idx="5">
                  <c:v>0.23645597438649998</c:v>
                </c:pt>
                <c:pt idx="6">
                  <c:v>0.22915756499999984</c:v>
                </c:pt>
                <c:pt idx="7">
                  <c:v>0.2068996499864997</c:v>
                </c:pt>
                <c:pt idx="8">
                  <c:v>0.17599081062399968</c:v>
                </c:pt>
                <c:pt idx="9">
                  <c:v>0.14139668626649962</c:v>
                </c:pt>
                <c:pt idx="10">
                  <c:v>0.10688900954399999</c:v>
                </c:pt>
                <c:pt idx="11">
                  <c:v>0.0751946415625</c:v>
                </c:pt>
                <c:pt idx="12">
                  <c:v>0.048144607104</c:v>
                </c:pt>
                <c:pt idx="13">
                  <c:v>0.0268231298265</c:v>
                </c:pt>
                <c:pt idx="14">
                  <c:v>0.011716667464000002</c:v>
                </c:pt>
                <c:pt idx="15">
                  <c:v>0.0028629470265000003</c:v>
                </c:pt>
                <c:pt idx="16">
                  <c:v>0</c:v>
                </c:pt>
                <c:pt idx="17">
                  <c:v>0.0027151975464999945</c:v>
                </c:pt>
                <c:pt idx="18">
                  <c:v>0.010594285703999999</c:v>
                </c:pt>
                <c:pt idx="19">
                  <c:v>0.023370420586499997</c:v>
                </c:pt>
                <c:pt idx="20">
                  <c:v>0.04107320358400001</c:v>
                </c:pt>
                <c:pt idx="21">
                  <c:v>0.0641777165625</c:v>
                </c:pt>
                <c:pt idx="22">
                  <c:v>0.09375355706399999</c:v>
                </c:pt>
                <c:pt idx="23">
                  <c:v>0.13161387350649997</c:v>
                </c:pt>
                <c:pt idx="24">
                  <c:v>0.18046440038400002</c:v>
                </c:pt>
                <c:pt idx="25">
                  <c:v>0.2440524934665</c:v>
                </c:pt>
                <c:pt idx="26">
                  <c:v>0.32731616500000005</c:v>
                </c:pt>
                <c:pt idx="27">
                  <c:v>0.43653311890650004</c:v>
                </c:pt>
                <c:pt idx="28">
                  <c:v>0.5794697859839999</c:v>
                </c:pt>
                <c:pt idx="29">
                  <c:v>0.7655303591065001</c:v>
                </c:pt>
                <c:pt idx="30">
                  <c:v>1.0059058284239997</c:v>
                </c:pt>
                <c:pt idx="31">
                  <c:v>1.3137230165625</c:v>
                </c:pt>
                <c:pt idx="32">
                  <c:v>1.7041936138240008</c:v>
                </c:pt>
              </c:numCache>
            </c:numRef>
          </c:yVal>
          <c:smooth val="1"/>
        </c:ser>
        <c:ser>
          <c:idx val="1"/>
          <c:order val="1"/>
          <c:tx>
            <c:v>Morgan coil (x = 0), 1800 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morgan'!$I$54:$I$86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morgan'!$O$54:$O$86</c:f>
              <c:numCache>
                <c:ptCount val="33"/>
                <c:pt idx="0">
                  <c:v>0.8561434296320002</c:v>
                </c:pt>
                <c:pt idx="1">
                  <c:v>0.7635885187499999</c:v>
                </c:pt>
                <c:pt idx="2">
                  <c:v>0.672779119488</c:v>
                </c:pt>
                <c:pt idx="3">
                  <c:v>0.5849954222060001</c:v>
                </c:pt>
                <c:pt idx="4">
                  <c:v>0.501316280064</c:v>
                </c:pt>
                <c:pt idx="5">
                  <c:v>0.42263404438200003</c:v>
                </c:pt>
                <c:pt idx="6">
                  <c:v>0.3496693999999993</c:v>
                </c:pt>
                <c:pt idx="7">
                  <c:v>0.28298620063799934</c:v>
                </c:pt>
                <c:pt idx="8">
                  <c:v>0.22300630425599946</c:v>
                </c:pt>
                <c:pt idx="9">
                  <c:v>0.17002440841399952</c:v>
                </c:pt>
                <c:pt idx="10">
                  <c:v>0.12422288563199999</c:v>
                </c:pt>
                <c:pt idx="11">
                  <c:v>0.08568661875</c:v>
                </c:pt>
                <c:pt idx="12">
                  <c:v>0.05441783628800001</c:v>
                </c:pt>
                <c:pt idx="13">
                  <c:v>0.030350947805999996</c:v>
                </c:pt>
                <c:pt idx="14">
                  <c:v>0.013367379264000003</c:v>
                </c:pt>
                <c:pt idx="15">
                  <c:v>0.003310408382000001</c:v>
                </c:pt>
                <c:pt idx="16">
                  <c:v>0</c:v>
                </c:pt>
                <c:pt idx="17">
                  <c:v>0.0032476414379999934</c:v>
                </c:pt>
                <c:pt idx="18">
                  <c:v>0.012871177856000003</c:v>
                </c:pt>
                <c:pt idx="19">
                  <c:v>0.028709647613999998</c:v>
                </c:pt>
                <c:pt idx="20">
                  <c:v>0.05063811763200002</c:v>
                </c:pt>
                <c:pt idx="21">
                  <c:v>0.07858251875</c:v>
                </c:pt>
                <c:pt idx="22">
                  <c:v>0.11253448108799999</c:v>
                </c:pt>
                <c:pt idx="23">
                  <c:v>0.15256616940599999</c:v>
                </c:pt>
                <c:pt idx="24">
                  <c:v>0.19884511846400005</c:v>
                </c:pt>
                <c:pt idx="25">
                  <c:v>0.25164906838199996</c:v>
                </c:pt>
                <c:pt idx="26">
                  <c:v>0.3113808</c:v>
                </c:pt>
                <c:pt idx="27">
                  <c:v>0.378582970238</c:v>
                </c:pt>
                <c:pt idx="28">
                  <c:v>0.45395294745599996</c:v>
                </c:pt>
                <c:pt idx="29">
                  <c:v>0.5383576468140001</c:v>
                </c:pt>
                <c:pt idx="30">
                  <c:v>0.6328483656319999</c:v>
                </c:pt>
                <c:pt idx="31">
                  <c:v>0.73867561875</c:v>
                </c:pt>
                <c:pt idx="32">
                  <c:v>0.8573039738880003</c:v>
                </c:pt>
              </c:numCache>
            </c:numRef>
          </c:yVal>
          <c:smooth val="1"/>
        </c:ser>
        <c:axId val="38738878"/>
        <c:axId val="13105583"/>
      </c:scatterChart>
      <c:val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crossBetween val="midCat"/>
        <c:dispUnits/>
      </c:val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dB/gx, units (gradient subtracted)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738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19225"/>
          <c:w val="0.23375"/>
          <c:h val="0.07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shape from harmonics along y-axis
(gradient subtracted)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89475"/>
          <c:h val="0.8415"/>
        </c:manualLayout>
      </c:layout>
      <c:scatterChart>
        <c:scatterStyle val="smooth"/>
        <c:varyColors val="0"/>
        <c:ser>
          <c:idx val="0"/>
          <c:order val="0"/>
          <c:tx>
            <c:v>Morgan coil (y = 0), 500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morgan'!$S$17:$S$49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morgan'!$Y$17:$Y$49</c:f>
              <c:numCache>
                <c:ptCount val="33"/>
                <c:pt idx="0">
                  <c:v>-0.5277168967680005</c:v>
                </c:pt>
                <c:pt idx="1">
                  <c:v>-0.24995262374999994</c:v>
                </c:pt>
                <c:pt idx="2">
                  <c:v>-0.05309407308799974</c:v>
                </c:pt>
                <c:pt idx="3">
                  <c:v>0.07877003776199998</c:v>
                </c:pt>
                <c:pt idx="4">
                  <c:v>0.15948004147200007</c:v>
                </c:pt>
                <c:pt idx="5">
                  <c:v>0.200954356042</c:v>
                </c:pt>
                <c:pt idx="6">
                  <c:v>0.21333852000000003</c:v>
                </c:pt>
                <c:pt idx="7">
                  <c:v>0.20515422760199983</c:v>
                </c:pt>
                <c:pt idx="8">
                  <c:v>0.1834483640319998</c:v>
                </c:pt>
                <c:pt idx="9">
                  <c:v>0.15394204060199967</c:v>
                </c:pt>
                <c:pt idx="10">
                  <c:v>0.12117962995199999</c:v>
                </c:pt>
                <c:pt idx="11">
                  <c:v>0.08867780125</c:v>
                </c:pt>
                <c:pt idx="12">
                  <c:v>0.05907455539200002</c:v>
                </c:pt>
                <c:pt idx="13">
                  <c:v>0.034278260202</c:v>
                </c:pt>
                <c:pt idx="14">
                  <c:v>0.015616685632000006</c:v>
                </c:pt>
                <c:pt idx="15">
                  <c:v>0.003986038962</c:v>
                </c:pt>
                <c:pt idx="16">
                  <c:v>0</c:v>
                </c:pt>
                <c:pt idx="17">
                  <c:v>0.0041387562819999914</c:v>
                </c:pt>
                <c:pt idx="18">
                  <c:v>0.016898038272000003</c:v>
                </c:pt>
                <c:pt idx="19">
                  <c:v>0.038938154562</c:v>
                </c:pt>
                <c:pt idx="20">
                  <c:v>0.07123302707200002</c:v>
                </c:pt>
                <c:pt idx="21">
                  <c:v>0.11521922625</c:v>
                </c:pt>
                <c:pt idx="22">
                  <c:v>0.172945006272</c:v>
                </c:pt>
                <c:pt idx="23">
                  <c:v>0.24721934024199996</c:v>
                </c:pt>
                <c:pt idx="24">
                  <c:v>0.34176095539200013</c:v>
                </c:pt>
                <c:pt idx="25">
                  <c:v>0.46134736828200007</c:v>
                </c:pt>
                <c:pt idx="26">
                  <c:v>0.61196392</c:v>
                </c:pt>
                <c:pt idx="27">
                  <c:v>0.8009528113620001</c:v>
                </c:pt>
                <c:pt idx="28">
                  <c:v>1.037162138112</c:v>
                </c:pt>
                <c:pt idx="29">
                  <c:v>1.3310949261220002</c:v>
                </c:pt>
                <c:pt idx="30">
                  <c:v>1.6950581665919995</c:v>
                </c:pt>
                <c:pt idx="31">
                  <c:v>2.14331185125</c:v>
                </c:pt>
                <c:pt idx="32">
                  <c:v>2.6922180075520012</c:v>
                </c:pt>
              </c:numCache>
            </c:numRef>
          </c:yVal>
          <c:smooth val="1"/>
        </c:ser>
        <c:ser>
          <c:idx val="1"/>
          <c:order val="1"/>
          <c:tx>
            <c:v>Morgan coil (y = 0), 1800 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morgan'!$S$54:$S$86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morgan'!$Y$54:$Y$86</c:f>
              <c:numCache>
                <c:ptCount val="33"/>
                <c:pt idx="0">
                  <c:v>-12.703959605248004</c:v>
                </c:pt>
                <c:pt idx="1">
                  <c:v>-11.105917143749998</c:v>
                </c:pt>
                <c:pt idx="2">
                  <c:v>-9.626515451391999</c:v>
                </c:pt>
                <c:pt idx="3">
                  <c:v>-8.262381176374</c:v>
                </c:pt>
                <c:pt idx="4">
                  <c:v>-7.010460585215999</c:v>
                </c:pt>
                <c:pt idx="5">
                  <c:v>-5.8680047273980005</c:v>
                </c:pt>
                <c:pt idx="6">
                  <c:v>-4.83255459999999</c:v>
                </c:pt>
                <c:pt idx="7">
                  <c:v>-3.9019263123419914</c:v>
                </c:pt>
                <c:pt idx="8">
                  <c:v>-3.0741962506239924</c:v>
                </c:pt>
                <c:pt idx="9">
                  <c:v>-2.3476862425659926</c:v>
                </c:pt>
                <c:pt idx="10">
                  <c:v>-1.7209487220479998</c:v>
                </c:pt>
                <c:pt idx="11">
                  <c:v>-1.19275189375</c:v>
                </c:pt>
                <c:pt idx="12">
                  <c:v>-0.7620648977920002</c:v>
                </c:pt>
                <c:pt idx="13">
                  <c:v>-0.42804297437399996</c:v>
                </c:pt>
                <c:pt idx="14">
                  <c:v>-0.19001262841600006</c:v>
                </c:pt>
                <c:pt idx="15">
                  <c:v>-0.04745679419800001</c:v>
                </c:pt>
                <c:pt idx="16">
                  <c:v>0</c:v>
                </c:pt>
                <c:pt idx="17">
                  <c:v>-0.0473935327419999</c:v>
                </c:pt>
                <c:pt idx="18">
                  <c:v>-0.189500602624</c:v>
                </c:pt>
                <c:pt idx="19">
                  <c:v>-0.42628150776599993</c:v>
                </c:pt>
                <c:pt idx="20">
                  <c:v>-0.7577787988480003</c:v>
                </c:pt>
                <c:pt idx="21">
                  <c:v>-1.1841024437499998</c:v>
                </c:pt>
                <c:pt idx="22">
                  <c:v>-1.705414992192</c:v>
                </c:pt>
                <c:pt idx="23">
                  <c:v>-2.3219167403739993</c:v>
                </c:pt>
                <c:pt idx="24">
                  <c:v>-3.033830895616001</c:v>
                </c:pt>
                <c:pt idx="25">
                  <c:v>-3.8413887409980005</c:v>
                </c:pt>
                <c:pt idx="26">
                  <c:v>-4.7448148</c:v>
                </c:pt>
                <c:pt idx="27">
                  <c:v>-5.744312001142001</c:v>
                </c:pt>
                <c:pt idx="28">
                  <c:v>-6.840046842623999</c:v>
                </c:pt>
                <c:pt idx="29">
                  <c:v>-8.032134556966</c:v>
                </c:pt>
                <c:pt idx="30">
                  <c:v>-9.320624275647997</c:v>
                </c:pt>
                <c:pt idx="31">
                  <c:v>-10.70548419375</c:v>
                </c:pt>
                <c:pt idx="32">
                  <c:v>-12.186586734592003</c:v>
                </c:pt>
              </c:numCache>
            </c:numRef>
          </c:yVal>
          <c:smooth val="1"/>
        </c:ser>
        <c:axId val="50841384"/>
        <c:axId val="54919273"/>
      </c:scatterChart>
      <c:val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19273"/>
        <c:crosses val="autoZero"/>
        <c:crossBetween val="midCat"/>
        <c:dispUnits/>
      </c:val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dB/gx, units (gradient subtracted)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841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3975"/>
          <c:w val="0.23375"/>
          <c:h val="0.07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B_y vs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202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tangential coil, 500 A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'B(x)'!$B$5:$M$5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'B(x)'!$B$6:$M$6</c:f>
              <c:numCache>
                <c:ptCount val="12"/>
                <c:pt idx="0">
                  <c:v>-0.469081</c:v>
                </c:pt>
                <c:pt idx="1">
                  <c:v>-0.390357</c:v>
                </c:pt>
                <c:pt idx="2">
                  <c:v>-0.311581</c:v>
                </c:pt>
                <c:pt idx="3">
                  <c:v>-0.233895</c:v>
                </c:pt>
                <c:pt idx="4">
                  <c:v>-0.154931</c:v>
                </c:pt>
                <c:pt idx="5">
                  <c:v>-0.0765981</c:v>
                </c:pt>
                <c:pt idx="6">
                  <c:v>0.0784025</c:v>
                </c:pt>
                <c:pt idx="7">
                  <c:v>0.157244</c:v>
                </c:pt>
                <c:pt idx="8">
                  <c:v>0.235348</c:v>
                </c:pt>
                <c:pt idx="9">
                  <c:v>0.313262</c:v>
                </c:pt>
                <c:pt idx="10">
                  <c:v>0.390937</c:v>
                </c:pt>
                <c:pt idx="11">
                  <c:v>0.464267</c:v>
                </c:pt>
              </c:numCache>
            </c:numRef>
          </c:yVal>
          <c:smooth val="1"/>
        </c:ser>
        <c:ser>
          <c:idx val="1"/>
          <c:order val="1"/>
          <c:tx>
            <c:v>morgan coil, 500 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morgan'!$I$17:$I$49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morgan'!$P$17:$P$49</c:f>
              <c:numCache>
                <c:ptCount val="33"/>
                <c:pt idx="0">
                  <c:v>-0.12482383603620324</c:v>
                </c:pt>
                <c:pt idx="1">
                  <c:v>-0.11696042348196972</c:v>
                </c:pt>
                <c:pt idx="2">
                  <c:v>-0.10911906776861534</c:v>
                </c:pt>
                <c:pt idx="3">
                  <c:v>-0.10129508550685574</c:v>
                </c:pt>
                <c:pt idx="4">
                  <c:v>-0.09348443421344098</c:v>
                </c:pt>
                <c:pt idx="5">
                  <c:v>-0.08568366656778155</c:v>
                </c:pt>
                <c:pt idx="6">
                  <c:v>-0.07788988466857448</c:v>
                </c:pt>
                <c:pt idx="7">
                  <c:v>-0.07010069429042956</c:v>
                </c:pt>
                <c:pt idx="8">
                  <c:v>-0.062314159140495096</c:v>
                </c:pt>
                <c:pt idx="9">
                  <c:v>-0.05452875511508414</c:v>
                </c:pt>
                <c:pt idx="10">
                  <c:v>-0.04674332455630066</c:v>
                </c:pt>
                <c:pt idx="11">
                  <c:v>-0.03895703050866522</c:v>
                </c:pt>
                <c:pt idx="12">
                  <c:v>-0.031169310975741576</c:v>
                </c:pt>
                <c:pt idx="13">
                  <c:v>-0.02337983317676235</c:v>
                </c:pt>
                <c:pt idx="14">
                  <c:v>-0.015588447803255277</c:v>
                </c:pt>
                <c:pt idx="15">
                  <c:v>-0.007795143275669158</c:v>
                </c:pt>
                <c:pt idx="16">
                  <c:v>0</c:v>
                </c:pt>
                <c:pt idx="17">
                  <c:v>0.007796855375582939</c:v>
                </c:pt>
                <c:pt idx="18">
                  <c:v>0.01559529570411113</c:v>
                </c:pt>
                <c:pt idx="19">
                  <c:v>0.023395239083190612</c:v>
                </c:pt>
                <c:pt idx="20">
                  <c:v>0.031196694598376037</c:v>
                </c:pt>
                <c:pt idx="21">
                  <c:v>0.038999808066544524</c:v>
                </c:pt>
                <c:pt idx="22">
                  <c:v>0.046804907779269656</c:v>
                </c:pt>
                <c:pt idx="23">
                  <c:v>0.054612550246195345</c:v>
                </c:pt>
                <c:pt idx="24">
                  <c:v>0.062423565938409864</c:v>
                </c:pt>
                <c:pt idx="25">
                  <c:v>0.07023910503181967</c:v>
                </c:pt>
                <c:pt idx="26">
                  <c:v>0.07806068315052346</c:v>
                </c:pt>
                <c:pt idx="27">
                  <c:v>0.08589022711018597</c:v>
                </c:pt>
                <c:pt idx="28">
                  <c:v>0.09373012066141206</c:v>
                </c:pt>
                <c:pt idx="29">
                  <c:v>0.10158325023312056</c:v>
                </c:pt>
                <c:pt idx="30">
                  <c:v>0.10945305067591815</c:v>
                </c:pt>
                <c:pt idx="31">
                  <c:v>0.11734355100547353</c:v>
                </c:pt>
                <c:pt idx="32">
                  <c:v>0.125259420145891</c:v>
                </c:pt>
              </c:numCache>
            </c:numRef>
          </c:yVal>
          <c:smooth val="1"/>
        </c:ser>
        <c:ser>
          <c:idx val="3"/>
          <c:order val="2"/>
          <c:tx>
            <c:v>tangential coil, 1800 A</c:v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'B(x)'!$B$5:$M$5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'B(x)'!$B$12:$M$12</c:f>
              <c:numCache>
                <c:ptCount val="12"/>
                <c:pt idx="0">
                  <c:v>-1.29962</c:v>
                </c:pt>
                <c:pt idx="1">
                  <c:v>-1.08652</c:v>
                </c:pt>
                <c:pt idx="2">
                  <c:v>-0.869587</c:v>
                </c:pt>
                <c:pt idx="3">
                  <c:v>-0.653663</c:v>
                </c:pt>
                <c:pt idx="4">
                  <c:v>-0.433092</c:v>
                </c:pt>
                <c:pt idx="5">
                  <c:v>-0.214827</c:v>
                </c:pt>
                <c:pt idx="6">
                  <c:v>0.219278</c:v>
                </c:pt>
                <c:pt idx="7">
                  <c:v>0.439784</c:v>
                </c:pt>
                <c:pt idx="8">
                  <c:v>0.657906</c:v>
                </c:pt>
                <c:pt idx="9">
                  <c:v>0.874593</c:v>
                </c:pt>
                <c:pt idx="10">
                  <c:v>1.08849</c:v>
                </c:pt>
                <c:pt idx="11">
                  <c:v>1.28731</c:v>
                </c:pt>
              </c:numCache>
            </c:numRef>
          </c:yVal>
          <c:smooth val="1"/>
        </c:ser>
        <c:ser>
          <c:idx val="2"/>
          <c:order val="3"/>
          <c:tx>
            <c:v>morgan coil, 1800 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morgan'!$I$54:$I$86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morgan'!$P$54:$P$86</c:f>
              <c:numCache>
                <c:ptCount val="33"/>
                <c:pt idx="0">
                  <c:v>-0.34814966781310325</c:v>
                </c:pt>
                <c:pt idx="1">
                  <c:v>-0.3264238335827775</c:v>
                </c:pt>
                <c:pt idx="2">
                  <c:v>-0.30469650087261835</c:v>
                </c:pt>
                <c:pt idx="3">
                  <c:v>-0.28296657066992625</c:v>
                </c:pt>
                <c:pt idx="4">
                  <c:v>-0.26123311680515576</c:v>
                </c:pt>
                <c:pt idx="5">
                  <c:v>-0.2394953732161151</c:v>
                </c:pt>
                <c:pt idx="6">
                  <c:v>-0.21775272121216538</c:v>
                </c:pt>
                <c:pt idx="7">
                  <c:v>-0.19600467673842087</c:v>
                </c:pt>
                <c:pt idx="8">
                  <c:v>-0.1742508776399473</c:v>
                </c:pt>
                <c:pt idx="9">
                  <c:v>-0.15249107092596215</c:v>
                </c:pt>
                <c:pt idx="10">
                  <c:v>-0.13072510003403418</c:v>
                </c:pt>
                <c:pt idx="11">
                  <c:v>-0.10895289209428197</c:v>
                </c:pt>
                <c:pt idx="12">
                  <c:v>-0.08717444519357481</c:v>
                </c:pt>
                <c:pt idx="13">
                  <c:v>-0.06538981563973129</c:v>
                </c:pt>
                <c:pt idx="14">
                  <c:v>-0.043599105225718957</c:v>
                </c:pt>
                <c:pt idx="15">
                  <c:v>-0.021802448493853852</c:v>
                </c:pt>
                <c:pt idx="16">
                  <c:v>0</c:v>
                </c:pt>
                <c:pt idx="17">
                  <c:v>0.0218080784222311</c:v>
                </c:pt>
                <c:pt idx="18">
                  <c:v>0.043621630397281105</c:v>
                </c:pt>
                <c:pt idx="19">
                  <c:v>0.06544051774344507</c:v>
                </c:pt>
                <c:pt idx="20">
                  <c:v>0.08726463320867224</c:v>
                </c:pt>
                <c:pt idx="21">
                  <c:v>0.10909391320636641</c:v>
                </c:pt>
                <c:pt idx="22">
                  <c:v>0.13092835055118648</c:v>
                </c:pt>
                <c:pt idx="23">
                  <c:v>0.15276800719484696</c:v>
                </c:pt>
                <c:pt idx="24">
                  <c:v>0.1746130269619185</c:v>
                </c:pt>
                <c:pt idx="25">
                  <c:v>0.19646364828562826</c:v>
                </c:pt>
                <c:pt idx="26">
                  <c:v>0.21832021694366077</c:v>
                </c:pt>
                <c:pt idx="27">
                  <c:v>0.240183198793958</c:v>
                </c:pt>
                <c:pt idx="28">
                  <c:v>0.26205319251052017</c:v>
                </c:pt>
                <c:pt idx="29">
                  <c:v>0.28393094231920624</c:v>
                </c:pt>
                <c:pt idx="30">
                  <c:v>0.3058173507335342</c:v>
                </c:pt>
                <c:pt idx="31">
                  <c:v>0.327713491290482</c:v>
                </c:pt>
                <c:pt idx="32">
                  <c:v>0.34962062128628746</c:v>
                </c:pt>
              </c:numCache>
            </c:numRef>
          </c:yVal>
          <c:smooth val="1"/>
        </c:ser>
        <c:axId val="24511410"/>
        <c:axId val="19276099"/>
      </c:scatterChart>
      <c:val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</c:val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B_y [T-m]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511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LQE001-0, B_xvs 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202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tangential coil, 500 A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'B(y)'!$B$5:$M$5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'B(y)'!$B$6:$M$6</c:f>
              <c:numCache>
                <c:ptCount val="12"/>
                <c:pt idx="0">
                  <c:v>-0.472518</c:v>
                </c:pt>
                <c:pt idx="1">
                  <c:v>-0.392945</c:v>
                </c:pt>
                <c:pt idx="2">
                  <c:v>-0.313891</c:v>
                </c:pt>
                <c:pt idx="3">
                  <c:v>-0.235222</c:v>
                </c:pt>
                <c:pt idx="4">
                  <c:v>-0.157353</c:v>
                </c:pt>
                <c:pt idx="5">
                  <c:v>-0.0791789</c:v>
                </c:pt>
                <c:pt idx="6">
                  <c:v>0.0775111</c:v>
                </c:pt>
                <c:pt idx="7">
                  <c:v>0.156169</c:v>
                </c:pt>
                <c:pt idx="8">
                  <c:v>0.233864</c:v>
                </c:pt>
                <c:pt idx="9">
                  <c:v>0.311691</c:v>
                </c:pt>
                <c:pt idx="10">
                  <c:v>0.391172</c:v>
                </c:pt>
                <c:pt idx="11">
                  <c:v>0.469399</c:v>
                </c:pt>
              </c:numCache>
            </c:numRef>
          </c:yVal>
          <c:smooth val="1"/>
        </c:ser>
        <c:ser>
          <c:idx val="1"/>
          <c:order val="1"/>
          <c:tx>
            <c:v>morgan coil, 500 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morgan'!$S$17:$S$49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morgan'!$Z$17:$Z$49</c:f>
              <c:numCache>
                <c:ptCount val="33"/>
                <c:pt idx="0">
                  <c:v>-0.12489832414712503</c:v>
                </c:pt>
                <c:pt idx="1">
                  <c:v>-0.11701704795880756</c:v>
                </c:pt>
                <c:pt idx="2">
                  <c:v>-0.10916060416385288</c:v>
                </c:pt>
                <c:pt idx="3">
                  <c:v>-0.10132410911230973</c:v>
                </c:pt>
                <c:pt idx="4">
                  <c:v>-0.09350331479087098</c:v>
                </c:pt>
                <c:pt idx="5">
                  <c:v>-0.08569456307950003</c:v>
                </c:pt>
                <c:pt idx="6">
                  <c:v>-0.07789474000805632</c:v>
                </c:pt>
                <c:pt idx="7">
                  <c:v>-0.07010123001292204</c:v>
                </c:pt>
                <c:pt idx="8">
                  <c:v>-0.06231187019362758</c:v>
                </c:pt>
                <c:pt idx="9">
                  <c:v>-0.05452490456947794</c:v>
                </c:pt>
                <c:pt idx="10">
                  <c:v>-0.04673893833617883</c:v>
                </c:pt>
                <c:pt idx="11">
                  <c:v>-0.038952892122462335</c:v>
                </c:pt>
                <c:pt idx="12">
                  <c:v>-0.031165956246713537</c:v>
                </c:pt>
                <c:pt idx="13">
                  <c:v>-0.0233775449735962</c:v>
                </c:pt>
                <c:pt idx="14">
                  <c:v>-0.01558725077067897</c:v>
                </c:pt>
                <c:pt idx="15">
                  <c:v>-0.007794798565061395</c:v>
                </c:pt>
                <c:pt idx="16">
                  <c:v>0</c:v>
                </c:pt>
                <c:pt idx="17">
                  <c:v>0.007797292308465626</c:v>
                </c:pt>
                <c:pt idx="18">
                  <c:v>0.015597230514886828</c:v>
                </c:pt>
                <c:pt idx="19">
                  <c:v>0.023400017287779712</c:v>
                </c:pt>
                <c:pt idx="20">
                  <c:v>0.031205951552999215</c:v>
                </c:pt>
                <c:pt idx="21">
                  <c:v>0.039015474237112914</c:v>
                </c:pt>
                <c:pt idx="22">
                  <c:v>0.04682921401077506</c:v>
                </c:pt>
                <c:pt idx="23">
                  <c:v>0.054648033032100474</c:v>
                </c:pt>
                <c:pt idx="24">
                  <c:v>0.06247307269003847</c:v>
                </c:pt>
                <c:pt idx="25">
                  <c:v>0.07030579934774679</c:v>
                </c:pt>
                <c:pt idx="26">
                  <c:v>0.0781480500859656</c:v>
                </c:pt>
                <c:pt idx="27">
                  <c:v>0.08600207844639134</c:v>
                </c:pt>
                <c:pt idx="28">
                  <c:v>0.09387060017505071</c:v>
                </c:pt>
                <c:pt idx="29">
                  <c:v>0.10175683896567464</c:v>
                </c:pt>
                <c:pt idx="30">
                  <c:v>0.10966457220307206</c:v>
                </c:pt>
                <c:pt idx="31">
                  <c:v>0.11759817670650415</c:v>
                </c:pt>
                <c:pt idx="32">
                  <c:v>0.12556267447305794</c:v>
                </c:pt>
              </c:numCache>
            </c:numRef>
          </c:yVal>
          <c:smooth val="1"/>
        </c:ser>
        <c:ser>
          <c:idx val="3"/>
          <c:order val="2"/>
          <c:tx>
            <c:v>tangential coil, 1800 A</c:v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'B(y)'!$B$5:$M$5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'B(y)'!$B$12:$M$12</c:f>
              <c:numCache>
                <c:ptCount val="12"/>
                <c:pt idx="0">
                  <c:v>-1.31474</c:v>
                </c:pt>
                <c:pt idx="1">
                  <c:v>-1.09819</c:v>
                </c:pt>
                <c:pt idx="2">
                  <c:v>-0.879569</c:v>
                </c:pt>
                <c:pt idx="3">
                  <c:v>-0.660128</c:v>
                </c:pt>
                <c:pt idx="4">
                  <c:v>-0.442229</c:v>
                </c:pt>
                <c:pt idx="5">
                  <c:v>-0.223289</c:v>
                </c:pt>
                <c:pt idx="6">
                  <c:v>0.214931</c:v>
                </c:pt>
                <c:pt idx="7">
                  <c:v>0.434452</c:v>
                </c:pt>
                <c:pt idx="8">
                  <c:v>0.650823</c:v>
                </c:pt>
                <c:pt idx="9">
                  <c:v>0.866536</c:v>
                </c:pt>
                <c:pt idx="10">
                  <c:v>1.08446</c:v>
                </c:pt>
                <c:pt idx="11">
                  <c:v>1.29618</c:v>
                </c:pt>
              </c:numCache>
            </c:numRef>
          </c:yVal>
          <c:smooth val="1"/>
        </c:ser>
        <c:ser>
          <c:idx val="2"/>
          <c:order val="3"/>
          <c:tx>
            <c:v>morgan coil, 1800 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'harmonics, morgan'!$S$54:$S$86</c:f>
              <c:numCache>
                <c:ptCount val="33"/>
                <c:pt idx="0">
                  <c:v>-1.6</c:v>
                </c:pt>
                <c:pt idx="1">
                  <c:v>-1.5</c:v>
                </c:pt>
                <c:pt idx="2">
                  <c:v>-1.4</c:v>
                </c:pt>
                <c:pt idx="3">
                  <c:v>-1.3</c:v>
                </c:pt>
                <c:pt idx="4">
                  <c:v>-1.2</c:v>
                </c:pt>
                <c:pt idx="5">
                  <c:v>-1.1</c:v>
                </c:pt>
                <c:pt idx="6">
                  <c:v>-0.999999999999999</c:v>
                </c:pt>
                <c:pt idx="7">
                  <c:v>-0.899999999999999</c:v>
                </c:pt>
                <c:pt idx="8">
                  <c:v>-0.799999999999999</c:v>
                </c:pt>
                <c:pt idx="9">
                  <c:v>-0.699999999999999</c:v>
                </c:pt>
                <c:pt idx="10">
                  <c:v>-0.6</c:v>
                </c:pt>
                <c:pt idx="11">
                  <c:v>-0.5</c:v>
                </c:pt>
                <c:pt idx="12">
                  <c:v>-0.4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0.0999999999999999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0.6</c:v>
                </c:pt>
                <c:pt idx="23">
                  <c:v>0.7</c:v>
                </c:pt>
                <c:pt idx="24">
                  <c:v>0.8</c:v>
                </c:pt>
                <c:pt idx="25">
                  <c:v>0.9</c:v>
                </c:pt>
                <c:pt idx="26">
                  <c:v>1</c:v>
                </c:pt>
                <c:pt idx="27">
                  <c:v>1.1</c:v>
                </c:pt>
                <c:pt idx="28">
                  <c:v>1.2</c:v>
                </c:pt>
                <c:pt idx="29">
                  <c:v>1.3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</c:numCache>
            </c:numRef>
          </c:xVal>
          <c:yVal>
            <c:numRef>
              <c:f>'harmonics, morgan'!$Z$54:$Z$86</c:f>
              <c:numCache>
                <c:ptCount val="33"/>
                <c:pt idx="0">
                  <c:v>-0.35979069082607484</c:v>
                </c:pt>
                <c:pt idx="1">
                  <c:v>-0.33661351932589784</c:v>
                </c:pt>
                <c:pt idx="2">
                  <c:v>-0.31353819807864913</c:v>
                </c:pt>
                <c:pt idx="3">
                  <c:v>-0.29056183114276884</c:v>
                </c:pt>
                <c:pt idx="4">
                  <c:v>-0.26768179696135386</c:v>
                </c:pt>
                <c:pt idx="5">
                  <c:v>-0.24489573562635772</c:v>
                </c:pt>
                <c:pt idx="6">
                  <c:v>-0.22220153614278934</c:v>
                </c:pt>
                <c:pt idx="7">
                  <c:v>-0.19959732369291386</c:v>
                </c:pt>
                <c:pt idx="8">
                  <c:v>-0.17708144690045047</c:v>
                </c:pt>
                <c:pt idx="9">
                  <c:v>-0.15465246509477282</c:v>
                </c:pt>
                <c:pt idx="10">
                  <c:v>-0.13230913557510887</c:v>
                </c:pt>
                <c:pt idx="11">
                  <c:v>-0.11005040087473891</c:v>
                </c:pt>
                <c:pt idx="12">
                  <c:v>-0.08787537602519689</c:v>
                </c:pt>
                <c:pt idx="13">
                  <c:v>-0.06578333582046868</c:v>
                </c:pt>
                <c:pt idx="14">
                  <c:v>-0.04377370208119206</c:v>
                </c:pt>
                <c:pt idx="15">
                  <c:v>-0.02184603091885592</c:v>
                </c:pt>
                <c:pt idx="16">
                  <c:v>0</c:v>
                </c:pt>
                <c:pt idx="17">
                  <c:v>0.021764604189585753</c:v>
                </c:pt>
                <c:pt idx="18">
                  <c:v>0.04344789908066175</c:v>
                </c:pt>
                <c:pt idx="19">
                  <c:v>0.06504991875633906</c:v>
                </c:pt>
                <c:pt idx="20">
                  <c:v>0.08657062668788017</c:v>
                </c:pt>
                <c:pt idx="21">
                  <c:v>0.10800992847049926</c:v>
                </c:pt>
                <c:pt idx="22">
                  <c:v>0.12936768455916295</c:v>
                </c:pt>
                <c:pt idx="23">
                  <c:v>0.15064372300439066</c:v>
                </c:pt>
                <c:pt idx="24">
                  <c:v>0.17183785218805517</c:v>
                </c:pt>
                <c:pt idx="25">
                  <c:v>0.19294987355918297</c:v>
                </c:pt>
                <c:pt idx="26">
                  <c:v>0.21397959436975517</c:v>
                </c:pt>
                <c:pt idx="27">
                  <c:v>0.2349268404105076</c:v>
                </c:pt>
                <c:pt idx="28">
                  <c:v>0.2557914687467315</c:v>
                </c:pt>
                <c:pt idx="29">
                  <c:v>0.27657338045407404</c:v>
                </c:pt>
                <c:pt idx="30">
                  <c:v>0.29727253335433873</c:v>
                </c:pt>
                <c:pt idx="31">
                  <c:v>0.3178889547512862</c:v>
                </c:pt>
                <c:pt idx="32">
                  <c:v>0.33842275416643436</c:v>
                </c:pt>
              </c:numCache>
            </c:numRef>
          </c:yVal>
          <c:smooth val="1"/>
        </c:ser>
        <c:axId val="39267164"/>
        <c:axId val="17860157"/>
      </c:scatterChart>
      <c:val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crossBetween val="midCat"/>
        <c:dispUnits/>
      </c:valAx>
      <c:valAx>
        <c:axId val="1786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B_x [T-m]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9267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local gradient (measured by tangential coil), 500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x-axis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'g(x,y)'!$B$5:$M$5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'g(x,y)'!$B$6:$M$6</c:f>
              <c:numCache>
                <c:ptCount val="12"/>
                <c:pt idx="0">
                  <c:v>3.122232684409449</c:v>
                </c:pt>
                <c:pt idx="1">
                  <c:v>3.093271857283465</c:v>
                </c:pt>
                <c:pt idx="2">
                  <c:v>3.075660212086614</c:v>
                </c:pt>
                <c:pt idx="3">
                  <c:v>3.072643622834646</c:v>
                </c:pt>
                <c:pt idx="4">
                  <c:v>3.067530106023623</c:v>
                </c:pt>
                <c:pt idx="5">
                  <c:v>3.0650397990944884</c:v>
                </c:pt>
                <c:pt idx="6">
                  <c:v>3.0652198186023623</c:v>
                </c:pt>
                <c:pt idx="7">
                  <c:v>3.067737579370079</c:v>
                </c:pt>
                <c:pt idx="8">
                  <c:v>3.072885095118111</c:v>
                </c:pt>
                <c:pt idx="9">
                  <c:v>3.0764178372440942</c:v>
                </c:pt>
                <c:pt idx="10">
                  <c:v>3.094097051574803</c:v>
                </c:pt>
                <c:pt idx="11">
                  <c:v>3.1267834103149603</c:v>
                </c:pt>
              </c:numCache>
            </c:numRef>
          </c:yVal>
          <c:smooth val="1"/>
        </c:ser>
        <c:ser>
          <c:idx val="1"/>
          <c:order val="1"/>
          <c:tx>
            <c:v>y-axis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'g(x,y)'!$B$16:$M$16</c:f>
              <c:numCache>
                <c:ptCount val="12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'g(x,y)'!$B$17:$M$17</c:f>
              <c:numCache>
                <c:ptCount val="12"/>
                <c:pt idx="0">
                  <c:v>3.1206465347244094</c:v>
                </c:pt>
                <c:pt idx="1">
                  <c:v>3.0920903931102366</c:v>
                </c:pt>
                <c:pt idx="2">
                  <c:v>3.075130809015748</c:v>
                </c:pt>
                <c:pt idx="3">
                  <c:v>3.071953016456693</c:v>
                </c:pt>
                <c:pt idx="4">
                  <c:v>3.0663081749999996</c:v>
                </c:pt>
                <c:pt idx="5">
                  <c:v>3.061520748649607</c:v>
                </c:pt>
                <c:pt idx="6">
                  <c:v>3.0636109694094493</c:v>
                </c:pt>
                <c:pt idx="7">
                  <c:v>3.068862262874016</c:v>
                </c:pt>
                <c:pt idx="8">
                  <c:v>3.0747131291338583</c:v>
                </c:pt>
                <c:pt idx="9">
                  <c:v>3.078108151889764</c:v>
                </c:pt>
                <c:pt idx="10">
                  <c:v>3.096172581417323</c:v>
                </c:pt>
                <c:pt idx="11">
                  <c:v>3.1297270726377953</c:v>
                </c:pt>
              </c:numCache>
            </c:numRef>
          </c:yVal>
          <c:smooth val="1"/>
        </c:ser>
        <c:axId val="26523686"/>
        <c:axId val="37386583"/>
      </c:scatterChart>
      <c:val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or 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crossBetween val="midCat"/>
        <c:dispUnits/>
      </c:valAx>
      <c:valAx>
        <c:axId val="3738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523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33</xdr:row>
      <xdr:rowOff>28575</xdr:rowOff>
    </xdr:from>
    <xdr:to>
      <xdr:col>20</xdr:col>
      <xdr:colOff>523875</xdr:colOff>
      <xdr:row>51</xdr:row>
      <xdr:rowOff>114300</xdr:rowOff>
    </xdr:to>
    <xdr:graphicFrame>
      <xdr:nvGraphicFramePr>
        <xdr:cNvPr id="1" name="Chart 3"/>
        <xdr:cNvGraphicFramePr/>
      </xdr:nvGraphicFramePr>
      <xdr:xfrm>
        <a:off x="7334250" y="5372100"/>
        <a:ext cx="6391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33</xdr:row>
      <xdr:rowOff>28575</xdr:rowOff>
    </xdr:from>
    <xdr:to>
      <xdr:col>20</xdr:col>
      <xdr:colOff>523875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7334250" y="5372100"/>
        <a:ext cx="63912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D27" sqref="D27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11</v>
      </c>
      <c r="B1" t="s">
        <v>12</v>
      </c>
      <c r="C1">
        <v>6</v>
      </c>
      <c r="D1">
        <v>2003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>
        <v>4153775</v>
      </c>
    </row>
    <row r="2" spans="1:4" ht="12.75">
      <c r="A2" t="s">
        <v>11</v>
      </c>
      <c r="B2" t="s">
        <v>18</v>
      </c>
      <c r="C2" t="s">
        <v>19</v>
      </c>
      <c r="D2" t="s">
        <v>20</v>
      </c>
    </row>
    <row r="3" spans="1:12" ht="12.7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</row>
    <row r="4" spans="1:11" ht="12.75">
      <c r="A4">
        <v>4153804</v>
      </c>
      <c r="B4">
        <v>0</v>
      </c>
      <c r="C4">
        <v>-0.269</v>
      </c>
      <c r="D4" s="3">
        <v>0.03213494</v>
      </c>
      <c r="E4">
        <v>0</v>
      </c>
      <c r="F4">
        <v>104.118</v>
      </c>
      <c r="G4" s="2">
        <v>0.0002509427</v>
      </c>
      <c r="H4" s="2">
        <v>2.288278E-05</v>
      </c>
      <c r="I4" s="2">
        <v>1.85008E-06</v>
      </c>
      <c r="J4">
        <f>tf*C4</f>
        <v>-0.0016519912050696475</v>
      </c>
      <c r="K4" s="2">
        <f>D4-J4</f>
        <v>0.03378693120506965</v>
      </c>
    </row>
    <row r="5" spans="1:12" ht="12.75">
      <c r="A5">
        <v>4153808</v>
      </c>
      <c r="B5">
        <v>100</v>
      </c>
      <c r="C5">
        <v>103.98</v>
      </c>
      <c r="D5" s="3">
        <v>0.6397189</v>
      </c>
      <c r="E5">
        <v>0</v>
      </c>
      <c r="F5">
        <v>104.137</v>
      </c>
      <c r="G5" s="2">
        <v>0.000250339</v>
      </c>
      <c r="H5" s="2">
        <v>0.0004642079</v>
      </c>
      <c r="I5" s="2">
        <v>1.797557E-06</v>
      </c>
      <c r="J5">
        <f>tf*C5</f>
        <v>0.6385652249187432</v>
      </c>
      <c r="K5" s="2">
        <f>D5-J5</f>
        <v>0.0011536750812567442</v>
      </c>
      <c r="L5" s="4">
        <f>D5/(0.001*C5)</f>
        <v>6.152326408924793</v>
      </c>
    </row>
    <row r="6" spans="1:12" ht="12.75">
      <c r="A6">
        <v>4153812</v>
      </c>
      <c r="B6">
        <v>200</v>
      </c>
      <c r="C6">
        <v>203.83</v>
      </c>
      <c r="D6" s="3">
        <v>1.243027</v>
      </c>
      <c r="E6">
        <v>0</v>
      </c>
      <c r="F6">
        <v>104.138</v>
      </c>
      <c r="G6" s="2">
        <v>0.0002496809</v>
      </c>
      <c r="H6" s="2">
        <v>0.0009056372</v>
      </c>
      <c r="I6" s="2">
        <v>1.954671E-06</v>
      </c>
      <c r="J6">
        <f aca="true" t="shared" si="0" ref="J6:J50">tf*C6</f>
        <v>1.2517671647931088</v>
      </c>
      <c r="K6" s="2">
        <f aca="true" t="shared" si="1" ref="K6:K50">D6-J6</f>
        <v>-0.008740164793108685</v>
      </c>
      <c r="L6" s="4">
        <f aca="true" t="shared" si="2" ref="L6:L49">D6/(0.001*C6)</f>
        <v>6.098351567482706</v>
      </c>
    </row>
    <row r="7" spans="1:12" ht="12.75">
      <c r="A7">
        <v>4153816</v>
      </c>
      <c r="B7">
        <v>300</v>
      </c>
      <c r="C7">
        <v>303.711</v>
      </c>
      <c r="D7" s="3">
        <v>1.851941</v>
      </c>
      <c r="E7">
        <v>0</v>
      </c>
      <c r="F7">
        <v>104.139</v>
      </c>
      <c r="G7" s="2">
        <v>0.0002506539</v>
      </c>
      <c r="H7" s="2">
        <v>0.001350813</v>
      </c>
      <c r="I7" s="2">
        <v>1.901887E-06</v>
      </c>
      <c r="J7">
        <f t="shared" si="0"/>
        <v>1.865159482836088</v>
      </c>
      <c r="K7" s="2">
        <f t="shared" si="1"/>
        <v>-0.013218482836087952</v>
      </c>
      <c r="L7" s="4">
        <f t="shared" si="2"/>
        <v>6.097708018478093</v>
      </c>
    </row>
    <row r="8" spans="1:12" ht="12.75">
      <c r="A8">
        <v>4153820</v>
      </c>
      <c r="B8">
        <v>400</v>
      </c>
      <c r="C8">
        <v>403.661</v>
      </c>
      <c r="D8" s="3">
        <v>2.461617</v>
      </c>
      <c r="E8">
        <v>0</v>
      </c>
      <c r="F8">
        <v>104.139</v>
      </c>
      <c r="G8" s="2">
        <v>0.0002500399</v>
      </c>
      <c r="H8" s="2">
        <v>0.001795511</v>
      </c>
      <c r="I8" s="2">
        <v>2.081787E-06</v>
      </c>
      <c r="J8">
        <f t="shared" si="0"/>
        <v>2.4789755458350147</v>
      </c>
      <c r="K8" s="2">
        <f t="shared" si="1"/>
        <v>-0.017358545835014727</v>
      </c>
      <c r="L8" s="4">
        <f t="shared" si="2"/>
        <v>6.098228463983392</v>
      </c>
    </row>
    <row r="9" spans="1:12" ht="12.75">
      <c r="A9">
        <v>4153824</v>
      </c>
      <c r="B9">
        <v>500</v>
      </c>
      <c r="C9">
        <v>503.471</v>
      </c>
      <c r="D9" s="3">
        <v>3.068462</v>
      </c>
      <c r="E9">
        <v>0</v>
      </c>
      <c r="F9">
        <v>104.14</v>
      </c>
      <c r="G9" s="2">
        <v>0.0002500769</v>
      </c>
      <c r="H9" s="2">
        <v>0.002234061</v>
      </c>
      <c r="I9" s="2">
        <v>2.075582E-06</v>
      </c>
      <c r="J9">
        <f t="shared" si="0"/>
        <v>3.0919318364595556</v>
      </c>
      <c r="K9" s="2">
        <f t="shared" si="1"/>
        <v>-0.023469836459555804</v>
      </c>
      <c r="L9" s="4">
        <f t="shared" si="2"/>
        <v>6.094615181410647</v>
      </c>
    </row>
    <row r="10" spans="1:12" ht="12.75">
      <c r="A10">
        <v>4153828</v>
      </c>
      <c r="B10">
        <v>600</v>
      </c>
      <c r="C10">
        <v>603.367</v>
      </c>
      <c r="D10" s="3">
        <v>3.671431</v>
      </c>
      <c r="E10">
        <v>0</v>
      </c>
      <c r="F10">
        <v>104.139</v>
      </c>
      <c r="G10" s="2">
        <v>0.0002499921</v>
      </c>
      <c r="H10" s="2">
        <v>0.002678246</v>
      </c>
      <c r="I10" s="2">
        <v>2.351833E-06</v>
      </c>
      <c r="J10">
        <f t="shared" si="0"/>
        <v>3.7054162729712186</v>
      </c>
      <c r="K10" s="2">
        <f t="shared" si="1"/>
        <v>-0.03398527297121845</v>
      </c>
      <c r="L10" s="4">
        <f t="shared" si="2"/>
        <v>6.084905206947016</v>
      </c>
    </row>
    <row r="11" spans="1:12" ht="12.75">
      <c r="A11">
        <v>4153832</v>
      </c>
      <c r="B11">
        <v>700</v>
      </c>
      <c r="C11">
        <v>703.23</v>
      </c>
      <c r="D11" s="3">
        <v>4.268152</v>
      </c>
      <c r="E11">
        <v>0</v>
      </c>
      <c r="F11">
        <v>104.14</v>
      </c>
      <c r="G11" s="2">
        <v>0.0002485137</v>
      </c>
      <c r="H11" s="2">
        <v>0.003110782</v>
      </c>
      <c r="I11" s="2">
        <v>2.727829E-06</v>
      </c>
      <c r="J11">
        <f t="shared" si="0"/>
        <v>4.318698048851777</v>
      </c>
      <c r="K11" s="2">
        <f t="shared" si="1"/>
        <v>-0.05054604885177749</v>
      </c>
      <c r="L11" s="4">
        <f t="shared" si="2"/>
        <v>6.069354265318601</v>
      </c>
    </row>
    <row r="12" spans="1:12" ht="12.75">
      <c r="A12">
        <v>4153836</v>
      </c>
      <c r="B12">
        <v>800</v>
      </c>
      <c r="C12">
        <v>803.077</v>
      </c>
      <c r="D12" s="3">
        <v>4.855385</v>
      </c>
      <c r="E12">
        <v>0</v>
      </c>
      <c r="F12">
        <v>104.14</v>
      </c>
      <c r="G12" s="2">
        <v>0.0002493897</v>
      </c>
      <c r="H12" s="2">
        <v>0.003539648</v>
      </c>
      <c r="I12" s="2">
        <v>2.746224E-06</v>
      </c>
      <c r="J12">
        <f t="shared" si="0"/>
        <v>4.9318815650324055</v>
      </c>
      <c r="K12" s="2">
        <f t="shared" si="1"/>
        <v>-0.07649656503240543</v>
      </c>
      <c r="L12" s="4">
        <f t="shared" si="2"/>
        <v>6.045976911304893</v>
      </c>
    </row>
    <row r="13" spans="1:12" ht="12.75">
      <c r="A13">
        <v>4153840</v>
      </c>
      <c r="B13">
        <v>900</v>
      </c>
      <c r="C13">
        <v>902.971</v>
      </c>
      <c r="D13" s="3">
        <v>5.427034</v>
      </c>
      <c r="E13">
        <v>0</v>
      </c>
      <c r="F13">
        <v>104.139</v>
      </c>
      <c r="G13" s="2">
        <v>0.0002479875</v>
      </c>
      <c r="H13" s="2">
        <v>0.003954649</v>
      </c>
      <c r="I13" s="2">
        <v>2.924627E-06</v>
      </c>
      <c r="J13">
        <f t="shared" si="0"/>
        <v>5.545353719081578</v>
      </c>
      <c r="K13" s="2">
        <f t="shared" si="1"/>
        <v>-0.1183197190815779</v>
      </c>
      <c r="L13" s="4">
        <f t="shared" si="2"/>
        <v>6.0101974482015486</v>
      </c>
    </row>
    <row r="14" spans="1:12" ht="12.75">
      <c r="A14">
        <v>4153844</v>
      </c>
      <c r="B14">
        <v>1000</v>
      </c>
      <c r="C14">
        <v>1002.819</v>
      </c>
      <c r="D14" s="3">
        <v>5.968959</v>
      </c>
      <c r="E14">
        <v>0</v>
      </c>
      <c r="F14">
        <v>104.139</v>
      </c>
      <c r="G14" s="2">
        <v>0.0002471354</v>
      </c>
      <c r="H14" s="2">
        <v>0.004350992</v>
      </c>
      <c r="I14" s="2">
        <v>2.913441E-06</v>
      </c>
      <c r="J14">
        <f t="shared" si="0"/>
        <v>6.158543376493452</v>
      </c>
      <c r="K14" s="2">
        <f t="shared" si="1"/>
        <v>-0.1895843764934524</v>
      </c>
      <c r="L14" s="4">
        <f t="shared" si="2"/>
        <v>5.952179805129341</v>
      </c>
    </row>
    <row r="15" spans="1:12" ht="12.75">
      <c r="A15">
        <v>4153848</v>
      </c>
      <c r="B15">
        <v>1100</v>
      </c>
      <c r="C15">
        <v>1102.693</v>
      </c>
      <c r="D15" s="3">
        <v>6.464995</v>
      </c>
      <c r="E15">
        <v>0</v>
      </c>
      <c r="F15">
        <v>104.139</v>
      </c>
      <c r="G15" s="2">
        <v>0.0002466849</v>
      </c>
      <c r="H15" s="2">
        <v>0.004714322</v>
      </c>
      <c r="I15" s="2">
        <v>3.154923E-06</v>
      </c>
      <c r="J15">
        <f t="shared" si="0"/>
        <v>6.771892705917712</v>
      </c>
      <c r="K15" s="2">
        <f t="shared" si="1"/>
        <v>-0.30689770591771204</v>
      </c>
      <c r="L15" s="4">
        <f t="shared" si="2"/>
        <v>5.862914700646509</v>
      </c>
    </row>
    <row r="16" spans="1:12" ht="12.75">
      <c r="A16">
        <v>4153852</v>
      </c>
      <c r="B16">
        <v>1200</v>
      </c>
      <c r="C16">
        <v>1202.638</v>
      </c>
      <c r="D16" s="3">
        <v>6.904206</v>
      </c>
      <c r="E16">
        <v>0</v>
      </c>
      <c r="F16">
        <v>104.139</v>
      </c>
      <c r="G16" s="2">
        <v>0.0002460327</v>
      </c>
      <c r="H16" s="2">
        <v>0.005032162</v>
      </c>
      <c r="I16" s="2">
        <v>3.496393E-06</v>
      </c>
      <c r="J16">
        <f t="shared" si="0"/>
        <v>7.385678062760411</v>
      </c>
      <c r="K16" s="2">
        <f t="shared" si="1"/>
        <v>-0.4814720627604103</v>
      </c>
      <c r="L16" s="4">
        <f t="shared" si="2"/>
        <v>5.740884621972698</v>
      </c>
    </row>
    <row r="17" spans="1:12" ht="12.75">
      <c r="A17">
        <v>4153856</v>
      </c>
      <c r="B17">
        <v>1300</v>
      </c>
      <c r="C17">
        <v>1302.487</v>
      </c>
      <c r="D17" s="3">
        <v>7.283687</v>
      </c>
      <c r="E17">
        <v>0</v>
      </c>
      <c r="F17">
        <v>104.139</v>
      </c>
      <c r="G17" s="2">
        <v>0.0002454506</v>
      </c>
      <c r="H17" s="2">
        <v>0.005308018</v>
      </c>
      <c r="I17" s="2">
        <v>3.196545E-06</v>
      </c>
      <c r="J17">
        <f t="shared" si="0"/>
        <v>7.998873861403531</v>
      </c>
      <c r="K17" s="2">
        <f t="shared" si="1"/>
        <v>-0.7151868614035317</v>
      </c>
      <c r="L17" s="4">
        <f t="shared" si="2"/>
        <v>5.592137963757027</v>
      </c>
    </row>
    <row r="18" spans="1:12" ht="12.75">
      <c r="A18">
        <v>4153860</v>
      </c>
      <c r="B18">
        <v>1350</v>
      </c>
      <c r="C18">
        <v>1352.43</v>
      </c>
      <c r="D18" s="3">
        <v>7.453735</v>
      </c>
      <c r="E18">
        <v>0</v>
      </c>
      <c r="F18">
        <v>104.14</v>
      </c>
      <c r="G18" s="2">
        <v>0.0002448155</v>
      </c>
      <c r="H18" s="2">
        <v>0.005434629</v>
      </c>
      <c r="I18" s="2">
        <v>3.277232E-06</v>
      </c>
      <c r="J18">
        <f t="shared" si="0"/>
        <v>8.305585373503135</v>
      </c>
      <c r="K18" s="2">
        <f t="shared" si="1"/>
        <v>-0.8518503735031349</v>
      </c>
      <c r="L18" s="4">
        <f t="shared" si="2"/>
        <v>5.5113647286735725</v>
      </c>
    </row>
    <row r="19" spans="1:12" ht="12.75">
      <c r="A19">
        <v>4153864</v>
      </c>
      <c r="B19">
        <v>1400</v>
      </c>
      <c r="C19">
        <v>1402.354</v>
      </c>
      <c r="D19" s="3">
        <v>7.612471</v>
      </c>
      <c r="E19">
        <v>0</v>
      </c>
      <c r="F19">
        <v>104.14</v>
      </c>
      <c r="G19" s="2">
        <v>0.0002444949</v>
      </c>
      <c r="H19" s="2">
        <v>0.005547561</v>
      </c>
      <c r="I19" s="2">
        <v>3.854938E-06</v>
      </c>
      <c r="J19">
        <f t="shared" si="0"/>
        <v>8.612180202209071</v>
      </c>
      <c r="K19" s="2">
        <f t="shared" si="1"/>
        <v>-0.999709202209071</v>
      </c>
      <c r="L19" s="4">
        <f t="shared" si="2"/>
        <v>5.428351899734303</v>
      </c>
    </row>
    <row r="20" spans="1:12" ht="12.75">
      <c r="A20">
        <v>4153868</v>
      </c>
      <c r="B20">
        <v>1450</v>
      </c>
      <c r="C20">
        <v>1452.28</v>
      </c>
      <c r="D20" s="3">
        <v>7.760981</v>
      </c>
      <c r="E20">
        <v>0</v>
      </c>
      <c r="F20">
        <v>104.141</v>
      </c>
      <c r="G20" s="2">
        <v>0.0002452493</v>
      </c>
      <c r="H20" s="2">
        <v>0.005660172</v>
      </c>
      <c r="I20" s="2">
        <v>3.461222E-06</v>
      </c>
      <c r="J20">
        <f t="shared" si="0"/>
        <v>8.9187873133775</v>
      </c>
      <c r="K20" s="2">
        <f t="shared" si="1"/>
        <v>-1.1578063133774998</v>
      </c>
      <c r="L20" s="4">
        <f t="shared" si="2"/>
        <v>5.34399771393946</v>
      </c>
    </row>
    <row r="21" spans="1:12" ht="12.75">
      <c r="A21">
        <v>4153872</v>
      </c>
      <c r="B21">
        <v>1500</v>
      </c>
      <c r="C21">
        <v>1502.205</v>
      </c>
      <c r="D21" s="3">
        <v>7.900448</v>
      </c>
      <c r="E21">
        <v>0</v>
      </c>
      <c r="F21">
        <v>104.141</v>
      </c>
      <c r="G21" s="2">
        <v>0.000243694</v>
      </c>
      <c r="H21" s="2">
        <v>0.005757141</v>
      </c>
      <c r="I21" s="2">
        <v>3.174046E-06</v>
      </c>
      <c r="J21">
        <f t="shared" si="0"/>
        <v>9.225388283314683</v>
      </c>
      <c r="K21" s="2">
        <f t="shared" si="1"/>
        <v>-1.3249402833146826</v>
      </c>
      <c r="L21" s="4">
        <f t="shared" si="2"/>
        <v>5.2592342589726435</v>
      </c>
    </row>
    <row r="22" spans="1:12" ht="12.75">
      <c r="A22">
        <v>4153876</v>
      </c>
      <c r="B22">
        <v>1550</v>
      </c>
      <c r="C22">
        <v>1552.144</v>
      </c>
      <c r="D22" s="3">
        <v>8.031915</v>
      </c>
      <c r="E22">
        <v>0</v>
      </c>
      <c r="F22">
        <v>104.141</v>
      </c>
      <c r="G22" s="2">
        <v>0.0002434357</v>
      </c>
      <c r="H22" s="2">
        <v>0.005854279</v>
      </c>
      <c r="I22" s="2">
        <v>3.217597E-06</v>
      </c>
      <c r="J22">
        <f t="shared" si="0"/>
        <v>9.532075230489303</v>
      </c>
      <c r="K22" s="2">
        <f t="shared" si="1"/>
        <v>-1.5001602304893034</v>
      </c>
      <c r="L22" s="4">
        <f t="shared" si="2"/>
        <v>5.174722834994691</v>
      </c>
    </row>
    <row r="23" spans="1:12" ht="12.75">
      <c r="A23">
        <v>4153880</v>
      </c>
      <c r="B23">
        <v>1600</v>
      </c>
      <c r="C23">
        <v>1602.069</v>
      </c>
      <c r="D23" s="3">
        <v>8.156039</v>
      </c>
      <c r="E23">
        <v>0</v>
      </c>
      <c r="F23">
        <v>104.142</v>
      </c>
      <c r="G23" s="2">
        <v>0.0002430212</v>
      </c>
      <c r="H23" s="2">
        <v>0.005947341</v>
      </c>
      <c r="I23" s="2">
        <v>3.458714E-06</v>
      </c>
      <c r="J23">
        <f t="shared" si="0"/>
        <v>9.838676200426486</v>
      </c>
      <c r="K23" s="2">
        <f t="shared" si="1"/>
        <v>-1.6826372004264858</v>
      </c>
      <c r="L23" s="4">
        <f t="shared" si="2"/>
        <v>5.090941151723178</v>
      </c>
    </row>
    <row r="24" spans="1:12" ht="12.75">
      <c r="A24">
        <v>4153884</v>
      </c>
      <c r="B24">
        <v>1650</v>
      </c>
      <c r="C24">
        <v>1652.038</v>
      </c>
      <c r="D24" s="3">
        <v>8.273284</v>
      </c>
      <c r="E24">
        <v>0</v>
      </c>
      <c r="F24">
        <v>104.142</v>
      </c>
      <c r="G24" s="2">
        <v>0.0002427691</v>
      </c>
      <c r="H24" s="2">
        <v>0.006032767</v>
      </c>
      <c r="I24" s="2">
        <v>3.584426E-06</v>
      </c>
      <c r="J24">
        <f t="shared" si="0"/>
        <v>10.145547384538476</v>
      </c>
      <c r="K24" s="2">
        <f t="shared" si="1"/>
        <v>-1.872263384538476</v>
      </c>
      <c r="L24" s="4">
        <f t="shared" si="2"/>
        <v>5.007925967804614</v>
      </c>
    </row>
    <row r="25" spans="1:12" ht="12.75">
      <c r="A25">
        <v>4153888</v>
      </c>
      <c r="B25">
        <v>1700</v>
      </c>
      <c r="C25">
        <v>1701.973</v>
      </c>
      <c r="D25" s="3">
        <v>8.383772</v>
      </c>
      <c r="E25">
        <v>0</v>
      </c>
      <c r="F25">
        <v>104.142</v>
      </c>
      <c r="G25" s="2">
        <v>0.0002429596</v>
      </c>
      <c r="H25" s="2">
        <v>0.006110666</v>
      </c>
      <c r="I25" s="2">
        <v>3.512396E-06</v>
      </c>
      <c r="J25">
        <f t="shared" si="0"/>
        <v>10.452209766788116</v>
      </c>
      <c r="K25" s="2">
        <f t="shared" si="1"/>
        <v>-2.068437766788115</v>
      </c>
      <c r="L25" s="4">
        <f t="shared" si="2"/>
        <v>4.9259136308272815</v>
      </c>
    </row>
    <row r="26" spans="1:12" ht="12.75">
      <c r="A26">
        <v>4153892</v>
      </c>
      <c r="B26">
        <v>1750</v>
      </c>
      <c r="C26">
        <v>1751.893</v>
      </c>
      <c r="D26" s="3">
        <v>8.487602</v>
      </c>
      <c r="E26">
        <v>0</v>
      </c>
      <c r="F26">
        <v>104.143</v>
      </c>
      <c r="G26" s="2">
        <v>0.0002424183</v>
      </c>
      <c r="H26" s="2">
        <v>0.006186492</v>
      </c>
      <c r="I26" s="2">
        <v>3.248898E-06</v>
      </c>
      <c r="J26">
        <f t="shared" si="0"/>
        <v>10.75878003056907</v>
      </c>
      <c r="K26" s="2">
        <f t="shared" si="1"/>
        <v>-2.27117803056907</v>
      </c>
      <c r="L26" s="4">
        <f t="shared" si="2"/>
        <v>4.844817577329209</v>
      </c>
    </row>
    <row r="27" spans="1:12" ht="12.75">
      <c r="A27">
        <v>4153896</v>
      </c>
      <c r="B27">
        <v>1800</v>
      </c>
      <c r="C27">
        <v>1801.833</v>
      </c>
      <c r="D27" s="3">
        <v>8.584712</v>
      </c>
      <c r="E27">
        <v>0</v>
      </c>
      <c r="F27">
        <v>104.143</v>
      </c>
      <c r="G27" s="2">
        <v>0.0002416156</v>
      </c>
      <c r="H27" s="2">
        <v>0.006257777</v>
      </c>
      <c r="I27" s="2">
        <v>3.326128E-06</v>
      </c>
      <c r="J27">
        <f t="shared" si="0"/>
        <v>11.065473118974937</v>
      </c>
      <c r="K27" s="2">
        <f t="shared" si="1"/>
        <v>-2.4807611189749377</v>
      </c>
      <c r="L27" s="4">
        <f t="shared" si="2"/>
        <v>4.764432663848425</v>
      </c>
    </row>
    <row r="28" spans="1:12" ht="12.75">
      <c r="A28">
        <v>4153902</v>
      </c>
      <c r="B28">
        <v>1750</v>
      </c>
      <c r="C28">
        <v>1751.907</v>
      </c>
      <c r="D28" s="3">
        <v>8.49252</v>
      </c>
      <c r="E28">
        <v>0</v>
      </c>
      <c r="F28">
        <v>104.143</v>
      </c>
      <c r="G28" s="2">
        <v>0.000240587</v>
      </c>
      <c r="H28" s="2">
        <v>0.006190666</v>
      </c>
      <c r="I28" s="2">
        <v>3.403666E-06</v>
      </c>
      <c r="J28">
        <f t="shared" si="0"/>
        <v>10.758866007806507</v>
      </c>
      <c r="K28" s="2">
        <f t="shared" si="1"/>
        <v>-2.266346007806506</v>
      </c>
      <c r="L28" s="4">
        <f t="shared" si="2"/>
        <v>4.847586087617666</v>
      </c>
    </row>
    <row r="29" spans="1:12" ht="12.75">
      <c r="A29">
        <v>4153906</v>
      </c>
      <c r="B29">
        <v>1700</v>
      </c>
      <c r="C29">
        <v>1701.974</v>
      </c>
      <c r="D29" s="3">
        <v>8.392946</v>
      </c>
      <c r="E29">
        <v>0</v>
      </c>
      <c r="F29">
        <v>104.143</v>
      </c>
      <c r="G29" s="2">
        <v>0.0002420235</v>
      </c>
      <c r="H29" s="2">
        <v>0.006120287</v>
      </c>
      <c r="I29" s="2">
        <v>3.334755E-06</v>
      </c>
      <c r="J29">
        <f t="shared" si="0"/>
        <v>10.45221590801936</v>
      </c>
      <c r="K29" s="2">
        <f t="shared" si="1"/>
        <v>-2.0592699080193597</v>
      </c>
      <c r="L29" s="4">
        <f t="shared" si="2"/>
        <v>4.9313009481930985</v>
      </c>
    </row>
    <row r="30" spans="1:12" ht="12.75">
      <c r="A30">
        <v>4153910</v>
      </c>
      <c r="B30">
        <v>1650</v>
      </c>
      <c r="C30">
        <v>1652.043</v>
      </c>
      <c r="D30" s="3">
        <v>8.286651</v>
      </c>
      <c r="E30">
        <v>0</v>
      </c>
      <c r="F30">
        <v>104.143</v>
      </c>
      <c r="G30" s="2">
        <v>0.0002416675</v>
      </c>
      <c r="H30" s="2">
        <v>0.006041493</v>
      </c>
      <c r="I30" s="2">
        <v>2.820988E-06</v>
      </c>
      <c r="J30">
        <f t="shared" si="0"/>
        <v>10.145578090694704</v>
      </c>
      <c r="K30" s="2">
        <f t="shared" si="1"/>
        <v>-1.8589270906947029</v>
      </c>
      <c r="L30" s="4">
        <f t="shared" si="2"/>
        <v>5.016002004790433</v>
      </c>
    </row>
    <row r="31" spans="1:12" ht="12.75">
      <c r="A31">
        <v>4153914</v>
      </c>
      <c r="B31">
        <v>1600</v>
      </c>
      <c r="C31">
        <v>1602.074</v>
      </c>
      <c r="D31" s="3">
        <v>8.173811</v>
      </c>
      <c r="E31">
        <v>0</v>
      </c>
      <c r="F31">
        <v>104.143</v>
      </c>
      <c r="G31" s="2">
        <v>0.0002427858</v>
      </c>
      <c r="H31" s="2">
        <v>0.005960253</v>
      </c>
      <c r="I31" s="2">
        <v>3.058365E-06</v>
      </c>
      <c r="J31">
        <f t="shared" si="0"/>
        <v>9.838706906582715</v>
      </c>
      <c r="K31" s="2">
        <f t="shared" si="1"/>
        <v>-1.6648959065827142</v>
      </c>
      <c r="L31" s="4">
        <f t="shared" si="2"/>
        <v>5.102018383670168</v>
      </c>
    </row>
    <row r="32" spans="1:12" ht="12.75">
      <c r="A32">
        <v>4153918</v>
      </c>
      <c r="B32">
        <v>1550</v>
      </c>
      <c r="C32">
        <v>1552.143</v>
      </c>
      <c r="D32" s="3">
        <v>8.054367</v>
      </c>
      <c r="E32">
        <v>0</v>
      </c>
      <c r="F32">
        <v>104.143</v>
      </c>
      <c r="G32" s="2">
        <v>0.0002419294</v>
      </c>
      <c r="H32" s="2">
        <v>0.00587457</v>
      </c>
      <c r="I32" s="2">
        <v>3.089815E-06</v>
      </c>
      <c r="J32">
        <f t="shared" si="0"/>
        <v>9.532069089258059</v>
      </c>
      <c r="K32" s="2">
        <f t="shared" si="1"/>
        <v>-1.4777020892580595</v>
      </c>
      <c r="L32" s="4">
        <f t="shared" si="2"/>
        <v>5.189191330953397</v>
      </c>
    </row>
    <row r="33" spans="1:12" ht="12.75">
      <c r="A33">
        <v>4153922</v>
      </c>
      <c r="B33">
        <v>1500</v>
      </c>
      <c r="C33">
        <v>1502.215</v>
      </c>
      <c r="D33" s="3">
        <v>7.927779</v>
      </c>
      <c r="E33">
        <v>0</v>
      </c>
      <c r="F33">
        <v>104.142</v>
      </c>
      <c r="G33" s="2">
        <v>0.0002429105</v>
      </c>
      <c r="H33" s="2">
        <v>0.005778269</v>
      </c>
      <c r="I33" s="2">
        <v>2.825372E-06</v>
      </c>
      <c r="J33">
        <f t="shared" si="0"/>
        <v>9.225449695627137</v>
      </c>
      <c r="K33" s="2">
        <f t="shared" si="1"/>
        <v>-1.2976706956271373</v>
      </c>
      <c r="L33" s="4">
        <f t="shared" si="2"/>
        <v>5.277393049596763</v>
      </c>
    </row>
    <row r="34" spans="1:12" ht="12.75">
      <c r="A34">
        <v>4153926</v>
      </c>
      <c r="B34">
        <v>1450</v>
      </c>
      <c r="C34">
        <v>1452.285</v>
      </c>
      <c r="D34" s="3">
        <v>7.793395</v>
      </c>
      <c r="E34">
        <v>0</v>
      </c>
      <c r="F34">
        <v>104.143</v>
      </c>
      <c r="G34" s="2">
        <v>0.0002437244</v>
      </c>
      <c r="H34" s="2">
        <v>0.005680317</v>
      </c>
      <c r="I34" s="2">
        <v>3.029699E-06</v>
      </c>
      <c r="J34">
        <f t="shared" si="0"/>
        <v>8.91881801953373</v>
      </c>
      <c r="K34" s="2">
        <f t="shared" si="1"/>
        <v>-1.125423019533729</v>
      </c>
      <c r="L34" s="4">
        <f t="shared" si="2"/>
        <v>5.366298625958404</v>
      </c>
    </row>
    <row r="35" spans="1:12" ht="12.75">
      <c r="A35">
        <v>4153930</v>
      </c>
      <c r="B35">
        <v>1400</v>
      </c>
      <c r="C35">
        <v>1402.352</v>
      </c>
      <c r="D35" s="3">
        <v>7.650387</v>
      </c>
      <c r="E35">
        <v>0</v>
      </c>
      <c r="F35">
        <v>104.143</v>
      </c>
      <c r="G35" s="2">
        <v>0.0002438713</v>
      </c>
      <c r="H35" s="2">
        <v>0.005575654</v>
      </c>
      <c r="I35" s="2">
        <v>2.901506E-06</v>
      </c>
      <c r="J35">
        <f t="shared" si="0"/>
        <v>8.61216791974658</v>
      </c>
      <c r="K35" s="2">
        <f t="shared" si="1"/>
        <v>-0.9617809197465803</v>
      </c>
      <c r="L35" s="4">
        <f t="shared" si="2"/>
        <v>5.45539707576985</v>
      </c>
    </row>
    <row r="36" spans="1:12" ht="12.75">
      <c r="A36">
        <v>4153934</v>
      </c>
      <c r="B36">
        <v>1350</v>
      </c>
      <c r="C36">
        <v>1352.425</v>
      </c>
      <c r="D36" s="3">
        <v>7.497581</v>
      </c>
      <c r="E36">
        <v>0</v>
      </c>
      <c r="F36">
        <v>104.142</v>
      </c>
      <c r="G36" s="2">
        <v>0.00024324</v>
      </c>
      <c r="H36" s="2">
        <v>0.005467813</v>
      </c>
      <c r="I36" s="2">
        <v>3.15681E-06</v>
      </c>
      <c r="J36">
        <f t="shared" si="0"/>
        <v>8.305554667346906</v>
      </c>
      <c r="K36" s="2">
        <f t="shared" si="1"/>
        <v>-0.8079736673469053</v>
      </c>
      <c r="L36" s="4">
        <f t="shared" si="2"/>
        <v>5.54380538662033</v>
      </c>
    </row>
    <row r="37" spans="1:12" ht="12.75">
      <c r="A37">
        <v>4153938</v>
      </c>
      <c r="B37">
        <v>1300</v>
      </c>
      <c r="C37">
        <v>1302.496</v>
      </c>
      <c r="D37" s="3">
        <v>7.33344</v>
      </c>
      <c r="E37">
        <v>0</v>
      </c>
      <c r="F37">
        <v>104.143</v>
      </c>
      <c r="G37" s="2">
        <v>0.000244809</v>
      </c>
      <c r="H37" s="2">
        <v>0.005345329</v>
      </c>
      <c r="I37" s="2">
        <v>3.057881E-06</v>
      </c>
      <c r="J37">
        <f t="shared" si="0"/>
        <v>7.998929132484742</v>
      </c>
      <c r="K37" s="2">
        <f t="shared" si="1"/>
        <v>-0.6654891324847414</v>
      </c>
      <c r="L37" s="4">
        <f t="shared" si="2"/>
        <v>5.630297521067243</v>
      </c>
    </row>
    <row r="38" spans="1:12" ht="12.75">
      <c r="A38">
        <v>4153942</v>
      </c>
      <c r="B38">
        <v>1200</v>
      </c>
      <c r="C38">
        <v>1202.644</v>
      </c>
      <c r="D38" s="3">
        <v>6.965118</v>
      </c>
      <c r="E38">
        <v>0</v>
      </c>
      <c r="F38">
        <v>104.142</v>
      </c>
      <c r="G38" s="2">
        <v>0.0002456915</v>
      </c>
      <c r="H38" s="2">
        <v>0.005075503</v>
      </c>
      <c r="I38" s="2">
        <v>2.828198E-06</v>
      </c>
      <c r="J38">
        <f t="shared" si="0"/>
        <v>7.385714910147884</v>
      </c>
      <c r="K38" s="2">
        <f t="shared" si="1"/>
        <v>-0.4205969101478839</v>
      </c>
      <c r="L38" s="4">
        <f t="shared" si="2"/>
        <v>5.79150438533764</v>
      </c>
    </row>
    <row r="39" spans="1:12" ht="12.75">
      <c r="A39">
        <v>4153946</v>
      </c>
      <c r="B39">
        <v>1100</v>
      </c>
      <c r="C39">
        <v>1102.686</v>
      </c>
      <c r="D39" s="3">
        <v>6.534482</v>
      </c>
      <c r="E39">
        <v>0</v>
      </c>
      <c r="F39">
        <v>104.142</v>
      </c>
      <c r="G39" s="2">
        <v>0.00024696</v>
      </c>
      <c r="H39" s="2">
        <v>0.004764109</v>
      </c>
      <c r="I39" s="2">
        <v>2.675683E-06</v>
      </c>
      <c r="J39">
        <f t="shared" si="0"/>
        <v>6.771849717298993</v>
      </c>
      <c r="K39" s="2">
        <f t="shared" si="1"/>
        <v>-0.23736771729899342</v>
      </c>
      <c r="L39" s="4">
        <f t="shared" si="2"/>
        <v>5.925968045300293</v>
      </c>
    </row>
    <row r="40" spans="1:12" ht="12.75">
      <c r="A40">
        <v>4153950</v>
      </c>
      <c r="B40">
        <v>1000</v>
      </c>
      <c r="C40">
        <v>1002.833</v>
      </c>
      <c r="D40" s="3">
        <v>6.040226</v>
      </c>
      <c r="E40">
        <v>0</v>
      </c>
      <c r="F40">
        <v>104.143</v>
      </c>
      <c r="G40" s="2">
        <v>0.0002469622</v>
      </c>
      <c r="H40" s="2">
        <v>0.00440661</v>
      </c>
      <c r="I40" s="2">
        <v>2.833656E-06</v>
      </c>
      <c r="J40">
        <f t="shared" si="0"/>
        <v>6.158629353730891</v>
      </c>
      <c r="K40" s="2">
        <f t="shared" si="1"/>
        <v>-0.1184033537308915</v>
      </c>
      <c r="L40" s="4">
        <f t="shared" si="2"/>
        <v>6.023162380974698</v>
      </c>
    </row>
    <row r="41" spans="1:12" ht="12.75">
      <c r="A41">
        <v>4153954</v>
      </c>
      <c r="B41">
        <v>900</v>
      </c>
      <c r="C41">
        <v>902.966</v>
      </c>
      <c r="D41" s="3">
        <v>5.494496</v>
      </c>
      <c r="E41">
        <v>0</v>
      </c>
      <c r="F41">
        <v>104.143</v>
      </c>
      <c r="G41" s="2">
        <v>0.0002479771</v>
      </c>
      <c r="H41" s="2">
        <v>0.004006422</v>
      </c>
      <c r="I41" s="2">
        <v>2.917072E-06</v>
      </c>
      <c r="J41">
        <f t="shared" si="0"/>
        <v>5.54532301292535</v>
      </c>
      <c r="K41" s="2">
        <f t="shared" si="1"/>
        <v>-0.05082701292535052</v>
      </c>
      <c r="L41" s="4">
        <f t="shared" si="2"/>
        <v>6.084942290185898</v>
      </c>
    </row>
    <row r="42" spans="1:12" ht="12.75">
      <c r="A42">
        <v>4153958</v>
      </c>
      <c r="B42">
        <v>800</v>
      </c>
      <c r="C42">
        <v>803.098</v>
      </c>
      <c r="D42" s="3">
        <v>4.915543</v>
      </c>
      <c r="E42">
        <v>0</v>
      </c>
      <c r="F42">
        <v>104.144</v>
      </c>
      <c r="G42" s="2">
        <v>0.0002486776</v>
      </c>
      <c r="H42" s="2">
        <v>0.003585352</v>
      </c>
      <c r="I42" s="2">
        <v>2.407274E-06</v>
      </c>
      <c r="J42">
        <f t="shared" si="0"/>
        <v>4.932010530888563</v>
      </c>
      <c r="K42" s="2">
        <f t="shared" si="1"/>
        <v>-0.016467530888562898</v>
      </c>
      <c r="L42" s="4">
        <f t="shared" si="2"/>
        <v>6.120726237644721</v>
      </c>
    </row>
    <row r="43" spans="1:12" ht="12.75">
      <c r="A43">
        <v>4153962</v>
      </c>
      <c r="B43">
        <v>700</v>
      </c>
      <c r="C43">
        <v>703.223</v>
      </c>
      <c r="D43" s="3">
        <v>4.322164</v>
      </c>
      <c r="E43">
        <v>0</v>
      </c>
      <c r="F43">
        <v>104.145</v>
      </c>
      <c r="G43" s="2">
        <v>0.0002490108</v>
      </c>
      <c r="H43" s="2">
        <v>0.003152755</v>
      </c>
      <c r="I43" s="2">
        <v>2.337123E-06</v>
      </c>
      <c r="J43">
        <f t="shared" si="0"/>
        <v>4.318655060233058</v>
      </c>
      <c r="K43" s="2">
        <f t="shared" si="1"/>
        <v>0.0035089397669416655</v>
      </c>
      <c r="L43" s="4">
        <f t="shared" si="2"/>
        <v>6.146221042258288</v>
      </c>
    </row>
    <row r="44" spans="1:12" ht="12.75">
      <c r="A44">
        <v>4153966</v>
      </c>
      <c r="B44">
        <v>600</v>
      </c>
      <c r="C44">
        <v>603.321</v>
      </c>
      <c r="D44" s="3">
        <v>3.721054</v>
      </c>
      <c r="E44">
        <v>0</v>
      </c>
      <c r="F44">
        <v>104.145</v>
      </c>
      <c r="G44" s="2">
        <v>0.0002494968</v>
      </c>
      <c r="H44" s="2">
        <v>0.002714098</v>
      </c>
      <c r="I44" s="2">
        <v>2.258509E-06</v>
      </c>
      <c r="J44">
        <f t="shared" si="0"/>
        <v>3.705133776333921</v>
      </c>
      <c r="K44" s="2">
        <f t="shared" si="1"/>
        <v>0.015920223666078925</v>
      </c>
      <c r="L44" s="4">
        <f t="shared" si="2"/>
        <v>6.167618896076881</v>
      </c>
    </row>
    <row r="45" spans="1:12" ht="12.75">
      <c r="A45">
        <v>4153970</v>
      </c>
      <c r="B45">
        <v>500</v>
      </c>
      <c r="C45">
        <v>503.471</v>
      </c>
      <c r="D45" s="3">
        <v>3.115431</v>
      </c>
      <c r="E45">
        <v>0</v>
      </c>
      <c r="F45">
        <v>104.145</v>
      </c>
      <c r="G45" s="2">
        <v>0.0002497143</v>
      </c>
      <c r="H45" s="2">
        <v>0.00227395</v>
      </c>
      <c r="I45" s="2">
        <v>2.282393E-06</v>
      </c>
      <c r="J45">
        <f t="shared" si="0"/>
        <v>3.0919318364595556</v>
      </c>
      <c r="K45" s="2">
        <f t="shared" si="1"/>
        <v>0.023499163540444457</v>
      </c>
      <c r="L45" s="4">
        <f t="shared" si="2"/>
        <v>6.187905559605221</v>
      </c>
    </row>
    <row r="46" spans="1:12" ht="12.75">
      <c r="A46">
        <v>4153974</v>
      </c>
      <c r="B46">
        <v>400</v>
      </c>
      <c r="C46">
        <v>403.653</v>
      </c>
      <c r="D46" s="3">
        <v>2.506972</v>
      </c>
      <c r="E46">
        <v>0</v>
      </c>
      <c r="F46">
        <v>104.145</v>
      </c>
      <c r="G46" s="2">
        <v>0.0002500325</v>
      </c>
      <c r="H46" s="2">
        <v>0.001827635</v>
      </c>
      <c r="I46" s="2">
        <v>2.172885E-06</v>
      </c>
      <c r="J46">
        <f t="shared" si="0"/>
        <v>2.47892641598505</v>
      </c>
      <c r="K46" s="2">
        <f t="shared" si="1"/>
        <v>0.028045584014950276</v>
      </c>
      <c r="L46" s="4">
        <f t="shared" si="2"/>
        <v>6.210710684672231</v>
      </c>
    </row>
    <row r="47" spans="1:12" ht="12.75">
      <c r="A47">
        <v>4153978</v>
      </c>
      <c r="B47">
        <v>300</v>
      </c>
      <c r="C47">
        <v>303.672</v>
      </c>
      <c r="D47" s="3">
        <v>1.896151</v>
      </c>
      <c r="E47">
        <v>0</v>
      </c>
      <c r="F47">
        <v>104.145</v>
      </c>
      <c r="G47" s="2">
        <v>0.0002502228</v>
      </c>
      <c r="H47" s="2">
        <v>0.001381163</v>
      </c>
      <c r="I47" s="2">
        <v>1.974217E-06</v>
      </c>
      <c r="J47">
        <f t="shared" si="0"/>
        <v>1.8649199748175094</v>
      </c>
      <c r="K47" s="2">
        <f t="shared" si="1"/>
        <v>0.031231025182490546</v>
      </c>
      <c r="L47" s="4">
        <f t="shared" si="2"/>
        <v>6.244075844990647</v>
      </c>
    </row>
    <row r="48" spans="1:12" ht="12.75">
      <c r="A48">
        <v>4153982</v>
      </c>
      <c r="B48">
        <v>200</v>
      </c>
      <c r="C48">
        <v>203.803</v>
      </c>
      <c r="D48" s="3">
        <v>1.284985</v>
      </c>
      <c r="E48">
        <v>0</v>
      </c>
      <c r="F48">
        <v>104.146</v>
      </c>
      <c r="G48" s="2">
        <v>0.0002512487</v>
      </c>
      <c r="H48" s="2">
        <v>0.0009359695</v>
      </c>
      <c r="I48" s="2">
        <v>1.860546E-06</v>
      </c>
      <c r="J48">
        <f t="shared" si="0"/>
        <v>1.251601351549477</v>
      </c>
      <c r="K48" s="2">
        <f t="shared" si="1"/>
        <v>0.033383648450522996</v>
      </c>
      <c r="L48" s="4">
        <f t="shared" si="2"/>
        <v>6.3050347639632385</v>
      </c>
    </row>
    <row r="49" spans="1:12" ht="12.75">
      <c r="A49">
        <v>4153986</v>
      </c>
      <c r="B49">
        <v>100</v>
      </c>
      <c r="C49">
        <v>103.946</v>
      </c>
      <c r="D49" s="3">
        <v>0.6732265</v>
      </c>
      <c r="E49">
        <v>0</v>
      </c>
      <c r="F49">
        <v>104.145</v>
      </c>
      <c r="G49" s="2">
        <v>0.0002502779</v>
      </c>
      <c r="H49" s="2">
        <v>0.0004920519</v>
      </c>
      <c r="I49" s="2">
        <v>1.901097E-06</v>
      </c>
      <c r="J49">
        <f t="shared" si="0"/>
        <v>0.6383564230563924</v>
      </c>
      <c r="K49" s="2">
        <f t="shared" si="1"/>
        <v>0.03487007694360755</v>
      </c>
      <c r="L49" s="4">
        <f t="shared" si="2"/>
        <v>6.476694629903989</v>
      </c>
    </row>
    <row r="50" spans="1:12" ht="12.75">
      <c r="A50">
        <v>4153990</v>
      </c>
      <c r="B50">
        <v>0</v>
      </c>
      <c r="C50">
        <v>-0.301</v>
      </c>
      <c r="D50" s="3">
        <v>0.03514632</v>
      </c>
      <c r="E50">
        <v>0</v>
      </c>
      <c r="F50">
        <v>104.18</v>
      </c>
      <c r="G50" s="2">
        <v>0.00025112</v>
      </c>
      <c r="H50" s="2">
        <v>2.750714E-05</v>
      </c>
      <c r="I50" s="2">
        <v>1.933261E-06</v>
      </c>
      <c r="J50">
        <f t="shared" si="0"/>
        <v>-0.0018485106049292337</v>
      </c>
      <c r="K50" s="2">
        <f t="shared" si="1"/>
        <v>0.03699483060492924</v>
      </c>
      <c r="L50" s="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6">
      <selection activeCell="AE52" sqref="AE52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8" width="2.5742187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4155830</v>
      </c>
      <c r="F1" t="s">
        <v>79</v>
      </c>
      <c r="G1" t="s">
        <v>82</v>
      </c>
      <c r="H1">
        <v>-2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503.45</v>
      </c>
      <c r="O1" t="s">
        <v>84</v>
      </c>
      <c r="P1" t="s">
        <v>82</v>
      </c>
      <c r="Q1" s="2">
        <v>0.154931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0.502903</v>
      </c>
      <c r="D3" s="2">
        <v>0.000149214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-0.000156052</v>
      </c>
      <c r="D4" s="2">
        <v>0.000520512</v>
      </c>
      <c r="S4">
        <v>0</v>
      </c>
      <c r="U4" s="6">
        <f aca="true" ca="1" t="shared" si="2" ref="U4:U10">OFFSET($A$1,U$1+$T$1*$S4-1,13)</f>
        <v>503.45</v>
      </c>
      <c r="V4" s="6"/>
      <c r="W4" s="12">
        <f ca="1">OFFSET($A$1,W$1+$T$1*$S4-1,16)*$T$2</f>
        <v>-0.154931</v>
      </c>
      <c r="X4" s="6">
        <f ca="1">-OFFSET($A$1,X$1+$T$1*$S4-1,2)*10000*$T$2</f>
        <v>5029.03</v>
      </c>
      <c r="Y4" s="6">
        <f aca="true" ca="1" t="shared" si="3" ref="Y4:AE10">OFFSET($A$1,Y$1+$T$1*$S4-1,2)*10000*$T$2</f>
        <v>1.5605200000000001</v>
      </c>
      <c r="Z4" s="6">
        <f ca="1">-OFFSET($A$1,Z$1+$T$1*$S4-1,2)*10000*$T$2</f>
        <v>-7.24948</v>
      </c>
      <c r="AA4" s="6">
        <f ca="1" t="shared" si="3"/>
        <v>2.4738100000000003</v>
      </c>
      <c r="AB4" s="6">
        <f ca="1">-OFFSET($A$1,AB$1+$T$1*$S4-1,2)*10000*$T$2</f>
        <v>5.65669</v>
      </c>
      <c r="AC4" s="6">
        <f ca="1" t="shared" si="3"/>
        <v>-6.740360000000001</v>
      </c>
      <c r="AD4" s="6">
        <f ca="1">-OFFSET($A$1,AD$1+$T$1*$S4-1,2)*10000*$T$2</f>
        <v>-5.73033</v>
      </c>
      <c r="AE4" s="6">
        <f ca="1" t="shared" si="3"/>
        <v>39.1554</v>
      </c>
      <c r="AF4" s="6">
        <f aca="true" ca="1" t="shared" si="4" ref="AF4:AL10">OFFSET($A$1,AF$1+$T$1*$S4-1,3)*10000*$T$2</f>
        <v>-1.49214</v>
      </c>
      <c r="AG4" s="6">
        <f ca="1">-OFFSET($A$1,AG$1+$T$1*$S4-1,3)*10000*$T$2</f>
        <v>5.20512</v>
      </c>
      <c r="AH4" s="6">
        <f ca="1" t="shared" si="4"/>
        <v>0.306759</v>
      </c>
      <c r="AI4" s="6">
        <f ca="1">-OFFSET($A$1,AI$1+$T$1*$S4-1,3)*10000*$T$2</f>
        <v>-11.9414</v>
      </c>
      <c r="AJ4" s="6">
        <f ca="1" t="shared" si="4"/>
        <v>8.46679</v>
      </c>
      <c r="AK4" s="6">
        <f ca="1">-OFFSET($A$1,AK$1+$T$1*$S4-1,3)*10000*$T$2</f>
        <v>17.735699999999998</v>
      </c>
      <c r="AL4" s="6">
        <f ca="1" t="shared" si="4"/>
        <v>-32.6483</v>
      </c>
      <c r="AM4" s="6">
        <f ca="1">-OFFSET($A$1,AM$1+$T$1*$S4-1,3)*10000*$T$2</f>
        <v>-67.01440000000001</v>
      </c>
    </row>
    <row r="5" spans="2:39" ht="12.75">
      <c r="B5">
        <v>4</v>
      </c>
      <c r="C5" s="2">
        <v>-0.000724948</v>
      </c>
      <c r="D5" s="2">
        <v>-3.06759E-05</v>
      </c>
      <c r="S5">
        <v>1</v>
      </c>
      <c r="U5" s="6">
        <f ca="1" t="shared" si="2"/>
        <v>1002.8</v>
      </c>
      <c r="V5" s="6"/>
      <c r="W5" s="12">
        <f aca="true" ca="1" t="shared" si="5" ref="W5:W10">OFFSET($A$1,W$1+$T$1*$S5-1,16)*$T$2</f>
        <v>-0.301307</v>
      </c>
      <c r="X5" s="6">
        <f aca="true" ca="1" t="shared" si="6" ref="X5:X10">-OFFSET($A$1,X$1+$T$1*$S5-1,2)*10000*$T$2</f>
        <v>5030.58</v>
      </c>
      <c r="Y5" s="6">
        <f ca="1" t="shared" si="3"/>
        <v>0.32718200000000003</v>
      </c>
      <c r="Z5" s="6">
        <f aca="true" ca="1" t="shared" si="7" ref="Z5:Z10">-OFFSET($A$1,Z$1+$T$1*$S5-1,2)*10000*$T$2</f>
        <v>-8.02057</v>
      </c>
      <c r="AA5" s="6">
        <f ca="1" t="shared" si="3"/>
        <v>2.79041</v>
      </c>
      <c r="AB5" s="6">
        <f aca="true" ca="1" t="shared" si="8" ref="AB5:AB10">-OFFSET($A$1,AB$1+$T$1*$S5-1,2)*10000*$T$2</f>
        <v>6.74392</v>
      </c>
      <c r="AC5" s="6">
        <f ca="1" t="shared" si="3"/>
        <v>-7.06625</v>
      </c>
      <c r="AD5" s="6">
        <f aca="true" ca="1" t="shared" si="9" ref="AD5:AD10">-OFFSET($A$1,AD$1+$T$1*$S5-1,2)*10000*$T$2</f>
        <v>-7.63165</v>
      </c>
      <c r="AE5" s="6">
        <f ca="1" t="shared" si="3"/>
        <v>48.7986</v>
      </c>
      <c r="AF5" s="6">
        <f ca="1" t="shared" si="4"/>
        <v>7.9898299999999995</v>
      </c>
      <c r="AG5" s="6">
        <f aca="true" ca="1" t="shared" si="10" ref="AG5:AG10">-OFFSET($A$1,AG$1+$T$1*$S5-1,3)*10000*$T$2</f>
        <v>5.24423</v>
      </c>
      <c r="AH5" s="6">
        <f ca="1" t="shared" si="4"/>
        <v>0.170388</v>
      </c>
      <c r="AI5" s="6">
        <f aca="true" ca="1" t="shared" si="11" ref="AI5:AI10">-OFFSET($A$1,AI$1+$T$1*$S5-1,3)*10000*$T$2</f>
        <v>-12.3368</v>
      </c>
      <c r="AJ5" s="6">
        <f ca="1" t="shared" si="4"/>
        <v>8.89606</v>
      </c>
      <c r="AK5" s="6">
        <f aca="true" ca="1" t="shared" si="12" ref="AK5:AK10">-OFFSET($A$1,AK$1+$T$1*$S5-1,3)*10000*$T$2</f>
        <v>17.0653</v>
      </c>
      <c r="AL5" s="6">
        <f ca="1" t="shared" si="4"/>
        <v>-34.2318</v>
      </c>
      <c r="AM5" s="6">
        <f aca="true" ca="1" t="shared" si="13" ref="AM5:AM10">-OFFSET($A$1,AM$1+$T$1*$S5-1,3)*10000*$T$2</f>
        <v>-69.0766</v>
      </c>
    </row>
    <row r="6" spans="2:39" ht="12.75">
      <c r="B6">
        <v>5</v>
      </c>
      <c r="C6" s="2">
        <v>-0.000247381</v>
      </c>
      <c r="D6" s="2">
        <v>-0.00119414</v>
      </c>
      <c r="S6">
        <v>2</v>
      </c>
      <c r="U6" s="6">
        <f ca="1" t="shared" si="2"/>
        <v>1302.46</v>
      </c>
      <c r="V6" s="6"/>
      <c r="W6" s="12">
        <f ca="1" t="shared" si="5"/>
        <v>-0.367575</v>
      </c>
      <c r="X6" s="6">
        <f ca="1" t="shared" si="6"/>
        <v>5029.07</v>
      </c>
      <c r="Y6" s="6">
        <f ca="1" t="shared" si="3"/>
        <v>-0.704734</v>
      </c>
      <c r="Z6" s="6">
        <f ca="1" t="shared" si="7"/>
        <v>-8.49513</v>
      </c>
      <c r="AA6" s="6">
        <f ca="1" t="shared" si="3"/>
        <v>2.42101</v>
      </c>
      <c r="AB6" s="6">
        <f ca="1" t="shared" si="8"/>
        <v>5.6687899999999996</v>
      </c>
      <c r="AC6" s="6">
        <f ca="1" t="shared" si="3"/>
        <v>-6.75776</v>
      </c>
      <c r="AD6" s="6">
        <f ca="1" t="shared" si="9"/>
        <v>-7.27652</v>
      </c>
      <c r="AE6" s="6">
        <f ca="1" t="shared" si="3"/>
        <v>45.5058</v>
      </c>
      <c r="AF6" s="6">
        <f ca="1" t="shared" si="4"/>
        <v>22.382499999999997</v>
      </c>
      <c r="AG6" s="6">
        <f ca="1" t="shared" si="10"/>
        <v>5.7280299999999995</v>
      </c>
      <c r="AH6" s="6">
        <f ca="1" t="shared" si="4"/>
        <v>-0.106017</v>
      </c>
      <c r="AI6" s="6">
        <f ca="1" t="shared" si="11"/>
        <v>-12.0177</v>
      </c>
      <c r="AJ6" s="6">
        <f ca="1" t="shared" si="4"/>
        <v>8.985529999999999</v>
      </c>
      <c r="AK6" s="6">
        <f ca="1" t="shared" si="12"/>
        <v>17.211</v>
      </c>
      <c r="AL6" s="6">
        <f ca="1" t="shared" si="4"/>
        <v>-35.7588</v>
      </c>
      <c r="AM6" s="6">
        <f ca="1" t="shared" si="13"/>
        <v>-69.8458</v>
      </c>
    </row>
    <row r="7" spans="2:39" ht="12.75">
      <c r="B7">
        <v>6</v>
      </c>
      <c r="C7" s="2">
        <v>0.000565669</v>
      </c>
      <c r="D7" s="2">
        <v>-0.000846679</v>
      </c>
      <c r="S7">
        <v>3</v>
      </c>
      <c r="U7" s="6">
        <f ca="1" t="shared" si="2"/>
        <v>1502.16</v>
      </c>
      <c r="V7" s="6"/>
      <c r="W7" s="12">
        <f ca="1" t="shared" si="5"/>
        <v>-0.398637</v>
      </c>
      <c r="X7" s="6">
        <f ca="1" t="shared" si="6"/>
        <v>5028.54</v>
      </c>
      <c r="Y7" s="6">
        <f ca="1" t="shared" si="3"/>
        <v>-1.51112</v>
      </c>
      <c r="Z7" s="6">
        <f ca="1" t="shared" si="7"/>
        <v>-8.8347</v>
      </c>
      <c r="AA7" s="6">
        <f ca="1" t="shared" si="3"/>
        <v>2.68287</v>
      </c>
      <c r="AB7" s="6">
        <f ca="1" t="shared" si="8"/>
        <v>5.75132</v>
      </c>
      <c r="AC7" s="6">
        <f ca="1" t="shared" si="3"/>
        <v>-7.55881</v>
      </c>
      <c r="AD7" s="6">
        <f ca="1" t="shared" si="9"/>
        <v>-7.47212</v>
      </c>
      <c r="AE7" s="6">
        <f ca="1" t="shared" si="3"/>
        <v>43.1057</v>
      </c>
      <c r="AF7" s="6">
        <f ca="1" t="shared" si="4"/>
        <v>36.1596</v>
      </c>
      <c r="AG7" s="6">
        <f ca="1" t="shared" si="10"/>
        <v>6.2428799999999995</v>
      </c>
      <c r="AH7" s="6">
        <f ca="1" t="shared" si="4"/>
        <v>-0.260202</v>
      </c>
      <c r="AI7" s="6">
        <f ca="1" t="shared" si="11"/>
        <v>-12.138800000000002</v>
      </c>
      <c r="AJ7" s="6">
        <f ca="1" t="shared" si="4"/>
        <v>8.74057</v>
      </c>
      <c r="AK7" s="6">
        <f ca="1" t="shared" si="12"/>
        <v>17.8933</v>
      </c>
      <c r="AL7" s="6">
        <f ca="1" t="shared" si="4"/>
        <v>-34.0361</v>
      </c>
      <c r="AM7" s="6">
        <f ca="1" t="shared" si="13"/>
        <v>-64.9482</v>
      </c>
    </row>
    <row r="8" spans="2:39" ht="12.75">
      <c r="B8">
        <v>7</v>
      </c>
      <c r="C8" s="2">
        <v>0.000674036</v>
      </c>
      <c r="D8" s="2">
        <v>0.00177357</v>
      </c>
      <c r="S8">
        <v>4</v>
      </c>
      <c r="U8" s="6">
        <f ca="1" t="shared" si="2"/>
        <v>1602.03</v>
      </c>
      <c r="V8" s="6"/>
      <c r="W8" s="12">
        <f ca="1" t="shared" si="5"/>
        <v>-0.411487</v>
      </c>
      <c r="X8" s="6">
        <f ca="1" t="shared" si="6"/>
        <v>5028.53</v>
      </c>
      <c r="Y8" s="6">
        <f ca="1" t="shared" si="3"/>
        <v>-1.8540200000000002</v>
      </c>
      <c r="Z8" s="6">
        <f ca="1" t="shared" si="7"/>
        <v>-8.86866</v>
      </c>
      <c r="AA8" s="6">
        <f ca="1" t="shared" si="3"/>
        <v>2.6307899999999997</v>
      </c>
      <c r="AB8" s="6">
        <f ca="1" t="shared" si="8"/>
        <v>5.65121</v>
      </c>
      <c r="AC8" s="6">
        <f ca="1" t="shared" si="3"/>
        <v>-7.35743</v>
      </c>
      <c r="AD8" s="6">
        <f ca="1" t="shared" si="9"/>
        <v>-5.83798</v>
      </c>
      <c r="AE8" s="6">
        <f ca="1" t="shared" si="3"/>
        <v>46.8636</v>
      </c>
      <c r="AF8" s="6">
        <f ca="1" t="shared" si="4"/>
        <v>41.689</v>
      </c>
      <c r="AG8" s="6">
        <f ca="1" t="shared" si="10"/>
        <v>6.3819799999999995</v>
      </c>
      <c r="AH8" s="6">
        <f ca="1" t="shared" si="4"/>
        <v>-0.389075</v>
      </c>
      <c r="AI8" s="6">
        <f ca="1" t="shared" si="11"/>
        <v>-12.0025</v>
      </c>
      <c r="AJ8" s="6">
        <f ca="1" t="shared" si="4"/>
        <v>8.756210000000001</v>
      </c>
      <c r="AK8" s="6">
        <f ca="1" t="shared" si="12"/>
        <v>17.191000000000003</v>
      </c>
      <c r="AL8" s="6">
        <f ca="1" t="shared" si="4"/>
        <v>-35.6817</v>
      </c>
      <c r="AM8" s="6">
        <f ca="1" t="shared" si="13"/>
        <v>-65.62519999999999</v>
      </c>
    </row>
    <row r="9" spans="2:39" ht="12.75">
      <c r="B9">
        <v>8</v>
      </c>
      <c r="C9" s="2">
        <v>-0.000573033</v>
      </c>
      <c r="D9" s="2">
        <v>0.00326483</v>
      </c>
      <c r="S9">
        <v>5</v>
      </c>
      <c r="U9" s="6">
        <f ca="1" t="shared" si="2"/>
        <v>1701.93</v>
      </c>
      <c r="V9" s="6"/>
      <c r="W9" s="12">
        <f ca="1" t="shared" si="5"/>
        <v>-0.422985</v>
      </c>
      <c r="X9" s="6">
        <f ca="1" t="shared" si="6"/>
        <v>5028.049999999999</v>
      </c>
      <c r="Y9" s="6">
        <f ca="1" t="shared" si="3"/>
        <v>-2.26444</v>
      </c>
      <c r="Z9" s="6">
        <f ca="1" t="shared" si="7"/>
        <v>-8.837769999999999</v>
      </c>
      <c r="AA9" s="6">
        <f ca="1" t="shared" si="3"/>
        <v>2.2938400000000003</v>
      </c>
      <c r="AB9" s="6">
        <f ca="1" t="shared" si="8"/>
        <v>5.650250000000001</v>
      </c>
      <c r="AC9" s="6">
        <f ca="1" t="shared" si="3"/>
        <v>-7.23916</v>
      </c>
      <c r="AD9" s="6">
        <f ca="1" t="shared" si="9"/>
        <v>-4.96337</v>
      </c>
      <c r="AE9" s="6">
        <f ca="1" t="shared" si="3"/>
        <v>44.1455</v>
      </c>
      <c r="AF9" s="6">
        <f ca="1" t="shared" si="4"/>
        <v>46.0732</v>
      </c>
      <c r="AG9" s="6">
        <f ca="1" t="shared" si="10"/>
        <v>6.46079</v>
      </c>
      <c r="AH9" s="6">
        <f ca="1" t="shared" si="4"/>
        <v>-0.578948</v>
      </c>
      <c r="AI9" s="6">
        <f ca="1" t="shared" si="11"/>
        <v>-12.1247</v>
      </c>
      <c r="AJ9" s="6">
        <f ca="1" t="shared" si="4"/>
        <v>8.8965</v>
      </c>
      <c r="AK9" s="6">
        <f ca="1" t="shared" si="12"/>
        <v>16.3746</v>
      </c>
      <c r="AL9" s="6">
        <f ca="1" t="shared" si="4"/>
        <v>-34.122699999999995</v>
      </c>
      <c r="AM9" s="6">
        <f ca="1" t="shared" si="13"/>
        <v>-68.5739</v>
      </c>
    </row>
    <row r="10" spans="2:39" ht="12.75">
      <c r="B10">
        <v>9</v>
      </c>
      <c r="C10" s="2">
        <v>-0.00391554</v>
      </c>
      <c r="D10" s="2">
        <v>-0.00670144</v>
      </c>
      <c r="S10">
        <v>6</v>
      </c>
      <c r="U10" s="6">
        <f ca="1" t="shared" si="2"/>
        <v>1801.79</v>
      </c>
      <c r="V10" s="6"/>
      <c r="W10" s="12">
        <f ca="1" t="shared" si="5"/>
        <v>-0.433092</v>
      </c>
      <c r="X10" s="6">
        <f ca="1" t="shared" si="6"/>
        <v>5028.07</v>
      </c>
      <c r="Y10" s="6">
        <f ca="1" t="shared" si="3"/>
        <v>-2.57003</v>
      </c>
      <c r="Z10" s="6">
        <f ca="1" t="shared" si="7"/>
        <v>-9.0057</v>
      </c>
      <c r="AA10" s="6">
        <f ca="1" t="shared" si="3"/>
        <v>2.5627799999999996</v>
      </c>
      <c r="AB10" s="6">
        <f ca="1" t="shared" si="8"/>
        <v>5.24712</v>
      </c>
      <c r="AC10" s="6">
        <f ca="1" t="shared" si="3"/>
        <v>-7.259569999999999</v>
      </c>
      <c r="AD10" s="6">
        <f ca="1" t="shared" si="9"/>
        <v>-4.69842</v>
      </c>
      <c r="AE10" s="6">
        <f ca="1" t="shared" si="3"/>
        <v>41.3126</v>
      </c>
      <c r="AF10" s="6">
        <f ca="1" t="shared" si="4"/>
        <v>49.2329</v>
      </c>
      <c r="AG10" s="6">
        <f ca="1" t="shared" si="10"/>
        <v>6.598599999999999</v>
      </c>
      <c r="AH10" s="6">
        <f ca="1" t="shared" si="4"/>
        <v>-0.729486</v>
      </c>
      <c r="AI10" s="6">
        <f ca="1" t="shared" si="11"/>
        <v>-11.777700000000001</v>
      </c>
      <c r="AJ10" s="6">
        <f ca="1" t="shared" si="4"/>
        <v>8.804210000000001</v>
      </c>
      <c r="AK10" s="6">
        <f ca="1" t="shared" si="12"/>
        <v>16.863799999999998</v>
      </c>
      <c r="AL10" s="6">
        <f ca="1" t="shared" si="4"/>
        <v>-34.4738</v>
      </c>
      <c r="AM10" s="6">
        <f ca="1" t="shared" si="13"/>
        <v>-61.1725</v>
      </c>
    </row>
    <row r="11" spans="2:39" ht="12.75">
      <c r="B11">
        <v>10</v>
      </c>
      <c r="C11" s="2">
        <v>-0.00283306</v>
      </c>
      <c r="D11" s="2">
        <v>-0.0107265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0.0114854</v>
      </c>
      <c r="D12" s="2">
        <v>0.0143233</v>
      </c>
    </row>
    <row r="13" spans="2:39" ht="12.75">
      <c r="B13">
        <v>12</v>
      </c>
      <c r="C13" s="2">
        <v>0.0290625</v>
      </c>
      <c r="D13" s="2">
        <v>0.0414855</v>
      </c>
      <c r="U13" t="s">
        <v>142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-0.120755</v>
      </c>
      <c r="D14" s="2">
        <v>-0.0948781</v>
      </c>
      <c r="U14" s="6">
        <f>U4</f>
        <v>503.45</v>
      </c>
      <c r="X14" s="6">
        <f>X4*$W4/'DL x=-1'!$W4-'DL x=-1'!X4</f>
        <v>8.257880547951572</v>
      </c>
      <c r="Y14" s="6">
        <f>Y4*$W4/'DL x=-1'!$W4-'DL x=-1'!Y4</f>
        <v>6.404032783907173</v>
      </c>
      <c r="Z14" s="6">
        <f>Z4*$W4/'DL x=-1'!$W4-'DL x=-1'!Z4</f>
        <v>1.4594531872200456</v>
      </c>
      <c r="AA14" s="6">
        <f>AA4*$W4/'DL x=-1'!$W4-'DL x=-1'!AA4</f>
        <v>0.04203705012265413</v>
      </c>
      <c r="AB14" s="6">
        <f>AB4*$W4/'DL x=-1'!$W4-'DL x=-1'!AB4</f>
        <v>-1.3571068247123605</v>
      </c>
      <c r="AC14" s="6">
        <f>AC4*$W4/'DL x=-1'!$W4-'DL x=-1'!AC4</f>
        <v>-2.3303762216034105</v>
      </c>
      <c r="AD14" s="6">
        <f>AD4*$W4/'DL x=-1'!$W4-'DL x=-1'!AD4</f>
        <v>2.231159020001799</v>
      </c>
      <c r="AE14" s="6">
        <f>AE4*$W4/'DL x=-1'!$W4-'DL x=-1'!AE4</f>
        <v>-6.60560531553655</v>
      </c>
      <c r="AF14" s="6">
        <f>AF4*$W4/'DL x=-1'!$W4-'DL x=-1'!AF4</f>
        <v>66.52002589189549</v>
      </c>
      <c r="AG14" s="6">
        <f>AG4*$W4/'DL x=-1'!$W4-'DL x=-1'!AG4</f>
        <v>0.8066959811927461</v>
      </c>
      <c r="AH14" s="6">
        <f>AH4*$W4/'DL x=-1'!$W4-'DL x=-1'!AH4</f>
        <v>-0.14267649721337738</v>
      </c>
      <c r="AI14" s="6">
        <f>AI4*$W4/'DL x=-1'!$W4-'DL x=-1'!AI4</f>
        <v>-0.5740497986242481</v>
      </c>
      <c r="AJ14" s="6">
        <f>AJ4*$W4/'DL x=-1'!$W4-'DL x=-1'!AJ4</f>
        <v>0.09713654868723864</v>
      </c>
      <c r="AK14" s="6">
        <f>AK4*$W4/'DL x=-1'!$W4-'DL x=-1'!AK4</f>
        <v>-0.15732042361364051</v>
      </c>
      <c r="AL14" s="6">
        <f>AL4*$W4/'DL x=-1'!$W4-'DL x=-1'!AL4</f>
        <v>0.009178645684414732</v>
      </c>
      <c r="AM14" s="6">
        <f>AM4*$W4/'DL x=-1'!$W4-'DL x=-1'!AM4</f>
        <v>5.508452417227062</v>
      </c>
    </row>
    <row r="15" spans="2:39" ht="12.75">
      <c r="B15">
        <v>14</v>
      </c>
      <c r="C15" s="2">
        <v>-0.240233</v>
      </c>
      <c r="D15" s="2">
        <v>-0.170655</v>
      </c>
      <c r="U15" s="6">
        <f aca="true" t="shared" si="14" ref="U15:U20">U5</f>
        <v>1002.8</v>
      </c>
      <c r="X15" s="6">
        <f>X5*$W5/'DL x=-1'!$W5-'DL x=-1'!X5</f>
        <v>5.8247879047485185</v>
      </c>
      <c r="Y15" s="6">
        <f>Y5*$W5/'DL x=-1'!$W5-'DL x=-1'!Y5</f>
        <v>4.266652434939163</v>
      </c>
      <c r="Z15" s="6">
        <f>Z5*$W5/'DL x=-1'!$W5-'DL x=-1'!Z5</f>
        <v>0.07438684065750323</v>
      </c>
      <c r="AA15" s="6">
        <f>AA5*$W5/'DL x=-1'!$W5-'DL x=-1'!AA5</f>
        <v>0.21248704304817512</v>
      </c>
      <c r="AB15" s="6">
        <f>AB5*$W5/'DL x=-1'!$W5-'DL x=-1'!AB5</f>
        <v>2.207231641211669</v>
      </c>
      <c r="AC15" s="6">
        <f>AC5*$W5/'DL x=-1'!$W5-'DL x=-1'!AC5</f>
        <v>-1.3955395742701509</v>
      </c>
      <c r="AD15" s="6">
        <f>AD5*$W5/'DL x=-1'!$W5-'DL x=-1'!AD5</f>
        <v>-2.2255203993601675</v>
      </c>
      <c r="AE15" s="6">
        <f>AE5*$W5/'DL x=-1'!$W5-'DL x=-1'!AE5</f>
        <v>16.333441194265603</v>
      </c>
      <c r="AF15" s="6">
        <f>AF5*$W5/'DL x=-1'!$W5-'DL x=-1'!AF5</f>
        <v>43.894323137122356</v>
      </c>
      <c r="AG15" s="6">
        <f>AG5*$W5/'DL x=-1'!$W5-'DL x=-1'!AG5</f>
        <v>0.47966955847511095</v>
      </c>
      <c r="AH15" s="6">
        <f>AH5*$W5/'DL x=-1'!$W5-'DL x=-1'!AH5</f>
        <v>0.017995989786766975</v>
      </c>
      <c r="AI15" s="6">
        <f>AI5*$W5/'DL x=-1'!$W5-'DL x=-1'!AI5</f>
        <v>-0.7199858206058316</v>
      </c>
      <c r="AJ15" s="6">
        <f>AJ5*$W5/'DL x=-1'!$W5-'DL x=-1'!AJ5</f>
        <v>0.5281188377260513</v>
      </c>
      <c r="AK15" s="6">
        <f>AK5*$W5/'DL x=-1'!$W5-'DL x=-1'!AK5</f>
        <v>1.355938653004408</v>
      </c>
      <c r="AL15" s="6">
        <f>AL5*$W5/'DL x=-1'!$W5-'DL x=-1'!AL5</f>
        <v>-2.1113563641961406</v>
      </c>
      <c r="AM15" s="6">
        <f>AM5*$W5/'DL x=-1'!$W5-'DL x=-1'!AM5</f>
        <v>-10.156283308123733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4155830</v>
      </c>
      <c r="F16" t="s">
        <v>79</v>
      </c>
      <c r="G16" t="s">
        <v>82</v>
      </c>
      <c r="H16">
        <v>-2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</v>
      </c>
      <c r="O16" t="s">
        <v>84</v>
      </c>
      <c r="P16" t="s">
        <v>82</v>
      </c>
      <c r="Q16" s="2">
        <v>0.301307</v>
      </c>
      <c r="U16" s="6">
        <f t="shared" si="14"/>
        <v>1302.46</v>
      </c>
      <c r="X16" s="6">
        <f>X6*$W6/'DL x=-1'!$W6-'DL x=-1'!X6</f>
        <v>3.5983175186465814</v>
      </c>
      <c r="Y16" s="6">
        <f>Y6*$W6/'DL x=-1'!$W6-'DL x=-1'!Y6</f>
        <v>2.6280971432097417</v>
      </c>
      <c r="Z16" s="6">
        <f>Z6*$W6/'DL x=-1'!$W6-'DL x=-1'!Z6</f>
        <v>-0.5834151916959165</v>
      </c>
      <c r="AA16" s="6">
        <f>AA6*$W6/'DL x=-1'!$W6-'DL x=-1'!AA6</f>
        <v>-0.6276764131746395</v>
      </c>
      <c r="AB16" s="6">
        <f>AB6*$W6/'DL x=-1'!$W6-'DL x=-1'!AB6</f>
        <v>0.24113657442957148</v>
      </c>
      <c r="AC16" s="6">
        <f>AC6*$W6/'DL x=-1'!$W6-'DL x=-1'!AC6</f>
        <v>-1.0218068889863972</v>
      </c>
      <c r="AD16" s="6">
        <f>AD6*$W6/'DL x=-1'!$W6-'DL x=-1'!AD6</f>
        <v>-1.87607792343133</v>
      </c>
      <c r="AE16" s="6">
        <f>AE6*$W6/'DL x=-1'!$W6-'DL x=-1'!AE6</f>
        <v>12.7390555232558</v>
      </c>
      <c r="AF16" s="6">
        <f>AF6*$W6/'DL x=-1'!$W6-'DL x=-1'!AF6</f>
        <v>8.684115036748572</v>
      </c>
      <c r="AG16" s="6">
        <f>AG6*$W6/'DL x=-1'!$W6-'DL x=-1'!AG6</f>
        <v>-0.20062977594339948</v>
      </c>
      <c r="AH16" s="6">
        <f>AH6*$W6/'DL x=-1'!$W6-'DL x=-1'!AH6</f>
        <v>-0.4695856690160157</v>
      </c>
      <c r="AI16" s="6">
        <f>AI6*$W6/'DL x=-1'!$W6-'DL x=-1'!AI6</f>
        <v>-0.7995617677709497</v>
      </c>
      <c r="AJ16" s="6">
        <f>AJ6*$W6/'DL x=-1'!$W6-'DL x=-1'!AJ6</f>
        <v>-0.3930903151053151</v>
      </c>
      <c r="AK16" s="6">
        <f>AK6*$W6/'DL x=-1'!$W6-'DL x=-1'!AK6</f>
        <v>1.303563871215438</v>
      </c>
      <c r="AL16" s="6">
        <f>AL6*$W6/'DL x=-1'!$W6-'DL x=-1'!AL6</f>
        <v>-2.4113476415094226</v>
      </c>
      <c r="AM16" s="6">
        <f>AM6*$W6/'DL x=-1'!$W6-'DL x=-1'!AM6</f>
        <v>-5.560982530715194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1502.16</v>
      </c>
      <c r="X17" s="6">
        <f>X7*$W7/'DL x=-1'!$W7-'DL x=-1'!X7</f>
        <v>2.46762105646485</v>
      </c>
      <c r="Y17" s="6">
        <f>Y7*$W7/'DL x=-1'!$W7-'DL x=-1'!Y7</f>
        <v>1.486251752530388</v>
      </c>
      <c r="Z17" s="6">
        <f>Z7*$W7/'DL x=-1'!$W7-'DL x=-1'!Z7</f>
        <v>-1.0409234540736598</v>
      </c>
      <c r="AA17" s="6">
        <f>AA7*$W7/'DL x=-1'!$W7-'DL x=-1'!AA7</f>
        <v>-0.664190493482451</v>
      </c>
      <c r="AB17" s="6">
        <f>AB7*$W7/'DL x=-1'!$W7-'DL x=-1'!AB7</f>
        <v>0.3776840252507636</v>
      </c>
      <c r="AC17" s="6">
        <f>AC7*$W7/'DL x=-1'!$W7-'DL x=-1'!AC7</f>
        <v>-1.9377138938375396</v>
      </c>
      <c r="AD17" s="6">
        <f>AD7*$W7/'DL x=-1'!$W7-'DL x=-1'!AD7</f>
        <v>-8.427761840543862</v>
      </c>
      <c r="AE17" s="6">
        <f>AE7*$W7/'DL x=-1'!$W7-'DL x=-1'!AE7</f>
        <v>-2.7454988042307065</v>
      </c>
      <c r="AF17" s="6">
        <f>AF7*$W7/'DL x=-1'!$W7-'DL x=-1'!AF7</f>
        <v>-24.576741870134597</v>
      </c>
      <c r="AG17" s="6">
        <f>AG7*$W7/'DL x=-1'!$W7-'DL x=-1'!AG7</f>
        <v>-0.37863247818631507</v>
      </c>
      <c r="AH17" s="6">
        <f>AH7*$W7/'DL x=-1'!$W7-'DL x=-1'!AH7</f>
        <v>-0.15047432519461595</v>
      </c>
      <c r="AI17" s="6">
        <f>AI7*$W7/'DL x=-1'!$W7-'DL x=-1'!AI7</f>
        <v>-0.8203235496745052</v>
      </c>
      <c r="AJ17" s="6">
        <f>AJ7*$W7/'DL x=-1'!$W7-'DL x=-1'!AJ7</f>
        <v>-0.48168064416759293</v>
      </c>
      <c r="AK17" s="6">
        <f>AK7*$W7/'DL x=-1'!$W7-'DL x=-1'!AK7</f>
        <v>2.0889197392980137</v>
      </c>
      <c r="AL17" s="6">
        <f>AL7*$W7/'DL x=-1'!$W7-'DL x=-1'!AL7</f>
        <v>0.993675532253917</v>
      </c>
      <c r="AM17" s="6">
        <f>AM7*$W7/'DL x=-1'!$W7-'DL x=-1'!AM7</f>
        <v>-2.90780318062491</v>
      </c>
    </row>
    <row r="18" spans="2:39" ht="12.75">
      <c r="B18">
        <v>2</v>
      </c>
      <c r="C18" s="2">
        <v>0.503058</v>
      </c>
      <c r="D18" s="2">
        <v>-0.000798983</v>
      </c>
      <c r="U18" s="6">
        <f t="shared" si="14"/>
        <v>1602.03</v>
      </c>
      <c r="X18" s="6">
        <f>X8*$W8/'DL x=-1'!$W8-'DL x=-1'!X8</f>
        <v>1.962858353414049</v>
      </c>
      <c r="Y18" s="6">
        <f>Y8*$W8/'DL x=-1'!$W8-'DL x=-1'!Y8</f>
        <v>0.7940165907443326</v>
      </c>
      <c r="Z18" s="6">
        <f>Z8*$W8/'DL x=-1'!$W8-'DL x=-1'!Z8</f>
        <v>-0.9220439184741096</v>
      </c>
      <c r="AA18" s="6">
        <f>AA8*$W8/'DL x=-1'!$W8-'DL x=-1'!AA8</f>
        <v>-1.1411663934932106</v>
      </c>
      <c r="AB18" s="6">
        <f>AB8*$W8/'DL x=-1'!$W8-'DL x=-1'!AB8</f>
        <v>0.2772066736711132</v>
      </c>
      <c r="AC18" s="6">
        <f>AC8*$W8/'DL x=-1'!$W8-'DL x=-1'!AC8</f>
        <v>-2.209081522022375</v>
      </c>
      <c r="AD18" s="6">
        <f>AD8*$W8/'DL x=-1'!$W8-'DL x=-1'!AD8</f>
        <v>-2.443751289504105</v>
      </c>
      <c r="AE18" s="6">
        <f>AE8*$W8/'DL x=-1'!$W8-'DL x=-1'!AE8</f>
        <v>6.461814876858867</v>
      </c>
      <c r="AF18" s="6">
        <f>AF8*$W8/'DL x=-1'!$W8-'DL x=-1'!AF8</f>
        <v>-39.42765963772801</v>
      </c>
      <c r="AG18" s="6">
        <f>AG8*$W8/'DL x=-1'!$W8-'DL x=-1'!AG8</f>
        <v>-0.7944885133917214</v>
      </c>
      <c r="AH18" s="6">
        <f>AH8*$W8/'DL x=-1'!$W8-'DL x=-1'!AH8</f>
        <v>-0.4350028293902702</v>
      </c>
      <c r="AI18" s="6">
        <f>AI8*$W8/'DL x=-1'!$W8-'DL x=-1'!AI8</f>
        <v>-0.8156608745273211</v>
      </c>
      <c r="AJ18" s="6">
        <f>AJ8*$W8/'DL x=-1'!$W8-'DL x=-1'!AJ8</f>
        <v>-0.39160488513685365</v>
      </c>
      <c r="AK18" s="6">
        <f>AK8*$W8/'DL x=-1'!$W8-'DL x=-1'!AK8</f>
        <v>1.9194515595916926</v>
      </c>
      <c r="AL18" s="6">
        <f>AL8*$W8/'DL x=-1'!$W8-'DL x=-1'!AL8</f>
        <v>-2.3513158364192037</v>
      </c>
      <c r="AM18" s="6">
        <f>AM8*$W8/'DL x=-1'!$W8-'DL x=-1'!AM8</f>
        <v>-0.6129921452222789</v>
      </c>
    </row>
    <row r="19" spans="2:39" ht="12.75">
      <c r="B19">
        <v>3</v>
      </c>
      <c r="C19" s="2">
        <v>-3.27182E-05</v>
      </c>
      <c r="D19" s="2">
        <v>0.000524423</v>
      </c>
      <c r="U19" s="6">
        <f t="shared" si="14"/>
        <v>1701.93</v>
      </c>
      <c r="X19" s="6">
        <f>X9*$W9/'DL x=-1'!$W9-'DL x=-1'!X9</f>
        <v>1.3561704855801509</v>
      </c>
      <c r="Y19" s="6">
        <f>Y9*$W9/'DL x=-1'!$W9-'DL x=-1'!Y9</f>
        <v>0.1700352068506925</v>
      </c>
      <c r="Z19" s="6">
        <f>Z9*$W9/'DL x=-1'!$W9-'DL x=-1'!Z9</f>
        <v>-1.0909665070618537</v>
      </c>
      <c r="AA19" s="6">
        <f>AA9*$W9/'DL x=-1'!$W9-'DL x=-1'!AA9</f>
        <v>-2.23690774711734</v>
      </c>
      <c r="AB19" s="6">
        <f>AB9*$W9/'DL x=-1'!$W9-'DL x=-1'!AB9</f>
        <v>-0.025439222504514802</v>
      </c>
      <c r="AC19" s="6">
        <f>AC9*$W9/'DL x=-1'!$W9-'DL x=-1'!AC9</f>
        <v>-0.6638848776627952</v>
      </c>
      <c r="AD19" s="6">
        <f>AD9*$W9/'DL x=-1'!$W9-'DL x=-1'!AD9</f>
        <v>0.5639542409277905</v>
      </c>
      <c r="AE19" s="6">
        <f>AE9*$W9/'DL x=-1'!$W9-'DL x=-1'!AE9</f>
        <v>0.548728525804492</v>
      </c>
      <c r="AF19" s="6">
        <f>AF9*$W9/'DL x=-1'!$W9-'DL x=-1'!AF9</f>
        <v>-50.41436538140702</v>
      </c>
      <c r="AG19" s="6">
        <f>AG9*$W9/'DL x=-1'!$W9-'DL x=-1'!AG9</f>
        <v>-1.2744959499783093</v>
      </c>
      <c r="AH19" s="6">
        <f>AH9*$W9/'DL x=-1'!$W9-'DL x=-1'!AH9</f>
        <v>-0.7961561890375567</v>
      </c>
      <c r="AI19" s="6">
        <f>AI9*$W9/'DL x=-1'!$W9-'DL x=-1'!AI9</f>
        <v>0.1300933323482134</v>
      </c>
      <c r="AJ19" s="6">
        <f>AJ9*$W9/'DL x=-1'!$W9-'DL x=-1'!AJ9</f>
        <v>0.06348028971967068</v>
      </c>
      <c r="AK19" s="6">
        <f>AK9*$W9/'DL x=-1'!$W9-'DL x=-1'!AK9</f>
        <v>0.1552255833242029</v>
      </c>
      <c r="AL19" s="6">
        <f>AL9*$W9/'DL x=-1'!$W9-'DL x=-1'!AL9</f>
        <v>0.07534301893808504</v>
      </c>
      <c r="AM19" s="6">
        <f>AM9*$W9/'DL x=-1'!$W9-'DL x=-1'!AM9</f>
        <v>-5.672448843838339</v>
      </c>
    </row>
    <row r="20" spans="2:39" ht="12.75">
      <c r="B20">
        <v>4</v>
      </c>
      <c r="C20" s="2">
        <v>-0.000802057</v>
      </c>
      <c r="D20" s="2">
        <v>-1.70388E-05</v>
      </c>
      <c r="U20" s="6">
        <f t="shared" si="14"/>
        <v>1801.79</v>
      </c>
      <c r="X20" s="6">
        <f>X10*$W10/'DL x=-1'!$W10-'DL x=-1'!X10</f>
        <v>1.0070951975303615</v>
      </c>
      <c r="Y20" s="6">
        <f>Y10*$W10/'DL x=-1'!$W10-'DL x=-1'!Y10</f>
        <v>-0.41468966777918936</v>
      </c>
      <c r="Z20" s="6">
        <f>Z10*$W10/'DL x=-1'!$W10-'DL x=-1'!Z10</f>
        <v>-1.0409233951039667</v>
      </c>
      <c r="AA20" s="6">
        <f>AA10*$W10/'DL x=-1'!$W10-'DL x=-1'!AA10</f>
        <v>-1.2181063581393419</v>
      </c>
      <c r="AB20" s="6">
        <f>AB10*$W10/'DL x=-1'!$W10-'DL x=-1'!AB10</f>
        <v>0.4138126782946294</v>
      </c>
      <c r="AC20" s="6">
        <f>AC10*$W10/'DL x=-1'!$W10-'DL x=-1'!AC10</f>
        <v>0.2585809272577464</v>
      </c>
      <c r="AD20" s="6">
        <f>AD10*$W10/'DL x=-1'!$W10-'DL x=-1'!AD10</f>
        <v>1.2091684832912062</v>
      </c>
      <c r="AE20" s="6">
        <f>AE10*$W10/'DL x=-1'!$W10-'DL x=-1'!AE10</f>
        <v>-8.866950708709794</v>
      </c>
      <c r="AF20" s="6">
        <f>AF10*$W10/'DL x=-1'!$W10-'DL x=-1'!AF10</f>
        <v>-56.96129759387786</v>
      </c>
      <c r="AG20" s="6">
        <f>AG10*$W10/'DL x=-1'!$W10-'DL x=-1'!AG10</f>
        <v>-1.0483988102054234</v>
      </c>
      <c r="AH20" s="6">
        <f>AH10*$W10/'DL x=-1'!$W10-'DL x=-1'!AH10</f>
        <v>-1.2203133838902933</v>
      </c>
      <c r="AI20" s="6">
        <f>AI10*$W10/'DL x=-1'!$W10-'DL x=-1'!AI10</f>
        <v>-0.09108530491977618</v>
      </c>
      <c r="AJ20" s="6">
        <f>AJ10*$W10/'DL x=-1'!$W10-'DL x=-1'!AJ10</f>
        <v>0.5218188347833355</v>
      </c>
      <c r="AK20" s="6">
        <f>AK10*$W10/'DL x=-1'!$W10-'DL x=-1'!AK10</f>
        <v>1.1701810875727858</v>
      </c>
      <c r="AL20" s="6">
        <f>AL10*$W10/'DL x=-1'!$W10-'DL x=-1'!AL10</f>
        <v>-0.9933040427879121</v>
      </c>
      <c r="AM20" s="6">
        <f>AM10*$W10/'DL x=-1'!$W10-'DL x=-1'!AM10</f>
        <v>-0.9119786898294819</v>
      </c>
    </row>
    <row r="21" spans="2:33" ht="12.75">
      <c r="B21">
        <v>5</v>
      </c>
      <c r="C21" s="2">
        <v>-0.000279041</v>
      </c>
      <c r="D21" s="2">
        <v>-0.00123368</v>
      </c>
      <c r="U21" s="6"/>
      <c r="AG21" s="1"/>
    </row>
    <row r="22" spans="2:33" ht="12.75">
      <c r="B22">
        <v>6</v>
      </c>
      <c r="C22" s="2">
        <v>0.000674392</v>
      </c>
      <c r="D22" s="2">
        <v>-0.000889606</v>
      </c>
      <c r="AG22" s="1"/>
    </row>
    <row r="23" spans="2:33" ht="12.75">
      <c r="B23">
        <v>7</v>
      </c>
      <c r="C23" s="2">
        <v>0.000706625</v>
      </c>
      <c r="D23" s="2">
        <v>0.00170653</v>
      </c>
      <c r="U23" t="s">
        <v>96</v>
      </c>
      <c r="AG23" s="1"/>
    </row>
    <row r="24" spans="2:33" ht="12.75">
      <c r="B24">
        <v>8</v>
      </c>
      <c r="C24" s="2">
        <v>-0.000763165</v>
      </c>
      <c r="D24" s="2">
        <v>0.00342318</v>
      </c>
      <c r="U24" t="s">
        <v>97</v>
      </c>
      <c r="V24" s="11">
        <f>H1</f>
        <v>-2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-0.00487986</v>
      </c>
      <c r="D25" s="2">
        <v>-0.00690766</v>
      </c>
      <c r="AG25" s="1"/>
    </row>
    <row r="26" spans="2:33" ht="12.75">
      <c r="B26">
        <v>10</v>
      </c>
      <c r="C26" s="2">
        <v>-0.00215184</v>
      </c>
      <c r="D26" s="2">
        <v>-0.0110343</v>
      </c>
      <c r="U26" t="s">
        <v>62</v>
      </c>
      <c r="V26" s="6">
        <f>U4</f>
        <v>503.45</v>
      </c>
      <c r="X26" s="13"/>
      <c r="AG26" s="1"/>
    </row>
    <row r="27" spans="2:33" ht="12.75">
      <c r="B27">
        <v>11</v>
      </c>
      <c r="C27" s="2">
        <v>0.0122053</v>
      </c>
      <c r="D27" s="2">
        <v>0.0148616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0.0268147</v>
      </c>
      <c r="D28" s="2">
        <v>0.0412406</v>
      </c>
      <c r="V28" s="11">
        <f>$V$24-W28</f>
        <v>-1.5</v>
      </c>
      <c r="W28">
        <v>-0.5</v>
      </c>
      <c r="X28" s="4">
        <f>X$14*$W28^X$24</f>
        <v>-4.128940273975786</v>
      </c>
      <c r="Y28" s="4">
        <f>Y$14*$W28^Y$24</f>
        <v>1.6010081959767932</v>
      </c>
      <c r="Z28" s="4">
        <f aca="true" t="shared" si="15" ref="Z28:AE38">Z$14*$W28^Z$24</f>
        <v>-0.1824316484025057</v>
      </c>
      <c r="AA28" s="4">
        <f t="shared" si="15"/>
        <v>0.002627315632665883</v>
      </c>
      <c r="AB28" s="4">
        <f t="shared" si="15"/>
        <v>0.04240958827226127</v>
      </c>
      <c r="AC28" s="4">
        <f t="shared" si="15"/>
        <v>-0.03641212846255329</v>
      </c>
      <c r="AD28" s="4">
        <f t="shared" si="15"/>
        <v>-0.017430929843764056</v>
      </c>
      <c r="AE28" s="4">
        <f t="shared" si="15"/>
        <v>-0.02580314576381465</v>
      </c>
      <c r="AF28" s="4">
        <f>SUM(X28:AE28)</f>
        <v>-2.744973026566704</v>
      </c>
      <c r="AG28" s="1"/>
    </row>
    <row r="29" spans="2:32" ht="12.75">
      <c r="B29">
        <v>13</v>
      </c>
      <c r="C29" s="2">
        <v>-0.139438</v>
      </c>
      <c r="D29" s="2">
        <v>-0.132766</v>
      </c>
      <c r="V29" s="11">
        <f aca="true" t="shared" si="16" ref="V29:V38">$V$24-W29</f>
        <v>-1.6</v>
      </c>
      <c r="W29">
        <v>-0.4</v>
      </c>
      <c r="X29" s="4">
        <f aca="true" t="shared" si="17" ref="X29:Y38">X$14*$W29^X$24</f>
        <v>-3.303152219180629</v>
      </c>
      <c r="Y29" s="4">
        <f t="shared" si="17"/>
        <v>1.0246452454251478</v>
      </c>
      <c r="Z29" s="4">
        <f t="shared" si="15"/>
        <v>-0.09340500398208294</v>
      </c>
      <c r="AA29" s="4">
        <f t="shared" si="15"/>
        <v>0.001076148483139946</v>
      </c>
      <c r="AB29" s="4">
        <f t="shared" si="15"/>
        <v>0.01389677388505458</v>
      </c>
      <c r="AC29" s="4">
        <f t="shared" si="15"/>
        <v>-0.009545221003687576</v>
      </c>
      <c r="AD29" s="4">
        <f t="shared" si="15"/>
        <v>-0.0036555309383709505</v>
      </c>
      <c r="AE29" s="4">
        <f t="shared" si="15"/>
        <v>-0.0043290494995900375</v>
      </c>
      <c r="AF29" s="4">
        <f aca="true" t="shared" si="18" ref="AF29:AF38">SUM(X29:AE29)</f>
        <v>-2.374468856811018</v>
      </c>
    </row>
    <row r="30" spans="2:32" ht="12.75">
      <c r="B30">
        <v>14</v>
      </c>
      <c r="C30" s="2">
        <v>-0.264717</v>
      </c>
      <c r="D30" s="2">
        <v>-0.209549</v>
      </c>
      <c r="V30" s="11">
        <f t="shared" si="16"/>
        <v>-1.7</v>
      </c>
      <c r="W30">
        <v>-0.3</v>
      </c>
      <c r="X30" s="4">
        <f t="shared" si="17"/>
        <v>-2.4773641643854716</v>
      </c>
      <c r="Y30" s="4">
        <f t="shared" si="17"/>
        <v>0.5763629505516455</v>
      </c>
      <c r="Z30" s="4">
        <f t="shared" si="15"/>
        <v>-0.03940523605494123</v>
      </c>
      <c r="AA30" s="4">
        <f t="shared" si="15"/>
        <v>0.0003405001059934984</v>
      </c>
      <c r="AB30" s="4">
        <f t="shared" si="15"/>
        <v>0.003297769584051036</v>
      </c>
      <c r="AC30" s="4">
        <f t="shared" si="15"/>
        <v>-0.0016988442655488862</v>
      </c>
      <c r="AD30" s="4">
        <f t="shared" si="15"/>
        <v>-0.00048795447767439345</v>
      </c>
      <c r="AE30" s="4">
        <f t="shared" si="15"/>
        <v>-0.000433393764752353</v>
      </c>
      <c r="AF30" s="4">
        <f t="shared" si="18"/>
        <v>-1.9393883727066983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4155830</v>
      </c>
      <c r="F31" t="s">
        <v>79</v>
      </c>
      <c r="G31" t="s">
        <v>82</v>
      </c>
      <c r="H31">
        <v>-2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1302.46</v>
      </c>
      <c r="O31" t="s">
        <v>84</v>
      </c>
      <c r="P31" t="s">
        <v>82</v>
      </c>
      <c r="Q31" s="2">
        <v>0.367575</v>
      </c>
      <c r="V31" s="11">
        <f t="shared" si="16"/>
        <v>-1.8</v>
      </c>
      <c r="W31">
        <v>-0.2</v>
      </c>
      <c r="X31" s="4">
        <f t="shared" si="17"/>
        <v>-1.6515761095903145</v>
      </c>
      <c r="Y31" s="4">
        <f t="shared" si="17"/>
        <v>0.25616131135628695</v>
      </c>
      <c r="Z31" s="4">
        <f t="shared" si="15"/>
        <v>-0.011675625497760368</v>
      </c>
      <c r="AA31" s="4">
        <f t="shared" si="15"/>
        <v>6.725928019624663E-05</v>
      </c>
      <c r="AB31" s="4">
        <f t="shared" si="15"/>
        <v>0.0004342741839079556</v>
      </c>
      <c r="AC31" s="4">
        <f t="shared" si="15"/>
        <v>-0.00014914407818261837</v>
      </c>
      <c r="AD31" s="4">
        <f t="shared" si="15"/>
        <v>-2.855883545602305E-05</v>
      </c>
      <c r="AE31" s="4">
        <f t="shared" si="15"/>
        <v>-1.6910349607773584E-05</v>
      </c>
      <c r="AF31" s="4">
        <f t="shared" si="18"/>
        <v>-1.4067835035309302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-1.9</v>
      </c>
      <c r="W32">
        <v>-0.1</v>
      </c>
      <c r="X32" s="4">
        <f t="shared" si="17"/>
        <v>-0.8257880547951573</v>
      </c>
      <c r="Y32" s="4">
        <f t="shared" si="17"/>
        <v>0.06404032783907174</v>
      </c>
      <c r="Z32" s="4">
        <f t="shared" si="15"/>
        <v>-0.001459453187220046</v>
      </c>
      <c r="AA32" s="4">
        <f t="shared" si="15"/>
        <v>4.2037050122654144E-06</v>
      </c>
      <c r="AB32" s="4">
        <f t="shared" si="15"/>
        <v>1.3571068247123613E-05</v>
      </c>
      <c r="AC32" s="4">
        <f t="shared" si="15"/>
        <v>-2.330376221603412E-06</v>
      </c>
      <c r="AD32" s="4">
        <f t="shared" si="15"/>
        <v>-2.2311590200018009E-07</v>
      </c>
      <c r="AE32" s="4">
        <f t="shared" si="15"/>
        <v>-6.605605315536556E-08</v>
      </c>
      <c r="AF32" s="4">
        <f t="shared" si="18"/>
        <v>-0.7631920249182228</v>
      </c>
    </row>
    <row r="33" spans="2:32" ht="12.75">
      <c r="B33">
        <v>2</v>
      </c>
      <c r="C33" s="2">
        <v>0.502907</v>
      </c>
      <c r="D33" s="2">
        <v>-0.00223825</v>
      </c>
      <c r="V33" s="11">
        <f t="shared" si="16"/>
        <v>-2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7.04734E-05</v>
      </c>
      <c r="D34" s="2">
        <v>0.000572803</v>
      </c>
      <c r="V34" s="11">
        <f t="shared" si="16"/>
        <v>-2.1</v>
      </c>
      <c r="W34">
        <v>0.1</v>
      </c>
      <c r="X34" s="4">
        <f t="shared" si="17"/>
        <v>0.8257880547951573</v>
      </c>
      <c r="Y34" s="4">
        <f t="shared" si="17"/>
        <v>0.06404032783907174</v>
      </c>
      <c r="Z34" s="4">
        <f t="shared" si="15"/>
        <v>0.001459453187220046</v>
      </c>
      <c r="AA34" s="4">
        <f t="shared" si="15"/>
        <v>4.2037050122654144E-06</v>
      </c>
      <c r="AB34" s="4">
        <f t="shared" si="15"/>
        <v>-1.3571068247123613E-05</v>
      </c>
      <c r="AC34" s="4">
        <f t="shared" si="15"/>
        <v>-2.330376221603412E-06</v>
      </c>
      <c r="AD34" s="4">
        <f t="shared" si="15"/>
        <v>2.2311590200018009E-07</v>
      </c>
      <c r="AE34" s="4">
        <f t="shared" si="15"/>
        <v>-6.605605315536556E-08</v>
      </c>
      <c r="AF34" s="4">
        <f t="shared" si="18"/>
        <v>0.8912762951418415</v>
      </c>
    </row>
    <row r="35" spans="2:32" ht="12.75">
      <c r="B35">
        <v>4</v>
      </c>
      <c r="C35" s="2">
        <v>-0.000849513</v>
      </c>
      <c r="D35" s="2">
        <v>1.06017E-05</v>
      </c>
      <c r="V35" s="11">
        <f t="shared" si="16"/>
        <v>-2.2</v>
      </c>
      <c r="W35">
        <v>0.2</v>
      </c>
      <c r="X35" s="4">
        <f t="shared" si="17"/>
        <v>1.6515761095903145</v>
      </c>
      <c r="Y35" s="4">
        <f t="shared" si="17"/>
        <v>0.25616131135628695</v>
      </c>
      <c r="Z35" s="4">
        <f t="shared" si="15"/>
        <v>0.011675625497760368</v>
      </c>
      <c r="AA35" s="4">
        <f t="shared" si="15"/>
        <v>6.725928019624663E-05</v>
      </c>
      <c r="AB35" s="4">
        <f t="shared" si="15"/>
        <v>-0.0004342741839079556</v>
      </c>
      <c r="AC35" s="4">
        <f t="shared" si="15"/>
        <v>-0.00014914407818261837</v>
      </c>
      <c r="AD35" s="4">
        <f t="shared" si="15"/>
        <v>2.855883545602305E-05</v>
      </c>
      <c r="AE35" s="4">
        <f t="shared" si="15"/>
        <v>-1.6910349607773584E-05</v>
      </c>
      <c r="AF35" s="4">
        <f t="shared" si="18"/>
        <v>1.918908535948316</v>
      </c>
    </row>
    <row r="36" spans="2:32" ht="12.75">
      <c r="B36">
        <v>5</v>
      </c>
      <c r="C36" s="2">
        <v>-0.000242101</v>
      </c>
      <c r="D36" s="2">
        <v>-0.00120177</v>
      </c>
      <c r="V36" s="11">
        <f t="shared" si="16"/>
        <v>-2.3</v>
      </c>
      <c r="W36">
        <v>0.3</v>
      </c>
      <c r="X36" s="4">
        <f t="shared" si="17"/>
        <v>2.4773641643854716</v>
      </c>
      <c r="Y36" s="4">
        <f t="shared" si="17"/>
        <v>0.5763629505516455</v>
      </c>
      <c r="Z36" s="4">
        <f t="shared" si="15"/>
        <v>0.03940523605494123</v>
      </c>
      <c r="AA36" s="4">
        <f t="shared" si="15"/>
        <v>0.0003405001059934984</v>
      </c>
      <c r="AB36" s="4">
        <f t="shared" si="15"/>
        <v>-0.003297769584051036</v>
      </c>
      <c r="AC36" s="4">
        <f t="shared" si="15"/>
        <v>-0.0016988442655488862</v>
      </c>
      <c r="AD36" s="4">
        <f t="shared" si="15"/>
        <v>0.00048795447767439345</v>
      </c>
      <c r="AE36" s="4">
        <f t="shared" si="15"/>
        <v>-0.000433393764752353</v>
      </c>
      <c r="AF36" s="4">
        <f t="shared" si="18"/>
        <v>3.088530797961374</v>
      </c>
    </row>
    <row r="37" spans="2:32" ht="12.75">
      <c r="B37">
        <v>6</v>
      </c>
      <c r="C37" s="2">
        <v>0.000566879</v>
      </c>
      <c r="D37" s="2">
        <v>-0.000898553</v>
      </c>
      <c r="V37" s="11">
        <f t="shared" si="16"/>
        <v>-2.4</v>
      </c>
      <c r="W37">
        <v>0.4</v>
      </c>
      <c r="X37" s="4">
        <f t="shared" si="17"/>
        <v>3.303152219180629</v>
      </c>
      <c r="Y37" s="4">
        <f t="shared" si="17"/>
        <v>1.0246452454251478</v>
      </c>
      <c r="Z37" s="4">
        <f t="shared" si="15"/>
        <v>0.09340500398208294</v>
      </c>
      <c r="AA37" s="4">
        <f t="shared" si="15"/>
        <v>0.001076148483139946</v>
      </c>
      <c r="AB37" s="4">
        <f t="shared" si="15"/>
        <v>-0.01389677388505458</v>
      </c>
      <c r="AC37" s="4">
        <f t="shared" si="15"/>
        <v>-0.009545221003687576</v>
      </c>
      <c r="AD37" s="4">
        <f t="shared" si="15"/>
        <v>0.0036555309383709505</v>
      </c>
      <c r="AE37" s="4">
        <f>AE$14*$W37^AE$24</f>
        <v>-0.0043290494995900375</v>
      </c>
      <c r="AF37" s="4">
        <f t="shared" si="18"/>
        <v>4.398163103621037</v>
      </c>
    </row>
    <row r="38" spans="2:32" ht="12.75">
      <c r="B38">
        <v>7</v>
      </c>
      <c r="C38" s="2">
        <v>0.000675776</v>
      </c>
      <c r="D38" s="2">
        <v>0.0017211</v>
      </c>
      <c r="V38" s="11">
        <f t="shared" si="16"/>
        <v>-2.5</v>
      </c>
      <c r="W38">
        <v>0.5</v>
      </c>
      <c r="X38" s="4">
        <f>X$14*$W38^X$24</f>
        <v>4.128940273975786</v>
      </c>
      <c r="Y38" s="4">
        <f t="shared" si="17"/>
        <v>1.6010081959767932</v>
      </c>
      <c r="Z38" s="4">
        <f t="shared" si="15"/>
        <v>0.1824316484025057</v>
      </c>
      <c r="AA38" s="4">
        <f t="shared" si="15"/>
        <v>0.002627315632665883</v>
      </c>
      <c r="AB38" s="4">
        <f t="shared" si="15"/>
        <v>-0.04240958827226127</v>
      </c>
      <c r="AC38" s="4">
        <f t="shared" si="15"/>
        <v>-0.03641212846255329</v>
      </c>
      <c r="AD38" s="4">
        <f t="shared" si="15"/>
        <v>0.017430929843764056</v>
      </c>
      <c r="AE38" s="4">
        <f t="shared" si="15"/>
        <v>-0.02580314576381465</v>
      </c>
      <c r="AF38" s="4">
        <f t="shared" si="18"/>
        <v>5.827813501332885</v>
      </c>
    </row>
    <row r="39" spans="2:22" ht="12.75">
      <c r="B39">
        <v>8</v>
      </c>
      <c r="C39" s="2">
        <v>-0.000727652</v>
      </c>
      <c r="D39" s="2">
        <v>0.00357588</v>
      </c>
      <c r="V39" s="11"/>
    </row>
    <row r="40" spans="2:4" ht="12.75">
      <c r="B40">
        <v>9</v>
      </c>
      <c r="C40" s="2">
        <v>-0.00455058</v>
      </c>
      <c r="D40" s="2">
        <v>-0.00698458</v>
      </c>
    </row>
    <row r="41" spans="2:24" ht="12.75">
      <c r="B41">
        <v>10</v>
      </c>
      <c r="C41" s="2">
        <v>-0.0027302</v>
      </c>
      <c r="D41" s="2">
        <v>-0.0119216</v>
      </c>
      <c r="U41" t="s">
        <v>62</v>
      </c>
      <c r="V41" s="6">
        <f>U10</f>
        <v>1801.79</v>
      </c>
      <c r="X41" s="13"/>
    </row>
    <row r="42" spans="2:33" ht="12.75">
      <c r="B42">
        <v>11</v>
      </c>
      <c r="C42" s="2">
        <v>0.0131331</v>
      </c>
      <c r="D42" s="2">
        <v>0.0144818</v>
      </c>
      <c r="V42" s="13" t="s">
        <v>98</v>
      </c>
      <c r="W42" s="13" t="s">
        <v>79</v>
      </c>
      <c r="AF42" t="s">
        <v>99</v>
      </c>
      <c r="AG42" t="s">
        <v>143</v>
      </c>
    </row>
    <row r="43" spans="2:33" ht="12.75">
      <c r="B43">
        <v>12</v>
      </c>
      <c r="C43" s="2">
        <v>0.0287446</v>
      </c>
      <c r="D43" s="2">
        <v>0.0447984</v>
      </c>
      <c r="V43" s="11">
        <f>$V$24-W43</f>
        <v>-1.5</v>
      </c>
      <c r="W43">
        <v>-0.5</v>
      </c>
      <c r="X43" s="4">
        <f>X$20*$W43^X$24</f>
        <v>-0.5035475987651807</v>
      </c>
      <c r="Y43" s="4">
        <f>Y$20*$W43^Y$24</f>
        <v>-0.10367241694479734</v>
      </c>
      <c r="Z43" s="4">
        <f aca="true" t="shared" si="19" ref="Z43:AE53">Z$20*$W43^Z$24</f>
        <v>0.13011542438799584</v>
      </c>
      <c r="AA43" s="4">
        <f t="shared" si="19"/>
        <v>-0.07613164738370887</v>
      </c>
      <c r="AB43" s="4">
        <f t="shared" si="19"/>
        <v>-0.01293164619670717</v>
      </c>
      <c r="AC43" s="4">
        <f t="shared" si="19"/>
        <v>0.004040326988402287</v>
      </c>
      <c r="AD43" s="4">
        <f t="shared" si="19"/>
        <v>-0.009446628775712548</v>
      </c>
      <c r="AE43" s="4">
        <f t="shared" si="19"/>
        <v>-0.03463652620589763</v>
      </c>
      <c r="AF43" s="4">
        <f>SUM(X43:AE43)</f>
        <v>-0.6062107128956061</v>
      </c>
      <c r="AG43" s="4">
        <f>AF43-$AF$43+'DL x=-1'!$AF$43</f>
        <v>-2.570460234374999</v>
      </c>
    </row>
    <row r="44" spans="2:33" ht="12.75">
      <c r="B44">
        <v>13</v>
      </c>
      <c r="C44" s="2">
        <v>-0.150467</v>
      </c>
      <c r="D44" s="2">
        <v>-0.12352</v>
      </c>
      <c r="V44" s="11">
        <f aca="true" t="shared" si="20" ref="V44:V53">$V$24-W44</f>
        <v>-1.6</v>
      </c>
      <c r="W44">
        <v>-0.4</v>
      </c>
      <c r="X44" s="4">
        <f aca="true" t="shared" si="21" ref="X44:Y53">X$20*$W44^X$24</f>
        <v>-0.40283807901214463</v>
      </c>
      <c r="Y44" s="4">
        <f t="shared" si="21"/>
        <v>-0.06635034684467031</v>
      </c>
      <c r="Z44" s="4">
        <f t="shared" si="19"/>
        <v>0.06661909728665388</v>
      </c>
      <c r="AA44" s="4">
        <f t="shared" si="19"/>
        <v>-0.031183522768367167</v>
      </c>
      <c r="AB44" s="4">
        <f t="shared" si="19"/>
        <v>-0.004237441825737008</v>
      </c>
      <c r="AC44" s="4">
        <f t="shared" si="19"/>
        <v>0.00105914747804773</v>
      </c>
      <c r="AD44" s="4">
        <f t="shared" si="19"/>
        <v>-0.001981101643024314</v>
      </c>
      <c r="AE44" s="4">
        <f t="shared" si="19"/>
        <v>-0.005811044816460055</v>
      </c>
      <c r="AF44" s="4">
        <f aca="true" t="shared" si="22" ref="AF44:AF53">SUM(X44:AE44)</f>
        <v>-0.4447232921457019</v>
      </c>
      <c r="AG44" s="4">
        <f>AF44-$AF$43+'DL x=-1'!$AF$43</f>
        <v>-2.4089728136250947</v>
      </c>
    </row>
    <row r="45" spans="2:33" ht="12.75">
      <c r="B45">
        <v>14</v>
      </c>
      <c r="C45" s="2">
        <v>-0.262554</v>
      </c>
      <c r="D45" s="2">
        <v>-0.208471</v>
      </c>
      <c r="V45" s="11">
        <f t="shared" si="20"/>
        <v>-1.7</v>
      </c>
      <c r="W45">
        <v>-0.3</v>
      </c>
      <c r="X45" s="4">
        <f t="shared" si="21"/>
        <v>-0.3021285592591084</v>
      </c>
      <c r="Y45" s="4">
        <f t="shared" si="21"/>
        <v>-0.037322070100127044</v>
      </c>
      <c r="Z45" s="4">
        <f t="shared" si="19"/>
        <v>0.0281049316678071</v>
      </c>
      <c r="AA45" s="4">
        <f t="shared" si="19"/>
        <v>-0.009866661500928669</v>
      </c>
      <c r="AB45" s="4">
        <f t="shared" si="19"/>
        <v>-0.0010055648082559494</v>
      </c>
      <c r="AC45" s="4">
        <f t="shared" si="19"/>
        <v>0.0001885054959708971</v>
      </c>
      <c r="AD45" s="4">
        <f t="shared" si="19"/>
        <v>-0.00026444514729578677</v>
      </c>
      <c r="AE45" s="4">
        <f t="shared" si="19"/>
        <v>-0.0005817606359984495</v>
      </c>
      <c r="AF45" s="4">
        <f t="shared" si="22"/>
        <v>-0.3228756242879364</v>
      </c>
      <c r="AG45" s="4">
        <f>AF45-$AF$43+'DL x=-1'!$AF$43</f>
        <v>-2.2871251457673294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4155830</v>
      </c>
      <c r="F46" t="s">
        <v>79</v>
      </c>
      <c r="G46" t="s">
        <v>82</v>
      </c>
      <c r="H46">
        <v>-2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1502.16</v>
      </c>
      <c r="O46" t="s">
        <v>84</v>
      </c>
      <c r="P46" t="s">
        <v>82</v>
      </c>
      <c r="Q46" s="2">
        <v>0.398637</v>
      </c>
      <c r="V46" s="11">
        <f t="shared" si="20"/>
        <v>-1.8</v>
      </c>
      <c r="W46">
        <v>-0.2</v>
      </c>
      <c r="X46" s="4">
        <f t="shared" si="21"/>
        <v>-0.20141903950607232</v>
      </c>
      <c r="Y46" s="4">
        <f t="shared" si="21"/>
        <v>-0.016587586711167578</v>
      </c>
      <c r="Z46" s="4">
        <f t="shared" si="19"/>
        <v>0.008327387160831735</v>
      </c>
      <c r="AA46" s="4">
        <f t="shared" si="19"/>
        <v>-0.001948970173022948</v>
      </c>
      <c r="AB46" s="4">
        <f t="shared" si="19"/>
        <v>-0.0001324200570542815</v>
      </c>
      <c r="AC46" s="4">
        <f t="shared" si="19"/>
        <v>1.654917934449578E-05</v>
      </c>
      <c r="AD46" s="4">
        <f t="shared" si="19"/>
        <v>-1.547735658612745E-05</v>
      </c>
      <c r="AE46" s="4">
        <f t="shared" si="19"/>
        <v>-2.269939381429709E-05</v>
      </c>
      <c r="AF46" s="4">
        <f>SUM(X46:AE46)</f>
        <v>-0.21178225685754135</v>
      </c>
      <c r="AG46" s="4">
        <f>AF46-$AF$43+'DL x=-1'!$AF$43</f>
        <v>-2.1760317783369345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-1.9</v>
      </c>
      <c r="W47">
        <v>-0.1</v>
      </c>
      <c r="X47" s="4">
        <f t="shared" si="21"/>
        <v>-0.10070951975303616</v>
      </c>
      <c r="Y47" s="4">
        <f t="shared" si="21"/>
        <v>-0.004146896677791894</v>
      </c>
      <c r="Z47" s="4">
        <f t="shared" si="19"/>
        <v>0.001040923395103967</v>
      </c>
      <c r="AA47" s="4">
        <f t="shared" si="19"/>
        <v>-0.00012181063581393425</v>
      </c>
      <c r="AB47" s="4">
        <f t="shared" si="19"/>
        <v>-4.138126782946297E-06</v>
      </c>
      <c r="AC47" s="4">
        <f t="shared" si="19"/>
        <v>2.5858092725774657E-07</v>
      </c>
      <c r="AD47" s="4">
        <f t="shared" si="19"/>
        <v>-1.2091684832912071E-07</v>
      </c>
      <c r="AE47" s="4">
        <f t="shared" si="19"/>
        <v>-8.866950708709801E-08</v>
      </c>
      <c r="AF47" s="4">
        <f t="shared" si="22"/>
        <v>-0.10394139280374912</v>
      </c>
      <c r="AG47" s="4">
        <f>AF47-$AF$43+'DL x=-1'!$AF$43</f>
        <v>-2.068190914283142</v>
      </c>
    </row>
    <row r="48" spans="2:33" ht="12.75">
      <c r="B48">
        <v>2</v>
      </c>
      <c r="C48" s="2">
        <v>0.502854</v>
      </c>
      <c r="D48" s="2">
        <v>-0.00361596</v>
      </c>
      <c r="V48" s="11">
        <f t="shared" si="20"/>
        <v>-2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AF48-$AF$43+'DL x=-1'!$AF$43</f>
        <v>-1.9642495214793931</v>
      </c>
    </row>
    <row r="49" spans="2:33" ht="12.75">
      <c r="B49">
        <v>3</v>
      </c>
      <c r="C49" s="2">
        <v>0.000151112</v>
      </c>
      <c r="D49" s="2">
        <v>0.000624288</v>
      </c>
      <c r="V49" s="11">
        <f t="shared" si="20"/>
        <v>-2.1</v>
      </c>
      <c r="W49">
        <v>0.1</v>
      </c>
      <c r="X49" s="4">
        <f t="shared" si="21"/>
        <v>0.10070951975303616</v>
      </c>
      <c r="Y49" s="4">
        <f t="shared" si="21"/>
        <v>-0.004146896677791894</v>
      </c>
      <c r="Z49" s="4">
        <f t="shared" si="19"/>
        <v>-0.001040923395103967</v>
      </c>
      <c r="AA49" s="4">
        <f t="shared" si="19"/>
        <v>-0.00012181063581393425</v>
      </c>
      <c r="AB49" s="4">
        <f t="shared" si="19"/>
        <v>4.138126782946297E-06</v>
      </c>
      <c r="AC49" s="4">
        <f t="shared" si="19"/>
        <v>2.5858092725774657E-07</v>
      </c>
      <c r="AD49" s="4">
        <f t="shared" si="19"/>
        <v>1.2091684832912071E-07</v>
      </c>
      <c r="AE49" s="4">
        <f t="shared" si="19"/>
        <v>-8.866950708709801E-08</v>
      </c>
      <c r="AF49" s="4">
        <f t="shared" si="22"/>
        <v>0.09540431799937782</v>
      </c>
      <c r="AG49" s="4">
        <f>AF49-$AF$43+'DL x=-1'!$AF$43</f>
        <v>-1.8688452034800151</v>
      </c>
    </row>
    <row r="50" spans="2:33" ht="12.75">
      <c r="B50">
        <v>4</v>
      </c>
      <c r="C50" s="2">
        <v>-0.00088347</v>
      </c>
      <c r="D50" s="2">
        <v>2.60202E-05</v>
      </c>
      <c r="V50" s="11">
        <f t="shared" si="20"/>
        <v>-2.2</v>
      </c>
      <c r="W50">
        <v>0.2</v>
      </c>
      <c r="X50" s="4">
        <f t="shared" si="21"/>
        <v>0.20141903950607232</v>
      </c>
      <c r="Y50" s="4">
        <f t="shared" si="21"/>
        <v>-0.016587586711167578</v>
      </c>
      <c r="Z50" s="4">
        <f t="shared" si="19"/>
        <v>-0.008327387160831735</v>
      </c>
      <c r="AA50" s="4">
        <f t="shared" si="19"/>
        <v>-0.001948970173022948</v>
      </c>
      <c r="AB50" s="4">
        <f t="shared" si="19"/>
        <v>0.0001324200570542815</v>
      </c>
      <c r="AC50" s="4">
        <f t="shared" si="19"/>
        <v>1.654917934449578E-05</v>
      </c>
      <c r="AD50" s="4">
        <f t="shared" si="19"/>
        <v>1.547735658612745E-05</v>
      </c>
      <c r="AE50" s="4">
        <f t="shared" si="19"/>
        <v>-2.269939381429709E-05</v>
      </c>
      <c r="AF50" s="4">
        <f t="shared" si="22"/>
        <v>0.17469684266022065</v>
      </c>
      <c r="AG50" s="4">
        <f>AF50-$AF$43+'DL x=-1'!$AF$43</f>
        <v>-1.7895526788191725</v>
      </c>
    </row>
    <row r="51" spans="2:33" ht="12.75">
      <c r="B51">
        <v>5</v>
      </c>
      <c r="C51" s="2">
        <v>-0.000268287</v>
      </c>
      <c r="D51" s="2">
        <v>-0.00121388</v>
      </c>
      <c r="V51" s="11">
        <f t="shared" si="20"/>
        <v>-2.3</v>
      </c>
      <c r="W51">
        <v>0.3</v>
      </c>
      <c r="X51" s="4">
        <f t="shared" si="21"/>
        <v>0.3021285592591084</v>
      </c>
      <c r="Y51" s="4">
        <f t="shared" si="21"/>
        <v>-0.037322070100127044</v>
      </c>
      <c r="Z51" s="4">
        <f t="shared" si="19"/>
        <v>-0.0281049316678071</v>
      </c>
      <c r="AA51" s="4">
        <f t="shared" si="19"/>
        <v>-0.009866661500928669</v>
      </c>
      <c r="AB51" s="4">
        <f t="shared" si="19"/>
        <v>0.0010055648082559494</v>
      </c>
      <c r="AC51" s="4">
        <f t="shared" si="19"/>
        <v>0.0001885054959708971</v>
      </c>
      <c r="AD51" s="4">
        <f t="shared" si="19"/>
        <v>0.00026444514729578677</v>
      </c>
      <c r="AE51" s="4">
        <f t="shared" si="19"/>
        <v>-0.0005817606359984495</v>
      </c>
      <c r="AF51" s="4">
        <f t="shared" si="22"/>
        <v>0.2277116508057698</v>
      </c>
      <c r="AG51" s="4">
        <f>AF51-$AF$43+'DL x=-1'!$AF$43</f>
        <v>-1.7365378706736232</v>
      </c>
    </row>
    <row r="52" spans="2:33" ht="12.75">
      <c r="B52">
        <v>6</v>
      </c>
      <c r="C52" s="2">
        <v>0.000575132</v>
      </c>
      <c r="D52" s="2">
        <v>-0.000874057</v>
      </c>
      <c r="V52" s="11">
        <f t="shared" si="20"/>
        <v>-2.4</v>
      </c>
      <c r="W52">
        <v>0.4</v>
      </c>
      <c r="X52" s="4">
        <f t="shared" si="21"/>
        <v>0.40283807901214463</v>
      </c>
      <c r="Y52" s="4">
        <f t="shared" si="21"/>
        <v>-0.06635034684467031</v>
      </c>
      <c r="Z52" s="4">
        <f t="shared" si="19"/>
        <v>-0.06661909728665388</v>
      </c>
      <c r="AA52" s="4">
        <f t="shared" si="19"/>
        <v>-0.031183522768367167</v>
      </c>
      <c r="AB52" s="4">
        <f t="shared" si="19"/>
        <v>0.004237441825737008</v>
      </c>
      <c r="AC52" s="4">
        <f t="shared" si="19"/>
        <v>0.00105914747804773</v>
      </c>
      <c r="AD52" s="4">
        <f>AD$20*$W52^AD$24</f>
        <v>0.001981101643024314</v>
      </c>
      <c r="AE52" s="4">
        <f t="shared" si="19"/>
        <v>-0.005811044816460055</v>
      </c>
      <c r="AF52" s="4">
        <f t="shared" si="22"/>
        <v>0.24015175824280224</v>
      </c>
      <c r="AG52" s="4">
        <f>AF52-$AF$43+'DL x=-1'!$AF$43</f>
        <v>-1.7240977632365908</v>
      </c>
    </row>
    <row r="53" spans="2:33" ht="12.75">
      <c r="B53">
        <v>7</v>
      </c>
      <c r="C53" s="2">
        <v>0.000755881</v>
      </c>
      <c r="D53" s="2">
        <v>0.00178933</v>
      </c>
      <c r="V53" s="11">
        <f t="shared" si="20"/>
        <v>-2.5</v>
      </c>
      <c r="W53">
        <v>0.5</v>
      </c>
      <c r="X53" s="4">
        <f t="shared" si="21"/>
        <v>0.5035475987651807</v>
      </c>
      <c r="Y53" s="4">
        <f t="shared" si="21"/>
        <v>-0.10367241694479734</v>
      </c>
      <c r="Z53" s="4">
        <f t="shared" si="19"/>
        <v>-0.13011542438799584</v>
      </c>
      <c r="AA53" s="4">
        <f t="shared" si="19"/>
        <v>-0.07613164738370887</v>
      </c>
      <c r="AB53" s="4">
        <f t="shared" si="19"/>
        <v>0.01293164619670717</v>
      </c>
      <c r="AC53" s="4">
        <f t="shared" si="19"/>
        <v>0.004040326988402287</v>
      </c>
      <c r="AD53" s="4">
        <f t="shared" si="19"/>
        <v>0.009446628775712548</v>
      </c>
      <c r="AE53" s="4">
        <f t="shared" si="19"/>
        <v>-0.03463652620589763</v>
      </c>
      <c r="AF53" s="4">
        <f t="shared" si="22"/>
        <v>0.18541018580360308</v>
      </c>
      <c r="AG53" s="4">
        <f>AF53-$AF$43+'DL x=-1'!$AF$43</f>
        <v>-1.77883933567579</v>
      </c>
    </row>
    <row r="54" spans="2:4" ht="12.75">
      <c r="B54">
        <v>8</v>
      </c>
      <c r="C54" s="2">
        <v>-0.000747212</v>
      </c>
      <c r="D54" s="2">
        <v>0.00340361</v>
      </c>
    </row>
    <row r="55" spans="2:4" ht="12.75">
      <c r="B55">
        <v>9</v>
      </c>
      <c r="C55" s="2">
        <v>-0.00431057</v>
      </c>
      <c r="D55" s="2">
        <v>-0.00649482</v>
      </c>
    </row>
    <row r="56" spans="2:4" ht="12.75">
      <c r="B56">
        <v>10</v>
      </c>
      <c r="C56" s="2">
        <v>-0.00290721</v>
      </c>
      <c r="D56" s="2">
        <v>-0.0107218</v>
      </c>
    </row>
    <row r="57" spans="2:4" ht="12.75">
      <c r="B57">
        <v>11</v>
      </c>
      <c r="C57" s="2">
        <v>0.0138683</v>
      </c>
      <c r="D57" s="2">
        <v>0.014273</v>
      </c>
    </row>
    <row r="58" spans="2:4" ht="12.75">
      <c r="B58">
        <v>12</v>
      </c>
      <c r="C58" s="2">
        <v>0.0264002</v>
      </c>
      <c r="D58" s="2">
        <v>0.0415407</v>
      </c>
    </row>
    <row r="59" spans="2:4" ht="12.75">
      <c r="B59">
        <v>13</v>
      </c>
      <c r="C59" s="2">
        <v>-0.146148</v>
      </c>
      <c r="D59" s="2">
        <v>-0.122229</v>
      </c>
    </row>
    <row r="60" spans="2:4" ht="12.75">
      <c r="B60">
        <v>14</v>
      </c>
      <c r="C60" s="2">
        <v>-0.307332</v>
      </c>
      <c r="D60" s="2">
        <v>-0.194753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4155830</v>
      </c>
      <c r="F61" t="s">
        <v>79</v>
      </c>
      <c r="G61" t="s">
        <v>82</v>
      </c>
      <c r="H61">
        <v>-2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1602.03</v>
      </c>
      <c r="O61" t="s">
        <v>84</v>
      </c>
      <c r="P61" t="s">
        <v>82</v>
      </c>
      <c r="Q61" s="2">
        <v>0.411487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0.502853</v>
      </c>
      <c r="D63" s="2">
        <v>-0.0041689</v>
      </c>
    </row>
    <row r="64" spans="2:4" ht="12.75">
      <c r="B64">
        <v>3</v>
      </c>
      <c r="C64" s="2">
        <v>0.000185402</v>
      </c>
      <c r="D64" s="2">
        <v>0.000638198</v>
      </c>
    </row>
    <row r="65" spans="2:4" ht="12.75">
      <c r="B65">
        <v>4</v>
      </c>
      <c r="C65" s="2">
        <v>-0.000886866</v>
      </c>
      <c r="D65" s="2">
        <v>3.89075E-05</v>
      </c>
    </row>
    <row r="66" spans="2:4" ht="12.75">
      <c r="B66">
        <v>5</v>
      </c>
      <c r="C66" s="2">
        <v>-0.000263079</v>
      </c>
      <c r="D66" s="2">
        <v>-0.00120025</v>
      </c>
    </row>
    <row r="67" spans="2:4" ht="12.75">
      <c r="B67">
        <v>6</v>
      </c>
      <c r="C67" s="2">
        <v>0.000565121</v>
      </c>
      <c r="D67" s="2">
        <v>-0.000875621</v>
      </c>
    </row>
    <row r="68" spans="2:4" ht="12.75">
      <c r="B68">
        <v>7</v>
      </c>
      <c r="C68" s="2">
        <v>0.000735743</v>
      </c>
      <c r="D68" s="2">
        <v>0.0017191</v>
      </c>
    </row>
    <row r="69" spans="2:4" ht="12.75">
      <c r="B69">
        <v>8</v>
      </c>
      <c r="C69" s="2">
        <v>-0.000583798</v>
      </c>
      <c r="D69" s="2">
        <v>0.00356817</v>
      </c>
    </row>
    <row r="70" spans="2:4" ht="12.75">
      <c r="B70">
        <v>9</v>
      </c>
      <c r="C70" s="2">
        <v>-0.00468636</v>
      </c>
      <c r="D70" s="2">
        <v>-0.00656252</v>
      </c>
    </row>
    <row r="71" spans="2:4" ht="12.75">
      <c r="B71">
        <v>10</v>
      </c>
      <c r="C71" s="2">
        <v>-0.00278761</v>
      </c>
      <c r="D71" s="2">
        <v>-0.0112013</v>
      </c>
    </row>
    <row r="72" spans="2:4" ht="12.75">
      <c r="B72">
        <v>11</v>
      </c>
      <c r="C72" s="2">
        <v>0.0126891</v>
      </c>
      <c r="D72" s="2">
        <v>0.013911</v>
      </c>
    </row>
    <row r="73" spans="2:4" ht="12.75">
      <c r="B73">
        <v>12</v>
      </c>
      <c r="C73" s="2">
        <v>0.0279928</v>
      </c>
      <c r="D73" s="2">
        <v>0.0447717</v>
      </c>
    </row>
    <row r="74" spans="2:4" ht="12.75">
      <c r="B74">
        <v>13</v>
      </c>
      <c r="C74" s="2">
        <v>-0.139681</v>
      </c>
      <c r="D74" s="2">
        <v>-0.109866</v>
      </c>
    </row>
    <row r="75" spans="2:4" ht="12.75">
      <c r="B75">
        <v>14</v>
      </c>
      <c r="C75" s="2">
        <v>-0.279655</v>
      </c>
      <c r="D75" s="2">
        <v>-0.203442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4155830</v>
      </c>
      <c r="F76" t="s">
        <v>79</v>
      </c>
      <c r="G76" t="s">
        <v>82</v>
      </c>
      <c r="H76">
        <v>-2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1701.93</v>
      </c>
      <c r="O76" t="s">
        <v>84</v>
      </c>
      <c r="P76" t="s">
        <v>82</v>
      </c>
      <c r="Q76" s="2">
        <v>0.422985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0.502805</v>
      </c>
      <c r="D78" s="2">
        <v>-0.00460732</v>
      </c>
    </row>
    <row r="79" spans="2:4" ht="12.75">
      <c r="B79">
        <v>3</v>
      </c>
      <c r="C79" s="2">
        <v>0.000226444</v>
      </c>
      <c r="D79" s="2">
        <v>0.000646079</v>
      </c>
    </row>
    <row r="80" spans="2:4" ht="12.75">
      <c r="B80">
        <v>4</v>
      </c>
      <c r="C80" s="2">
        <v>-0.000883777</v>
      </c>
      <c r="D80" s="2">
        <v>5.78948E-05</v>
      </c>
    </row>
    <row r="81" spans="2:4" ht="12.75">
      <c r="B81">
        <v>5</v>
      </c>
      <c r="C81" s="2">
        <v>-0.000229384</v>
      </c>
      <c r="D81" s="2">
        <v>-0.00121247</v>
      </c>
    </row>
    <row r="82" spans="2:4" ht="12.75">
      <c r="B82">
        <v>6</v>
      </c>
      <c r="C82" s="2">
        <v>0.000565025</v>
      </c>
      <c r="D82" s="2">
        <v>-0.00088965</v>
      </c>
    </row>
    <row r="83" spans="2:4" ht="12.75">
      <c r="B83">
        <v>7</v>
      </c>
      <c r="C83" s="2">
        <v>0.000723916</v>
      </c>
      <c r="D83" s="2">
        <v>0.00163746</v>
      </c>
    </row>
    <row r="84" spans="2:4" ht="12.75">
      <c r="B84">
        <v>8</v>
      </c>
      <c r="C84" s="2">
        <v>-0.000496337</v>
      </c>
      <c r="D84" s="2">
        <v>0.00341227</v>
      </c>
    </row>
    <row r="85" spans="2:4" ht="12.75">
      <c r="B85">
        <v>9</v>
      </c>
      <c r="C85" s="2">
        <v>-0.00441455</v>
      </c>
      <c r="D85" s="2">
        <v>-0.00685739</v>
      </c>
    </row>
    <row r="86" spans="2:4" ht="12.75">
      <c r="B86">
        <v>10</v>
      </c>
      <c r="C86" s="2">
        <v>-0.00237166</v>
      </c>
      <c r="D86" s="2">
        <v>-0.0102021</v>
      </c>
    </row>
    <row r="87" spans="2:4" ht="12.75">
      <c r="B87">
        <v>11</v>
      </c>
      <c r="C87" s="2">
        <v>0.0123916</v>
      </c>
      <c r="D87" s="2">
        <v>0.0143918</v>
      </c>
    </row>
    <row r="88" spans="2:4" ht="12.75">
      <c r="B88">
        <v>12</v>
      </c>
      <c r="C88" s="2">
        <v>0.0295995</v>
      </c>
      <c r="D88" s="2">
        <v>0.0426151</v>
      </c>
    </row>
    <row r="89" spans="2:4" ht="12.75">
      <c r="B89">
        <v>13</v>
      </c>
      <c r="C89" s="2">
        <v>-0.140853</v>
      </c>
      <c r="D89" s="2">
        <v>-0.133805</v>
      </c>
    </row>
    <row r="90" spans="2:4" ht="12.75">
      <c r="B90">
        <v>14</v>
      </c>
      <c r="C90" s="2">
        <v>-0.267433</v>
      </c>
      <c r="D90" s="2">
        <v>-0.19609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4155830</v>
      </c>
      <c r="F91" t="s">
        <v>79</v>
      </c>
      <c r="G91" t="s">
        <v>82</v>
      </c>
      <c r="H91">
        <v>-2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1801.79</v>
      </c>
      <c r="O91" t="s">
        <v>84</v>
      </c>
      <c r="P91" t="s">
        <v>82</v>
      </c>
      <c r="Q91" s="2">
        <v>0.433092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0.502807</v>
      </c>
      <c r="D93" s="2">
        <v>-0.00492329</v>
      </c>
    </row>
    <row r="94" spans="2:4" ht="12.75">
      <c r="B94">
        <v>3</v>
      </c>
      <c r="C94" s="2">
        <v>0.000257003</v>
      </c>
      <c r="D94" s="2">
        <v>0.00065986</v>
      </c>
    </row>
    <row r="95" spans="2:4" ht="12.75">
      <c r="B95">
        <v>4</v>
      </c>
      <c r="C95" s="2">
        <v>-0.00090057</v>
      </c>
      <c r="D95" s="2">
        <v>7.29486E-05</v>
      </c>
    </row>
    <row r="96" spans="2:4" ht="12.75">
      <c r="B96">
        <v>5</v>
      </c>
      <c r="C96" s="2">
        <v>-0.000256278</v>
      </c>
      <c r="D96" s="2">
        <v>-0.00117777</v>
      </c>
    </row>
    <row r="97" spans="2:4" ht="12.75">
      <c r="B97">
        <v>6</v>
      </c>
      <c r="C97" s="2">
        <v>0.000524712</v>
      </c>
      <c r="D97" s="2">
        <v>-0.000880421</v>
      </c>
    </row>
    <row r="98" spans="2:4" ht="12.75">
      <c r="B98">
        <v>7</v>
      </c>
      <c r="C98" s="2">
        <v>0.000725957</v>
      </c>
      <c r="D98" s="2">
        <v>0.00168638</v>
      </c>
    </row>
    <row r="99" spans="2:4" ht="12.75">
      <c r="B99">
        <v>8</v>
      </c>
      <c r="C99" s="2">
        <v>-0.000469842</v>
      </c>
      <c r="D99" s="2">
        <v>0.00344738</v>
      </c>
    </row>
    <row r="100" spans="2:4" ht="12.75">
      <c r="B100">
        <v>9</v>
      </c>
      <c r="C100" s="2">
        <v>-0.00413126</v>
      </c>
      <c r="D100" s="2">
        <v>-0.00611725</v>
      </c>
    </row>
    <row r="101" spans="2:4" ht="12.75">
      <c r="B101">
        <v>10</v>
      </c>
      <c r="C101" s="2">
        <v>-0.00300045</v>
      </c>
      <c r="D101" s="2">
        <v>-0.0108303</v>
      </c>
    </row>
    <row r="102" spans="2:4" ht="12.75">
      <c r="B102">
        <v>11</v>
      </c>
      <c r="C102" s="2">
        <v>0.0118286</v>
      </c>
      <c r="D102" s="2">
        <v>0.0129081</v>
      </c>
    </row>
    <row r="103" spans="2:4" ht="12.75">
      <c r="B103">
        <v>12</v>
      </c>
      <c r="C103" s="2">
        <v>0.0254646</v>
      </c>
      <c r="D103" s="2">
        <v>0.0412081</v>
      </c>
    </row>
    <row r="104" spans="2:4" ht="12.75">
      <c r="B104">
        <v>13</v>
      </c>
      <c r="C104" s="2">
        <v>-0.130282</v>
      </c>
      <c r="D104" s="2">
        <v>-0.111291</v>
      </c>
    </row>
    <row r="105" spans="2:4" ht="12.75">
      <c r="B105">
        <v>14</v>
      </c>
      <c r="C105" s="2">
        <v>-0.308005</v>
      </c>
      <c r="D105" s="2">
        <v>-0.196917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X39" sqref="X39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8" width="2.5742187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4155744</v>
      </c>
      <c r="F1" t="s">
        <v>79</v>
      </c>
      <c r="G1" t="s">
        <v>82</v>
      </c>
      <c r="H1">
        <v>-1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503.56</v>
      </c>
      <c r="O1" t="s">
        <v>84</v>
      </c>
      <c r="P1" t="s">
        <v>82</v>
      </c>
      <c r="Q1" s="2">
        <v>0.0765981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1.01637</v>
      </c>
      <c r="D3" s="2">
        <v>0.00695381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0.000324765</v>
      </c>
      <c r="D4" s="2">
        <v>0.000972143</v>
      </c>
      <c r="S4">
        <v>0</v>
      </c>
      <c r="U4" s="6">
        <f aca="true" ca="1" t="shared" si="2" ref="U4:U10">OFFSET($A$1,U$1+$T$1*$S4-1,13)</f>
        <v>503.56</v>
      </c>
      <c r="V4" s="6"/>
      <c r="W4" s="12">
        <f ca="1">OFFSET($A$1,W$1+$T$1*$S4-1,16)*$T$2</f>
        <v>-0.0765981</v>
      </c>
      <c r="X4" s="6">
        <f ca="1">-OFFSET($A$1,X$1+$T$1*$S4-1,2)*10000*$T$2</f>
        <v>10163.7</v>
      </c>
      <c r="Y4" s="6">
        <f aca="true" ca="1" t="shared" si="3" ref="Y4:AE10">OFFSET($A$1,Y$1+$T$1*$S4-1,2)*10000*$T$2</f>
        <v>-3.24765</v>
      </c>
      <c r="Z4" s="6">
        <f ca="1">-OFFSET($A$1,Z$1+$T$1*$S4-1,2)*10000*$T$2</f>
        <v>-16.1226</v>
      </c>
      <c r="AA4" s="6">
        <f ca="1" t="shared" si="3"/>
        <v>4.961609999999999</v>
      </c>
      <c r="AB4" s="6">
        <f ca="1">-OFFSET($A$1,AB$1+$T$1*$S4-1,2)*10000*$T$2</f>
        <v>12.7986</v>
      </c>
      <c r="AC4" s="6">
        <f ca="1" t="shared" si="3"/>
        <v>-11.303</v>
      </c>
      <c r="AD4" s="6">
        <f ca="1">-OFFSET($A$1,AD$1+$T$1*$S4-1,2)*10000*$T$2</f>
        <v>-13.821599999999998</v>
      </c>
      <c r="AE4" s="6">
        <f ca="1" t="shared" si="3"/>
        <v>85.8032</v>
      </c>
      <c r="AF4" s="6">
        <f aca="true" ca="1" t="shared" si="4" ref="AF4:AL10">OFFSET($A$1,AF$1+$T$1*$S4-1,3)*10000*$T$2</f>
        <v>-69.5381</v>
      </c>
      <c r="AG4" s="6">
        <f ca="1">-OFFSET($A$1,AG$1+$T$1*$S4-1,3)*10000*$T$2</f>
        <v>9.72143</v>
      </c>
      <c r="AH4" s="6">
        <f ca="1" t="shared" si="4"/>
        <v>0.763142</v>
      </c>
      <c r="AI4" s="6">
        <f ca="1">-OFFSET($A$1,AI$1+$T$1*$S4-1,3)*10000*$T$2</f>
        <v>-23.5792</v>
      </c>
      <c r="AJ4" s="6">
        <f ca="1" t="shared" si="4"/>
        <v>17.028200000000002</v>
      </c>
      <c r="AK4" s="6">
        <f ca="1">-OFFSET($A$1,AK$1+$T$1*$S4-1,3)*10000*$T$2</f>
        <v>36.0304</v>
      </c>
      <c r="AL4" s="6">
        <f ca="1" t="shared" si="4"/>
        <v>-66.0452</v>
      </c>
      <c r="AM4" s="6">
        <f ca="1">-OFFSET($A$1,AM$1+$T$1*$S4-1,3)*10000*$T$2</f>
        <v>-141.055</v>
      </c>
    </row>
    <row r="5" spans="2:39" ht="12.75">
      <c r="B5">
        <v>4</v>
      </c>
      <c r="C5" s="2">
        <v>-0.00161226</v>
      </c>
      <c r="D5" s="2">
        <v>-7.63142E-05</v>
      </c>
      <c r="S5">
        <v>1</v>
      </c>
      <c r="U5" s="6">
        <f ca="1" t="shared" si="2"/>
        <v>1002.81</v>
      </c>
      <c r="V5" s="6"/>
      <c r="W5" s="12">
        <f aca="true" ca="1" t="shared" si="5" ref="W5:W10">OFFSET($A$1,W$1+$T$1*$S5-1,16)*$T$2</f>
        <v>-0.149414</v>
      </c>
      <c r="X5" s="6">
        <f aca="true" ca="1" t="shared" si="6" ref="X5:X10">-OFFSET($A$1,X$1+$T$1*$S5-1,2)*10000*$T$2</f>
        <v>10138.8</v>
      </c>
      <c r="Y5" s="6">
        <f ca="1" t="shared" si="3"/>
        <v>-3.6068599999999997</v>
      </c>
      <c r="Z5" s="6">
        <f aca="true" ca="1" t="shared" si="7" ref="Z5:Z10">-OFFSET($A$1,Z$1+$T$1*$S5-1,2)*10000*$T$2</f>
        <v>-16.2486</v>
      </c>
      <c r="AA5" s="6">
        <f ca="1" t="shared" si="3"/>
        <v>5.41463</v>
      </c>
      <c r="AB5" s="6">
        <f aca="true" ca="1" t="shared" si="8" ref="AB5:AB10">-OFFSET($A$1,AB$1+$T$1*$S5-1,2)*10000*$T$2</f>
        <v>11.3925</v>
      </c>
      <c r="AC5" s="6">
        <f ca="1" t="shared" si="3"/>
        <v>-12.8542</v>
      </c>
      <c r="AD5" s="6">
        <f aca="true" ca="1" t="shared" si="9" ref="AD5:AD10">-OFFSET($A$1,AD$1+$T$1*$S5-1,2)*10000*$T$2</f>
        <v>-13.1644</v>
      </c>
      <c r="AE5" s="6">
        <f ca="1" t="shared" si="3"/>
        <v>82.0734</v>
      </c>
      <c r="AF5" s="6">
        <f ca="1" t="shared" si="4"/>
        <v>-27.7821</v>
      </c>
      <c r="AG5" s="6">
        <f aca="true" ca="1" t="shared" si="10" ref="AG5:AG10">-OFFSET($A$1,AG$1+$T$1*$S5-1,3)*10000*$T$2</f>
        <v>10.095799999999999</v>
      </c>
      <c r="AH5" s="6">
        <f ca="1" t="shared" si="4"/>
        <v>0.32560700000000004</v>
      </c>
      <c r="AI5" s="6">
        <f aca="true" ca="1" t="shared" si="11" ref="AI5:AI10">-OFFSET($A$1,AI$1+$T$1*$S5-1,3)*10000*$T$2</f>
        <v>-24.1583</v>
      </c>
      <c r="AJ5" s="6">
        <f ca="1" t="shared" si="4"/>
        <v>17.4116</v>
      </c>
      <c r="AK5" s="6">
        <f aca="true" ca="1" t="shared" si="12" ref="AK5:AK10">-OFFSET($A$1,AK$1+$T$1*$S5-1,3)*10000*$T$2</f>
        <v>33.0578</v>
      </c>
      <c r="AL5" s="6">
        <f ca="1" t="shared" si="4"/>
        <v>-66.9202</v>
      </c>
      <c r="AM5" s="6">
        <f aca="true" ca="1" t="shared" si="13" ref="AM5:AM10">-OFFSET($A$1,AM$1+$T$1*$S5-1,3)*10000*$T$2</f>
        <v>-129.143</v>
      </c>
    </row>
    <row r="6" spans="2:39" ht="12.75">
      <c r="B6">
        <v>5</v>
      </c>
      <c r="C6" s="2">
        <v>-0.000496161</v>
      </c>
      <c r="D6" s="2">
        <v>-0.00235792</v>
      </c>
      <c r="S6">
        <v>2</v>
      </c>
      <c r="U6" s="6">
        <f ca="1" t="shared" si="2"/>
        <v>1302.49</v>
      </c>
      <c r="V6" s="6"/>
      <c r="W6" s="12">
        <f ca="1" t="shared" si="5"/>
        <v>-0.18232</v>
      </c>
      <c r="X6" s="6">
        <f ca="1" t="shared" si="6"/>
        <v>10135.5</v>
      </c>
      <c r="Y6" s="6">
        <f ca="1" t="shared" si="3"/>
        <v>-4.04891</v>
      </c>
      <c r="Z6" s="6">
        <f ca="1" t="shared" si="7"/>
        <v>-16.543599999999998</v>
      </c>
      <c r="AA6" s="6">
        <f ca="1" t="shared" si="3"/>
        <v>5.50867</v>
      </c>
      <c r="AB6" s="6">
        <f ca="1" t="shared" si="8"/>
        <v>11.187700000000001</v>
      </c>
      <c r="AC6" s="6">
        <f ca="1" t="shared" si="3"/>
        <v>-12.602500000000001</v>
      </c>
      <c r="AD6" s="6">
        <f ca="1" t="shared" si="9"/>
        <v>-12.794099999999998</v>
      </c>
      <c r="AE6" s="6">
        <f ca="1" t="shared" si="3"/>
        <v>79.0051</v>
      </c>
      <c r="AF6" s="6">
        <f ca="1" t="shared" si="4"/>
        <v>36.441199999999995</v>
      </c>
      <c r="AG6" s="6">
        <f ca="1" t="shared" si="10"/>
        <v>11.7489</v>
      </c>
      <c r="AH6" s="6">
        <f ca="1" t="shared" si="4"/>
        <v>0.255845</v>
      </c>
      <c r="AI6" s="6">
        <f ca="1" t="shared" si="11"/>
        <v>-23.4293</v>
      </c>
      <c r="AJ6" s="6">
        <f ca="1" t="shared" si="4"/>
        <v>18.5088</v>
      </c>
      <c r="AK6" s="6">
        <f ca="1" t="shared" si="12"/>
        <v>33.3955</v>
      </c>
      <c r="AL6" s="6">
        <f ca="1" t="shared" si="4"/>
        <v>-69.6819</v>
      </c>
      <c r="AM6" s="6">
        <f ca="1" t="shared" si="13"/>
        <v>-135.255</v>
      </c>
    </row>
    <row r="7" spans="2:39" ht="12.75">
      <c r="B7">
        <v>6</v>
      </c>
      <c r="C7" s="2">
        <v>0.00127986</v>
      </c>
      <c r="D7" s="2">
        <v>-0.00170282</v>
      </c>
      <c r="S7">
        <v>3</v>
      </c>
      <c r="U7" s="6">
        <f ca="1" t="shared" si="2"/>
        <v>1502.17</v>
      </c>
      <c r="V7" s="6"/>
      <c r="W7" s="12">
        <f ca="1" t="shared" si="5"/>
        <v>-0.197697</v>
      </c>
      <c r="X7" s="6">
        <f ca="1" t="shared" si="6"/>
        <v>10137.1</v>
      </c>
      <c r="Y7" s="6">
        <f ca="1" t="shared" si="3"/>
        <v>-4.53328</v>
      </c>
      <c r="Z7" s="6">
        <f ca="1" t="shared" si="7"/>
        <v>-16.7734</v>
      </c>
      <c r="AA7" s="6">
        <f ca="1" t="shared" si="3"/>
        <v>6.07394</v>
      </c>
      <c r="AB7" s="6">
        <f ca="1" t="shared" si="8"/>
        <v>11.219299999999999</v>
      </c>
      <c r="AC7" s="6">
        <f ca="1" t="shared" si="3"/>
        <v>-13.3039</v>
      </c>
      <c r="AD7" s="6">
        <f ca="1" t="shared" si="9"/>
        <v>-6.63905</v>
      </c>
      <c r="AE7" s="6">
        <f ca="1" t="shared" si="3"/>
        <v>89.66399999999999</v>
      </c>
      <c r="AF7" s="6">
        <f ca="1" t="shared" si="4"/>
        <v>97.4891</v>
      </c>
      <c r="AG7" s="6">
        <f ca="1" t="shared" si="10"/>
        <v>12.9668</v>
      </c>
      <c r="AH7" s="6">
        <f ca="1" t="shared" si="4"/>
        <v>-0.374198</v>
      </c>
      <c r="AI7" s="6">
        <f ca="1" t="shared" si="11"/>
        <v>-23.6564</v>
      </c>
      <c r="AJ7" s="6">
        <f ca="1" t="shared" si="4"/>
        <v>18.1062</v>
      </c>
      <c r="AK7" s="6">
        <f ca="1" t="shared" si="12"/>
        <v>33.9912</v>
      </c>
      <c r="AL7" s="6">
        <f ca="1" t="shared" si="4"/>
        <v>-69.6242</v>
      </c>
      <c r="AM7" s="6">
        <f ca="1" t="shared" si="13"/>
        <v>-128.054</v>
      </c>
    </row>
    <row r="8" spans="2:39" ht="12.75">
      <c r="B8">
        <v>7</v>
      </c>
      <c r="C8" s="2">
        <v>0.0011303</v>
      </c>
      <c r="D8" s="2">
        <v>0.00360304</v>
      </c>
      <c r="S8">
        <v>4</v>
      </c>
      <c r="U8" s="6">
        <f ca="1" t="shared" si="2"/>
        <v>1602.07</v>
      </c>
      <c r="V8" s="6"/>
      <c r="W8" s="12">
        <f ca="1" t="shared" si="5"/>
        <v>-0.204156</v>
      </c>
      <c r="X8" s="6">
        <f ca="1" t="shared" si="6"/>
        <v>10133.300000000001</v>
      </c>
      <c r="Y8" s="6">
        <f ca="1" t="shared" si="3"/>
        <v>-4.53089</v>
      </c>
      <c r="Z8" s="6">
        <f ca="1" t="shared" si="7"/>
        <v>-16.9532</v>
      </c>
      <c r="AA8" s="6">
        <f ca="1" t="shared" si="3"/>
        <v>6.4436599999999995</v>
      </c>
      <c r="AB8" s="6">
        <f ca="1" t="shared" si="8"/>
        <v>11.1131</v>
      </c>
      <c r="AC8" s="6">
        <f ca="1" t="shared" si="3"/>
        <v>-12.6202</v>
      </c>
      <c r="AD8" s="6">
        <f ca="1" t="shared" si="9"/>
        <v>-9.322999999999999</v>
      </c>
      <c r="AE8" s="6">
        <f ca="1" t="shared" si="3"/>
        <v>87.9942</v>
      </c>
      <c r="AF8" s="6">
        <f ca="1" t="shared" si="4"/>
        <v>123.454</v>
      </c>
      <c r="AG8" s="6">
        <f ca="1" t="shared" si="10"/>
        <v>13.6577</v>
      </c>
      <c r="AH8" s="6">
        <f ca="1" t="shared" si="4"/>
        <v>-0.34919799999999995</v>
      </c>
      <c r="AI8" s="6">
        <f ca="1" t="shared" si="11"/>
        <v>-23.376</v>
      </c>
      <c r="AJ8" s="6">
        <f ca="1" t="shared" si="4"/>
        <v>18.0402</v>
      </c>
      <c r="AK8" s="6">
        <f ca="1" t="shared" si="12"/>
        <v>32.7299</v>
      </c>
      <c r="AL8" s="6">
        <f ca="1" t="shared" si="4"/>
        <v>-69.567</v>
      </c>
      <c r="AM8" s="6">
        <f ca="1" t="shared" si="13"/>
        <v>-131.658</v>
      </c>
    </row>
    <row r="9" spans="2:39" ht="12.75">
      <c r="B9">
        <v>8</v>
      </c>
      <c r="C9" s="2">
        <v>-0.00138216</v>
      </c>
      <c r="D9" s="2">
        <v>0.00660452</v>
      </c>
      <c r="S9">
        <v>5</v>
      </c>
      <c r="U9" s="6">
        <f ca="1" t="shared" si="2"/>
        <v>1701.97</v>
      </c>
      <c r="V9" s="6"/>
      <c r="W9" s="12">
        <f ca="1" t="shared" si="5"/>
        <v>-0.209789</v>
      </c>
      <c r="X9" s="6">
        <f ca="1" t="shared" si="6"/>
        <v>10136.400000000001</v>
      </c>
      <c r="Y9" s="6">
        <f ca="1" t="shared" si="3"/>
        <v>-4.73569</v>
      </c>
      <c r="Z9" s="6">
        <f ca="1" t="shared" si="7"/>
        <v>-16.7281</v>
      </c>
      <c r="AA9" s="6">
        <f ca="1" t="shared" si="3"/>
        <v>6.861839999999999</v>
      </c>
      <c r="AB9" s="6">
        <f ca="1" t="shared" si="8"/>
        <v>11.4177</v>
      </c>
      <c r="AC9" s="6">
        <f ca="1" t="shared" si="3"/>
        <v>-13.932</v>
      </c>
      <c r="AD9" s="6">
        <f ca="1" t="shared" si="9"/>
        <v>-10.5713</v>
      </c>
      <c r="AE9" s="6">
        <f ca="1" t="shared" si="3"/>
        <v>88.4592</v>
      </c>
      <c r="AF9" s="6">
        <f ca="1" t="shared" si="4"/>
        <v>143.309</v>
      </c>
      <c r="AG9" s="6">
        <f ca="1" t="shared" si="10"/>
        <v>14.300999999999998</v>
      </c>
      <c r="AH9" s="6">
        <f ca="1" t="shared" si="4"/>
        <v>-0.37114199999999997</v>
      </c>
      <c r="AI9" s="6">
        <f ca="1" t="shared" si="11"/>
        <v>-24.5764</v>
      </c>
      <c r="AJ9" s="6">
        <f ca="1" t="shared" si="4"/>
        <v>17.874</v>
      </c>
      <c r="AK9" s="6">
        <f ca="1" t="shared" si="12"/>
        <v>32.859899999999996</v>
      </c>
      <c r="AL9" s="6">
        <f ca="1" t="shared" si="4"/>
        <v>-68.8749</v>
      </c>
      <c r="AM9" s="6">
        <f ca="1" t="shared" si="13"/>
        <v>-132.589</v>
      </c>
    </row>
    <row r="10" spans="2:39" ht="12.75">
      <c r="B10">
        <v>9</v>
      </c>
      <c r="C10" s="2">
        <v>-0.00858032</v>
      </c>
      <c r="D10" s="2">
        <v>-0.0141055</v>
      </c>
      <c r="S10">
        <v>6</v>
      </c>
      <c r="U10" s="6">
        <f ca="1" t="shared" si="2"/>
        <v>1801.83</v>
      </c>
      <c r="V10" s="6"/>
      <c r="W10" s="12">
        <f ca="1" t="shared" si="5"/>
        <v>-0.214827</v>
      </c>
      <c r="X10" s="6">
        <f ca="1" t="shared" si="6"/>
        <v>10135.6</v>
      </c>
      <c r="Y10" s="6">
        <f ca="1" t="shared" si="3"/>
        <v>-4.7665</v>
      </c>
      <c r="Z10" s="6">
        <f ca="1" t="shared" si="7"/>
        <v>-17.1146</v>
      </c>
      <c r="AA10" s="6">
        <f ca="1" t="shared" si="3"/>
        <v>6.38468</v>
      </c>
      <c r="AB10" s="6">
        <f ca="1" t="shared" si="8"/>
        <v>10.164399999999999</v>
      </c>
      <c r="AC10" s="6">
        <f ca="1" t="shared" si="3"/>
        <v>-14.893899999999999</v>
      </c>
      <c r="AD10" s="6">
        <f ca="1" t="shared" si="9"/>
        <v>-10.6812</v>
      </c>
      <c r="AE10" s="6">
        <f ca="1" t="shared" si="3"/>
        <v>92.1533</v>
      </c>
      <c r="AF10" s="6">
        <f ca="1" t="shared" si="4"/>
        <v>156.215</v>
      </c>
      <c r="AG10" s="6">
        <f ca="1" t="shared" si="10"/>
        <v>14.3512</v>
      </c>
      <c r="AH10" s="6">
        <f ca="1" t="shared" si="4"/>
        <v>-0.25033299999999997</v>
      </c>
      <c r="AI10" s="6">
        <f ca="1" t="shared" si="11"/>
        <v>-23.6528</v>
      </c>
      <c r="AJ10" s="6">
        <f ca="1" t="shared" si="4"/>
        <v>17.227500000000003</v>
      </c>
      <c r="AK10" s="6">
        <f ca="1" t="shared" si="12"/>
        <v>32.8273</v>
      </c>
      <c r="AL10" s="6">
        <f ca="1" t="shared" si="4"/>
        <v>-68.506</v>
      </c>
      <c r="AM10" s="6">
        <f ca="1" t="shared" si="13"/>
        <v>-122.412</v>
      </c>
    </row>
    <row r="11" spans="2:39" ht="12.75">
      <c r="B11">
        <v>10</v>
      </c>
      <c r="C11" s="2">
        <v>-0.00324732</v>
      </c>
      <c r="D11" s="2">
        <v>-0.0221405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0.025564</v>
      </c>
      <c r="D12" s="2">
        <v>0.0265362</v>
      </c>
    </row>
    <row r="13" spans="2:21" ht="12.75">
      <c r="B13">
        <v>12</v>
      </c>
      <c r="C13" s="2">
        <v>0.0498995</v>
      </c>
      <c r="D13" s="2">
        <v>0.0906881</v>
      </c>
      <c r="U13" t="s">
        <v>96</v>
      </c>
    </row>
    <row r="14" spans="2:31" ht="12.75">
      <c r="B14">
        <v>13</v>
      </c>
      <c r="C14" s="2">
        <v>-0.305169</v>
      </c>
      <c r="D14" s="2">
        <v>-0.222639</v>
      </c>
      <c r="U14" t="s">
        <v>97</v>
      </c>
      <c r="V14" s="11">
        <f>H1</f>
        <v>-1</v>
      </c>
      <c r="X14">
        <v>1</v>
      </c>
      <c r="Y14">
        <v>2</v>
      </c>
      <c r="Z14">
        <v>3</v>
      </c>
      <c r="AA14">
        <v>4</v>
      </c>
      <c r="AB14">
        <v>5</v>
      </c>
      <c r="AC14">
        <v>6</v>
      </c>
      <c r="AD14">
        <v>7</v>
      </c>
      <c r="AE14">
        <v>8</v>
      </c>
    </row>
    <row r="15" spans="2:4" ht="12.75">
      <c r="B15">
        <v>14</v>
      </c>
      <c r="C15" s="2">
        <v>-0.508281</v>
      </c>
      <c r="D15" s="2">
        <v>-0.51568</v>
      </c>
    </row>
    <row r="16" spans="1:24" ht="12.75">
      <c r="A16" t="s">
        <v>11</v>
      </c>
      <c r="B16" t="s">
        <v>80</v>
      </c>
      <c r="C16" t="s">
        <v>81</v>
      </c>
      <c r="D16" t="s">
        <v>82</v>
      </c>
      <c r="E16">
        <v>4155744</v>
      </c>
      <c r="F16" t="s">
        <v>79</v>
      </c>
      <c r="G16" t="s">
        <v>82</v>
      </c>
      <c r="H16">
        <v>-1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1002.81</v>
      </c>
      <c r="O16" t="s">
        <v>84</v>
      </c>
      <c r="P16" t="s">
        <v>82</v>
      </c>
      <c r="Q16" s="2">
        <v>0.149414</v>
      </c>
      <c r="U16" t="s">
        <v>62</v>
      </c>
      <c r="V16" s="6">
        <f>U4</f>
        <v>503.56</v>
      </c>
      <c r="X16" s="13"/>
    </row>
    <row r="17" spans="1:33" ht="12.75">
      <c r="A17" t="s">
        <v>11</v>
      </c>
      <c r="B17" t="s">
        <v>57</v>
      </c>
      <c r="C17" t="s">
        <v>58</v>
      </c>
      <c r="D17" t="s">
        <v>59</v>
      </c>
      <c r="V17" s="13" t="s">
        <v>98</v>
      </c>
      <c r="W17" s="13" t="s">
        <v>79</v>
      </c>
      <c r="AF17" t="s">
        <v>99</v>
      </c>
      <c r="AG17" s="14"/>
    </row>
    <row r="18" spans="2:33" ht="12.75">
      <c r="B18">
        <v>2</v>
      </c>
      <c r="C18" s="2">
        <v>1.01388</v>
      </c>
      <c r="D18" s="2">
        <v>0.00277821</v>
      </c>
      <c r="V18" s="11">
        <f>$V$14-W18</f>
        <v>-0.5</v>
      </c>
      <c r="W18">
        <v>-0.5</v>
      </c>
      <c r="Y18" s="4">
        <f>Y$4*$W18^Y$14</f>
        <v>-0.8119125</v>
      </c>
      <c r="Z18" s="4">
        <f aca="true" t="shared" si="14" ref="Z18:AE18">Z$4*$W18^Z$14</f>
        <v>2.015325</v>
      </c>
      <c r="AA18" s="4">
        <f t="shared" si="14"/>
        <v>0.31010062499999996</v>
      </c>
      <c r="AB18" s="4">
        <f t="shared" si="14"/>
        <v>-0.39995625</v>
      </c>
      <c r="AC18" s="4">
        <f t="shared" si="14"/>
        <v>-0.176609375</v>
      </c>
      <c r="AD18" s="4">
        <f t="shared" si="14"/>
        <v>0.10798124999999999</v>
      </c>
      <c r="AE18" s="4">
        <f t="shared" si="14"/>
        <v>0.33516875</v>
      </c>
      <c r="AF18" s="4">
        <f>SUM(Y18:AE18)</f>
        <v>1.3800974999999998</v>
      </c>
      <c r="AG18" s="1"/>
    </row>
    <row r="19" spans="2:33" ht="12.75">
      <c r="B19">
        <v>3</v>
      </c>
      <c r="C19" s="2">
        <v>0.000360686</v>
      </c>
      <c r="D19" s="2">
        <v>0.00100958</v>
      </c>
      <c r="V19" s="11">
        <f aca="true" t="shared" si="15" ref="V19:V28">$V$14-W19</f>
        <v>-0.6</v>
      </c>
      <c r="W19">
        <v>-0.4</v>
      </c>
      <c r="Y19" s="4">
        <f aca="true" t="shared" si="16" ref="Y19:AE28">Y$4*$W19^Y$14</f>
        <v>-0.5196240000000001</v>
      </c>
      <c r="Z19" s="4">
        <f t="shared" si="16"/>
        <v>1.0318464</v>
      </c>
      <c r="AA19" s="4">
        <f t="shared" si="16"/>
        <v>0.12701721600000004</v>
      </c>
      <c r="AB19" s="4">
        <f t="shared" si="16"/>
        <v>-0.13105766400000007</v>
      </c>
      <c r="AC19" s="4">
        <f t="shared" si="16"/>
        <v>-0.04629708800000003</v>
      </c>
      <c r="AD19" s="4">
        <f t="shared" si="16"/>
        <v>0.022645309440000014</v>
      </c>
      <c r="AE19" s="4">
        <f t="shared" si="16"/>
        <v>0.05623198515200005</v>
      </c>
      <c r="AF19" s="4">
        <f aca="true" t="shared" si="17" ref="AF19:AF28">SUM(Y19:AE19)</f>
        <v>0.5407621585919999</v>
      </c>
      <c r="AG19" s="1"/>
    </row>
    <row r="20" spans="2:33" ht="12.75">
      <c r="B20">
        <v>4</v>
      </c>
      <c r="C20" s="2">
        <v>-0.00162486</v>
      </c>
      <c r="D20" s="2">
        <v>-3.25607E-05</v>
      </c>
      <c r="V20" s="11">
        <f t="shared" si="15"/>
        <v>-0.7</v>
      </c>
      <c r="W20">
        <v>-0.3</v>
      </c>
      <c r="Y20" s="4">
        <f t="shared" si="16"/>
        <v>-0.2922885</v>
      </c>
      <c r="Z20" s="4">
        <f t="shared" si="16"/>
        <v>0.4353102</v>
      </c>
      <c r="AA20" s="4">
        <f t="shared" si="16"/>
        <v>0.040189040999999995</v>
      </c>
      <c r="AB20" s="4">
        <f t="shared" si="16"/>
        <v>-0.031100598</v>
      </c>
      <c r="AC20" s="4">
        <f t="shared" si="16"/>
        <v>-0.008239887</v>
      </c>
      <c r="AD20" s="4">
        <f t="shared" si="16"/>
        <v>0.003022783919999999</v>
      </c>
      <c r="AE20" s="4">
        <f t="shared" si="16"/>
        <v>0.005629547951999999</v>
      </c>
      <c r="AF20" s="4">
        <f t="shared" si="17"/>
        <v>0.15252258787199993</v>
      </c>
      <c r="AG20" s="1"/>
    </row>
    <row r="21" spans="2:33" ht="12.75">
      <c r="B21">
        <v>5</v>
      </c>
      <c r="C21" s="2">
        <v>-0.000541463</v>
      </c>
      <c r="D21" s="2">
        <v>-0.00241583</v>
      </c>
      <c r="V21" s="11">
        <f t="shared" si="15"/>
        <v>-0.8</v>
      </c>
      <c r="W21">
        <v>-0.2</v>
      </c>
      <c r="Y21" s="4">
        <f t="shared" si="16"/>
        <v>-0.12990600000000002</v>
      </c>
      <c r="Z21" s="4">
        <f t="shared" si="16"/>
        <v>0.1289808</v>
      </c>
      <c r="AA21" s="4">
        <f t="shared" si="16"/>
        <v>0.007938576000000003</v>
      </c>
      <c r="AB21" s="4">
        <f t="shared" si="16"/>
        <v>-0.004095552000000002</v>
      </c>
      <c r="AC21" s="4">
        <f t="shared" si="16"/>
        <v>-0.0007233920000000004</v>
      </c>
      <c r="AD21" s="4">
        <f t="shared" si="16"/>
        <v>0.0001769164800000001</v>
      </c>
      <c r="AE21" s="4">
        <f t="shared" si="16"/>
        <v>0.0002196561920000002</v>
      </c>
      <c r="AF21" s="4">
        <f t="shared" si="17"/>
        <v>0.0025910046719999852</v>
      </c>
      <c r="AG21" s="1"/>
    </row>
    <row r="22" spans="2:33" ht="12.75">
      <c r="B22">
        <v>6</v>
      </c>
      <c r="C22" s="2">
        <v>0.00113925</v>
      </c>
      <c r="D22" s="2">
        <v>-0.00174116</v>
      </c>
      <c r="V22" s="11">
        <f t="shared" si="15"/>
        <v>-0.9</v>
      </c>
      <c r="W22">
        <v>-0.1</v>
      </c>
      <c r="Y22" s="4">
        <f t="shared" si="16"/>
        <v>-0.032476500000000005</v>
      </c>
      <c r="Z22" s="4">
        <f t="shared" si="16"/>
        <v>0.0161226</v>
      </c>
      <c r="AA22" s="4">
        <f t="shared" si="16"/>
        <v>0.0004961610000000002</v>
      </c>
      <c r="AB22" s="4">
        <f t="shared" si="16"/>
        <v>-0.00012798600000000007</v>
      </c>
      <c r="AC22" s="4">
        <f t="shared" si="16"/>
        <v>-1.1303000000000007E-05</v>
      </c>
      <c r="AD22" s="4">
        <f t="shared" si="16"/>
        <v>1.3821600000000009E-06</v>
      </c>
      <c r="AE22" s="4">
        <f t="shared" si="16"/>
        <v>8.580320000000008E-07</v>
      </c>
      <c r="AF22" s="4">
        <f t="shared" si="17"/>
        <v>-0.015994787808000004</v>
      </c>
      <c r="AG22" s="1"/>
    </row>
    <row r="23" spans="2:33" ht="12.75">
      <c r="B23">
        <v>7</v>
      </c>
      <c r="C23" s="2">
        <v>0.00128542</v>
      </c>
      <c r="D23" s="2">
        <v>0.00330578</v>
      </c>
      <c r="V23" s="11">
        <f t="shared" si="15"/>
        <v>-1</v>
      </c>
      <c r="W23">
        <v>0</v>
      </c>
      <c r="Y23" s="4">
        <f t="shared" si="16"/>
        <v>0</v>
      </c>
      <c r="Z23" s="4">
        <f t="shared" si="16"/>
        <v>0</v>
      </c>
      <c r="AA23" s="4">
        <f t="shared" si="16"/>
        <v>0</v>
      </c>
      <c r="AB23" s="4">
        <f t="shared" si="16"/>
        <v>0</v>
      </c>
      <c r="AC23" s="4">
        <f t="shared" si="16"/>
        <v>0</v>
      </c>
      <c r="AD23" s="4">
        <f t="shared" si="16"/>
        <v>0</v>
      </c>
      <c r="AE23" s="4">
        <f t="shared" si="16"/>
        <v>0</v>
      </c>
      <c r="AF23" s="4">
        <f t="shared" si="17"/>
        <v>0</v>
      </c>
      <c r="AG23" s="1"/>
    </row>
    <row r="24" spans="2:33" ht="12.75">
      <c r="B24">
        <v>8</v>
      </c>
      <c r="C24" s="2">
        <v>-0.00131644</v>
      </c>
      <c r="D24" s="2">
        <v>0.00669202</v>
      </c>
      <c r="V24" s="11">
        <f t="shared" si="15"/>
        <v>-1.1</v>
      </c>
      <c r="W24">
        <v>0.1</v>
      </c>
      <c r="Y24" s="4">
        <f t="shared" si="16"/>
        <v>-0.032476500000000005</v>
      </c>
      <c r="Z24" s="4">
        <f t="shared" si="16"/>
        <v>-0.0161226</v>
      </c>
      <c r="AA24" s="4">
        <f t="shared" si="16"/>
        <v>0.0004961610000000002</v>
      </c>
      <c r="AB24" s="4">
        <f t="shared" si="16"/>
        <v>0.00012798600000000007</v>
      </c>
      <c r="AC24" s="4">
        <f t="shared" si="16"/>
        <v>-1.1303000000000007E-05</v>
      </c>
      <c r="AD24" s="4">
        <f t="shared" si="16"/>
        <v>-1.3821600000000009E-06</v>
      </c>
      <c r="AE24" s="4">
        <f t="shared" si="16"/>
        <v>8.580320000000008E-07</v>
      </c>
      <c r="AF24" s="4">
        <f t="shared" si="17"/>
        <v>-0.047986780128</v>
      </c>
      <c r="AG24" s="1"/>
    </row>
    <row r="25" spans="2:33" ht="12.75">
      <c r="B25">
        <v>9</v>
      </c>
      <c r="C25" s="2">
        <v>-0.00820734</v>
      </c>
      <c r="D25" s="2">
        <v>-0.0129143</v>
      </c>
      <c r="V25" s="11">
        <f t="shared" si="15"/>
        <v>-1.2</v>
      </c>
      <c r="W25">
        <v>0.2</v>
      </c>
      <c r="Y25" s="4">
        <f t="shared" si="16"/>
        <v>-0.12990600000000002</v>
      </c>
      <c r="Z25" s="4">
        <f t="shared" si="16"/>
        <v>-0.1289808</v>
      </c>
      <c r="AA25" s="4">
        <f t="shared" si="16"/>
        <v>0.007938576000000003</v>
      </c>
      <c r="AB25" s="4">
        <f t="shared" si="16"/>
        <v>0.004095552000000002</v>
      </c>
      <c r="AC25" s="4">
        <f t="shared" si="16"/>
        <v>-0.0007233920000000004</v>
      </c>
      <c r="AD25" s="4">
        <f t="shared" si="16"/>
        <v>-0.0001769164800000001</v>
      </c>
      <c r="AE25" s="4">
        <f t="shared" si="16"/>
        <v>0.0002196561920000002</v>
      </c>
      <c r="AF25" s="4">
        <f t="shared" si="17"/>
        <v>-0.24753332428800004</v>
      </c>
      <c r="AG25" s="1"/>
    </row>
    <row r="26" spans="2:33" ht="12.75">
      <c r="B26">
        <v>10</v>
      </c>
      <c r="C26" s="2">
        <v>-0.00447066</v>
      </c>
      <c r="D26" s="2">
        <v>-0.0215067</v>
      </c>
      <c r="V26" s="11">
        <f t="shared" si="15"/>
        <v>-1.3</v>
      </c>
      <c r="W26">
        <v>0.3</v>
      </c>
      <c r="Y26" s="4">
        <f t="shared" si="16"/>
        <v>-0.2922885</v>
      </c>
      <c r="Z26" s="4">
        <f t="shared" si="16"/>
        <v>-0.4353102</v>
      </c>
      <c r="AA26" s="4">
        <f t="shared" si="16"/>
        <v>0.040189040999999995</v>
      </c>
      <c r="AB26" s="4">
        <f t="shared" si="16"/>
        <v>0.031100598</v>
      </c>
      <c r="AC26" s="4">
        <f t="shared" si="16"/>
        <v>-0.008239887</v>
      </c>
      <c r="AD26" s="4">
        <f t="shared" si="16"/>
        <v>-0.003022783919999999</v>
      </c>
      <c r="AE26" s="4">
        <f t="shared" si="16"/>
        <v>0.005629547951999999</v>
      </c>
      <c r="AF26" s="4">
        <f t="shared" si="17"/>
        <v>-0.661942183968</v>
      </c>
      <c r="AG26" s="1"/>
    </row>
    <row r="27" spans="2:33" ht="12.75">
      <c r="B27">
        <v>11</v>
      </c>
      <c r="C27" s="2">
        <v>0.0232525</v>
      </c>
      <c r="D27" s="2">
        <v>0.0307387</v>
      </c>
      <c r="V27" s="11">
        <f t="shared" si="15"/>
        <v>-1.4</v>
      </c>
      <c r="W27">
        <v>0.4</v>
      </c>
      <c r="Y27" s="4">
        <f t="shared" si="16"/>
        <v>-0.5196240000000001</v>
      </c>
      <c r="Z27" s="4">
        <f t="shared" si="16"/>
        <v>-1.0318464</v>
      </c>
      <c r="AA27" s="4">
        <f t="shared" si="16"/>
        <v>0.12701721600000004</v>
      </c>
      <c r="AB27" s="4">
        <f t="shared" si="16"/>
        <v>0.13105766400000007</v>
      </c>
      <c r="AC27" s="4">
        <f t="shared" si="16"/>
        <v>-0.04629708800000003</v>
      </c>
      <c r="AD27" s="4">
        <f t="shared" si="16"/>
        <v>-0.022645309440000014</v>
      </c>
      <c r="AE27" s="4">
        <f t="shared" si="16"/>
        <v>0.05623198515200005</v>
      </c>
      <c r="AF27" s="4">
        <f t="shared" si="17"/>
        <v>-1.306105932288</v>
      </c>
      <c r="AG27" s="1"/>
    </row>
    <row r="28" spans="2:33" ht="12.75">
      <c r="B28">
        <v>12</v>
      </c>
      <c r="C28" s="2">
        <v>0.0598598</v>
      </c>
      <c r="D28" s="2">
        <v>0.0897424</v>
      </c>
      <c r="V28" s="11">
        <f t="shared" si="15"/>
        <v>-1.5</v>
      </c>
      <c r="W28">
        <v>0.5</v>
      </c>
      <c r="Y28" s="4">
        <f t="shared" si="16"/>
        <v>-0.8119125</v>
      </c>
      <c r="Z28" s="4">
        <f t="shared" si="16"/>
        <v>-2.015325</v>
      </c>
      <c r="AA28" s="4">
        <f t="shared" si="16"/>
        <v>0.31010062499999996</v>
      </c>
      <c r="AB28" s="4">
        <f t="shared" si="16"/>
        <v>0.39995625</v>
      </c>
      <c r="AC28" s="4">
        <f t="shared" si="16"/>
        <v>-0.176609375</v>
      </c>
      <c r="AD28" s="4">
        <f t="shared" si="16"/>
        <v>-0.10798124999999999</v>
      </c>
      <c r="AE28" s="4">
        <f t="shared" si="16"/>
        <v>0.33516875</v>
      </c>
      <c r="AF28" s="4">
        <f t="shared" si="17"/>
        <v>-2.0666024999999992</v>
      </c>
      <c r="AG28" s="1"/>
    </row>
    <row r="29" spans="2:22" ht="12.75">
      <c r="B29">
        <v>13</v>
      </c>
      <c r="C29" s="2">
        <v>-0.299722</v>
      </c>
      <c r="D29" s="2">
        <v>-0.234</v>
      </c>
      <c r="V29" s="11"/>
    </row>
    <row r="30" spans="2:4" ht="12.75">
      <c r="B30">
        <v>14</v>
      </c>
      <c r="C30" s="2">
        <v>-0.525186</v>
      </c>
      <c r="D30" s="2">
        <v>-0.44311</v>
      </c>
    </row>
    <row r="31" spans="1:24" ht="12.75">
      <c r="A31" t="s">
        <v>11</v>
      </c>
      <c r="B31" t="s">
        <v>80</v>
      </c>
      <c r="C31" t="s">
        <v>81</v>
      </c>
      <c r="D31" t="s">
        <v>82</v>
      </c>
      <c r="E31">
        <v>4155744</v>
      </c>
      <c r="F31" t="s">
        <v>79</v>
      </c>
      <c r="G31" t="s">
        <v>82</v>
      </c>
      <c r="H31">
        <v>-1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1302.49</v>
      </c>
      <c r="O31" t="s">
        <v>84</v>
      </c>
      <c r="P31" t="s">
        <v>82</v>
      </c>
      <c r="Q31" s="2">
        <v>0.18232</v>
      </c>
      <c r="U31" t="s">
        <v>62</v>
      </c>
      <c r="V31" s="6">
        <f>U10</f>
        <v>1801.83</v>
      </c>
      <c r="X31" s="13"/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3" t="s">
        <v>98</v>
      </c>
      <c r="W32" s="13" t="s">
        <v>79</v>
      </c>
      <c r="AF32" t="s">
        <v>99</v>
      </c>
    </row>
    <row r="33" spans="2:32" ht="12.75">
      <c r="B33">
        <v>2</v>
      </c>
      <c r="C33" s="2">
        <v>1.01355</v>
      </c>
      <c r="D33" s="2">
        <v>-0.00364412</v>
      </c>
      <c r="V33" s="11">
        <f>$V$14-W33</f>
        <v>-0.5</v>
      </c>
      <c r="W33">
        <v>-0.5</v>
      </c>
      <c r="Y33" s="4">
        <f>Y$10*$W33^Y$14</f>
        <v>-1.191625</v>
      </c>
      <c r="Z33" s="4">
        <f aca="true" t="shared" si="18" ref="Z33:AE43">Z$10*$W33^Z$14</f>
        <v>2.139325</v>
      </c>
      <c r="AA33" s="4">
        <f t="shared" si="18"/>
        <v>0.3990425</v>
      </c>
      <c r="AB33" s="4">
        <f t="shared" si="18"/>
        <v>-0.31763749999999996</v>
      </c>
      <c r="AC33" s="4">
        <f t="shared" si="18"/>
        <v>-0.23271718749999998</v>
      </c>
      <c r="AD33" s="4">
        <f t="shared" si="18"/>
        <v>0.083446875</v>
      </c>
      <c r="AE33" s="4">
        <f t="shared" si="18"/>
        <v>0.359973828125</v>
      </c>
      <c r="AF33" s="4">
        <f>SUM(Y33:AE33)</f>
        <v>1.239808515625</v>
      </c>
    </row>
    <row r="34" spans="2:32" ht="12.75">
      <c r="B34">
        <v>3</v>
      </c>
      <c r="C34" s="2">
        <v>0.000404891</v>
      </c>
      <c r="D34" s="2">
        <v>0.00117489</v>
      </c>
      <c r="V34" s="11">
        <f aca="true" t="shared" si="19" ref="V34:V43">$V$14-W34</f>
        <v>-0.6</v>
      </c>
      <c r="W34">
        <v>-0.4</v>
      </c>
      <c r="Y34" s="4">
        <f aca="true" t="shared" si="20" ref="Y34:Y43">Y$10*$W34^Y$14</f>
        <v>-0.7626400000000001</v>
      </c>
      <c r="Z34" s="4">
        <f t="shared" si="18"/>
        <v>1.0953344000000003</v>
      </c>
      <c r="AA34" s="4">
        <f t="shared" si="18"/>
        <v>0.16344780800000008</v>
      </c>
      <c r="AB34" s="4">
        <f t="shared" si="18"/>
        <v>-0.10408345600000005</v>
      </c>
      <c r="AC34" s="4">
        <f t="shared" si="18"/>
        <v>-0.06100541440000003</v>
      </c>
      <c r="AD34" s="4">
        <f t="shared" si="18"/>
        <v>0.017500078080000012</v>
      </c>
      <c r="AE34" s="4">
        <f t="shared" si="18"/>
        <v>0.06039358668800005</v>
      </c>
      <c r="AF34" s="4">
        <f aca="true" t="shared" si="21" ref="AF34:AF43">SUM(Y34:AE34)</f>
        <v>0.40894700236800025</v>
      </c>
    </row>
    <row r="35" spans="2:32" ht="12.75">
      <c r="B35">
        <v>4</v>
      </c>
      <c r="C35" s="2">
        <v>-0.00165436</v>
      </c>
      <c r="D35" s="2">
        <v>-2.55845E-05</v>
      </c>
      <c r="V35" s="11">
        <f t="shared" si="19"/>
        <v>-0.7</v>
      </c>
      <c r="W35">
        <v>-0.3</v>
      </c>
      <c r="Y35" s="4">
        <f t="shared" si="20"/>
        <v>-0.42898499999999995</v>
      </c>
      <c r="Z35" s="4">
        <f t="shared" si="18"/>
        <v>0.46209419999999995</v>
      </c>
      <c r="AA35" s="4">
        <f t="shared" si="18"/>
        <v>0.051715908</v>
      </c>
      <c r="AB35" s="4">
        <f t="shared" si="18"/>
        <v>-0.024699491999999997</v>
      </c>
      <c r="AC35" s="4">
        <f t="shared" si="18"/>
        <v>-0.010857653099999998</v>
      </c>
      <c r="AD35" s="4">
        <f>AD$10*$W35^AD$14</f>
        <v>0.00233597844</v>
      </c>
      <c r="AE35" s="4">
        <f t="shared" si="18"/>
        <v>0.006046178012999999</v>
      </c>
      <c r="AF35" s="4">
        <f t="shared" si="21"/>
        <v>0.05765011935300001</v>
      </c>
    </row>
    <row r="36" spans="2:32" ht="12.75">
      <c r="B36">
        <v>5</v>
      </c>
      <c r="C36" s="2">
        <v>-0.000550867</v>
      </c>
      <c r="D36" s="2">
        <v>-0.00234293</v>
      </c>
      <c r="V36" s="11">
        <f t="shared" si="19"/>
        <v>-0.8</v>
      </c>
      <c r="W36">
        <v>-0.2</v>
      </c>
      <c r="Y36" s="4">
        <f t="shared" si="20"/>
        <v>-0.19066000000000002</v>
      </c>
      <c r="Z36" s="4">
        <f t="shared" si="18"/>
        <v>0.13691680000000003</v>
      </c>
      <c r="AA36" s="4">
        <f t="shared" si="18"/>
        <v>0.010215488000000005</v>
      </c>
      <c r="AB36" s="4">
        <f t="shared" si="18"/>
        <v>-0.0032526080000000014</v>
      </c>
      <c r="AC36" s="4">
        <f t="shared" si="18"/>
        <v>-0.0009532096000000004</v>
      </c>
      <c r="AD36" s="4">
        <f t="shared" si="18"/>
        <v>0.0001367193600000001</v>
      </c>
      <c r="AE36" s="4">
        <f t="shared" si="18"/>
        <v>0.0002359124480000002</v>
      </c>
      <c r="AF36" s="4">
        <f t="shared" si="21"/>
        <v>-0.04736089779199998</v>
      </c>
    </row>
    <row r="37" spans="2:32" ht="12.75">
      <c r="B37">
        <v>6</v>
      </c>
      <c r="C37" s="2">
        <v>0.00111877</v>
      </c>
      <c r="D37" s="2">
        <v>-0.00185088</v>
      </c>
      <c r="V37" s="11">
        <f t="shared" si="19"/>
        <v>-0.9</v>
      </c>
      <c r="W37">
        <v>-0.1</v>
      </c>
      <c r="Y37" s="4">
        <f t="shared" si="20"/>
        <v>-0.047665000000000006</v>
      </c>
      <c r="Z37" s="4">
        <f t="shared" si="18"/>
        <v>0.017114600000000004</v>
      </c>
      <c r="AA37" s="4">
        <f t="shared" si="18"/>
        <v>0.0006384680000000003</v>
      </c>
      <c r="AB37" s="4">
        <f t="shared" si="18"/>
        <v>-0.00010164400000000005</v>
      </c>
      <c r="AC37" s="4">
        <f t="shared" si="18"/>
        <v>-1.4893900000000007E-05</v>
      </c>
      <c r="AD37" s="4">
        <f t="shared" si="18"/>
        <v>1.0681200000000008E-06</v>
      </c>
      <c r="AE37" s="4">
        <f t="shared" si="18"/>
        <v>9.215330000000008E-07</v>
      </c>
      <c r="AF37" s="4">
        <f t="shared" si="21"/>
        <v>-0.030026480247000005</v>
      </c>
    </row>
    <row r="38" spans="2:32" ht="12.75">
      <c r="B38">
        <v>7</v>
      </c>
      <c r="C38" s="2">
        <v>0.00126025</v>
      </c>
      <c r="D38" s="2">
        <v>0.00333955</v>
      </c>
      <c r="V38" s="11">
        <f t="shared" si="19"/>
        <v>-1</v>
      </c>
      <c r="W38">
        <v>0</v>
      </c>
      <c r="Y38" s="4">
        <f t="shared" si="20"/>
        <v>0</v>
      </c>
      <c r="Z38" s="4">
        <f t="shared" si="18"/>
        <v>0</v>
      </c>
      <c r="AA38" s="4">
        <f t="shared" si="18"/>
        <v>0</v>
      </c>
      <c r="AB38" s="4">
        <f t="shared" si="18"/>
        <v>0</v>
      </c>
      <c r="AC38" s="4">
        <f t="shared" si="18"/>
        <v>0</v>
      </c>
      <c r="AD38" s="4">
        <f t="shared" si="18"/>
        <v>0</v>
      </c>
      <c r="AE38" s="4">
        <f t="shared" si="18"/>
        <v>0</v>
      </c>
      <c r="AF38" s="4">
        <f t="shared" si="21"/>
        <v>0</v>
      </c>
    </row>
    <row r="39" spans="2:32" ht="12.75">
      <c r="B39">
        <v>8</v>
      </c>
      <c r="C39" s="2">
        <v>-0.00127941</v>
      </c>
      <c r="D39" s="2">
        <v>0.00696819</v>
      </c>
      <c r="V39" s="11">
        <f t="shared" si="19"/>
        <v>-1.1</v>
      </c>
      <c r="W39">
        <v>0.1</v>
      </c>
      <c r="Y39" s="4">
        <f t="shared" si="20"/>
        <v>-0.047665000000000006</v>
      </c>
      <c r="Z39" s="4">
        <f t="shared" si="18"/>
        <v>-0.017114600000000004</v>
      </c>
      <c r="AA39" s="4">
        <f t="shared" si="18"/>
        <v>0.0006384680000000003</v>
      </c>
      <c r="AB39" s="4">
        <f t="shared" si="18"/>
        <v>0.00010164400000000005</v>
      </c>
      <c r="AC39" s="4">
        <f t="shared" si="18"/>
        <v>-1.4893900000000007E-05</v>
      </c>
      <c r="AD39" s="4">
        <f t="shared" si="18"/>
        <v>-1.0681200000000008E-06</v>
      </c>
      <c r="AE39" s="4">
        <f t="shared" si="18"/>
        <v>9.215330000000008E-07</v>
      </c>
      <c r="AF39" s="4">
        <f t="shared" si="21"/>
        <v>-0.064054528487</v>
      </c>
    </row>
    <row r="40" spans="2:32" ht="12.75">
      <c r="B40">
        <v>9</v>
      </c>
      <c r="C40" s="2">
        <v>-0.00790051</v>
      </c>
      <c r="D40" s="2">
        <v>-0.0135255</v>
      </c>
      <c r="V40" s="11">
        <f t="shared" si="19"/>
        <v>-1.2</v>
      </c>
      <c r="W40">
        <v>0.2</v>
      </c>
      <c r="Y40" s="4">
        <f t="shared" si="20"/>
        <v>-0.19066000000000002</v>
      </c>
      <c r="Z40" s="4">
        <f t="shared" si="18"/>
        <v>-0.13691680000000003</v>
      </c>
      <c r="AA40" s="4">
        <f t="shared" si="18"/>
        <v>0.010215488000000005</v>
      </c>
      <c r="AB40" s="4">
        <f t="shared" si="18"/>
        <v>0.0032526080000000014</v>
      </c>
      <c r="AC40" s="4">
        <f t="shared" si="18"/>
        <v>-0.0009532096000000004</v>
      </c>
      <c r="AD40" s="4">
        <f t="shared" si="18"/>
        <v>-0.0001367193600000001</v>
      </c>
      <c r="AE40" s="4">
        <f t="shared" si="18"/>
        <v>0.0002359124480000002</v>
      </c>
      <c r="AF40" s="4">
        <f t="shared" si="21"/>
        <v>-0.3149627205120001</v>
      </c>
    </row>
    <row r="41" spans="2:32" ht="12.75">
      <c r="B41">
        <v>10</v>
      </c>
      <c r="C41" s="2">
        <v>-0.00782785</v>
      </c>
      <c r="D41" s="2">
        <v>-0.0221322</v>
      </c>
      <c r="V41" s="11">
        <f t="shared" si="19"/>
        <v>-1.3</v>
      </c>
      <c r="W41">
        <v>0.3</v>
      </c>
      <c r="Y41" s="4">
        <f t="shared" si="20"/>
        <v>-0.42898499999999995</v>
      </c>
      <c r="Z41" s="4">
        <f t="shared" si="18"/>
        <v>-0.46209419999999995</v>
      </c>
      <c r="AA41" s="4">
        <f t="shared" si="18"/>
        <v>0.051715908</v>
      </c>
      <c r="AB41" s="4">
        <f t="shared" si="18"/>
        <v>0.024699491999999997</v>
      </c>
      <c r="AC41" s="4">
        <f t="shared" si="18"/>
        <v>-0.010857653099999998</v>
      </c>
      <c r="AD41" s="4">
        <f t="shared" si="18"/>
        <v>-0.00233597844</v>
      </c>
      <c r="AE41" s="4">
        <f t="shared" si="18"/>
        <v>0.006046178012999999</v>
      </c>
      <c r="AF41" s="4">
        <f t="shared" si="21"/>
        <v>-0.8218112535269998</v>
      </c>
    </row>
    <row r="42" spans="2:32" ht="12.75">
      <c r="B42">
        <v>11</v>
      </c>
      <c r="C42" s="2">
        <v>0.0209453</v>
      </c>
      <c r="D42" s="2">
        <v>0.0282595</v>
      </c>
      <c r="V42" s="11">
        <f t="shared" si="19"/>
        <v>-1.4</v>
      </c>
      <c r="W42">
        <v>0.4</v>
      </c>
      <c r="Y42" s="4">
        <f t="shared" si="20"/>
        <v>-0.7626400000000001</v>
      </c>
      <c r="Z42" s="4">
        <f t="shared" si="18"/>
        <v>-1.0953344000000003</v>
      </c>
      <c r="AA42" s="4">
        <f t="shared" si="18"/>
        <v>0.16344780800000008</v>
      </c>
      <c r="AB42" s="4">
        <f t="shared" si="18"/>
        <v>0.10408345600000005</v>
      </c>
      <c r="AC42" s="4">
        <f t="shared" si="18"/>
        <v>-0.06100541440000003</v>
      </c>
      <c r="AD42" s="4">
        <f>AD$10*$W42^AD$14</f>
        <v>-0.017500078080000012</v>
      </c>
      <c r="AE42" s="4">
        <f t="shared" si="18"/>
        <v>0.06039358668800005</v>
      </c>
      <c r="AF42" s="4">
        <f t="shared" si="21"/>
        <v>-1.608555041792</v>
      </c>
    </row>
    <row r="43" spans="2:32" ht="12.75">
      <c r="B43">
        <v>12</v>
      </c>
      <c r="C43" s="2">
        <v>0.0549446</v>
      </c>
      <c r="D43" s="2">
        <v>0.0829681</v>
      </c>
      <c r="V43" s="11">
        <f t="shared" si="19"/>
        <v>-1.5</v>
      </c>
      <c r="W43">
        <v>0.5</v>
      </c>
      <c r="Y43" s="4">
        <f t="shared" si="20"/>
        <v>-1.191625</v>
      </c>
      <c r="Z43" s="4">
        <f t="shared" si="18"/>
        <v>-2.139325</v>
      </c>
      <c r="AA43" s="4">
        <f t="shared" si="18"/>
        <v>0.3990425</v>
      </c>
      <c r="AB43" s="4">
        <f t="shared" si="18"/>
        <v>0.31763749999999996</v>
      </c>
      <c r="AC43" s="4">
        <f t="shared" si="18"/>
        <v>-0.23271718749999998</v>
      </c>
      <c r="AD43" s="4">
        <f t="shared" si="18"/>
        <v>-0.083446875</v>
      </c>
      <c r="AE43" s="4">
        <f t="shared" si="18"/>
        <v>0.359973828125</v>
      </c>
      <c r="AF43" s="4">
        <f t="shared" si="21"/>
        <v>-2.570460234374999</v>
      </c>
    </row>
    <row r="44" spans="2:4" ht="12.75">
      <c r="B44">
        <v>13</v>
      </c>
      <c r="C44" s="2">
        <v>-0.260863</v>
      </c>
      <c r="D44" s="2">
        <v>-0.237634</v>
      </c>
    </row>
    <row r="45" spans="2:4" ht="12.75">
      <c r="B45">
        <v>14</v>
      </c>
      <c r="C45" s="2">
        <v>-0.597228</v>
      </c>
      <c r="D45" s="2">
        <v>-0.385049</v>
      </c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4155744</v>
      </c>
      <c r="F46" t="s">
        <v>79</v>
      </c>
      <c r="G46" t="s">
        <v>82</v>
      </c>
      <c r="H46">
        <v>-1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1502.17</v>
      </c>
      <c r="O46" t="s">
        <v>84</v>
      </c>
      <c r="P46" t="s">
        <v>82</v>
      </c>
      <c r="Q46" s="2">
        <v>0.197697</v>
      </c>
    </row>
    <row r="47" spans="1:4" ht="12.75">
      <c r="A47" t="s">
        <v>11</v>
      </c>
      <c r="B47" t="s">
        <v>57</v>
      </c>
      <c r="C47" t="s">
        <v>58</v>
      </c>
      <c r="D47" t="s">
        <v>59</v>
      </c>
    </row>
    <row r="48" spans="2:4" ht="12.75">
      <c r="B48">
        <v>2</v>
      </c>
      <c r="C48" s="2">
        <v>1.01371</v>
      </c>
      <c r="D48" s="2">
        <v>-0.00974891</v>
      </c>
    </row>
    <row r="49" spans="2:4" ht="12.75">
      <c r="B49">
        <v>3</v>
      </c>
      <c r="C49" s="2">
        <v>0.000453328</v>
      </c>
      <c r="D49" s="2">
        <v>0.00129668</v>
      </c>
    </row>
    <row r="50" spans="2:4" ht="12.75">
      <c r="B50">
        <v>4</v>
      </c>
      <c r="C50" s="2">
        <v>-0.00167734</v>
      </c>
      <c r="D50" s="2">
        <v>3.74198E-05</v>
      </c>
    </row>
    <row r="51" spans="2:4" ht="12.75">
      <c r="B51">
        <v>5</v>
      </c>
      <c r="C51" s="2">
        <v>-0.000607394</v>
      </c>
      <c r="D51" s="2">
        <v>-0.00236564</v>
      </c>
    </row>
    <row r="52" spans="2:4" ht="12.75">
      <c r="B52">
        <v>6</v>
      </c>
      <c r="C52" s="2">
        <v>0.00112193</v>
      </c>
      <c r="D52" s="2">
        <v>-0.00181062</v>
      </c>
    </row>
    <row r="53" spans="2:4" ht="12.75">
      <c r="B53">
        <v>7</v>
      </c>
      <c r="C53" s="2">
        <v>0.00133039</v>
      </c>
      <c r="D53" s="2">
        <v>0.00339912</v>
      </c>
    </row>
    <row r="54" spans="2:4" ht="12.75">
      <c r="B54">
        <v>8</v>
      </c>
      <c r="C54" s="2">
        <v>-0.000663905</v>
      </c>
      <c r="D54" s="2">
        <v>0.00696242</v>
      </c>
    </row>
    <row r="55" spans="2:4" ht="12.75">
      <c r="B55">
        <v>9</v>
      </c>
      <c r="C55" s="2">
        <v>-0.0089664</v>
      </c>
      <c r="D55" s="2">
        <v>-0.0128054</v>
      </c>
    </row>
    <row r="56" spans="2:4" ht="12.75">
      <c r="B56">
        <v>10</v>
      </c>
      <c r="C56" s="2">
        <v>-0.00613872</v>
      </c>
      <c r="D56" s="2">
        <v>-0.0219761</v>
      </c>
    </row>
    <row r="57" spans="2:4" ht="12.75">
      <c r="B57">
        <v>11</v>
      </c>
      <c r="C57" s="2">
        <v>0.0225042</v>
      </c>
      <c r="D57" s="2">
        <v>0.0270621</v>
      </c>
    </row>
    <row r="58" spans="2:4" ht="12.75">
      <c r="B58">
        <v>12</v>
      </c>
      <c r="C58" s="2">
        <v>0.0640702</v>
      </c>
      <c r="D58" s="2">
        <v>0.0834557</v>
      </c>
    </row>
    <row r="59" spans="2:4" ht="12.75">
      <c r="B59">
        <v>13</v>
      </c>
      <c r="C59" s="2">
        <v>-0.308434</v>
      </c>
      <c r="D59" s="2">
        <v>-0.233072</v>
      </c>
    </row>
    <row r="60" spans="2:4" ht="12.75">
      <c r="B60">
        <v>14</v>
      </c>
      <c r="C60" s="2">
        <v>-0.57183</v>
      </c>
      <c r="D60" s="2">
        <v>-0.425841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4155744</v>
      </c>
      <c r="F61" t="s">
        <v>79</v>
      </c>
      <c r="G61" t="s">
        <v>82</v>
      </c>
      <c r="H61">
        <v>-1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1602.07</v>
      </c>
      <c r="O61" t="s">
        <v>84</v>
      </c>
      <c r="P61" t="s">
        <v>82</v>
      </c>
      <c r="Q61" s="2">
        <v>0.204156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1.01333</v>
      </c>
      <c r="D63" s="2">
        <v>-0.0123454</v>
      </c>
    </row>
    <row r="64" spans="2:4" ht="12.75">
      <c r="B64">
        <v>3</v>
      </c>
      <c r="C64" s="2">
        <v>0.000453089</v>
      </c>
      <c r="D64" s="2">
        <v>0.00136577</v>
      </c>
    </row>
    <row r="65" spans="2:4" ht="12.75">
      <c r="B65">
        <v>4</v>
      </c>
      <c r="C65" s="2">
        <v>-0.00169532</v>
      </c>
      <c r="D65" s="2">
        <v>3.49198E-05</v>
      </c>
    </row>
    <row r="66" spans="2:4" ht="12.75">
      <c r="B66">
        <v>5</v>
      </c>
      <c r="C66" s="2">
        <v>-0.000644366</v>
      </c>
      <c r="D66" s="2">
        <v>-0.0023376</v>
      </c>
    </row>
    <row r="67" spans="2:4" ht="12.75">
      <c r="B67">
        <v>6</v>
      </c>
      <c r="C67" s="2">
        <v>0.00111131</v>
      </c>
      <c r="D67" s="2">
        <v>-0.00180402</v>
      </c>
    </row>
    <row r="68" spans="2:4" ht="12.75">
      <c r="B68">
        <v>7</v>
      </c>
      <c r="C68" s="2">
        <v>0.00126202</v>
      </c>
      <c r="D68" s="2">
        <v>0.00327299</v>
      </c>
    </row>
    <row r="69" spans="2:4" ht="12.75">
      <c r="B69">
        <v>8</v>
      </c>
      <c r="C69" s="2">
        <v>-0.0009323</v>
      </c>
      <c r="D69" s="2">
        <v>0.0069567</v>
      </c>
    </row>
    <row r="70" spans="2:4" ht="12.75">
      <c r="B70">
        <v>9</v>
      </c>
      <c r="C70" s="2">
        <v>-0.00879942</v>
      </c>
      <c r="D70" s="2">
        <v>-0.0131658</v>
      </c>
    </row>
    <row r="71" spans="2:4" ht="12.75">
      <c r="B71">
        <v>10</v>
      </c>
      <c r="C71" s="2">
        <v>-0.00736111</v>
      </c>
      <c r="D71" s="2">
        <v>-0.0223325</v>
      </c>
    </row>
    <row r="72" spans="2:4" ht="12.75">
      <c r="B72">
        <v>11</v>
      </c>
      <c r="C72" s="2">
        <v>0.0238998</v>
      </c>
      <c r="D72" s="2">
        <v>0.02811</v>
      </c>
    </row>
    <row r="73" spans="2:4" ht="12.75">
      <c r="B73">
        <v>12</v>
      </c>
      <c r="C73" s="2">
        <v>0.0616085</v>
      </c>
      <c r="D73" s="2">
        <v>0.0783889</v>
      </c>
    </row>
    <row r="74" spans="2:4" ht="12.75">
      <c r="B74">
        <v>13</v>
      </c>
      <c r="C74" s="2">
        <v>-0.278616</v>
      </c>
      <c r="D74" s="2">
        <v>-0.259704</v>
      </c>
    </row>
    <row r="75" spans="2:4" ht="12.75">
      <c r="B75">
        <v>14</v>
      </c>
      <c r="C75" s="2">
        <v>-0.579809</v>
      </c>
      <c r="D75" s="2">
        <v>-0.41662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4155744</v>
      </c>
      <c r="F76" t="s">
        <v>79</v>
      </c>
      <c r="G76" t="s">
        <v>82</v>
      </c>
      <c r="H76">
        <v>-1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1701.97</v>
      </c>
      <c r="O76" t="s">
        <v>84</v>
      </c>
      <c r="P76" t="s">
        <v>82</v>
      </c>
      <c r="Q76" s="2">
        <v>0.209789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1.01364</v>
      </c>
      <c r="D78" s="2">
        <v>-0.0143309</v>
      </c>
    </row>
    <row r="79" spans="2:4" ht="12.75">
      <c r="B79">
        <v>3</v>
      </c>
      <c r="C79" s="2">
        <v>0.000473569</v>
      </c>
      <c r="D79" s="2">
        <v>0.0014301</v>
      </c>
    </row>
    <row r="80" spans="2:4" ht="12.75">
      <c r="B80">
        <v>4</v>
      </c>
      <c r="C80" s="2">
        <v>-0.00167281</v>
      </c>
      <c r="D80" s="2">
        <v>3.71142E-05</v>
      </c>
    </row>
    <row r="81" spans="2:4" ht="12.75">
      <c r="B81">
        <v>5</v>
      </c>
      <c r="C81" s="2">
        <v>-0.000686184</v>
      </c>
      <c r="D81" s="2">
        <v>-0.00245764</v>
      </c>
    </row>
    <row r="82" spans="2:4" ht="12.75">
      <c r="B82">
        <v>6</v>
      </c>
      <c r="C82" s="2">
        <v>0.00114177</v>
      </c>
      <c r="D82" s="2">
        <v>-0.0017874</v>
      </c>
    </row>
    <row r="83" spans="2:4" ht="12.75">
      <c r="B83">
        <v>7</v>
      </c>
      <c r="C83" s="2">
        <v>0.0013932</v>
      </c>
      <c r="D83" s="2">
        <v>0.00328599</v>
      </c>
    </row>
    <row r="84" spans="2:4" ht="12.75">
      <c r="B84">
        <v>8</v>
      </c>
      <c r="C84" s="2">
        <v>-0.00105713</v>
      </c>
      <c r="D84" s="2">
        <v>0.00688749</v>
      </c>
    </row>
    <row r="85" spans="2:4" ht="12.75">
      <c r="B85">
        <v>9</v>
      </c>
      <c r="C85" s="2">
        <v>-0.00884592</v>
      </c>
      <c r="D85" s="2">
        <v>-0.0132589</v>
      </c>
    </row>
    <row r="86" spans="2:4" ht="12.75">
      <c r="B86">
        <v>10</v>
      </c>
      <c r="C86" s="2">
        <v>-0.00705472</v>
      </c>
      <c r="D86" s="2">
        <v>-0.0219321</v>
      </c>
    </row>
    <row r="87" spans="2:4" ht="12.75">
      <c r="B87">
        <v>11</v>
      </c>
      <c r="C87" s="2">
        <v>0.0229204</v>
      </c>
      <c r="D87" s="2">
        <v>0.0283033</v>
      </c>
    </row>
    <row r="88" spans="2:4" ht="12.75">
      <c r="B88">
        <v>12</v>
      </c>
      <c r="C88" s="2">
        <v>0.0649689</v>
      </c>
      <c r="D88" s="2">
        <v>0.0862197</v>
      </c>
    </row>
    <row r="89" spans="2:4" ht="12.75">
      <c r="B89">
        <v>13</v>
      </c>
      <c r="C89" s="2">
        <v>-0.294059</v>
      </c>
      <c r="D89" s="2">
        <v>-0.236429</v>
      </c>
    </row>
    <row r="90" spans="2:4" ht="12.75">
      <c r="B90">
        <v>14</v>
      </c>
      <c r="C90" s="2">
        <v>-0.60196</v>
      </c>
      <c r="D90" s="2">
        <v>-0.370821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4155744</v>
      </c>
      <c r="F91" t="s">
        <v>79</v>
      </c>
      <c r="G91" t="s">
        <v>82</v>
      </c>
      <c r="H91">
        <v>-1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1801.83</v>
      </c>
      <c r="O91" t="s">
        <v>84</v>
      </c>
      <c r="P91" t="s">
        <v>82</v>
      </c>
      <c r="Q91" s="2">
        <v>0.214827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1.01356</v>
      </c>
      <c r="D93" s="2">
        <v>-0.0156215</v>
      </c>
    </row>
    <row r="94" spans="2:4" ht="12.75">
      <c r="B94">
        <v>3</v>
      </c>
      <c r="C94" s="2">
        <v>0.00047665</v>
      </c>
      <c r="D94" s="2">
        <v>0.00143512</v>
      </c>
    </row>
    <row r="95" spans="2:4" ht="12.75">
      <c r="B95">
        <v>4</v>
      </c>
      <c r="C95" s="2">
        <v>-0.00171146</v>
      </c>
      <c r="D95" s="2">
        <v>2.50333E-05</v>
      </c>
    </row>
    <row r="96" spans="2:4" ht="12.75">
      <c r="B96">
        <v>5</v>
      </c>
      <c r="C96" s="2">
        <v>-0.000638468</v>
      </c>
      <c r="D96" s="2">
        <v>-0.00236528</v>
      </c>
    </row>
    <row r="97" spans="2:4" ht="12.75">
      <c r="B97">
        <v>6</v>
      </c>
      <c r="C97" s="2">
        <v>0.00101644</v>
      </c>
      <c r="D97" s="2">
        <v>-0.00172275</v>
      </c>
    </row>
    <row r="98" spans="2:4" ht="12.75">
      <c r="B98">
        <v>7</v>
      </c>
      <c r="C98" s="2">
        <v>0.00148939</v>
      </c>
      <c r="D98" s="2">
        <v>0.00328273</v>
      </c>
    </row>
    <row r="99" spans="2:4" ht="12.75">
      <c r="B99">
        <v>8</v>
      </c>
      <c r="C99" s="2">
        <v>-0.00106812</v>
      </c>
      <c r="D99" s="2">
        <v>0.0068506</v>
      </c>
    </row>
    <row r="100" spans="2:4" ht="12.75">
      <c r="B100">
        <v>9</v>
      </c>
      <c r="C100" s="2">
        <v>-0.00921533</v>
      </c>
      <c r="D100" s="2">
        <v>-0.0122412</v>
      </c>
    </row>
    <row r="101" spans="2:4" ht="12.75">
      <c r="B101">
        <v>10</v>
      </c>
      <c r="C101" s="2">
        <v>-0.00601614</v>
      </c>
      <c r="D101" s="2">
        <v>-0.0222289</v>
      </c>
    </row>
    <row r="102" spans="2:4" ht="12.75">
      <c r="B102">
        <v>11</v>
      </c>
      <c r="C102" s="2">
        <v>0.0245573</v>
      </c>
      <c r="D102" s="2">
        <v>0.0252</v>
      </c>
    </row>
    <row r="103" spans="2:4" ht="12.75">
      <c r="B103">
        <v>12</v>
      </c>
      <c r="C103" s="2">
        <v>0.0650322</v>
      </c>
      <c r="D103" s="2">
        <v>0.0770233</v>
      </c>
    </row>
    <row r="104" spans="2:4" ht="12.75">
      <c r="B104">
        <v>13</v>
      </c>
      <c r="C104" s="2">
        <v>-0.306756</v>
      </c>
      <c r="D104" s="2">
        <v>-0.194133</v>
      </c>
    </row>
    <row r="105" spans="2:4" ht="12.75">
      <c r="B105">
        <v>14</v>
      </c>
      <c r="C105" s="2">
        <v>-0.574765</v>
      </c>
      <c r="D105" s="2">
        <v>-0.414518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AE42" sqref="AE42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3.00390625" style="0" customWidth="1"/>
    <col min="33" max="33" width="9.7109375" style="0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4155220</v>
      </c>
      <c r="F1" t="s">
        <v>79</v>
      </c>
      <c r="G1" t="s">
        <v>82</v>
      </c>
      <c r="H1">
        <v>1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503.41</v>
      </c>
      <c r="O1" t="s">
        <v>84</v>
      </c>
      <c r="P1" t="s">
        <v>82</v>
      </c>
      <c r="Q1" s="2">
        <v>0.0784025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0.993037</v>
      </c>
      <c r="D3" s="2">
        <v>0.0101048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-0.000500444</v>
      </c>
      <c r="D4" s="2">
        <v>-0.0010182</v>
      </c>
      <c r="S4">
        <v>0</v>
      </c>
      <c r="U4" s="6">
        <f aca="true" ca="1" t="shared" si="2" ref="U4:U10">OFFSET($A$1,U$1+$T$1*$S4-1,13)</f>
        <v>503.41</v>
      </c>
      <c r="V4" s="6"/>
      <c r="W4" s="12">
        <f aca="true" ca="1" t="shared" si="3" ref="W4:W10">OFFSET($A$1,W$1+$T$1*$S4-1,16)</f>
        <v>0.0784025</v>
      </c>
      <c r="X4" s="6">
        <f ca="1">-OFFSET($A$1,X$1+$T$1*$S4-1,2)*10000*$T$2</f>
        <v>9930.369999999999</v>
      </c>
      <c r="Y4" s="6">
        <f aca="true" ca="1" t="shared" si="4" ref="Y4:AE10">OFFSET($A$1,Y$1+$T$1*$S4-1,2)*10000*$T$2</f>
        <v>5.00444</v>
      </c>
      <c r="Z4" s="6">
        <f ca="1">-OFFSET($A$1,Z$1+$T$1*$S4-1,2)*10000*$T$2</f>
        <v>-16.6178</v>
      </c>
      <c r="AA4" s="6">
        <f ca="1" t="shared" si="4"/>
        <v>-4.65754</v>
      </c>
      <c r="AB4" s="6">
        <f ca="1">-OFFSET($A$1,AB$1+$T$1*$S4-1,2)*10000*$T$2</f>
        <v>15.0775</v>
      </c>
      <c r="AC4" s="6">
        <f ca="1" t="shared" si="4"/>
        <v>11.0848</v>
      </c>
      <c r="AD4" s="6">
        <f ca="1">-OFFSET($A$1,AD$1+$T$1*$S4-1,2)*10000*$T$2</f>
        <v>-11.825500000000002</v>
      </c>
      <c r="AE4" s="6">
        <f ca="1" t="shared" si="4"/>
        <v>-72.11269999999999</v>
      </c>
      <c r="AF4" s="6">
        <f aca="true" ca="1" t="shared" si="5" ref="AF4:AL10">OFFSET($A$1,AF$1+$T$1*$S4-1,3)*10000*$T$2</f>
        <v>-101.048</v>
      </c>
      <c r="AG4" s="6">
        <f ca="1">-OFFSET($A$1,AG$1+$T$1*$S4-1,3)*10000*$T$2</f>
        <v>-10.181999999999999</v>
      </c>
      <c r="AH4" s="6">
        <f ca="1" t="shared" si="5"/>
        <v>-1.43809</v>
      </c>
      <c r="AI4" s="6">
        <f ca="1">-OFFSET($A$1,AI$1+$T$1*$S4-1,3)*10000*$T$2</f>
        <v>24.3165</v>
      </c>
      <c r="AJ4" s="6">
        <f ca="1" t="shared" si="5"/>
        <v>20.2066</v>
      </c>
      <c r="AK4" s="6">
        <f ca="1">-OFFSET($A$1,AK$1+$T$1*$S4-1,3)*10000*$T$2</f>
        <v>-36.099000000000004</v>
      </c>
      <c r="AL4" s="6">
        <f ca="1" t="shared" si="5"/>
        <v>-72.6515</v>
      </c>
      <c r="AM4" s="6">
        <f ca="1">-OFFSET($A$1,AM$1+$T$1*$S4-1,3)*10000*$T$2</f>
        <v>135.63</v>
      </c>
    </row>
    <row r="5" spans="2:39" ht="12.75">
      <c r="B5">
        <v>4</v>
      </c>
      <c r="C5" s="2">
        <v>-0.00166178</v>
      </c>
      <c r="D5" s="2">
        <v>0.000143809</v>
      </c>
      <c r="S5">
        <v>1</v>
      </c>
      <c r="U5" s="6">
        <f ca="1" t="shared" si="2"/>
        <v>1002.76</v>
      </c>
      <c r="V5" s="6"/>
      <c r="W5" s="12">
        <f ca="1" t="shared" si="3"/>
        <v>0.152508</v>
      </c>
      <c r="X5" s="6">
        <f aca="true" ca="1" t="shared" si="6" ref="X5:X10">-OFFSET($A$1,X$1+$T$1*$S5-1,2)*10000*$T$2</f>
        <v>9933.689999999999</v>
      </c>
      <c r="Y5" s="6">
        <f ca="1" t="shared" si="4"/>
        <v>5.1148299999999995</v>
      </c>
      <c r="Z5" s="6">
        <f aca="true" ca="1" t="shared" si="7" ref="Z5:Z10">-OFFSET($A$1,Z$1+$T$1*$S5-1,2)*10000*$T$2</f>
        <v>-17.6533</v>
      </c>
      <c r="AA5" s="6">
        <f ca="1" t="shared" si="4"/>
        <v>-5.5561300000000005</v>
      </c>
      <c r="AB5" s="6">
        <f aca="true" ca="1" t="shared" si="8" ref="AB5:AB10">-OFFSET($A$1,AB$1+$T$1*$S5-1,2)*10000*$T$2</f>
        <v>15.2431</v>
      </c>
      <c r="AC5" s="6">
        <f ca="1" t="shared" si="4"/>
        <v>12.1466</v>
      </c>
      <c r="AD5" s="6">
        <f aca="true" ca="1" t="shared" si="9" ref="AD5:AD10">-OFFSET($A$1,AD$1+$T$1*$S5-1,2)*10000*$T$2</f>
        <v>-16.813399999999998</v>
      </c>
      <c r="AE5" s="6">
        <f ca="1" t="shared" si="4"/>
        <v>-92.4584</v>
      </c>
      <c r="AF5" s="6">
        <f ca="1" t="shared" si="5"/>
        <v>-88.9441</v>
      </c>
      <c r="AG5" s="6">
        <f aca="true" ca="1" t="shared" si="10" ref="AG5:AG10">-OFFSET($A$1,AG$1+$T$1*$S5-1,3)*10000*$T$2</f>
        <v>-10.982800000000001</v>
      </c>
      <c r="AH5" s="6">
        <f ca="1" t="shared" si="5"/>
        <v>-1.4402</v>
      </c>
      <c r="AI5" s="6">
        <f aca="true" ca="1" t="shared" si="11" ref="AI5:AI10">-OFFSET($A$1,AI$1+$T$1*$S5-1,3)*10000*$T$2</f>
        <v>25.802799999999998</v>
      </c>
      <c r="AJ5" s="6">
        <f ca="1" t="shared" si="5"/>
        <v>22.2303</v>
      </c>
      <c r="AK5" s="6">
        <f aca="true" ca="1" t="shared" si="12" ref="AK5:AK10">-OFFSET($A$1,AK$1+$T$1*$S5-1,3)*10000*$T$2</f>
        <v>-37.035700000000006</v>
      </c>
      <c r="AL5" s="6">
        <f ca="1" t="shared" si="5"/>
        <v>-75.8903</v>
      </c>
      <c r="AM5" s="6">
        <f aca="true" ca="1" t="shared" si="13" ref="AM5:AM10">-OFFSET($A$1,AM$1+$T$1*$S5-1,3)*10000*$T$2</f>
        <v>143.864</v>
      </c>
    </row>
    <row r="6" spans="2:39" ht="12.75">
      <c r="B6">
        <v>5</v>
      </c>
      <c r="C6" s="2">
        <v>0.000465754</v>
      </c>
      <c r="D6" s="2">
        <v>0.00243165</v>
      </c>
      <c r="S6">
        <v>2</v>
      </c>
      <c r="U6" s="6">
        <f ca="1" t="shared" si="2"/>
        <v>1302.45</v>
      </c>
      <c r="V6" s="6"/>
      <c r="W6" s="12">
        <f ca="1" t="shared" si="3"/>
        <v>0.186031</v>
      </c>
      <c r="X6" s="6">
        <f ca="1" t="shared" si="6"/>
        <v>9933.43</v>
      </c>
      <c r="Y6" s="6">
        <f ca="1" t="shared" si="4"/>
        <v>4.6227</v>
      </c>
      <c r="Z6" s="6">
        <f ca="1" t="shared" si="7"/>
        <v>-17.9724</v>
      </c>
      <c r="AA6" s="6">
        <f ca="1" t="shared" si="4"/>
        <v>-4.8807100000000005</v>
      </c>
      <c r="AB6" s="6">
        <f ca="1" t="shared" si="8"/>
        <v>15.2067</v>
      </c>
      <c r="AC6" s="6">
        <f ca="1" t="shared" si="4"/>
        <v>9.993020000000001</v>
      </c>
      <c r="AD6" s="6">
        <f ca="1" t="shared" si="9"/>
        <v>-15.5152</v>
      </c>
      <c r="AE6" s="6">
        <f ca="1" t="shared" si="4"/>
        <v>-92.4873</v>
      </c>
      <c r="AF6" s="6">
        <f ca="1" t="shared" si="5"/>
        <v>-138.359</v>
      </c>
      <c r="AG6" s="6">
        <f ca="1" t="shared" si="10"/>
        <v>-12.641</v>
      </c>
      <c r="AH6" s="6">
        <f ca="1" t="shared" si="5"/>
        <v>-1.0129899999999998</v>
      </c>
      <c r="AI6" s="6">
        <f ca="1" t="shared" si="11"/>
        <v>26.027099999999997</v>
      </c>
      <c r="AJ6" s="6">
        <f ca="1" t="shared" si="5"/>
        <v>20.052899999999998</v>
      </c>
      <c r="AK6" s="6">
        <f ca="1" t="shared" si="12"/>
        <v>-37.612</v>
      </c>
      <c r="AL6" s="6">
        <f ca="1" t="shared" si="5"/>
        <v>-77.9006</v>
      </c>
      <c r="AM6" s="6">
        <f ca="1" t="shared" si="13"/>
        <v>156.81199999999998</v>
      </c>
    </row>
    <row r="7" spans="2:39" ht="12.75">
      <c r="B7">
        <v>6</v>
      </c>
      <c r="C7" s="2">
        <v>0.00150775</v>
      </c>
      <c r="D7" s="2">
        <v>-0.00202066</v>
      </c>
      <c r="S7">
        <v>3</v>
      </c>
      <c r="U7" s="6">
        <f ca="1" t="shared" si="2"/>
        <v>1502.16</v>
      </c>
      <c r="V7" s="6"/>
      <c r="W7" s="12">
        <f ca="1" t="shared" si="3"/>
        <v>0.201792</v>
      </c>
      <c r="X7" s="6">
        <f ca="1" t="shared" si="6"/>
        <v>9931.12</v>
      </c>
      <c r="Y7" s="6">
        <f ca="1" t="shared" si="4"/>
        <v>4.56945</v>
      </c>
      <c r="Z7" s="6">
        <f ca="1" t="shared" si="7"/>
        <v>-17.9895</v>
      </c>
      <c r="AA7" s="6">
        <f ca="1" t="shared" si="4"/>
        <v>-5.07329</v>
      </c>
      <c r="AB7" s="6">
        <f ca="1" t="shared" si="8"/>
        <v>14.673</v>
      </c>
      <c r="AC7" s="6">
        <f ca="1" t="shared" si="4"/>
        <v>12.092699999999999</v>
      </c>
      <c r="AD7" s="6">
        <f ca="1" t="shared" si="9"/>
        <v>-18.1359</v>
      </c>
      <c r="AE7" s="6">
        <f ca="1" t="shared" si="4"/>
        <v>-79.1742</v>
      </c>
      <c r="AF7" s="6">
        <f ca="1" t="shared" si="5"/>
        <v>-188.78</v>
      </c>
      <c r="AG7" s="6">
        <f ca="1" t="shared" si="10"/>
        <v>-14.2775</v>
      </c>
      <c r="AH7" s="6">
        <f ca="1" t="shared" si="5"/>
        <v>-0.803997</v>
      </c>
      <c r="AI7" s="6">
        <f ca="1" t="shared" si="11"/>
        <v>25.949900000000003</v>
      </c>
      <c r="AJ7" s="6">
        <f ca="1" t="shared" si="5"/>
        <v>20.015900000000002</v>
      </c>
      <c r="AK7" s="6">
        <f ca="1" t="shared" si="12"/>
        <v>-37.0742</v>
      </c>
      <c r="AL7" s="6">
        <f ca="1" t="shared" si="5"/>
        <v>-77.4507</v>
      </c>
      <c r="AM7" s="6">
        <f ca="1" t="shared" si="13"/>
        <v>156.39900000000003</v>
      </c>
    </row>
    <row r="8" spans="2:39" ht="12.75">
      <c r="B8">
        <v>7</v>
      </c>
      <c r="C8" s="2">
        <v>-0.00110848</v>
      </c>
      <c r="D8" s="2">
        <v>-0.0036099</v>
      </c>
      <c r="S8">
        <v>4</v>
      </c>
      <c r="U8" s="6">
        <f ca="1" t="shared" si="2"/>
        <v>1602.03</v>
      </c>
      <c r="V8" s="6"/>
      <c r="W8" s="12">
        <f ca="1" t="shared" si="3"/>
        <v>0.208315</v>
      </c>
      <c r="X8" s="6">
        <f ca="1" t="shared" si="6"/>
        <v>9930.68</v>
      </c>
      <c r="Y8" s="6">
        <f ca="1" t="shared" si="4"/>
        <v>4.3515999999999995</v>
      </c>
      <c r="Z8" s="6">
        <f ca="1" t="shared" si="7"/>
        <v>-18.1033</v>
      </c>
      <c r="AA8" s="6">
        <f ca="1" t="shared" si="4"/>
        <v>-4.28296</v>
      </c>
      <c r="AB8" s="6">
        <f ca="1" t="shared" si="8"/>
        <v>15.148399999999999</v>
      </c>
      <c r="AC8" s="6">
        <f ca="1" t="shared" si="4"/>
        <v>10.8771</v>
      </c>
      <c r="AD8" s="6">
        <f ca="1" t="shared" si="9"/>
        <v>-19.438299999999998</v>
      </c>
      <c r="AE8" s="6">
        <f ca="1" t="shared" si="4"/>
        <v>-84.8572</v>
      </c>
      <c r="AF8" s="6">
        <f ca="1" t="shared" si="5"/>
        <v>-209.925</v>
      </c>
      <c r="AG8" s="6">
        <f ca="1" t="shared" si="10"/>
        <v>-15.1389</v>
      </c>
      <c r="AH8" s="6">
        <f ca="1" t="shared" si="5"/>
        <v>-0.25721</v>
      </c>
      <c r="AI8" s="6">
        <f ca="1" t="shared" si="11"/>
        <v>25.5967</v>
      </c>
      <c r="AJ8" s="6">
        <f ca="1" t="shared" si="5"/>
        <v>20.6311</v>
      </c>
      <c r="AK8" s="6">
        <f ca="1" t="shared" si="12"/>
        <v>-38.313900000000004</v>
      </c>
      <c r="AL8" s="6">
        <f ca="1" t="shared" si="5"/>
        <v>-73.2347</v>
      </c>
      <c r="AM8" s="6">
        <f ca="1" t="shared" si="13"/>
        <v>152.791</v>
      </c>
    </row>
    <row r="9" spans="2:39" ht="12.75">
      <c r="B9">
        <v>8</v>
      </c>
      <c r="C9" s="2">
        <v>-0.00118255</v>
      </c>
      <c r="D9" s="2">
        <v>0.00726515</v>
      </c>
      <c r="S9">
        <v>5</v>
      </c>
      <c r="U9" s="6">
        <f ca="1" t="shared" si="2"/>
        <v>1701.95</v>
      </c>
      <c r="V9" s="6"/>
      <c r="W9" s="12">
        <f ca="1" t="shared" si="3"/>
        <v>0.214138</v>
      </c>
      <c r="X9" s="6">
        <f ca="1" t="shared" si="6"/>
        <v>9930.24</v>
      </c>
      <c r="Y9" s="6">
        <f ca="1" t="shared" si="4"/>
        <v>4.44062</v>
      </c>
      <c r="Z9" s="6">
        <f ca="1" t="shared" si="7"/>
        <v>-18.0932</v>
      </c>
      <c r="AA9" s="6">
        <f ca="1" t="shared" si="4"/>
        <v>-4.927510000000001</v>
      </c>
      <c r="AB9" s="6">
        <f ca="1" t="shared" si="8"/>
        <v>15.7211</v>
      </c>
      <c r="AC9" s="6">
        <f ca="1" t="shared" si="4"/>
        <v>10.5374</v>
      </c>
      <c r="AD9" s="6">
        <f ca="1" t="shared" si="9"/>
        <v>-22.5934</v>
      </c>
      <c r="AE9" s="6">
        <f ca="1" t="shared" si="4"/>
        <v>-76.9245</v>
      </c>
      <c r="AF9" s="6">
        <f ca="1" t="shared" si="5"/>
        <v>-224.655</v>
      </c>
      <c r="AG9" s="6">
        <f ca="1" t="shared" si="10"/>
        <v>-15.5601</v>
      </c>
      <c r="AH9" s="6">
        <f ca="1" t="shared" si="5"/>
        <v>-0.326873</v>
      </c>
      <c r="AI9" s="6">
        <f ca="1" t="shared" si="11"/>
        <v>26.363</v>
      </c>
      <c r="AJ9" s="6">
        <f ca="1" t="shared" si="5"/>
        <v>19.721</v>
      </c>
      <c r="AK9" s="6">
        <f ca="1" t="shared" si="12"/>
        <v>-35.8305</v>
      </c>
      <c r="AL9" s="6">
        <f ca="1" t="shared" si="5"/>
        <v>-75.2789</v>
      </c>
      <c r="AM9" s="6">
        <f ca="1" t="shared" si="13"/>
        <v>161.64600000000002</v>
      </c>
    </row>
    <row r="10" spans="2:39" ht="12.75">
      <c r="B10">
        <v>9</v>
      </c>
      <c r="C10" s="2">
        <v>0.00721127</v>
      </c>
      <c r="D10" s="2">
        <v>0.013563</v>
      </c>
      <c r="S10">
        <v>6</v>
      </c>
      <c r="U10" s="6">
        <f ca="1" t="shared" si="2"/>
        <v>1801.79</v>
      </c>
      <c r="V10" s="6"/>
      <c r="W10" s="12">
        <f ca="1" t="shared" si="3"/>
        <v>0.219278</v>
      </c>
      <c r="X10" s="6">
        <f ca="1" t="shared" si="6"/>
        <v>9929.710000000001</v>
      </c>
      <c r="Y10" s="6">
        <f ca="1" t="shared" si="4"/>
        <v>4.22386</v>
      </c>
      <c r="Z10" s="6">
        <f ca="1" t="shared" si="7"/>
        <v>-18.1147</v>
      </c>
      <c r="AA10" s="6">
        <f ca="1" t="shared" si="4"/>
        <v>-4.96755</v>
      </c>
      <c r="AB10" s="6">
        <f ca="1" t="shared" si="8"/>
        <v>14.960500000000001</v>
      </c>
      <c r="AC10" s="6">
        <f ca="1" t="shared" si="4"/>
        <v>11.2742</v>
      </c>
      <c r="AD10" s="6">
        <f ca="1" t="shared" si="9"/>
        <v>-15.518</v>
      </c>
      <c r="AE10" s="6">
        <f ca="1" t="shared" si="4"/>
        <v>-89.265</v>
      </c>
      <c r="AF10" s="6">
        <f ca="1" t="shared" si="5"/>
        <v>-236.95399999999998</v>
      </c>
      <c r="AG10" s="6">
        <f ca="1" t="shared" si="10"/>
        <v>-15.7274</v>
      </c>
      <c r="AH10" s="6">
        <f ca="1" t="shared" si="5"/>
        <v>0.08283470000000001</v>
      </c>
      <c r="AI10" s="6">
        <f ca="1" t="shared" si="11"/>
        <v>27.148799999999998</v>
      </c>
      <c r="AJ10" s="6">
        <f ca="1" t="shared" si="5"/>
        <v>20.115799999999997</v>
      </c>
      <c r="AK10" s="6">
        <f ca="1" t="shared" si="12"/>
        <v>-38.0271</v>
      </c>
      <c r="AL10" s="6">
        <f ca="1" t="shared" si="5"/>
        <v>-75.9275</v>
      </c>
      <c r="AM10" s="6">
        <f ca="1" t="shared" si="13"/>
        <v>158.718</v>
      </c>
    </row>
    <row r="11" spans="2:39" ht="12.75">
      <c r="B11">
        <v>10</v>
      </c>
      <c r="C11" s="2">
        <v>-0.00362464</v>
      </c>
      <c r="D11" s="2">
        <v>-0.0258594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-0.022119</v>
      </c>
      <c r="D12" s="2">
        <v>-0.0300828</v>
      </c>
    </row>
    <row r="13" spans="2:21" ht="12.75">
      <c r="B13">
        <v>12</v>
      </c>
      <c r="C13" s="2">
        <v>0.0453392</v>
      </c>
      <c r="D13" s="2">
        <v>0.0993178</v>
      </c>
      <c r="U13" t="s">
        <v>96</v>
      </c>
    </row>
    <row r="14" spans="2:31" ht="12.75">
      <c r="B14">
        <v>13</v>
      </c>
      <c r="C14" s="2">
        <v>0.249195</v>
      </c>
      <c r="D14" s="2">
        <v>0.26095</v>
      </c>
      <c r="U14" t="s">
        <v>97</v>
      </c>
      <c r="V14" s="11">
        <f>H1</f>
        <v>1</v>
      </c>
      <c r="X14">
        <v>1</v>
      </c>
      <c r="Y14">
        <v>2</v>
      </c>
      <c r="Z14">
        <v>3</v>
      </c>
      <c r="AA14">
        <v>4</v>
      </c>
      <c r="AB14">
        <v>5</v>
      </c>
      <c r="AC14">
        <v>6</v>
      </c>
      <c r="AD14">
        <v>7</v>
      </c>
      <c r="AE14">
        <v>8</v>
      </c>
    </row>
    <row r="15" spans="2:4" ht="12.75">
      <c r="B15">
        <v>14</v>
      </c>
      <c r="C15" s="2">
        <v>-0.499103</v>
      </c>
      <c r="D15" s="2">
        <v>-0.492406</v>
      </c>
    </row>
    <row r="16" spans="1:24" ht="12.75">
      <c r="A16" t="s">
        <v>11</v>
      </c>
      <c r="B16" t="s">
        <v>80</v>
      </c>
      <c r="C16" t="s">
        <v>81</v>
      </c>
      <c r="D16" t="s">
        <v>82</v>
      </c>
      <c r="E16">
        <v>4155220</v>
      </c>
      <c r="F16" t="s">
        <v>79</v>
      </c>
      <c r="G16" t="s">
        <v>82</v>
      </c>
      <c r="H16">
        <v>1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1002.76</v>
      </c>
      <c r="O16" t="s">
        <v>84</v>
      </c>
      <c r="P16" t="s">
        <v>82</v>
      </c>
      <c r="Q16" s="2">
        <v>0.152508</v>
      </c>
      <c r="U16" t="s">
        <v>62</v>
      </c>
      <c r="V16" s="6">
        <f>U4</f>
        <v>503.41</v>
      </c>
      <c r="X16" s="13"/>
    </row>
    <row r="17" spans="1:33" ht="12.75">
      <c r="A17" t="s">
        <v>11</v>
      </c>
      <c r="B17" t="s">
        <v>57</v>
      </c>
      <c r="C17" t="s">
        <v>58</v>
      </c>
      <c r="D17" t="s">
        <v>59</v>
      </c>
      <c r="V17" s="13" t="s">
        <v>98</v>
      </c>
      <c r="W17" s="13" t="s">
        <v>79</v>
      </c>
      <c r="AF17" t="s">
        <v>99</v>
      </c>
      <c r="AG17" s="14"/>
    </row>
    <row r="18" spans="2:33" ht="12.75">
      <c r="B18">
        <v>2</v>
      </c>
      <c r="C18" s="2">
        <v>0.993369</v>
      </c>
      <c r="D18" s="2">
        <v>0.00889441</v>
      </c>
      <c r="V18" s="11">
        <f>W18+$V$14</f>
        <v>0.5</v>
      </c>
      <c r="W18">
        <v>-0.5</v>
      </c>
      <c r="Y18" s="4">
        <f>Y$4*$W18^Y$14</f>
        <v>1.25111</v>
      </c>
      <c r="Z18" s="4">
        <f aca="true" t="shared" si="14" ref="Z18:AE18">Z$4*$W18^Z$14</f>
        <v>2.077225</v>
      </c>
      <c r="AA18" s="4">
        <f t="shared" si="14"/>
        <v>-0.29109625</v>
      </c>
      <c r="AB18" s="4">
        <f t="shared" si="14"/>
        <v>-0.471171875</v>
      </c>
      <c r="AC18" s="4">
        <f t="shared" si="14"/>
        <v>0.1732</v>
      </c>
      <c r="AD18" s="4">
        <f t="shared" si="14"/>
        <v>0.09238671875000001</v>
      </c>
      <c r="AE18" s="4">
        <f t="shared" si="14"/>
        <v>-0.28169023437499996</v>
      </c>
      <c r="AF18" s="4">
        <f>SUM(Y18:AE18)</f>
        <v>2.549963359375</v>
      </c>
      <c r="AG18" s="1"/>
    </row>
    <row r="19" spans="2:33" ht="12.75">
      <c r="B19">
        <v>3</v>
      </c>
      <c r="C19" s="2">
        <v>-0.000511483</v>
      </c>
      <c r="D19" s="2">
        <v>-0.00109828</v>
      </c>
      <c r="V19" s="11">
        <f aca="true" t="shared" si="15" ref="V19:V28">W19+$V$14</f>
        <v>0.6</v>
      </c>
      <c r="W19">
        <v>-0.4</v>
      </c>
      <c r="Y19" s="4">
        <f aca="true" t="shared" si="16" ref="Y19:AE28">Y$4*$W19^Y$14</f>
        <v>0.8007104000000002</v>
      </c>
      <c r="Z19" s="4">
        <f t="shared" si="16"/>
        <v>1.0635392000000001</v>
      </c>
      <c r="AA19" s="4">
        <f t="shared" si="16"/>
        <v>-0.11923302400000005</v>
      </c>
      <c r="AB19" s="4">
        <f t="shared" si="16"/>
        <v>-0.1543936000000001</v>
      </c>
      <c r="AC19" s="4">
        <f t="shared" si="16"/>
        <v>0.045403340800000025</v>
      </c>
      <c r="AD19" s="4">
        <f t="shared" si="16"/>
        <v>0.019374899200000018</v>
      </c>
      <c r="AE19" s="4">
        <f t="shared" si="16"/>
        <v>-0.04725977907200003</v>
      </c>
      <c r="AF19" s="4">
        <f aca="true" t="shared" si="17" ref="AF19:AF28">SUM(Y19:AE19)</f>
        <v>1.6081414369280003</v>
      </c>
      <c r="AG19" s="1"/>
    </row>
    <row r="20" spans="2:33" ht="12.75">
      <c r="B20">
        <v>4</v>
      </c>
      <c r="C20" s="2">
        <v>-0.00176533</v>
      </c>
      <c r="D20" s="2">
        <v>0.00014402</v>
      </c>
      <c r="V20" s="11">
        <f t="shared" si="15"/>
        <v>0.7</v>
      </c>
      <c r="W20">
        <v>-0.3</v>
      </c>
      <c r="Y20" s="4">
        <f t="shared" si="16"/>
        <v>0.45039959999999996</v>
      </c>
      <c r="Z20" s="4">
        <f t="shared" si="16"/>
        <v>0.4486806</v>
      </c>
      <c r="AA20" s="4">
        <f t="shared" si="16"/>
        <v>-0.037726074</v>
      </c>
      <c r="AB20" s="4">
        <f t="shared" si="16"/>
        <v>-0.036638325</v>
      </c>
      <c r="AC20" s="4">
        <f t="shared" si="16"/>
        <v>0.008080819199999999</v>
      </c>
      <c r="AD20" s="4">
        <f t="shared" si="16"/>
        <v>0.00258623685</v>
      </c>
      <c r="AE20" s="4">
        <f t="shared" si="16"/>
        <v>-0.004731314246999999</v>
      </c>
      <c r="AF20" s="4">
        <f t="shared" si="17"/>
        <v>0.830651542803</v>
      </c>
      <c r="AG20" s="1"/>
    </row>
    <row r="21" spans="2:33" ht="12.75">
      <c r="B21">
        <v>5</v>
      </c>
      <c r="C21" s="2">
        <v>0.000555613</v>
      </c>
      <c r="D21" s="2">
        <v>0.00258028</v>
      </c>
      <c r="V21" s="11">
        <f t="shared" si="15"/>
        <v>0.8</v>
      </c>
      <c r="W21">
        <v>-0.2</v>
      </c>
      <c r="Y21" s="4">
        <f t="shared" si="16"/>
        <v>0.20017760000000004</v>
      </c>
      <c r="Z21" s="4">
        <f t="shared" si="16"/>
        <v>0.13294240000000002</v>
      </c>
      <c r="AA21" s="4">
        <f t="shared" si="16"/>
        <v>-0.007452064000000003</v>
      </c>
      <c r="AB21" s="4">
        <f t="shared" si="16"/>
        <v>-0.004824800000000003</v>
      </c>
      <c r="AC21" s="4">
        <f t="shared" si="16"/>
        <v>0.0007094272000000004</v>
      </c>
      <c r="AD21" s="4">
        <f t="shared" si="16"/>
        <v>0.00015136640000000014</v>
      </c>
      <c r="AE21" s="4">
        <f t="shared" si="16"/>
        <v>-0.00018460851200000013</v>
      </c>
      <c r="AF21" s="4">
        <f t="shared" si="17"/>
        <v>0.32151932108800013</v>
      </c>
      <c r="AG21" s="1"/>
    </row>
    <row r="22" spans="2:33" ht="12.75">
      <c r="B22">
        <v>6</v>
      </c>
      <c r="C22" s="2">
        <v>0.00152431</v>
      </c>
      <c r="D22" s="2">
        <v>-0.00222303</v>
      </c>
      <c r="V22" s="11">
        <f t="shared" si="15"/>
        <v>0.9</v>
      </c>
      <c r="W22">
        <v>-0.1</v>
      </c>
      <c r="Y22" s="4">
        <f t="shared" si="16"/>
        <v>0.05004440000000001</v>
      </c>
      <c r="Z22" s="4">
        <f t="shared" si="16"/>
        <v>0.016617800000000002</v>
      </c>
      <c r="AA22" s="4">
        <f t="shared" si="16"/>
        <v>-0.0004657540000000002</v>
      </c>
      <c r="AB22" s="4">
        <f t="shared" si="16"/>
        <v>-0.0001507750000000001</v>
      </c>
      <c r="AC22" s="4">
        <f t="shared" si="16"/>
        <v>1.1084800000000006E-05</v>
      </c>
      <c r="AD22" s="4">
        <f t="shared" si="16"/>
        <v>1.182550000000001E-06</v>
      </c>
      <c r="AE22" s="4">
        <f t="shared" si="16"/>
        <v>-7.211270000000005E-07</v>
      </c>
      <c r="AF22" s="4">
        <f t="shared" si="17"/>
        <v>0.06605721722300001</v>
      </c>
      <c r="AG22" s="1"/>
    </row>
    <row r="23" spans="2:33" ht="12.75">
      <c r="B23">
        <v>7</v>
      </c>
      <c r="C23" s="2">
        <v>-0.00121466</v>
      </c>
      <c r="D23" s="2">
        <v>-0.00370357</v>
      </c>
      <c r="V23" s="11">
        <f t="shared" si="15"/>
        <v>1</v>
      </c>
      <c r="W23">
        <v>0</v>
      </c>
      <c r="Y23" s="4">
        <f t="shared" si="16"/>
        <v>0</v>
      </c>
      <c r="Z23" s="4">
        <f t="shared" si="16"/>
        <v>0</v>
      </c>
      <c r="AA23" s="4">
        <f t="shared" si="16"/>
        <v>0</v>
      </c>
      <c r="AB23" s="4">
        <f t="shared" si="16"/>
        <v>0</v>
      </c>
      <c r="AC23" s="4">
        <f t="shared" si="16"/>
        <v>0</v>
      </c>
      <c r="AD23" s="4">
        <f t="shared" si="16"/>
        <v>0</v>
      </c>
      <c r="AE23" s="4">
        <f t="shared" si="16"/>
        <v>0</v>
      </c>
      <c r="AF23" s="4">
        <f t="shared" si="17"/>
        <v>0</v>
      </c>
      <c r="AG23" s="1"/>
    </row>
    <row r="24" spans="2:33" ht="12.75">
      <c r="B24">
        <v>8</v>
      </c>
      <c r="C24" s="2">
        <v>-0.00168134</v>
      </c>
      <c r="D24" s="2">
        <v>0.00758903</v>
      </c>
      <c r="V24" s="11">
        <f t="shared" si="15"/>
        <v>1.1</v>
      </c>
      <c r="W24">
        <v>0.1</v>
      </c>
      <c r="Y24" s="4">
        <f t="shared" si="16"/>
        <v>0.05004440000000001</v>
      </c>
      <c r="Z24" s="4">
        <f t="shared" si="16"/>
        <v>-0.016617800000000002</v>
      </c>
      <c r="AA24" s="4">
        <f t="shared" si="16"/>
        <v>-0.0004657540000000002</v>
      </c>
      <c r="AB24" s="4">
        <f t="shared" si="16"/>
        <v>0.0001507750000000001</v>
      </c>
      <c r="AC24" s="4">
        <f t="shared" si="16"/>
        <v>1.1084800000000006E-05</v>
      </c>
      <c r="AD24" s="4">
        <f t="shared" si="16"/>
        <v>-1.182550000000001E-06</v>
      </c>
      <c r="AE24" s="4">
        <f t="shared" si="16"/>
        <v>-7.211270000000005E-07</v>
      </c>
      <c r="AF24" s="4">
        <f t="shared" si="17"/>
        <v>0.033120802123000004</v>
      </c>
      <c r="AG24" s="1"/>
    </row>
    <row r="25" spans="2:33" ht="12.75">
      <c r="B25">
        <v>9</v>
      </c>
      <c r="C25" s="2">
        <v>0.00924584</v>
      </c>
      <c r="D25" s="2">
        <v>0.0143864</v>
      </c>
      <c r="V25" s="11">
        <f t="shared" si="15"/>
        <v>1.2</v>
      </c>
      <c r="W25">
        <v>0.2</v>
      </c>
      <c r="Y25" s="4">
        <f t="shared" si="16"/>
        <v>0.20017760000000004</v>
      </c>
      <c r="Z25" s="4">
        <f t="shared" si="16"/>
        <v>-0.13294240000000002</v>
      </c>
      <c r="AA25" s="4">
        <f t="shared" si="16"/>
        <v>-0.007452064000000003</v>
      </c>
      <c r="AB25" s="4">
        <f t="shared" si="16"/>
        <v>0.004824800000000003</v>
      </c>
      <c r="AC25" s="4">
        <f t="shared" si="16"/>
        <v>0.0007094272000000004</v>
      </c>
      <c r="AD25" s="4">
        <f t="shared" si="16"/>
        <v>-0.00015136640000000014</v>
      </c>
      <c r="AE25" s="4">
        <f t="shared" si="16"/>
        <v>-0.00018460851200000013</v>
      </c>
      <c r="AF25" s="4">
        <f t="shared" si="17"/>
        <v>0.06498138828800001</v>
      </c>
      <c r="AG25" s="1"/>
    </row>
    <row r="26" spans="2:33" ht="12.75">
      <c r="B26">
        <v>10</v>
      </c>
      <c r="C26" s="2">
        <v>-0.00360772</v>
      </c>
      <c r="D26" s="2">
        <v>-0.0255763</v>
      </c>
      <c r="V26" s="11">
        <f t="shared" si="15"/>
        <v>1.3</v>
      </c>
      <c r="W26">
        <v>0.3</v>
      </c>
      <c r="Y26" s="4">
        <f t="shared" si="16"/>
        <v>0.45039959999999996</v>
      </c>
      <c r="Z26" s="4">
        <f t="shared" si="16"/>
        <v>-0.4486806</v>
      </c>
      <c r="AA26" s="4">
        <f t="shared" si="16"/>
        <v>-0.037726074</v>
      </c>
      <c r="AB26" s="4">
        <f t="shared" si="16"/>
        <v>0.036638325</v>
      </c>
      <c r="AC26" s="4">
        <f t="shared" si="16"/>
        <v>0.008080819199999999</v>
      </c>
      <c r="AD26" s="4">
        <f t="shared" si="16"/>
        <v>-0.00258623685</v>
      </c>
      <c r="AE26" s="4">
        <f t="shared" si="16"/>
        <v>-0.004731314246999999</v>
      </c>
      <c r="AF26" s="4">
        <f t="shared" si="17"/>
        <v>0.0013945191029999717</v>
      </c>
      <c r="AG26" s="1"/>
    </row>
    <row r="27" spans="2:33" ht="12.75">
      <c r="B27">
        <v>11</v>
      </c>
      <c r="C27" s="2">
        <v>-0.0248167</v>
      </c>
      <c r="D27" s="2">
        <v>-0.0318429</v>
      </c>
      <c r="V27" s="11">
        <f t="shared" si="15"/>
        <v>1.4</v>
      </c>
      <c r="W27">
        <v>0.4</v>
      </c>
      <c r="Y27" s="4">
        <f t="shared" si="16"/>
        <v>0.8007104000000002</v>
      </c>
      <c r="Z27" s="4">
        <f t="shared" si="16"/>
        <v>-1.0635392000000001</v>
      </c>
      <c r="AA27" s="4">
        <f t="shared" si="16"/>
        <v>-0.11923302400000005</v>
      </c>
      <c r="AB27" s="4">
        <f t="shared" si="16"/>
        <v>0.1543936000000001</v>
      </c>
      <c r="AC27" s="4">
        <f t="shared" si="16"/>
        <v>0.045403340800000025</v>
      </c>
      <c r="AD27" s="4">
        <f t="shared" si="16"/>
        <v>-0.019374899200000018</v>
      </c>
      <c r="AE27" s="4">
        <f t="shared" si="16"/>
        <v>-0.04725977907200003</v>
      </c>
      <c r="AF27" s="4">
        <f t="shared" si="17"/>
        <v>-0.24889956147199993</v>
      </c>
      <c r="AG27" s="1"/>
    </row>
    <row r="28" spans="2:33" ht="12.75">
      <c r="B28">
        <v>12</v>
      </c>
      <c r="C28" s="2">
        <v>0.0562842</v>
      </c>
      <c r="D28" s="2">
        <v>0.0984331</v>
      </c>
      <c r="V28" s="11">
        <f t="shared" si="15"/>
        <v>1.5</v>
      </c>
      <c r="W28">
        <v>0.5</v>
      </c>
      <c r="Y28" s="4">
        <f t="shared" si="16"/>
        <v>1.25111</v>
      </c>
      <c r="Z28" s="4">
        <f t="shared" si="16"/>
        <v>-2.077225</v>
      </c>
      <c r="AA28" s="4">
        <f t="shared" si="16"/>
        <v>-0.29109625</v>
      </c>
      <c r="AB28" s="4">
        <f t="shared" si="16"/>
        <v>0.471171875</v>
      </c>
      <c r="AC28" s="4">
        <f t="shared" si="16"/>
        <v>0.1732</v>
      </c>
      <c r="AD28" s="4">
        <f t="shared" si="16"/>
        <v>-0.09238671875000001</v>
      </c>
      <c r="AE28" s="4">
        <f t="shared" si="16"/>
        <v>-0.28169023437499996</v>
      </c>
      <c r="AF28" s="4">
        <f t="shared" si="17"/>
        <v>-0.846916328125</v>
      </c>
      <c r="AG28" s="1"/>
    </row>
    <row r="29" spans="2:22" ht="12.75">
      <c r="B29">
        <v>13</v>
      </c>
      <c r="C29" s="2">
        <v>0.306193</v>
      </c>
      <c r="D29" s="2">
        <v>0.26859</v>
      </c>
      <c r="V29" s="11"/>
    </row>
    <row r="30" spans="2:4" ht="12.75">
      <c r="B30">
        <v>14</v>
      </c>
      <c r="C30" s="2">
        <v>-0.531842</v>
      </c>
      <c r="D30" s="2">
        <v>-0.515553</v>
      </c>
    </row>
    <row r="31" spans="1:24" ht="12.75">
      <c r="A31" t="s">
        <v>11</v>
      </c>
      <c r="B31" t="s">
        <v>80</v>
      </c>
      <c r="C31" t="s">
        <v>81</v>
      </c>
      <c r="D31" t="s">
        <v>82</v>
      </c>
      <c r="E31">
        <v>4155220</v>
      </c>
      <c r="F31" t="s">
        <v>79</v>
      </c>
      <c r="G31" t="s">
        <v>82</v>
      </c>
      <c r="H31">
        <v>1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1302.45</v>
      </c>
      <c r="O31" t="s">
        <v>84</v>
      </c>
      <c r="P31" t="s">
        <v>82</v>
      </c>
      <c r="Q31" s="2">
        <v>0.186031</v>
      </c>
      <c r="U31" t="s">
        <v>62</v>
      </c>
      <c r="V31" s="6">
        <f>U10</f>
        <v>1801.79</v>
      </c>
      <c r="X31" s="13"/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3" t="s">
        <v>98</v>
      </c>
      <c r="W32" s="13" t="s">
        <v>79</v>
      </c>
      <c r="AF32" t="s">
        <v>99</v>
      </c>
    </row>
    <row r="33" spans="2:32" ht="12.75">
      <c r="B33">
        <v>2</v>
      </c>
      <c r="C33" s="2">
        <v>0.993343</v>
      </c>
      <c r="D33" s="2">
        <v>0.0138359</v>
      </c>
      <c r="V33" s="11">
        <f>W33+$V$14</f>
        <v>0.5</v>
      </c>
      <c r="W33">
        <v>-0.5</v>
      </c>
      <c r="Y33" s="4">
        <f>Y$10*$W33^Y$14</f>
        <v>1.055965</v>
      </c>
      <c r="Z33" s="4">
        <f aca="true" t="shared" si="18" ref="Z33:AE43">Z$10*$W33^Z$14</f>
        <v>2.2643375</v>
      </c>
      <c r="AA33" s="4">
        <f t="shared" si="18"/>
        <v>-0.310471875</v>
      </c>
      <c r="AB33" s="4">
        <f t="shared" si="18"/>
        <v>-0.46751562500000005</v>
      </c>
      <c r="AC33" s="4">
        <f t="shared" si="18"/>
        <v>0.176159375</v>
      </c>
      <c r="AD33" s="4">
        <f t="shared" si="18"/>
        <v>0.121234375</v>
      </c>
      <c r="AE33" s="4">
        <f t="shared" si="18"/>
        <v>-0.34869140625</v>
      </c>
      <c r="AF33" s="4">
        <f>SUM(Y33:AE33)</f>
        <v>2.49101734375</v>
      </c>
    </row>
    <row r="34" spans="2:32" ht="12.75">
      <c r="B34">
        <v>3</v>
      </c>
      <c r="C34" s="2">
        <v>-0.00046227</v>
      </c>
      <c r="D34" s="2">
        <v>-0.0012641</v>
      </c>
      <c r="V34" s="11">
        <f aca="true" t="shared" si="19" ref="V34:V43">W34+$V$14</f>
        <v>0.6</v>
      </c>
      <c r="W34">
        <v>-0.4</v>
      </c>
      <c r="Y34" s="4">
        <f aca="true" t="shared" si="20" ref="Y34:Y43">Y$10*$W34^Y$14</f>
        <v>0.6758176000000001</v>
      </c>
      <c r="Z34" s="4">
        <f t="shared" si="18"/>
        <v>1.1593408000000003</v>
      </c>
      <c r="AA34" s="4">
        <f t="shared" si="18"/>
        <v>-0.12716928000000005</v>
      </c>
      <c r="AB34" s="4">
        <f t="shared" si="18"/>
        <v>-0.1531955200000001</v>
      </c>
      <c r="AC34" s="4">
        <f t="shared" si="18"/>
        <v>0.046179123200000026</v>
      </c>
      <c r="AD34" s="4">
        <f t="shared" si="18"/>
        <v>0.02542469120000002</v>
      </c>
      <c r="AE34" s="4">
        <f t="shared" si="18"/>
        <v>-0.05850071040000005</v>
      </c>
      <c r="AF34" s="4">
        <f aca="true" t="shared" si="21" ref="AF34:AF43">SUM(Y34:AE34)</f>
        <v>1.5678967040000003</v>
      </c>
    </row>
    <row r="35" spans="2:32" ht="12.75">
      <c r="B35">
        <v>4</v>
      </c>
      <c r="C35" s="2">
        <v>-0.00179724</v>
      </c>
      <c r="D35" s="2">
        <v>0.000101299</v>
      </c>
      <c r="V35" s="11">
        <f t="shared" si="19"/>
        <v>0.7</v>
      </c>
      <c r="W35">
        <v>-0.3</v>
      </c>
      <c r="Y35" s="4">
        <f t="shared" si="20"/>
        <v>0.3801474</v>
      </c>
      <c r="Z35" s="4">
        <f t="shared" si="18"/>
        <v>0.48909689999999995</v>
      </c>
      <c r="AA35" s="4">
        <f t="shared" si="18"/>
        <v>-0.040237155</v>
      </c>
      <c r="AB35" s="4">
        <f t="shared" si="18"/>
        <v>-0.036354015</v>
      </c>
      <c r="AC35" s="4">
        <f t="shared" si="18"/>
        <v>0.0082188918</v>
      </c>
      <c r="AD35" s="4">
        <f t="shared" si="18"/>
        <v>0.0033937866</v>
      </c>
      <c r="AE35" s="4">
        <f t="shared" si="18"/>
        <v>-0.005856676649999999</v>
      </c>
      <c r="AF35" s="4">
        <f t="shared" si="21"/>
        <v>0.79840913175</v>
      </c>
    </row>
    <row r="36" spans="2:32" ht="12.75">
      <c r="B36">
        <v>5</v>
      </c>
      <c r="C36" s="2">
        <v>0.000488071</v>
      </c>
      <c r="D36" s="2">
        <v>0.00260271</v>
      </c>
      <c r="V36" s="11">
        <f t="shared" si="19"/>
        <v>0.8</v>
      </c>
      <c r="W36">
        <v>-0.2</v>
      </c>
      <c r="Y36" s="4">
        <f t="shared" si="20"/>
        <v>0.16895440000000003</v>
      </c>
      <c r="Z36" s="4">
        <f t="shared" si="18"/>
        <v>0.14491760000000004</v>
      </c>
      <c r="AA36" s="4">
        <f t="shared" si="18"/>
        <v>-0.007948080000000003</v>
      </c>
      <c r="AB36" s="4">
        <f t="shared" si="18"/>
        <v>-0.0047873600000000035</v>
      </c>
      <c r="AC36" s="4">
        <f t="shared" si="18"/>
        <v>0.0007215488000000004</v>
      </c>
      <c r="AD36" s="4">
        <f t="shared" si="18"/>
        <v>0.00019863040000000015</v>
      </c>
      <c r="AE36" s="4">
        <f t="shared" si="18"/>
        <v>-0.0002285184000000002</v>
      </c>
      <c r="AF36" s="4">
        <f t="shared" si="21"/>
        <v>0.30182822080000005</v>
      </c>
    </row>
    <row r="37" spans="2:32" ht="12.75">
      <c r="B37">
        <v>6</v>
      </c>
      <c r="C37" s="2">
        <v>0.00152067</v>
      </c>
      <c r="D37" s="2">
        <v>-0.00200529</v>
      </c>
      <c r="V37" s="11">
        <f t="shared" si="19"/>
        <v>0.9</v>
      </c>
      <c r="W37">
        <v>-0.1</v>
      </c>
      <c r="Y37" s="4">
        <f t="shared" si="20"/>
        <v>0.04223860000000001</v>
      </c>
      <c r="Z37" s="4">
        <f t="shared" si="18"/>
        <v>0.018114700000000004</v>
      </c>
      <c r="AA37" s="4">
        <f t="shared" si="18"/>
        <v>-0.0004967550000000002</v>
      </c>
      <c r="AB37" s="4">
        <f t="shared" si="18"/>
        <v>-0.0001496050000000001</v>
      </c>
      <c r="AC37" s="4">
        <f t="shared" si="18"/>
        <v>1.1274200000000006E-05</v>
      </c>
      <c r="AD37" s="4">
        <f t="shared" si="18"/>
        <v>1.5518000000000012E-06</v>
      </c>
      <c r="AE37" s="4">
        <f t="shared" si="18"/>
        <v>-8.926500000000008E-07</v>
      </c>
      <c r="AF37" s="4">
        <f t="shared" si="21"/>
        <v>0.059718873350000014</v>
      </c>
    </row>
    <row r="38" spans="2:32" ht="12.75">
      <c r="B38">
        <v>7</v>
      </c>
      <c r="C38" s="2">
        <v>-0.000999302</v>
      </c>
      <c r="D38" s="2">
        <v>-0.0037612</v>
      </c>
      <c r="V38" s="11">
        <f t="shared" si="19"/>
        <v>1</v>
      </c>
      <c r="W38">
        <v>0</v>
      </c>
      <c r="Y38" s="4">
        <f t="shared" si="20"/>
        <v>0</v>
      </c>
      <c r="Z38" s="4">
        <f t="shared" si="18"/>
        <v>0</v>
      </c>
      <c r="AA38" s="4">
        <f t="shared" si="18"/>
        <v>0</v>
      </c>
      <c r="AB38" s="4">
        <f t="shared" si="18"/>
        <v>0</v>
      </c>
      <c r="AC38" s="4">
        <f t="shared" si="18"/>
        <v>0</v>
      </c>
      <c r="AD38" s="4">
        <f t="shared" si="18"/>
        <v>0</v>
      </c>
      <c r="AE38" s="4">
        <f t="shared" si="18"/>
        <v>0</v>
      </c>
      <c r="AF38" s="4">
        <f t="shared" si="21"/>
        <v>0</v>
      </c>
    </row>
    <row r="39" spans="2:32" ht="12.75">
      <c r="B39">
        <v>8</v>
      </c>
      <c r="C39" s="2">
        <v>-0.00155152</v>
      </c>
      <c r="D39" s="2">
        <v>0.00779006</v>
      </c>
      <c r="V39" s="11">
        <f t="shared" si="19"/>
        <v>1.1</v>
      </c>
      <c r="W39">
        <v>0.1</v>
      </c>
      <c r="Y39" s="4">
        <f t="shared" si="20"/>
        <v>0.04223860000000001</v>
      </c>
      <c r="Z39" s="4">
        <f t="shared" si="18"/>
        <v>-0.018114700000000004</v>
      </c>
      <c r="AA39" s="4">
        <f t="shared" si="18"/>
        <v>-0.0004967550000000002</v>
      </c>
      <c r="AB39" s="4">
        <f t="shared" si="18"/>
        <v>0.0001496050000000001</v>
      </c>
      <c r="AC39" s="4">
        <f t="shared" si="18"/>
        <v>1.1274200000000006E-05</v>
      </c>
      <c r="AD39" s="4">
        <f t="shared" si="18"/>
        <v>-1.5518000000000012E-06</v>
      </c>
      <c r="AE39" s="4">
        <f t="shared" si="18"/>
        <v>-8.926500000000008E-07</v>
      </c>
      <c r="AF39" s="4">
        <f t="shared" si="21"/>
        <v>0.023785579750000004</v>
      </c>
    </row>
    <row r="40" spans="2:32" ht="12.75">
      <c r="B40">
        <v>9</v>
      </c>
      <c r="C40" s="2">
        <v>0.00924873</v>
      </c>
      <c r="D40" s="2">
        <v>0.0156812</v>
      </c>
      <c r="V40" s="11">
        <f t="shared" si="19"/>
        <v>1.2</v>
      </c>
      <c r="W40">
        <v>0.2</v>
      </c>
      <c r="Y40" s="4">
        <f t="shared" si="20"/>
        <v>0.16895440000000003</v>
      </c>
      <c r="Z40" s="4">
        <f t="shared" si="18"/>
        <v>-0.14491760000000004</v>
      </c>
      <c r="AA40" s="4">
        <f t="shared" si="18"/>
        <v>-0.007948080000000003</v>
      </c>
      <c r="AB40" s="4">
        <f t="shared" si="18"/>
        <v>0.0047873600000000035</v>
      </c>
      <c r="AC40" s="4">
        <f t="shared" si="18"/>
        <v>0.0007215488000000004</v>
      </c>
      <c r="AD40" s="4">
        <f t="shared" si="18"/>
        <v>-0.00019863040000000015</v>
      </c>
      <c r="AE40" s="4">
        <f t="shared" si="18"/>
        <v>-0.0002285184000000002</v>
      </c>
      <c r="AF40" s="4">
        <f t="shared" si="21"/>
        <v>0.02117048</v>
      </c>
    </row>
    <row r="41" spans="2:32" ht="12.75">
      <c r="B41">
        <v>10</v>
      </c>
      <c r="C41" s="2">
        <v>-0.00400202</v>
      </c>
      <c r="D41" s="2">
        <v>-0.0264309</v>
      </c>
      <c r="V41" s="11">
        <f t="shared" si="19"/>
        <v>1.3</v>
      </c>
      <c r="W41">
        <v>0.3</v>
      </c>
      <c r="Y41" s="4">
        <f t="shared" si="20"/>
        <v>0.3801474</v>
      </c>
      <c r="Z41" s="4">
        <f t="shared" si="18"/>
        <v>-0.48909689999999995</v>
      </c>
      <c r="AA41" s="4">
        <f t="shared" si="18"/>
        <v>-0.040237155</v>
      </c>
      <c r="AB41" s="4">
        <f t="shared" si="18"/>
        <v>0.036354015</v>
      </c>
      <c r="AC41" s="4">
        <f t="shared" si="18"/>
        <v>0.0082188918</v>
      </c>
      <c r="AD41" s="4">
        <f t="shared" si="18"/>
        <v>-0.0033937866</v>
      </c>
      <c r="AE41" s="4">
        <f t="shared" si="18"/>
        <v>-0.005856676649999999</v>
      </c>
      <c r="AF41" s="4">
        <f t="shared" si="21"/>
        <v>-0.11386421144999992</v>
      </c>
    </row>
    <row r="42" spans="2:32" ht="12.75">
      <c r="B42">
        <v>11</v>
      </c>
      <c r="C42" s="2">
        <v>-0.019792</v>
      </c>
      <c r="D42" s="2">
        <v>-0.0352906</v>
      </c>
      <c r="V42" s="11">
        <f t="shared" si="19"/>
        <v>1.4</v>
      </c>
      <c r="W42">
        <v>0.4</v>
      </c>
      <c r="Y42" s="4">
        <f t="shared" si="20"/>
        <v>0.6758176000000001</v>
      </c>
      <c r="Z42" s="4">
        <f t="shared" si="18"/>
        <v>-1.1593408000000003</v>
      </c>
      <c r="AA42" s="4">
        <f t="shared" si="18"/>
        <v>-0.12716928000000005</v>
      </c>
      <c r="AB42" s="4">
        <f t="shared" si="18"/>
        <v>0.1531955200000001</v>
      </c>
      <c r="AC42" s="4">
        <f t="shared" si="18"/>
        <v>0.046179123200000026</v>
      </c>
      <c r="AD42" s="4">
        <f>AD$10*$W42^AD$14</f>
        <v>-0.02542469120000002</v>
      </c>
      <c r="AE42" s="4">
        <f t="shared" si="18"/>
        <v>-0.05850071040000005</v>
      </c>
      <c r="AF42" s="4">
        <f t="shared" si="21"/>
        <v>-0.4952432384000001</v>
      </c>
    </row>
    <row r="43" spans="2:32" ht="12.75">
      <c r="B43">
        <v>12</v>
      </c>
      <c r="C43" s="2">
        <v>0.0544801</v>
      </c>
      <c r="D43" s="2">
        <v>0.0992754</v>
      </c>
      <c r="V43" s="11">
        <f t="shared" si="19"/>
        <v>1.5</v>
      </c>
      <c r="W43">
        <v>0.5</v>
      </c>
      <c r="Y43" s="4">
        <f t="shared" si="20"/>
        <v>1.055965</v>
      </c>
      <c r="Z43" s="4">
        <f t="shared" si="18"/>
        <v>-2.2643375</v>
      </c>
      <c r="AA43" s="4">
        <f t="shared" si="18"/>
        <v>-0.310471875</v>
      </c>
      <c r="AB43" s="4">
        <f t="shared" si="18"/>
        <v>0.46751562500000005</v>
      </c>
      <c r="AC43" s="4">
        <f t="shared" si="18"/>
        <v>0.176159375</v>
      </c>
      <c r="AD43" s="4">
        <f t="shared" si="18"/>
        <v>-0.121234375</v>
      </c>
      <c r="AE43" s="4">
        <f t="shared" si="18"/>
        <v>-0.34869140625</v>
      </c>
      <c r="AF43" s="4">
        <f t="shared" si="21"/>
        <v>-1.3450951562499998</v>
      </c>
    </row>
    <row r="44" spans="2:4" ht="12.75">
      <c r="B44">
        <v>13</v>
      </c>
      <c r="C44" s="2">
        <v>0.305089</v>
      </c>
      <c r="D44" s="2">
        <v>0.300051</v>
      </c>
    </row>
    <row r="45" spans="2:4" ht="12.75">
      <c r="B45">
        <v>14</v>
      </c>
      <c r="C45" s="2">
        <v>-0.503637</v>
      </c>
      <c r="D45" s="2">
        <v>-0.585263</v>
      </c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4155220</v>
      </c>
      <c r="F46" t="s">
        <v>79</v>
      </c>
      <c r="G46" t="s">
        <v>82</v>
      </c>
      <c r="H46">
        <v>1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1502.16</v>
      </c>
      <c r="O46" t="s">
        <v>84</v>
      </c>
      <c r="P46" t="s">
        <v>82</v>
      </c>
      <c r="Q46" s="2">
        <v>0.201792</v>
      </c>
    </row>
    <row r="47" spans="1:4" ht="12.75">
      <c r="A47" t="s">
        <v>11</v>
      </c>
      <c r="B47" t="s">
        <v>57</v>
      </c>
      <c r="C47" t="s">
        <v>58</v>
      </c>
      <c r="D47" t="s">
        <v>59</v>
      </c>
    </row>
    <row r="48" spans="2:4" ht="12.75">
      <c r="B48">
        <v>2</v>
      </c>
      <c r="C48" s="2">
        <v>0.993112</v>
      </c>
      <c r="D48" s="2">
        <v>0.018878</v>
      </c>
    </row>
    <row r="49" spans="2:4" ht="12.75">
      <c r="B49">
        <v>3</v>
      </c>
      <c r="C49" s="2">
        <v>-0.000456945</v>
      </c>
      <c r="D49" s="2">
        <v>-0.00142775</v>
      </c>
    </row>
    <row r="50" spans="2:4" ht="12.75">
      <c r="B50">
        <v>4</v>
      </c>
      <c r="C50" s="2">
        <v>-0.00179895</v>
      </c>
      <c r="D50" s="2">
        <v>8.03997E-05</v>
      </c>
    </row>
    <row r="51" spans="2:4" ht="12.75">
      <c r="B51">
        <v>5</v>
      </c>
      <c r="C51" s="2">
        <v>0.000507329</v>
      </c>
      <c r="D51" s="2">
        <v>0.00259499</v>
      </c>
    </row>
    <row r="52" spans="2:4" ht="12.75">
      <c r="B52">
        <v>6</v>
      </c>
      <c r="C52" s="2">
        <v>0.0014673</v>
      </c>
      <c r="D52" s="2">
        <v>-0.00200159</v>
      </c>
    </row>
    <row r="53" spans="2:4" ht="12.75">
      <c r="B53">
        <v>7</v>
      </c>
      <c r="C53" s="2">
        <v>-0.00120927</v>
      </c>
      <c r="D53" s="2">
        <v>-0.00370742</v>
      </c>
    </row>
    <row r="54" spans="2:4" ht="12.75">
      <c r="B54">
        <v>8</v>
      </c>
      <c r="C54" s="2">
        <v>-0.00181359</v>
      </c>
      <c r="D54" s="2">
        <v>0.00774507</v>
      </c>
    </row>
    <row r="55" spans="2:4" ht="12.75">
      <c r="B55">
        <v>9</v>
      </c>
      <c r="C55" s="2">
        <v>0.00791742</v>
      </c>
      <c r="D55" s="2">
        <v>0.0156399</v>
      </c>
    </row>
    <row r="56" spans="2:4" ht="12.75">
      <c r="B56">
        <v>10</v>
      </c>
      <c r="C56" s="2">
        <v>-0.00236476</v>
      </c>
      <c r="D56" s="2">
        <v>-0.025419</v>
      </c>
    </row>
    <row r="57" spans="2:4" ht="12.75">
      <c r="B57">
        <v>11</v>
      </c>
      <c r="C57" s="2">
        <v>-0.0245842</v>
      </c>
      <c r="D57" s="2">
        <v>-0.0341999</v>
      </c>
    </row>
    <row r="58" spans="2:4" ht="12.75">
      <c r="B58">
        <v>12</v>
      </c>
      <c r="C58" s="2">
        <v>0.0414502</v>
      </c>
      <c r="D58" s="2">
        <v>0.102944</v>
      </c>
    </row>
    <row r="59" spans="2:4" ht="12.75">
      <c r="B59">
        <v>13</v>
      </c>
      <c r="C59" s="2">
        <v>0.29316</v>
      </c>
      <c r="D59" s="2">
        <v>0.300748</v>
      </c>
    </row>
    <row r="60" spans="2:4" ht="12.75">
      <c r="B60">
        <v>14</v>
      </c>
      <c r="C60" s="2">
        <v>-0.509617</v>
      </c>
      <c r="D60" s="2">
        <v>-0.594811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4155220</v>
      </c>
      <c r="F61" t="s">
        <v>79</v>
      </c>
      <c r="G61" t="s">
        <v>82</v>
      </c>
      <c r="H61">
        <v>1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1602.03</v>
      </c>
      <c r="O61" t="s">
        <v>84</v>
      </c>
      <c r="P61" t="s">
        <v>82</v>
      </c>
      <c r="Q61" s="2">
        <v>0.208315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0.993068</v>
      </c>
      <c r="D63" s="2">
        <v>0.0209925</v>
      </c>
    </row>
    <row r="64" spans="2:4" ht="12.75">
      <c r="B64">
        <v>3</v>
      </c>
      <c r="C64" s="2">
        <v>-0.00043516</v>
      </c>
      <c r="D64" s="2">
        <v>-0.00151389</v>
      </c>
    </row>
    <row r="65" spans="2:4" ht="12.75">
      <c r="B65">
        <v>4</v>
      </c>
      <c r="C65" s="2">
        <v>-0.00181033</v>
      </c>
      <c r="D65" s="2">
        <v>2.5721E-05</v>
      </c>
    </row>
    <row r="66" spans="2:4" ht="12.75">
      <c r="B66">
        <v>5</v>
      </c>
      <c r="C66" s="2">
        <v>0.000428296</v>
      </c>
      <c r="D66" s="2">
        <v>0.00255967</v>
      </c>
    </row>
    <row r="67" spans="2:4" ht="12.75">
      <c r="B67">
        <v>6</v>
      </c>
      <c r="C67" s="2">
        <v>0.00151484</v>
      </c>
      <c r="D67" s="2">
        <v>-0.00206311</v>
      </c>
    </row>
    <row r="68" spans="2:4" ht="12.75">
      <c r="B68">
        <v>7</v>
      </c>
      <c r="C68" s="2">
        <v>-0.00108771</v>
      </c>
      <c r="D68" s="2">
        <v>-0.00383139</v>
      </c>
    </row>
    <row r="69" spans="2:4" ht="12.75">
      <c r="B69">
        <v>8</v>
      </c>
      <c r="C69" s="2">
        <v>-0.00194383</v>
      </c>
      <c r="D69" s="2">
        <v>0.00732347</v>
      </c>
    </row>
    <row r="70" spans="2:4" ht="12.75">
      <c r="B70">
        <v>9</v>
      </c>
      <c r="C70" s="2">
        <v>0.00848572</v>
      </c>
      <c r="D70" s="2">
        <v>0.0152791</v>
      </c>
    </row>
    <row r="71" spans="2:4" ht="12.75">
      <c r="B71">
        <v>10</v>
      </c>
      <c r="C71" s="2">
        <v>-0.00309451</v>
      </c>
      <c r="D71" s="2">
        <v>-0.0252684</v>
      </c>
    </row>
    <row r="72" spans="2:4" ht="12.75">
      <c r="B72">
        <v>11</v>
      </c>
      <c r="C72" s="2">
        <v>-0.0247034</v>
      </c>
      <c r="D72" s="2">
        <v>-0.0317707</v>
      </c>
    </row>
    <row r="73" spans="2:4" ht="12.75">
      <c r="B73">
        <v>12</v>
      </c>
      <c r="C73" s="2">
        <v>0.0450851</v>
      </c>
      <c r="D73" s="2">
        <v>0.0989257</v>
      </c>
    </row>
    <row r="74" spans="2:4" ht="12.75">
      <c r="B74">
        <v>13</v>
      </c>
      <c r="C74" s="2">
        <v>0.294967</v>
      </c>
      <c r="D74" s="2">
        <v>0.299638</v>
      </c>
    </row>
    <row r="75" spans="2:4" ht="12.75">
      <c r="B75">
        <v>14</v>
      </c>
      <c r="C75" s="2">
        <v>-0.510298</v>
      </c>
      <c r="D75" s="2">
        <v>-0.544211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4155220</v>
      </c>
      <c r="F76" t="s">
        <v>79</v>
      </c>
      <c r="G76" t="s">
        <v>82</v>
      </c>
      <c r="H76">
        <v>1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1701.95</v>
      </c>
      <c r="O76" t="s">
        <v>84</v>
      </c>
      <c r="P76" t="s">
        <v>82</v>
      </c>
      <c r="Q76" s="2">
        <v>0.214138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0.993024</v>
      </c>
      <c r="D78" s="2">
        <v>0.0224655</v>
      </c>
    </row>
    <row r="79" spans="2:4" ht="12.75">
      <c r="B79">
        <v>3</v>
      </c>
      <c r="C79" s="2">
        <v>-0.000444062</v>
      </c>
      <c r="D79" s="2">
        <v>-0.00155601</v>
      </c>
    </row>
    <row r="80" spans="2:4" ht="12.75">
      <c r="B80">
        <v>4</v>
      </c>
      <c r="C80" s="2">
        <v>-0.00180932</v>
      </c>
      <c r="D80" s="2">
        <v>3.26873E-05</v>
      </c>
    </row>
    <row r="81" spans="2:4" ht="12.75">
      <c r="B81">
        <v>5</v>
      </c>
      <c r="C81" s="2">
        <v>0.000492751</v>
      </c>
      <c r="D81" s="2">
        <v>0.0026363</v>
      </c>
    </row>
    <row r="82" spans="2:4" ht="12.75">
      <c r="B82">
        <v>6</v>
      </c>
      <c r="C82" s="2">
        <v>0.00157211</v>
      </c>
      <c r="D82" s="2">
        <v>-0.0019721</v>
      </c>
    </row>
    <row r="83" spans="2:4" ht="12.75">
      <c r="B83">
        <v>7</v>
      </c>
      <c r="C83" s="2">
        <v>-0.00105374</v>
      </c>
      <c r="D83" s="2">
        <v>-0.00358305</v>
      </c>
    </row>
    <row r="84" spans="2:4" ht="12.75">
      <c r="B84">
        <v>8</v>
      </c>
      <c r="C84" s="2">
        <v>-0.00225934</v>
      </c>
      <c r="D84" s="2">
        <v>0.00752789</v>
      </c>
    </row>
    <row r="85" spans="2:4" ht="12.75">
      <c r="B85">
        <v>9</v>
      </c>
      <c r="C85" s="2">
        <v>0.00769245</v>
      </c>
      <c r="D85" s="2">
        <v>0.0161646</v>
      </c>
    </row>
    <row r="86" spans="2:4" ht="12.75">
      <c r="B86">
        <v>10</v>
      </c>
      <c r="C86" s="2">
        <v>-0.00175461</v>
      </c>
      <c r="D86" s="2">
        <v>-0.0241122</v>
      </c>
    </row>
    <row r="87" spans="2:4" ht="12.75">
      <c r="B87">
        <v>11</v>
      </c>
      <c r="C87" s="2">
        <v>-0.0215042</v>
      </c>
      <c r="D87" s="2">
        <v>-0.0315311</v>
      </c>
    </row>
    <row r="88" spans="2:4" ht="12.75">
      <c r="B88">
        <v>12</v>
      </c>
      <c r="C88" s="2">
        <v>0.036112</v>
      </c>
      <c r="D88" s="2">
        <v>0.093601</v>
      </c>
    </row>
    <row r="89" spans="2:4" ht="12.75">
      <c r="B89">
        <v>13</v>
      </c>
      <c r="C89" s="2">
        <v>0.278135</v>
      </c>
      <c r="D89" s="2">
        <v>0.310445</v>
      </c>
    </row>
    <row r="90" spans="2:4" ht="12.75">
      <c r="B90">
        <v>14</v>
      </c>
      <c r="C90" s="2">
        <v>-0.475497</v>
      </c>
      <c r="D90" s="2">
        <v>-0.55151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4155220</v>
      </c>
      <c r="F91" t="s">
        <v>79</v>
      </c>
      <c r="G91" t="s">
        <v>82</v>
      </c>
      <c r="H91">
        <v>1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1801.79</v>
      </c>
      <c r="O91" t="s">
        <v>84</v>
      </c>
      <c r="P91" t="s">
        <v>82</v>
      </c>
      <c r="Q91" s="2">
        <v>0.219278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0.992971</v>
      </c>
      <c r="D93" s="2">
        <v>0.0236954</v>
      </c>
    </row>
    <row r="94" spans="2:4" ht="12.75">
      <c r="B94">
        <v>3</v>
      </c>
      <c r="C94" s="2">
        <v>-0.000422386</v>
      </c>
      <c r="D94" s="2">
        <v>-0.00157274</v>
      </c>
    </row>
    <row r="95" spans="2:4" ht="12.75">
      <c r="B95">
        <v>4</v>
      </c>
      <c r="C95" s="2">
        <v>-0.00181147</v>
      </c>
      <c r="D95" s="2">
        <v>-8.28347E-06</v>
      </c>
    </row>
    <row r="96" spans="2:4" ht="12.75">
      <c r="B96">
        <v>5</v>
      </c>
      <c r="C96" s="2">
        <v>0.000496755</v>
      </c>
      <c r="D96" s="2">
        <v>0.00271488</v>
      </c>
    </row>
    <row r="97" spans="2:4" ht="12.75">
      <c r="B97">
        <v>6</v>
      </c>
      <c r="C97" s="2">
        <v>0.00149605</v>
      </c>
      <c r="D97" s="2">
        <v>-0.00201158</v>
      </c>
    </row>
    <row r="98" spans="2:4" ht="12.75">
      <c r="B98">
        <v>7</v>
      </c>
      <c r="C98" s="2">
        <v>-0.00112742</v>
      </c>
      <c r="D98" s="2">
        <v>-0.00380271</v>
      </c>
    </row>
    <row r="99" spans="2:4" ht="12.75">
      <c r="B99">
        <v>8</v>
      </c>
      <c r="C99" s="2">
        <v>-0.0015518</v>
      </c>
      <c r="D99" s="2">
        <v>0.00759275</v>
      </c>
    </row>
    <row r="100" spans="2:4" ht="12.75">
      <c r="B100">
        <v>9</v>
      </c>
      <c r="C100" s="2">
        <v>0.0089265</v>
      </c>
      <c r="D100" s="2">
        <v>0.0158718</v>
      </c>
    </row>
    <row r="101" spans="2:4" ht="12.75">
      <c r="B101">
        <v>10</v>
      </c>
      <c r="C101" s="2">
        <v>-0.00289704</v>
      </c>
      <c r="D101" s="2">
        <v>-0.0247321</v>
      </c>
    </row>
    <row r="102" spans="2:4" ht="12.75">
      <c r="B102">
        <v>11</v>
      </c>
      <c r="C102" s="2">
        <v>-0.0229898</v>
      </c>
      <c r="D102" s="2">
        <v>-0.0331867</v>
      </c>
    </row>
    <row r="103" spans="2:4" ht="12.75">
      <c r="B103">
        <v>12</v>
      </c>
      <c r="C103" s="2">
        <v>0.0505199</v>
      </c>
      <c r="D103" s="2">
        <v>0.101168</v>
      </c>
    </row>
    <row r="104" spans="2:4" ht="12.75">
      <c r="B104">
        <v>13</v>
      </c>
      <c r="C104" s="2">
        <v>0.301342</v>
      </c>
      <c r="D104" s="2">
        <v>0.294828</v>
      </c>
    </row>
    <row r="105" spans="2:4" ht="12.75">
      <c r="B105">
        <v>14</v>
      </c>
      <c r="C105" s="2">
        <v>-0.498408</v>
      </c>
      <c r="D105" s="2">
        <v>-0.545865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5">
      <selection activeCell="Z52" sqref="Z52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  <col min="24" max="24" width="9.57421875" style="0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4155305</v>
      </c>
      <c r="F1" t="s">
        <v>79</v>
      </c>
      <c r="G1" t="s">
        <v>82</v>
      </c>
      <c r="H1">
        <v>2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503.56</v>
      </c>
      <c r="O1" t="s">
        <v>84</v>
      </c>
      <c r="P1" t="s">
        <v>82</v>
      </c>
      <c r="Q1" s="2">
        <v>0.157244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0.495539</v>
      </c>
      <c r="D3" s="2">
        <v>-0.00140111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-0.000585822</v>
      </c>
      <c r="D4" s="2">
        <v>-0.000423348</v>
      </c>
      <c r="S4">
        <v>0</v>
      </c>
      <c r="U4" s="6">
        <f aca="true" ca="1" t="shared" si="2" ref="U4:U10">OFFSET($A$1,U$1+$T$1*$S4-1,13)</f>
        <v>503.56</v>
      </c>
      <c r="V4" s="6"/>
      <c r="W4" s="12">
        <f aca="true" ca="1" t="shared" si="3" ref="W4:W10">OFFSET($A$1,W$1+$T$1*$S4-1,16)</f>
        <v>0.157244</v>
      </c>
      <c r="X4" s="6">
        <f ca="1">-OFFSET($A$1,X$1+$T$1*$S4-1,2)*10000*$T$2</f>
        <v>4955.39</v>
      </c>
      <c r="Y4" s="6">
        <f aca="true" ca="1" t="shared" si="4" ref="Y4:AE10">OFFSET($A$1,Y$1+$T$1*$S4-1,2)*10000*$T$2</f>
        <v>5.858219999999999</v>
      </c>
      <c r="Z4" s="6">
        <f ca="1">-OFFSET($A$1,Z$1+$T$1*$S4-1,2)*10000*$T$2</f>
        <v>-5.7876900000000004</v>
      </c>
      <c r="AA4" s="6">
        <f ca="1" t="shared" si="4"/>
        <v>-2.7043500000000003</v>
      </c>
      <c r="AB4" s="6">
        <f ca="1">-OFFSET($A$1,AB$1+$T$1*$S4-1,2)*10000*$T$2</f>
        <v>3.3654699999999997</v>
      </c>
      <c r="AC4" s="6">
        <f ca="1" t="shared" si="4"/>
        <v>4.61419</v>
      </c>
      <c r="AD4" s="6">
        <f ca="1">-OFFSET($A$1,AD$1+$T$1*$S4-1,2)*10000*$T$2</f>
        <v>-2.9619999999999997</v>
      </c>
      <c r="AE4" s="6">
        <f ca="1" t="shared" si="4"/>
        <v>-35.0788</v>
      </c>
      <c r="AF4" s="6">
        <f aca="true" ca="1" t="shared" si="5" ref="AF4:AL10">OFFSET($A$1,AF$1+$T$1*$S4-1,3)*10000*$T$2</f>
        <v>14.011099999999999</v>
      </c>
      <c r="AG4" s="6">
        <f ca="1">-OFFSET($A$1,AG$1+$T$1*$S4-1,3)*10000*$T$2</f>
        <v>-4.23348</v>
      </c>
      <c r="AH4" s="6">
        <f ca="1" t="shared" si="5"/>
        <v>-1.54301</v>
      </c>
      <c r="AI4" s="6">
        <f ca="1">-OFFSET($A$1,AI$1+$T$1*$S4-1,3)*10000*$T$2</f>
        <v>10.9729</v>
      </c>
      <c r="AJ4" s="6">
        <f ca="1" t="shared" si="5"/>
        <v>10.256</v>
      </c>
      <c r="AK4" s="6">
        <f ca="1">-OFFSET($A$1,AK$1+$T$1*$S4-1,3)*10000*$T$2</f>
        <v>-17.1295</v>
      </c>
      <c r="AL4" s="6">
        <f ca="1" t="shared" si="5"/>
        <v>-33.5656</v>
      </c>
      <c r="AM4" s="6">
        <f ca="1">-OFFSET($A$1,AM$1+$T$1*$S4-1,3)*10000*$T$2</f>
        <v>74.6545</v>
      </c>
    </row>
    <row r="5" spans="2:39" ht="12.75">
      <c r="B5">
        <v>4</v>
      </c>
      <c r="C5" s="2">
        <v>-0.000578769</v>
      </c>
      <c r="D5" s="2">
        <v>0.000154301</v>
      </c>
      <c r="S5">
        <v>1</v>
      </c>
      <c r="U5" s="6">
        <f ca="1" t="shared" si="2"/>
        <v>1002.82</v>
      </c>
      <c r="V5" s="6"/>
      <c r="W5" s="12">
        <f ca="1" t="shared" si="3"/>
        <v>0.305968</v>
      </c>
      <c r="X5" s="6">
        <f aca="true" ca="1" t="shared" si="6" ref="X5:X10">-OFFSET($A$1,X$1+$T$1*$S5-1,2)*10000*$T$2</f>
        <v>4954.34</v>
      </c>
      <c r="Y5" s="6">
        <f ca="1" t="shared" si="4"/>
        <v>4.6622200000000005</v>
      </c>
      <c r="Z5" s="6">
        <f aca="true" ca="1" t="shared" si="7" ref="Z5:Z10">-OFFSET($A$1,Z$1+$T$1*$S5-1,2)*10000*$T$2</f>
        <v>-6.1757</v>
      </c>
      <c r="AA5" s="6">
        <f ca="1" t="shared" si="4"/>
        <v>-2.74797</v>
      </c>
      <c r="AB5" s="6">
        <f aca="true" ca="1" t="shared" si="8" ref="AB5:AB10">-OFFSET($A$1,AB$1+$T$1*$S5-1,2)*10000*$T$2</f>
        <v>3.4986400000000004</v>
      </c>
      <c r="AC5" s="6">
        <f ca="1" t="shared" si="4"/>
        <v>3.71834</v>
      </c>
      <c r="AD5" s="6">
        <f aca="true" ca="1" t="shared" si="9" ref="AD5:AD10">-OFFSET($A$1,AD$1+$T$1*$S5-1,2)*10000*$T$2</f>
        <v>-0.47564300000000004</v>
      </c>
      <c r="AE5" s="6">
        <f ca="1" t="shared" si="4"/>
        <v>-33.5244</v>
      </c>
      <c r="AF5" s="6">
        <f ca="1" t="shared" si="5"/>
        <v>10.8087</v>
      </c>
      <c r="AG5" s="6">
        <f aca="true" ca="1" t="shared" si="10" ref="AG5:AG10">-OFFSET($A$1,AG$1+$T$1*$S5-1,3)*10000*$T$2</f>
        <v>-4.28894</v>
      </c>
      <c r="AH5" s="6">
        <f ca="1" t="shared" si="5"/>
        <v>-1.50582</v>
      </c>
      <c r="AI5" s="6">
        <f aca="true" ca="1" t="shared" si="11" ref="AI5:AI10">-OFFSET($A$1,AI$1+$T$1*$S5-1,3)*10000*$T$2</f>
        <v>10.8886</v>
      </c>
      <c r="AJ5" s="6">
        <f ca="1" t="shared" si="5"/>
        <v>9.514140000000001</v>
      </c>
      <c r="AK5" s="6">
        <f aca="true" ca="1" t="shared" si="12" ref="AK5:AK10">-OFFSET($A$1,AK$1+$T$1*$S5-1,3)*10000*$T$2</f>
        <v>-15.5526</v>
      </c>
      <c r="AL5" s="6">
        <f ca="1" t="shared" si="5"/>
        <v>-34.1486</v>
      </c>
      <c r="AM5" s="6">
        <f aca="true" ca="1" t="shared" si="13" ref="AM5:AM10">-OFFSET($A$1,AM$1+$T$1*$S5-1,3)*10000*$T$2</f>
        <v>73.5592</v>
      </c>
    </row>
    <row r="6" spans="2:39" ht="12.75">
      <c r="B6">
        <v>5</v>
      </c>
      <c r="C6" s="2">
        <v>0.000270435</v>
      </c>
      <c r="D6" s="2">
        <v>0.00109729</v>
      </c>
      <c r="S6">
        <v>2</v>
      </c>
      <c r="U6" s="6">
        <f ca="1" t="shared" si="2"/>
        <v>1302.51</v>
      </c>
      <c r="V6" s="6"/>
      <c r="W6" s="12">
        <f ca="1" t="shared" si="3"/>
        <v>0.373147</v>
      </c>
      <c r="X6" s="6">
        <f ca="1" t="shared" si="6"/>
        <v>4954.42</v>
      </c>
      <c r="Y6" s="6">
        <f ca="1" t="shared" si="4"/>
        <v>3.5572700000000004</v>
      </c>
      <c r="Z6" s="6">
        <f ca="1" t="shared" si="7"/>
        <v>-6.81531</v>
      </c>
      <c r="AA6" s="6">
        <f ca="1" t="shared" si="4"/>
        <v>-2.7141200000000003</v>
      </c>
      <c r="AB6" s="6">
        <f ca="1" t="shared" si="8"/>
        <v>3.63993</v>
      </c>
      <c r="AC6" s="6">
        <f ca="1" t="shared" si="4"/>
        <v>5.51239</v>
      </c>
      <c r="AD6" s="6">
        <f ca="1" t="shared" si="9"/>
        <v>-2.8382199999999997</v>
      </c>
      <c r="AE6" s="6">
        <f ca="1" t="shared" si="4"/>
        <v>-34.4406</v>
      </c>
      <c r="AF6" s="6">
        <f ca="1" t="shared" si="5"/>
        <v>-1.2105899999999998</v>
      </c>
      <c r="AG6" s="6">
        <f ca="1" t="shared" si="10"/>
        <v>-4.7098700000000004</v>
      </c>
      <c r="AH6" s="6">
        <f ca="1" t="shared" si="5"/>
        <v>-1.15652</v>
      </c>
      <c r="AI6" s="6">
        <f ca="1" t="shared" si="11"/>
        <v>10.9796</v>
      </c>
      <c r="AJ6" s="6">
        <f ca="1" t="shared" si="5"/>
        <v>9.82999</v>
      </c>
      <c r="AK6" s="6">
        <f ca="1" t="shared" si="12"/>
        <v>-15.177299999999999</v>
      </c>
      <c r="AL6" s="6">
        <f ca="1" t="shared" si="5"/>
        <v>-35.1912</v>
      </c>
      <c r="AM6" s="6">
        <f ca="1" t="shared" si="13"/>
        <v>68.81230000000001</v>
      </c>
    </row>
    <row r="7" spans="2:39" ht="12.75">
      <c r="B7">
        <v>6</v>
      </c>
      <c r="C7" s="2">
        <v>0.000336547</v>
      </c>
      <c r="D7" s="2">
        <v>-0.0010256</v>
      </c>
      <c r="S7">
        <v>3</v>
      </c>
      <c r="U7" s="6">
        <f ca="1" t="shared" si="2"/>
        <v>1502.2</v>
      </c>
      <c r="V7" s="6"/>
      <c r="W7" s="12">
        <f ca="1" t="shared" si="3"/>
        <v>0.404793</v>
      </c>
      <c r="X7" s="6">
        <f ca="1" t="shared" si="6"/>
        <v>4952.62</v>
      </c>
      <c r="Y7" s="6">
        <f ca="1" t="shared" si="4"/>
        <v>2.86591</v>
      </c>
      <c r="Z7" s="6">
        <f ca="1" t="shared" si="7"/>
        <v>-7.0385599999999995</v>
      </c>
      <c r="AA7" s="6">
        <f ca="1" t="shared" si="4"/>
        <v>-2.6549199999999997</v>
      </c>
      <c r="AB7" s="6">
        <f ca="1" t="shared" si="8"/>
        <v>3.51994</v>
      </c>
      <c r="AC7" s="6">
        <f ca="1" t="shared" si="4"/>
        <v>3.9954</v>
      </c>
      <c r="AD7" s="6">
        <f ca="1" t="shared" si="9"/>
        <v>-2.5337500000000004</v>
      </c>
      <c r="AE7" s="6">
        <f ca="1" t="shared" si="4"/>
        <v>-33.6897</v>
      </c>
      <c r="AF7" s="6">
        <f ca="1" t="shared" si="5"/>
        <v>-13.6575</v>
      </c>
      <c r="AG7" s="6">
        <f ca="1" t="shared" si="10"/>
        <v>-5.0739399999999995</v>
      </c>
      <c r="AH7" s="6">
        <f ca="1" t="shared" si="5"/>
        <v>-0.9981019999999999</v>
      </c>
      <c r="AI7" s="6">
        <f ca="1" t="shared" si="11"/>
        <v>10.853</v>
      </c>
      <c r="AJ7" s="6">
        <f ca="1" t="shared" si="5"/>
        <v>9.36961</v>
      </c>
      <c r="AK7" s="6">
        <f ca="1" t="shared" si="12"/>
        <v>-15.3276</v>
      </c>
      <c r="AL7" s="6">
        <f ca="1" t="shared" si="5"/>
        <v>-34.1927</v>
      </c>
      <c r="AM7" s="6">
        <f ca="1" t="shared" si="13"/>
        <v>67.3296</v>
      </c>
    </row>
    <row r="8" spans="2:39" ht="12.75">
      <c r="B8">
        <v>7</v>
      </c>
      <c r="C8" s="2">
        <v>-0.000461419</v>
      </c>
      <c r="D8" s="2">
        <v>-0.00171295</v>
      </c>
      <c r="S8">
        <v>4</v>
      </c>
      <c r="U8" s="6">
        <f ca="1" t="shared" si="2"/>
        <v>1602.06</v>
      </c>
      <c r="V8" s="6"/>
      <c r="W8" s="12">
        <f ca="1" t="shared" si="3"/>
        <v>0.417796</v>
      </c>
      <c r="X8" s="6">
        <f ca="1" t="shared" si="6"/>
        <v>4953.26</v>
      </c>
      <c r="Y8" s="6">
        <f ca="1" t="shared" si="4"/>
        <v>2.46684</v>
      </c>
      <c r="Z8" s="6">
        <f ca="1" t="shared" si="7"/>
        <v>-7.2222599999999995</v>
      </c>
      <c r="AA8" s="6">
        <f ca="1" t="shared" si="4"/>
        <v>-2.38173</v>
      </c>
      <c r="AB8" s="6">
        <f ca="1" t="shared" si="8"/>
        <v>2.9551399999999997</v>
      </c>
      <c r="AC8" s="6">
        <f ca="1" t="shared" si="4"/>
        <v>4.249</v>
      </c>
      <c r="AD8" s="6">
        <f ca="1" t="shared" si="9"/>
        <v>-1.57367</v>
      </c>
      <c r="AE8" s="6">
        <f ca="1" t="shared" si="4"/>
        <v>-33.2434</v>
      </c>
      <c r="AF8" s="6">
        <f ca="1" t="shared" si="5"/>
        <v>-19.105700000000002</v>
      </c>
      <c r="AG8" s="6">
        <f ca="1" t="shared" si="10"/>
        <v>-5.27044</v>
      </c>
      <c r="AH8" s="6">
        <f ca="1" t="shared" si="5"/>
        <v>-0.967762</v>
      </c>
      <c r="AI8" s="6">
        <f ca="1" t="shared" si="11"/>
        <v>10.7273</v>
      </c>
      <c r="AJ8" s="6">
        <f ca="1" t="shared" si="5"/>
        <v>9.62495</v>
      </c>
      <c r="AK8" s="6">
        <f ca="1" t="shared" si="12"/>
        <v>-15.7442</v>
      </c>
      <c r="AL8" s="6">
        <f ca="1" t="shared" si="5"/>
        <v>-35.1696</v>
      </c>
      <c r="AM8" s="6">
        <f ca="1" t="shared" si="13"/>
        <v>69.2292</v>
      </c>
    </row>
    <row r="9" spans="2:39" ht="12.75">
      <c r="B9">
        <v>8</v>
      </c>
      <c r="C9" s="2">
        <v>-0.0002962</v>
      </c>
      <c r="D9" s="2">
        <v>0.00335656</v>
      </c>
      <c r="S9">
        <v>5</v>
      </c>
      <c r="U9" s="6">
        <f ca="1" t="shared" si="2"/>
        <v>1701.96</v>
      </c>
      <c r="V9" s="6"/>
      <c r="W9" s="12">
        <f ca="1" t="shared" si="3"/>
        <v>0.429528</v>
      </c>
      <c r="X9" s="6">
        <f ca="1" t="shared" si="6"/>
        <v>4952.25</v>
      </c>
      <c r="Y9" s="6">
        <f ca="1" t="shared" si="4"/>
        <v>2.19357</v>
      </c>
      <c r="Z9" s="6">
        <f ca="1" t="shared" si="7"/>
        <v>-7.23735</v>
      </c>
      <c r="AA9" s="6">
        <f ca="1" t="shared" si="4"/>
        <v>-2.46399</v>
      </c>
      <c r="AB9" s="6">
        <f ca="1" t="shared" si="8"/>
        <v>3.0908200000000003</v>
      </c>
      <c r="AC9" s="6">
        <f ca="1" t="shared" si="4"/>
        <v>4.22835</v>
      </c>
      <c r="AD9" s="6">
        <f ca="1" t="shared" si="9"/>
        <v>-3.34799</v>
      </c>
      <c r="AE9" s="6">
        <f ca="1" t="shared" si="4"/>
        <v>-30.875</v>
      </c>
      <c r="AF9" s="6">
        <f ca="1" t="shared" si="5"/>
        <v>-22.9914</v>
      </c>
      <c r="AG9" s="6">
        <f ca="1" t="shared" si="10"/>
        <v>-5.3658</v>
      </c>
      <c r="AH9" s="6">
        <f ca="1" t="shared" si="5"/>
        <v>-0.758506</v>
      </c>
      <c r="AI9" s="6">
        <f ca="1" t="shared" si="11"/>
        <v>11.219</v>
      </c>
      <c r="AJ9" s="6">
        <f ca="1" t="shared" si="5"/>
        <v>9.15721</v>
      </c>
      <c r="AK9" s="6">
        <f ca="1" t="shared" si="12"/>
        <v>-15.6666</v>
      </c>
      <c r="AL9" s="6">
        <f ca="1" t="shared" si="5"/>
        <v>-34.5301</v>
      </c>
      <c r="AM9" s="6">
        <f ca="1" t="shared" si="13"/>
        <v>67.3313</v>
      </c>
    </row>
    <row r="10" spans="2:39" ht="12.75">
      <c r="B10">
        <v>9</v>
      </c>
      <c r="C10" s="2">
        <v>0.00350788</v>
      </c>
      <c r="D10" s="2">
        <v>0.00746545</v>
      </c>
      <c r="S10">
        <v>6</v>
      </c>
      <c r="U10" s="6">
        <f ca="1" t="shared" si="2"/>
        <v>1801.82</v>
      </c>
      <c r="V10" s="6"/>
      <c r="W10" s="12">
        <f ca="1" t="shared" si="3"/>
        <v>0.439784</v>
      </c>
      <c r="X10" s="6">
        <f ca="1" t="shared" si="6"/>
        <v>4952.4800000000005</v>
      </c>
      <c r="Y10" s="6">
        <f ca="1" t="shared" si="4"/>
        <v>1.8545500000000001</v>
      </c>
      <c r="Z10" s="6">
        <f ca="1" t="shared" si="7"/>
        <v>-7.3035000000000005</v>
      </c>
      <c r="AA10" s="6">
        <f ca="1" t="shared" si="4"/>
        <v>-2.28407</v>
      </c>
      <c r="AB10" s="6">
        <f ca="1" t="shared" si="8"/>
        <v>3.31445</v>
      </c>
      <c r="AC10" s="6">
        <f ca="1" t="shared" si="4"/>
        <v>3.9614000000000003</v>
      </c>
      <c r="AD10" s="6">
        <f ca="1" t="shared" si="9"/>
        <v>-0.969894</v>
      </c>
      <c r="AE10" s="6">
        <f ca="1" t="shared" si="4"/>
        <v>-25.939</v>
      </c>
      <c r="AF10" s="6">
        <f ca="1" t="shared" si="5"/>
        <v>-26.1043</v>
      </c>
      <c r="AG10" s="6">
        <f ca="1" t="shared" si="10"/>
        <v>-5.50019</v>
      </c>
      <c r="AH10" s="6">
        <f ca="1" t="shared" si="5"/>
        <v>-0.8889940000000001</v>
      </c>
      <c r="AI10" s="6">
        <f ca="1" t="shared" si="11"/>
        <v>10.839599999999999</v>
      </c>
      <c r="AJ10" s="6">
        <f ca="1" t="shared" si="5"/>
        <v>9.68898</v>
      </c>
      <c r="AK10" s="6">
        <f ca="1" t="shared" si="12"/>
        <v>-15.2912</v>
      </c>
      <c r="AL10" s="6">
        <f ca="1" t="shared" si="5"/>
        <v>-34.9192</v>
      </c>
      <c r="AM10" s="6">
        <f ca="1" t="shared" si="13"/>
        <v>66.2804</v>
      </c>
    </row>
    <row r="11" spans="2:39" ht="12.75">
      <c r="B11">
        <v>10</v>
      </c>
      <c r="C11" s="2">
        <v>-0.00269158</v>
      </c>
      <c r="D11" s="2">
        <v>-0.0117342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-0.00977129</v>
      </c>
      <c r="D12" s="2">
        <v>-0.0146415</v>
      </c>
    </row>
    <row r="13" spans="2:39" ht="12.75">
      <c r="B13">
        <v>12</v>
      </c>
      <c r="C13" s="2">
        <v>0.0311357</v>
      </c>
      <c r="D13" s="2">
        <v>0.0387388</v>
      </c>
      <c r="U13" t="s">
        <v>130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0.153183</v>
      </c>
      <c r="D14" s="2">
        <v>0.121268</v>
      </c>
      <c r="U14" s="6">
        <f>U4</f>
        <v>503.56</v>
      </c>
      <c r="X14" s="6">
        <f>X4*$W4/'DL x=+1'!$W4-'DL x=+1'!X4</f>
        <v>8.156770957559274</v>
      </c>
      <c r="Y14" s="6">
        <f>Y4*$W4/'DL x=+1'!$W4</f>
        <v>11.749241997130191</v>
      </c>
      <c r="Z14" s="6">
        <f>Z4*$W4/'DL x=+1'!$W4</f>
        <v>-11.60778707770798</v>
      </c>
      <c r="AA14" s="6">
        <f>AA4*$W4/'DL x=+1'!$W4</f>
        <v>-5.423842497369344</v>
      </c>
      <c r="AB14" s="6">
        <f>AB4*$W4/'DL x=+1'!$W4</f>
        <v>6.749784314020599</v>
      </c>
      <c r="AC14" s="6">
        <f>AC4*$W4/'DL x=+1'!$W4</f>
        <v>9.254216285960268</v>
      </c>
      <c r="AD14" s="6">
        <f>AD4*$W4/'DL x=+1'!$W4</f>
        <v>-5.940585159911992</v>
      </c>
      <c r="AE14" s="6">
        <f>AE4*$W4/'DL x=+1'!$W4</f>
        <v>-70.35401711935206</v>
      </c>
      <c r="AF14" s="6">
        <f>AF4*$W4/'DL x=+1'!$W4</f>
        <v>28.10065250980517</v>
      </c>
      <c r="AG14" s="6">
        <f>AG4*$W4/'DL x=+1'!$W4</f>
        <v>-8.490664572175632</v>
      </c>
      <c r="AH14" s="6">
        <f>AH4*$W4/'DL x=+1'!$W4</f>
        <v>-3.0946597932463886</v>
      </c>
      <c r="AI14" s="6">
        <f>AI4*$W4/'DL x=+1'!$W4</f>
        <v>22.0072406823762</v>
      </c>
      <c r="AJ14" s="6">
        <f>AJ4*$W4/'DL x=+1'!$W4</f>
        <v>20.56942653614362</v>
      </c>
      <c r="AK14" s="6">
        <f>AK4*$W4/'DL x=+1'!$W4</f>
        <v>-34.354913401996114</v>
      </c>
      <c r="AL14" s="6">
        <f>AL4*$W4/'DL x=+1'!$W4</f>
        <v>-67.31914424157392</v>
      </c>
      <c r="AM14" s="6">
        <f>AM4*$W4/'DL x=+1'!$W4</f>
        <v>149.72701378144828</v>
      </c>
    </row>
    <row r="15" spans="2:39" ht="12.75">
      <c r="B15">
        <v>14</v>
      </c>
      <c r="C15" s="2">
        <v>-0.282275</v>
      </c>
      <c r="D15" s="2">
        <v>-0.207518</v>
      </c>
      <c r="U15" s="6">
        <f aca="true" t="shared" si="14" ref="U15:U20">U5</f>
        <v>1002.82</v>
      </c>
      <c r="X15" s="6">
        <f>X5*$W5/'DL x=+1'!$W5-'DL x=+1'!X5</f>
        <v>5.916454218797298</v>
      </c>
      <c r="Y15" s="6">
        <f>Y5*$W5/'DL x=+1'!$W5</f>
        <v>9.353542954861386</v>
      </c>
      <c r="Z15" s="6">
        <f>Z5*$W5/'DL x=+1'!$W5</f>
        <v>-12.389950544233745</v>
      </c>
      <c r="AA15" s="6">
        <f>AA5*$W5/'DL x=+1'!$W5</f>
        <v>-5.513093640727044</v>
      </c>
      <c r="AB15" s="6">
        <f>AB5*$W5/'DL x=+1'!$W5</f>
        <v>7.019119544679625</v>
      </c>
      <c r="AC15" s="6">
        <f>AC5*$W5/'DL x=+1'!$W5</f>
        <v>7.459890976997928</v>
      </c>
      <c r="AD15" s="6">
        <f>AD5*$W5/'DL x=+1'!$W5</f>
        <v>-0.9542551041519134</v>
      </c>
      <c r="AE15" s="6">
        <f>AE5*$W5/'DL x=+1'!$W5</f>
        <v>-67.2580692107955</v>
      </c>
      <c r="AF15" s="6">
        <f>AF5*$W5/'DL x=+1'!$W5</f>
        <v>21.684871099221024</v>
      </c>
      <c r="AG15" s="6">
        <f>AG5*$W5/'DL x=+1'!$W5</f>
        <v>-8.60465283080232</v>
      </c>
      <c r="AH15" s="6">
        <f>AH5*$W5/'DL x=+1'!$W5</f>
        <v>-3.021039773388937</v>
      </c>
      <c r="AI15" s="6">
        <f>AI5*$W5/'DL x=+1'!$W5</f>
        <v>21.845169858630367</v>
      </c>
      <c r="AJ15" s="6">
        <f>AJ5*$W5/'DL x=+1'!$W5</f>
        <v>19.087670073176493</v>
      </c>
      <c r="AK15" s="6">
        <f>AK5*$W5/'DL x=+1'!$W5</f>
        <v>-31.202283924777717</v>
      </c>
      <c r="AL15" s="6">
        <f>AL5*$W5/'DL x=+1'!$W5</f>
        <v>-68.51036565163795</v>
      </c>
      <c r="AM15" s="6">
        <f>AM5*$W5/'DL x=+1'!$W5</f>
        <v>147.57757826212395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4155305</v>
      </c>
      <c r="F16" t="s">
        <v>79</v>
      </c>
      <c r="G16" t="s">
        <v>82</v>
      </c>
      <c r="H16">
        <v>2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1002.82</v>
      </c>
      <c r="O16" t="s">
        <v>84</v>
      </c>
      <c r="P16" t="s">
        <v>82</v>
      </c>
      <c r="Q16" s="2">
        <v>0.305968</v>
      </c>
      <c r="U16" s="6">
        <f t="shared" si="14"/>
        <v>1302.51</v>
      </c>
      <c r="X16" s="6">
        <f>X6*$W6/'DL x=+1'!$W6-'DL x=+1'!X6</f>
        <v>4.3059673387760995</v>
      </c>
      <c r="Y16" s="6">
        <f>Y6*$W6/'DL x=+1'!$W6</f>
        <v>7.135287283786036</v>
      </c>
      <c r="Z16" s="6">
        <f>Z6*$W6/'DL x=+1'!$W6</f>
        <v>-13.670369350108315</v>
      </c>
      <c r="AA16" s="6">
        <f>AA6*$W6/'DL x=+1'!$W6</f>
        <v>-5.444069728378604</v>
      </c>
      <c r="AB16" s="6">
        <f>AB6*$W6/'DL x=+1'!$W6</f>
        <v>7.301089386768872</v>
      </c>
      <c r="AC16" s="6">
        <f>AC6*$W6/'DL x=+1'!$W6</f>
        <v>11.05693024995834</v>
      </c>
      <c r="AD16" s="6">
        <f>AD6*$W6/'DL x=+1'!$W6</f>
        <v>-5.692993524412597</v>
      </c>
      <c r="AE16" s="6">
        <f>AE6*$W6/'DL x=+1'!$W6</f>
        <v>-69.08207002166306</v>
      </c>
      <c r="AF16" s="6">
        <f>AF6*$W6/'DL x=+1'!$W6</f>
        <v>-2.4282405982336273</v>
      </c>
      <c r="AG16" s="6">
        <f>AG6*$W6/'DL x=+1'!$W6</f>
        <v>-9.447209663389437</v>
      </c>
      <c r="AH16" s="6">
        <f>AH6*$W6/'DL x=+1'!$W6</f>
        <v>-2.31978524245959</v>
      </c>
      <c r="AI16" s="6">
        <f>AI6*$W6/'DL x=+1'!$W6</f>
        <v>22.02323699383436</v>
      </c>
      <c r="AJ16" s="6">
        <f>AJ6*$W6/'DL x=+1'!$W6</f>
        <v>19.717312052991172</v>
      </c>
      <c r="AK16" s="6">
        <f>AK6*$W6/'DL x=+1'!$W6</f>
        <v>-30.44311949675054</v>
      </c>
      <c r="AL16" s="6">
        <f>AL6*$W6/'DL x=+1'!$W6</f>
        <v>-70.58764779203466</v>
      </c>
      <c r="AM16" s="6">
        <f>AM6*$W6/'DL x=+1'!$W6</f>
        <v>138.02593819363443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</v>
      </c>
      <c r="X17" s="6">
        <f>X7*$W7/'DL x=+1'!$W7-'DL x=+1'!X7</f>
        <v>3.7927203258786903</v>
      </c>
      <c r="Y17" s="6">
        <f>Y7*$W7/'DL x=+1'!$W7</f>
        <v>5.748990577574928</v>
      </c>
      <c r="Z17" s="6">
        <f>Z7*$W7/'DL x=+1'!$W7</f>
        <v>-14.11929024976213</v>
      </c>
      <c r="AA17" s="6">
        <f>AA7*$W7/'DL x=+1'!$W7</f>
        <v>-5.325746469433872</v>
      </c>
      <c r="AB17" s="6">
        <f>AB7*$W7/'DL x=+1'!$W7</f>
        <v>7.060969079150809</v>
      </c>
      <c r="AC17" s="6">
        <f>AC7*$W7/'DL x=+1'!$W7</f>
        <v>8.014737711108468</v>
      </c>
      <c r="AD17" s="6">
        <f>AD7*$W7/'DL x=+1'!$W7</f>
        <v>-5.082680501456947</v>
      </c>
      <c r="AE17" s="6">
        <f>AE7*$W7/'DL x=+1'!$W7</f>
        <v>-67.58124569903664</v>
      </c>
      <c r="AF17" s="6">
        <f>AF7*$W7/'DL x=+1'!$W7</f>
        <v>-27.396826422752145</v>
      </c>
      <c r="AG17" s="6">
        <f>AG7*$W7/'DL x=+1'!$W7</f>
        <v>-10.178279587000477</v>
      </c>
      <c r="AH17" s="6">
        <f>AH7*$W7/'DL x=+1'!$W7</f>
        <v>-2.0021839462714084</v>
      </c>
      <c r="AI17" s="6">
        <f>AI7*$W7/'DL x=+1'!$W7</f>
        <v>21.771023772002856</v>
      </c>
      <c r="AJ17" s="6">
        <f>AJ7*$W7/'DL x=+1'!$W7</f>
        <v>18.795356311102523</v>
      </c>
      <c r="AK17" s="6">
        <f>AK7*$W7/'DL x=+1'!$W7</f>
        <v>-30.74703252259753</v>
      </c>
      <c r="AL17" s="6">
        <f>AL7*$W7/'DL x=+1'!$W7</f>
        <v>-68.5902593318863</v>
      </c>
      <c r="AM17" s="6">
        <f>AM7*$W7/'DL x=+1'!$W7</f>
        <v>135.0625930304472</v>
      </c>
    </row>
    <row r="18" spans="2:39" ht="12.75">
      <c r="B18">
        <v>2</v>
      </c>
      <c r="C18" s="2">
        <v>0.495434</v>
      </c>
      <c r="D18" s="2">
        <v>-0.00108087</v>
      </c>
      <c r="U18" s="6">
        <f t="shared" si="14"/>
        <v>1602.06</v>
      </c>
      <c r="X18" s="6">
        <f>X8*$W8/'DL x=+1'!$W8-'DL x=+1'!X8</f>
        <v>3.5648453543926735</v>
      </c>
      <c r="Y18" s="6">
        <f>Y8*$W8/'DL x=+1'!$W8</f>
        <v>4.947487625183015</v>
      </c>
      <c r="Z18" s="6">
        <f>Z8*$W8/'DL x=+1'!$W8</f>
        <v>-14.48494510217699</v>
      </c>
      <c r="AA18" s="6">
        <f>AA8*$W8/'DL x=+1'!$W8</f>
        <v>-4.776791239613086</v>
      </c>
      <c r="AB18" s="6">
        <f>AB8*$W8/'DL x=+1'!$W8</f>
        <v>5.926820783140916</v>
      </c>
      <c r="AC18" s="6">
        <f>AC8*$W8/'DL x=+1'!$W8</f>
        <v>8.521782896094855</v>
      </c>
      <c r="AD18" s="6">
        <f>AD8*$W8/'DL x=+1'!$W8</f>
        <v>-3.156148291385642</v>
      </c>
      <c r="AE18" s="6">
        <f>AE8*$W8/'DL x=+1'!$W8</f>
        <v>-66.67287303554713</v>
      </c>
      <c r="AF18" s="6">
        <f>AF8*$W8/'DL x=+1'!$W8</f>
        <v>-38.31834019249695</v>
      </c>
      <c r="AG18" s="6">
        <f>AG8*$W8/'DL x=+1'!$W8</f>
        <v>-10.570380194609125</v>
      </c>
      <c r="AH18" s="6">
        <f>AH8*$W8/'DL x=+1'!$W8</f>
        <v>-1.9409408470441398</v>
      </c>
      <c r="AI18" s="6">
        <f>AI8*$W8/'DL x=+1'!$W8</f>
        <v>21.514643836497612</v>
      </c>
      <c r="AJ18" s="6">
        <f>AJ8*$W8/'DL x=+1'!$W8</f>
        <v>19.303773661042175</v>
      </c>
      <c r="AK18" s="6">
        <f>AK8*$W8/'DL x=+1'!$W8</f>
        <v>-31.57652489355063</v>
      </c>
      <c r="AL18" s="6">
        <f>AL8*$W8/'DL x=+1'!$W8</f>
        <v>-70.53605454047957</v>
      </c>
      <c r="AM18" s="6">
        <f>AM8*$W8/'DL x=+1'!$W8</f>
        <v>138.8458960862156</v>
      </c>
    </row>
    <row r="19" spans="2:39" ht="12.75">
      <c r="B19">
        <v>3</v>
      </c>
      <c r="C19" s="2">
        <v>-0.000466222</v>
      </c>
      <c r="D19" s="2">
        <v>-0.000428894</v>
      </c>
      <c r="U19" s="6">
        <f t="shared" si="14"/>
        <v>1701.96</v>
      </c>
      <c r="X19" s="6">
        <f>X9*$W9/'DL x=+1'!$W9-'DL x=+1'!X9</f>
        <v>3.214305167697603</v>
      </c>
      <c r="Y19" s="6">
        <f>Y9*$W9/'DL x=+1'!$W9</f>
        <v>4.399965139115897</v>
      </c>
      <c r="Z19" s="6">
        <f>Z9*$W9/'DL x=+1'!$W9</f>
        <v>-14.51701459245907</v>
      </c>
      <c r="AA19" s="6">
        <f>AA9*$W9/'DL x=+1'!$W9</f>
        <v>-4.942386202915877</v>
      </c>
      <c r="AB19" s="6">
        <f>AB9*$W9/'DL x=+1'!$W9</f>
        <v>6.199711087989989</v>
      </c>
      <c r="AC19" s="6">
        <f>AC9*$W9/'DL x=+1'!$W9</f>
        <v>8.481421881216786</v>
      </c>
      <c r="AD19" s="6">
        <f>AD9*$W9/'DL x=+1'!$W9</f>
        <v>-6.715554683054852</v>
      </c>
      <c r="AE19" s="6">
        <f>AE9*$W9/'DL x=+1'!$W9</f>
        <v>-61.93051676955982</v>
      </c>
      <c r="AF19" s="6">
        <f>AF9*$W9/'DL x=+1'!$W9</f>
        <v>-46.117223749171096</v>
      </c>
      <c r="AG19" s="6">
        <f>AG9*$W9/'DL x=+1'!$W9</f>
        <v>-10.762972206707824</v>
      </c>
      <c r="AH19" s="6">
        <f>AH9*$W9/'DL x=+1'!$W9</f>
        <v>-1.521446754746939</v>
      </c>
      <c r="AI19" s="6">
        <f>AI9*$W9/'DL x=+1'!$W9</f>
        <v>22.503594093528474</v>
      </c>
      <c r="AJ19" s="6">
        <f>AJ9*$W9/'DL x=+1'!$W9</f>
        <v>18.367959432141888</v>
      </c>
      <c r="AK19" s="6">
        <f>AK9*$W9/'DL x=+1'!$W9</f>
        <v>-31.42479786306027</v>
      </c>
      <c r="AL19" s="6">
        <f>AL9*$W9/'DL x=+1'!$W9</f>
        <v>-69.2620870317272</v>
      </c>
      <c r="AM19" s="6">
        <f>AM9*$W9/'DL x=+1'!$W9</f>
        <v>135.05626570902876</v>
      </c>
    </row>
    <row r="20" spans="2:39" ht="12.75">
      <c r="B20">
        <v>4</v>
      </c>
      <c r="C20" s="2">
        <v>-0.00061757</v>
      </c>
      <c r="D20" s="2">
        <v>0.000150582</v>
      </c>
      <c r="U20" s="6">
        <f t="shared" si="14"/>
        <v>1801.82</v>
      </c>
      <c r="X20" s="6">
        <f>X10*$W10/'DL x=+1'!$W10-'DL x=+1'!X10</f>
        <v>2.9848636890164926</v>
      </c>
      <c r="Y20" s="6">
        <f>Y10*$W10/'DL x=+1'!$W10</f>
        <v>3.7194858453652446</v>
      </c>
      <c r="Z20" s="6">
        <f>Z10*$W10/'DL x=+1'!$W10</f>
        <v>-14.647901038863909</v>
      </c>
      <c r="AA20" s="6">
        <f>AA10*$W10/'DL x=+1'!$W10</f>
        <v>-4.58093124198506</v>
      </c>
      <c r="AB20" s="6">
        <f>AB10*$W10/'DL x=+1'!$W10</f>
        <v>6.647461572980418</v>
      </c>
      <c r="AC20" s="6">
        <f>AC10*$W10/'DL x=+1'!$W10</f>
        <v>7.944984620436159</v>
      </c>
      <c r="AD20" s="6">
        <f>AD10*$W10/'DL x=+1'!$W10</f>
        <v>-1.9452195974789994</v>
      </c>
      <c r="AE20" s="6">
        <f>AE10*$W10/'DL x=+1'!$W10</f>
        <v>-52.02326351024727</v>
      </c>
      <c r="AF20" s="6">
        <f>AF10*$W10/'DL x=+1'!$W10</f>
        <v>-52.35478922281305</v>
      </c>
      <c r="AG20" s="6">
        <f>AG10*$W10/'DL x=+1'!$W10</f>
        <v>-11.031182147593466</v>
      </c>
      <c r="AH20" s="6">
        <f>AH10*$W10/'DL x=+1'!$W10</f>
        <v>-1.782966541540875</v>
      </c>
      <c r="AI20" s="6">
        <f>AI10*$W10/'DL x=+1'!$W10</f>
        <v>21.73990389551163</v>
      </c>
      <c r="AJ20" s="6">
        <f>AJ10*$W10/'DL x=+1'!$W10</f>
        <v>19.432220196827775</v>
      </c>
      <c r="AK20" s="6">
        <f>AK10*$W10/'DL x=+1'!$W10</f>
        <v>-30.66803373252219</v>
      </c>
      <c r="AL20" s="6">
        <f>AL10*$W10/'DL x=+1'!$W10</f>
        <v>-70.03395439943816</v>
      </c>
      <c r="AM20" s="6">
        <f>AM10*$W10/'DL x=+1'!$W10</f>
        <v>132.93198329791406</v>
      </c>
    </row>
    <row r="21" spans="2:33" ht="12.75">
      <c r="B21">
        <v>5</v>
      </c>
      <c r="C21" s="2">
        <v>0.000274797</v>
      </c>
      <c r="D21" s="2">
        <v>0.00108886</v>
      </c>
      <c r="U21" s="6"/>
      <c r="AG21" s="1"/>
    </row>
    <row r="22" spans="2:33" ht="12.75">
      <c r="B22">
        <v>6</v>
      </c>
      <c r="C22" s="2">
        <v>0.000349864</v>
      </c>
      <c r="D22" s="2">
        <v>-0.000951414</v>
      </c>
      <c r="AG22" s="1"/>
    </row>
    <row r="23" spans="2:33" ht="12.75">
      <c r="B23">
        <v>7</v>
      </c>
      <c r="C23" s="2">
        <v>-0.000371834</v>
      </c>
      <c r="D23" s="2">
        <v>-0.00155526</v>
      </c>
      <c r="U23" t="s">
        <v>96</v>
      </c>
      <c r="AG23" s="1"/>
    </row>
    <row r="24" spans="2:33" ht="12.75">
      <c r="B24">
        <v>8</v>
      </c>
      <c r="C24" s="2">
        <v>-4.75643E-05</v>
      </c>
      <c r="D24" s="2">
        <v>0.00341486</v>
      </c>
      <c r="U24" t="s">
        <v>97</v>
      </c>
      <c r="V24" s="11">
        <f>H1</f>
        <v>2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0.00335244</v>
      </c>
      <c r="D25" s="2">
        <v>0.00735592</v>
      </c>
      <c r="AG25" s="1"/>
    </row>
    <row r="26" spans="2:33" ht="12.75">
      <c r="B26">
        <v>10</v>
      </c>
      <c r="C26" s="2">
        <v>-0.00377227</v>
      </c>
      <c r="D26" s="2">
        <v>-0.0112402</v>
      </c>
      <c r="U26" t="s">
        <v>62</v>
      </c>
      <c r="V26" s="6">
        <f>U4</f>
        <v>503.56</v>
      </c>
      <c r="X26" s="13"/>
      <c r="AG26" s="1"/>
    </row>
    <row r="27" spans="2:33" ht="12.75">
      <c r="B27">
        <v>11</v>
      </c>
      <c r="C27" s="2">
        <v>-0.00867882</v>
      </c>
      <c r="D27" s="2">
        <v>-0.014657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0.0350307</v>
      </c>
      <c r="D28" s="2">
        <v>0.0358172</v>
      </c>
      <c r="V28" s="11">
        <f aca="true" t="shared" si="15" ref="V28:V38">W28+$V$24</f>
        <v>1.5</v>
      </c>
      <c r="W28">
        <v>-0.5</v>
      </c>
      <c r="X28" s="4">
        <f>X$14*$W28^X$24</f>
        <v>-4.078385478779637</v>
      </c>
      <c r="Y28" s="4">
        <f>Y$14*$W28^Y$24</f>
        <v>2.937310499282548</v>
      </c>
      <c r="Z28" s="4">
        <f aca="true" t="shared" si="16" ref="Z28:AE38">Z$14*$W28^Z$24</f>
        <v>1.4509733847134976</v>
      </c>
      <c r="AA28" s="4">
        <f t="shared" si="16"/>
        <v>-0.338990156085584</v>
      </c>
      <c r="AB28" s="4">
        <f t="shared" si="16"/>
        <v>-0.21093075981314371</v>
      </c>
      <c r="AC28" s="4">
        <f t="shared" si="16"/>
        <v>0.1445971294681292</v>
      </c>
      <c r="AD28" s="4">
        <f t="shared" si="16"/>
        <v>0.046410821561812435</v>
      </c>
      <c r="AE28" s="4">
        <f t="shared" si="16"/>
        <v>-0.274820379372469</v>
      </c>
      <c r="AF28" s="4">
        <f>SUM(X28:AE28)</f>
        <v>-0.3238349390248469</v>
      </c>
      <c r="AG28" s="1"/>
    </row>
    <row r="29" spans="2:32" ht="12.75">
      <c r="B29">
        <v>13</v>
      </c>
      <c r="C29" s="2">
        <v>0.130336</v>
      </c>
      <c r="D29" s="2">
        <v>0.135686</v>
      </c>
      <c r="V29" s="11">
        <f t="shared" si="15"/>
        <v>1.6</v>
      </c>
      <c r="W29">
        <v>-0.4</v>
      </c>
      <c r="X29" s="4">
        <f aca="true" t="shared" si="17" ref="X29:X37">X$14*$W29^X$24</f>
        <v>-3.26270838302371</v>
      </c>
      <c r="Y29" s="4">
        <f aca="true" t="shared" si="18" ref="Y29:Y38">Y$14*$W29^Y$24</f>
        <v>1.879878719540831</v>
      </c>
      <c r="Z29" s="4">
        <f t="shared" si="16"/>
        <v>0.742898372973311</v>
      </c>
      <c r="AA29" s="4">
        <f t="shared" si="16"/>
        <v>-0.1388503679326553</v>
      </c>
      <c r="AB29" s="4">
        <f t="shared" si="16"/>
        <v>-0.06911779137557097</v>
      </c>
      <c r="AC29" s="4">
        <f t="shared" si="16"/>
        <v>0.03790526990729328</v>
      </c>
      <c r="AD29" s="4">
        <f t="shared" si="16"/>
        <v>0.009733054725999814</v>
      </c>
      <c r="AE29" s="4">
        <f t="shared" si="16"/>
        <v>-0.04610720865933861</v>
      </c>
      <c r="AF29" s="4">
        <f aca="true" t="shared" si="19" ref="AF29:AF38">SUM(X29:AE29)</f>
        <v>-0.8463683338438397</v>
      </c>
    </row>
    <row r="30" spans="2:32" ht="12.75">
      <c r="B30">
        <v>14</v>
      </c>
      <c r="C30" s="2">
        <v>-0.278469</v>
      </c>
      <c r="D30" s="2">
        <v>-0.215575</v>
      </c>
      <c r="V30" s="11">
        <f t="shared" si="15"/>
        <v>1.7</v>
      </c>
      <c r="W30">
        <v>-0.3</v>
      </c>
      <c r="X30" s="4">
        <f t="shared" si="17"/>
        <v>-2.4470312872677824</v>
      </c>
      <c r="Y30" s="4">
        <f t="shared" si="18"/>
        <v>1.0574317797417172</v>
      </c>
      <c r="Z30" s="4">
        <f t="shared" si="16"/>
        <v>0.3134102510981155</v>
      </c>
      <c r="AA30" s="4">
        <f t="shared" si="16"/>
        <v>-0.04393312422869169</v>
      </c>
      <c r="AB30" s="4">
        <f t="shared" si="16"/>
        <v>-0.016401975883070054</v>
      </c>
      <c r="AC30" s="4">
        <f t="shared" si="16"/>
        <v>0.006746323672465035</v>
      </c>
      <c r="AD30" s="4">
        <f t="shared" si="16"/>
        <v>0.0012992059744727524</v>
      </c>
      <c r="AE30" s="4">
        <f t="shared" si="16"/>
        <v>-0.004615927063200688</v>
      </c>
      <c r="AF30" s="4">
        <f t="shared" si="19"/>
        <v>-1.1330947539559746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4155305</v>
      </c>
      <c r="F31" t="s">
        <v>79</v>
      </c>
      <c r="G31" t="s">
        <v>82</v>
      </c>
      <c r="H31">
        <v>2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0.373147</v>
      </c>
      <c r="V31" s="11">
        <f t="shared" si="15"/>
        <v>1.8</v>
      </c>
      <c r="W31">
        <v>-0.2</v>
      </c>
      <c r="X31" s="4">
        <f t="shared" si="17"/>
        <v>-1.631354191511855</v>
      </c>
      <c r="Y31" s="4">
        <f t="shared" si="18"/>
        <v>0.46996967988520777</v>
      </c>
      <c r="Z31" s="4">
        <f t="shared" si="16"/>
        <v>0.09286229662166387</v>
      </c>
      <c r="AA31" s="4">
        <f t="shared" si="16"/>
        <v>-0.008678147995790956</v>
      </c>
      <c r="AB31" s="4">
        <f t="shared" si="16"/>
        <v>-0.002159930980486593</v>
      </c>
      <c r="AC31" s="4">
        <f t="shared" si="16"/>
        <v>0.0005922698423014575</v>
      </c>
      <c r="AD31" s="4">
        <f t="shared" si="16"/>
        <v>7.603949004687354E-05</v>
      </c>
      <c r="AE31" s="4">
        <f t="shared" si="16"/>
        <v>-0.00018010628382554144</v>
      </c>
      <c r="AF31" s="4">
        <f t="shared" si="19"/>
        <v>-1.0788720909327378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5"/>
        <v>1.9</v>
      </c>
      <c r="W32">
        <v>-0.1</v>
      </c>
      <c r="X32" s="4">
        <f t="shared" si="17"/>
        <v>-0.8156770957559275</v>
      </c>
      <c r="Y32" s="4">
        <f t="shared" si="18"/>
        <v>0.11749241997130194</v>
      </c>
      <c r="Z32" s="4">
        <f t="shared" si="16"/>
        <v>0.011607787077707984</v>
      </c>
      <c r="AA32" s="4">
        <f t="shared" si="16"/>
        <v>-0.0005423842497369347</v>
      </c>
      <c r="AB32" s="4">
        <f t="shared" si="16"/>
        <v>-6.749784314020603E-05</v>
      </c>
      <c r="AC32" s="4">
        <f t="shared" si="16"/>
        <v>9.254216285960274E-06</v>
      </c>
      <c r="AD32" s="4">
        <f t="shared" si="16"/>
        <v>5.940585159911996E-07</v>
      </c>
      <c r="AE32" s="4">
        <f t="shared" si="16"/>
        <v>-7.035401711935212E-07</v>
      </c>
      <c r="AF32" s="4">
        <f t="shared" si="19"/>
        <v>-0.687177626065164</v>
      </c>
    </row>
    <row r="33" spans="2:32" ht="12.75">
      <c r="B33">
        <v>2</v>
      </c>
      <c r="C33" s="2">
        <v>0.495442</v>
      </c>
      <c r="D33" s="2">
        <v>0.000121059</v>
      </c>
      <c r="V33" s="11">
        <f t="shared" si="15"/>
        <v>2</v>
      </c>
      <c r="W33">
        <v>0</v>
      </c>
      <c r="X33" s="4">
        <f t="shared" si="17"/>
        <v>0</v>
      </c>
      <c r="Y33" s="4">
        <f t="shared" si="18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4">
        <f t="shared" si="16"/>
        <v>0</v>
      </c>
      <c r="AD33" s="4">
        <f t="shared" si="16"/>
        <v>0</v>
      </c>
      <c r="AE33" s="4">
        <f t="shared" si="16"/>
        <v>0</v>
      </c>
      <c r="AF33" s="4">
        <f t="shared" si="19"/>
        <v>0</v>
      </c>
    </row>
    <row r="34" spans="2:32" ht="12.75">
      <c r="B34">
        <v>3</v>
      </c>
      <c r="C34" s="2">
        <v>-0.000355727</v>
      </c>
      <c r="D34" s="2">
        <v>-0.000470987</v>
      </c>
      <c r="V34" s="11">
        <f t="shared" si="15"/>
        <v>2.1</v>
      </c>
      <c r="W34">
        <v>0.1</v>
      </c>
      <c r="X34" s="4">
        <f t="shared" si="17"/>
        <v>0.8156770957559275</v>
      </c>
      <c r="Y34" s="4">
        <f t="shared" si="18"/>
        <v>0.11749241997130194</v>
      </c>
      <c r="Z34" s="4">
        <f t="shared" si="16"/>
        <v>-0.011607787077707984</v>
      </c>
      <c r="AA34" s="4">
        <f t="shared" si="16"/>
        <v>-0.0005423842497369347</v>
      </c>
      <c r="AB34" s="4">
        <f t="shared" si="16"/>
        <v>6.749784314020603E-05</v>
      </c>
      <c r="AC34" s="4">
        <f t="shared" si="16"/>
        <v>9.254216285960274E-06</v>
      </c>
      <c r="AD34" s="4">
        <f t="shared" si="16"/>
        <v>-5.940585159911996E-07</v>
      </c>
      <c r="AE34" s="4">
        <f t="shared" si="16"/>
        <v>-7.035401711935212E-07</v>
      </c>
      <c r="AF34" s="4">
        <f t="shared" si="19"/>
        <v>0.9210947988605235</v>
      </c>
    </row>
    <row r="35" spans="2:32" ht="12.75">
      <c r="B35">
        <v>4</v>
      </c>
      <c r="C35" s="2">
        <v>-0.000681531</v>
      </c>
      <c r="D35" s="2">
        <v>0.000115652</v>
      </c>
      <c r="V35" s="11">
        <f t="shared" si="15"/>
        <v>2.2</v>
      </c>
      <c r="W35">
        <v>0.2</v>
      </c>
      <c r="X35" s="4">
        <f t="shared" si="17"/>
        <v>1.631354191511855</v>
      </c>
      <c r="Y35" s="4">
        <f t="shared" si="18"/>
        <v>0.46996967988520777</v>
      </c>
      <c r="Z35" s="4">
        <f t="shared" si="16"/>
        <v>-0.09286229662166387</v>
      </c>
      <c r="AA35" s="4">
        <f t="shared" si="16"/>
        <v>-0.008678147995790956</v>
      </c>
      <c r="AB35" s="4">
        <f t="shared" si="16"/>
        <v>0.002159930980486593</v>
      </c>
      <c r="AC35" s="4">
        <f t="shared" si="16"/>
        <v>0.0005922698423014575</v>
      </c>
      <c r="AD35" s="4">
        <f t="shared" si="16"/>
        <v>-7.603949004687354E-05</v>
      </c>
      <c r="AE35" s="4">
        <f t="shared" si="16"/>
        <v>-0.00018010628382554144</v>
      </c>
      <c r="AF35" s="4">
        <f t="shared" si="19"/>
        <v>2.002279481828524</v>
      </c>
    </row>
    <row r="36" spans="2:32" ht="12.75">
      <c r="B36">
        <v>5</v>
      </c>
      <c r="C36" s="2">
        <v>0.000271412</v>
      </c>
      <c r="D36" s="2">
        <v>0.00109796</v>
      </c>
      <c r="V36" s="11">
        <f t="shared" si="15"/>
        <v>2.3</v>
      </c>
      <c r="W36">
        <v>0.3</v>
      </c>
      <c r="X36" s="4">
        <f t="shared" si="17"/>
        <v>2.4470312872677824</v>
      </c>
      <c r="Y36" s="4">
        <f t="shared" si="18"/>
        <v>1.0574317797417172</v>
      </c>
      <c r="Z36" s="4">
        <f t="shared" si="16"/>
        <v>-0.3134102510981155</v>
      </c>
      <c r="AA36" s="4">
        <f t="shared" si="16"/>
        <v>-0.04393312422869169</v>
      </c>
      <c r="AB36" s="4">
        <f t="shared" si="16"/>
        <v>0.016401975883070054</v>
      </c>
      <c r="AC36" s="4">
        <f t="shared" si="16"/>
        <v>0.006746323672465035</v>
      </c>
      <c r="AD36" s="4">
        <f t="shared" si="16"/>
        <v>-0.0012992059744727524</v>
      </c>
      <c r="AE36" s="4">
        <f t="shared" si="16"/>
        <v>-0.004615927063200688</v>
      </c>
      <c r="AF36" s="4">
        <f t="shared" si="19"/>
        <v>3.164352858200554</v>
      </c>
    </row>
    <row r="37" spans="2:32" ht="12.75">
      <c r="B37">
        <v>6</v>
      </c>
      <c r="C37" s="2">
        <v>0.000363993</v>
      </c>
      <c r="D37" s="2">
        <v>-0.000982999</v>
      </c>
      <c r="V37" s="11">
        <f t="shared" si="15"/>
        <v>2.4</v>
      </c>
      <c r="W37">
        <v>0.4</v>
      </c>
      <c r="X37" s="4">
        <f t="shared" si="17"/>
        <v>3.26270838302371</v>
      </c>
      <c r="Y37" s="4">
        <f t="shared" si="18"/>
        <v>1.879878719540831</v>
      </c>
      <c r="Z37" s="4">
        <f t="shared" si="16"/>
        <v>-0.742898372973311</v>
      </c>
      <c r="AA37" s="4">
        <f t="shared" si="16"/>
        <v>-0.1388503679326553</v>
      </c>
      <c r="AB37" s="4">
        <f t="shared" si="16"/>
        <v>0.06911779137557097</v>
      </c>
      <c r="AC37" s="4">
        <f t="shared" si="16"/>
        <v>0.03790526990729328</v>
      </c>
      <c r="AD37" s="4">
        <f t="shared" si="16"/>
        <v>-0.009733054725999814</v>
      </c>
      <c r="AE37" s="4">
        <f>AE$14*$W37^AE$24</f>
        <v>-0.04610720865933861</v>
      </c>
      <c r="AF37" s="4">
        <f t="shared" si="19"/>
        <v>4.3120211595560995</v>
      </c>
    </row>
    <row r="38" spans="2:32" ht="12.75">
      <c r="B38">
        <v>7</v>
      </c>
      <c r="C38" s="2">
        <v>-0.000551239</v>
      </c>
      <c r="D38" s="2">
        <v>-0.00151773</v>
      </c>
      <c r="V38" s="11">
        <f t="shared" si="15"/>
        <v>2.5</v>
      </c>
      <c r="W38">
        <v>0.5</v>
      </c>
      <c r="X38" s="4">
        <f>X$14*$W38^X$24</f>
        <v>4.078385478779637</v>
      </c>
      <c r="Y38" s="4">
        <f t="shared" si="18"/>
        <v>2.937310499282548</v>
      </c>
      <c r="Z38" s="4">
        <f t="shared" si="16"/>
        <v>-1.4509733847134976</v>
      </c>
      <c r="AA38" s="4">
        <f t="shared" si="16"/>
        <v>-0.338990156085584</v>
      </c>
      <c r="AB38" s="4">
        <f t="shared" si="16"/>
        <v>0.21093075981314371</v>
      </c>
      <c r="AC38" s="4">
        <f t="shared" si="16"/>
        <v>0.1445971294681292</v>
      </c>
      <c r="AD38" s="4">
        <f t="shared" si="16"/>
        <v>-0.046410821561812435</v>
      </c>
      <c r="AE38" s="4">
        <f t="shared" si="16"/>
        <v>-0.274820379372469</v>
      </c>
      <c r="AF38" s="4">
        <f t="shared" si="19"/>
        <v>5.260029125610095</v>
      </c>
    </row>
    <row r="39" spans="2:22" ht="12.75">
      <c r="B39">
        <v>8</v>
      </c>
      <c r="C39" s="2">
        <v>-0.000283822</v>
      </c>
      <c r="D39" s="2">
        <v>0.00351912</v>
      </c>
      <c r="V39" s="11"/>
    </row>
    <row r="40" spans="2:4" ht="12.75">
      <c r="B40">
        <v>9</v>
      </c>
      <c r="C40" s="2">
        <v>0.00344406</v>
      </c>
      <c r="D40" s="2">
        <v>0.00688123</v>
      </c>
    </row>
    <row r="41" spans="2:24" ht="12.75">
      <c r="B41">
        <v>10</v>
      </c>
      <c r="C41" s="2">
        <v>-0.00321242</v>
      </c>
      <c r="D41" s="2">
        <v>-0.0113676</v>
      </c>
      <c r="U41" t="s">
        <v>62</v>
      </c>
      <c r="V41" s="6">
        <f>U10</f>
        <v>1801.82</v>
      </c>
      <c r="X41" s="13"/>
    </row>
    <row r="42" spans="2:33" ht="12.75">
      <c r="B42">
        <v>11</v>
      </c>
      <c r="C42" s="2">
        <v>-0.00939642</v>
      </c>
      <c r="D42" s="2">
        <v>-0.0138212</v>
      </c>
      <c r="V42" s="13" t="s">
        <v>98</v>
      </c>
      <c r="W42" s="13" t="s">
        <v>79</v>
      </c>
      <c r="AF42" t="s">
        <v>99</v>
      </c>
      <c r="AG42" t="s">
        <v>132</v>
      </c>
    </row>
    <row r="43" spans="2:33" ht="12.75">
      <c r="B43">
        <v>12</v>
      </c>
      <c r="C43" s="2">
        <v>0.0317837</v>
      </c>
      <c r="D43" s="2">
        <v>0.0386309</v>
      </c>
      <c r="V43" s="11">
        <f aca="true" t="shared" si="20" ref="V43:V53">W43+$V$24</f>
        <v>1.5</v>
      </c>
      <c r="W43">
        <v>-0.5</v>
      </c>
      <c r="X43" s="4">
        <f>X$20*$W43^X$24</f>
        <v>-1.4924318445082463</v>
      </c>
      <c r="Y43" s="4">
        <f>Y$20*$W43^Y$24</f>
        <v>0.9298714613413112</v>
      </c>
      <c r="Z43" s="4">
        <f aca="true" t="shared" si="21" ref="Z43:AE53">Z$20*$W43^Z$24</f>
        <v>1.8309876298579886</v>
      </c>
      <c r="AA43" s="4">
        <f t="shared" si="21"/>
        <v>-0.28630820262406625</v>
      </c>
      <c r="AB43" s="4">
        <f t="shared" si="21"/>
        <v>-0.20773317415563805</v>
      </c>
      <c r="AC43" s="4">
        <f t="shared" si="21"/>
        <v>0.12414038469431499</v>
      </c>
      <c r="AD43" s="4">
        <f t="shared" si="21"/>
        <v>0.015197028105304683</v>
      </c>
      <c r="AE43" s="4">
        <f t="shared" si="21"/>
        <v>-0.2032158730869034</v>
      </c>
      <c r="AF43" s="4">
        <f>SUM(X43:AE43)</f>
        <v>0.7105074096240653</v>
      </c>
      <c r="AG43" s="4">
        <f>AF43-$AF$43+'DL x=+1'!$AF$43</f>
        <v>-1.3450951562499998</v>
      </c>
    </row>
    <row r="44" spans="2:33" ht="12.75">
      <c r="B44">
        <v>13</v>
      </c>
      <c r="C44" s="2">
        <v>0.131856</v>
      </c>
      <c r="D44" s="2">
        <v>0.122477</v>
      </c>
      <c r="V44" s="11">
        <f t="shared" si="20"/>
        <v>1.6</v>
      </c>
      <c r="W44">
        <v>-0.4</v>
      </c>
      <c r="X44" s="4">
        <f aca="true" t="shared" si="22" ref="X44:X53">X$20*$W44^X$24</f>
        <v>-1.193945475606597</v>
      </c>
      <c r="Y44" s="4">
        <f aca="true" t="shared" si="23" ref="Y44:Y53">Y$20*$W44^Y$24</f>
        <v>0.5951177352584393</v>
      </c>
      <c r="Z44" s="4">
        <f t="shared" si="21"/>
        <v>0.9374656664872903</v>
      </c>
      <c r="AA44" s="4">
        <f t="shared" si="21"/>
        <v>-0.11727183979481759</v>
      </c>
      <c r="AB44" s="4">
        <f t="shared" si="21"/>
        <v>-0.06807000650731952</v>
      </c>
      <c r="AC44" s="4">
        <f t="shared" si="21"/>
        <v>0.03254265700530653</v>
      </c>
      <c r="AD44" s="4">
        <f t="shared" si="21"/>
        <v>0.003187047788509595</v>
      </c>
      <c r="AE44" s="4">
        <f t="shared" si="21"/>
        <v>-0.03409396597407568</v>
      </c>
      <c r="AF44" s="4">
        <f aca="true" t="shared" si="24" ref="AF44:AF53">SUM(X44:AE44)</f>
        <v>0.1549318186567359</v>
      </c>
      <c r="AG44" s="4">
        <f>AF44-$AF$43+'DL x=+1'!$AF$43</f>
        <v>-1.9006707472173292</v>
      </c>
    </row>
    <row r="45" spans="2:33" ht="12.75">
      <c r="B45">
        <v>14</v>
      </c>
      <c r="C45" s="2">
        <v>-0.272496</v>
      </c>
      <c r="D45" s="2">
        <v>-0.230253</v>
      </c>
      <c r="V45" s="11">
        <f t="shared" si="20"/>
        <v>1.7</v>
      </c>
      <c r="W45">
        <v>-0.3</v>
      </c>
      <c r="X45" s="4">
        <f t="shared" si="22"/>
        <v>-0.8954591067049478</v>
      </c>
      <c r="Y45" s="4">
        <f t="shared" si="23"/>
        <v>0.334753726082872</v>
      </c>
      <c r="Z45" s="4">
        <f t="shared" si="21"/>
        <v>0.3954933280493255</v>
      </c>
      <c r="AA45" s="4">
        <f t="shared" si="21"/>
        <v>-0.03710554306007898</v>
      </c>
      <c r="AB45" s="4">
        <f t="shared" si="21"/>
        <v>-0.016153331622342414</v>
      </c>
      <c r="AC45" s="4">
        <f t="shared" si="21"/>
        <v>0.005791893788297959</v>
      </c>
      <c r="AD45" s="4">
        <f t="shared" si="21"/>
        <v>0.00042541952596865715</v>
      </c>
      <c r="AE45" s="4">
        <f t="shared" si="21"/>
        <v>-0.003413246318907323</v>
      </c>
      <c r="AF45" s="4">
        <f t="shared" si="24"/>
        <v>-0.21566686025981235</v>
      </c>
      <c r="AG45" s="4">
        <f>AF45-$AF$43+'DL x=+1'!$AF$43</f>
        <v>-2.2712694261338777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4155305</v>
      </c>
      <c r="F46" t="s">
        <v>79</v>
      </c>
      <c r="G46" t="s">
        <v>82</v>
      </c>
      <c r="H46">
        <v>2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</v>
      </c>
      <c r="O46" t="s">
        <v>84</v>
      </c>
      <c r="P46" t="s">
        <v>82</v>
      </c>
      <c r="Q46" s="2">
        <v>0.404793</v>
      </c>
      <c r="V46" s="11">
        <f t="shared" si="20"/>
        <v>1.8</v>
      </c>
      <c r="W46">
        <v>-0.2</v>
      </c>
      <c r="X46" s="4">
        <f t="shared" si="22"/>
        <v>-0.5969727378032985</v>
      </c>
      <c r="Y46" s="4">
        <f t="shared" si="23"/>
        <v>0.1487794338146098</v>
      </c>
      <c r="Z46" s="4">
        <f t="shared" si="21"/>
        <v>0.1171832083109113</v>
      </c>
      <c r="AA46" s="4">
        <f t="shared" si="21"/>
        <v>-0.007329489987176099</v>
      </c>
      <c r="AB46" s="4">
        <f t="shared" si="21"/>
        <v>-0.002127187703353735</v>
      </c>
      <c r="AC46" s="4">
        <f t="shared" si="21"/>
        <v>0.0005084790157079145</v>
      </c>
      <c r="AD46" s="4">
        <f t="shared" si="21"/>
        <v>2.489881084773121E-05</v>
      </c>
      <c r="AE46" s="4">
        <f t="shared" si="21"/>
        <v>-0.00013317955458623312</v>
      </c>
      <c r="AF46" s="4">
        <f>SUM(X46:AE46)</f>
        <v>-0.34006657509633786</v>
      </c>
      <c r="AG46" s="4">
        <f>AF46-$AF$43+'DL x=+1'!$AF$43</f>
        <v>-2.395669140970403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1.9</v>
      </c>
      <c r="W47">
        <v>-0.1</v>
      </c>
      <c r="X47" s="4">
        <f t="shared" si="22"/>
        <v>-0.29848636890164926</v>
      </c>
      <c r="Y47" s="4">
        <f t="shared" si="23"/>
        <v>0.03719485845365245</v>
      </c>
      <c r="Z47" s="4">
        <f t="shared" si="21"/>
        <v>0.014647901038863912</v>
      </c>
      <c r="AA47" s="4">
        <f t="shared" si="21"/>
        <v>-0.0004580931241985062</v>
      </c>
      <c r="AB47" s="4">
        <f t="shared" si="21"/>
        <v>-6.647461572980422E-05</v>
      </c>
      <c r="AC47" s="4">
        <f t="shared" si="21"/>
        <v>7.944984620436164E-06</v>
      </c>
      <c r="AD47" s="4">
        <f t="shared" si="21"/>
        <v>1.9452195974790009E-07</v>
      </c>
      <c r="AE47" s="4">
        <f t="shared" si="21"/>
        <v>-5.202326351024731E-07</v>
      </c>
      <c r="AF47" s="4">
        <f t="shared" si="24"/>
        <v>-0.24716055787511618</v>
      </c>
      <c r="AG47" s="4">
        <f>AF47-$AF$43+'DL x=+1'!$AF$43</f>
        <v>-2.3027631237491812</v>
      </c>
    </row>
    <row r="48" spans="2:33" ht="12.75">
      <c r="B48">
        <v>2</v>
      </c>
      <c r="C48" s="2">
        <v>0.495262</v>
      </c>
      <c r="D48" s="2">
        <v>0.00136575</v>
      </c>
      <c r="V48" s="11">
        <f t="shared" si="20"/>
        <v>2</v>
      </c>
      <c r="W48">
        <v>0</v>
      </c>
      <c r="X48" s="4">
        <f t="shared" si="22"/>
        <v>0</v>
      </c>
      <c r="Y48" s="4">
        <f t="shared" si="23"/>
        <v>0</v>
      </c>
      <c r="Z48" s="4">
        <f t="shared" si="21"/>
        <v>0</v>
      </c>
      <c r="AA48" s="4">
        <f t="shared" si="21"/>
        <v>0</v>
      </c>
      <c r="AB48" s="4">
        <f t="shared" si="21"/>
        <v>0</v>
      </c>
      <c r="AC48" s="4">
        <f t="shared" si="21"/>
        <v>0</v>
      </c>
      <c r="AD48" s="4">
        <f t="shared" si="21"/>
        <v>0</v>
      </c>
      <c r="AE48" s="4">
        <f t="shared" si="21"/>
        <v>0</v>
      </c>
      <c r="AF48" s="4">
        <f t="shared" si="24"/>
        <v>0</v>
      </c>
      <c r="AG48" s="4">
        <f>AF48-$AF$43+'DL x=+1'!$AF$43</f>
        <v>-2.0556025658740653</v>
      </c>
    </row>
    <row r="49" spans="2:33" ht="12.75">
      <c r="B49">
        <v>3</v>
      </c>
      <c r="C49" s="2">
        <v>-0.000286591</v>
      </c>
      <c r="D49" s="2">
        <v>-0.000507394</v>
      </c>
      <c r="V49" s="11">
        <f t="shared" si="20"/>
        <v>2.1</v>
      </c>
      <c r="W49">
        <v>0.1</v>
      </c>
      <c r="X49" s="4">
        <f t="shared" si="22"/>
        <v>0.29848636890164926</v>
      </c>
      <c r="Y49" s="4">
        <f t="shared" si="23"/>
        <v>0.03719485845365245</v>
      </c>
      <c r="Z49" s="4">
        <f t="shared" si="21"/>
        <v>-0.014647901038863912</v>
      </c>
      <c r="AA49" s="4">
        <f t="shared" si="21"/>
        <v>-0.0004580931241985062</v>
      </c>
      <c r="AB49" s="4">
        <f t="shared" si="21"/>
        <v>6.647461572980422E-05</v>
      </c>
      <c r="AC49" s="4">
        <f t="shared" si="21"/>
        <v>7.944984620436164E-06</v>
      </c>
      <c r="AD49" s="4">
        <f t="shared" si="21"/>
        <v>-1.9452195974790009E-07</v>
      </c>
      <c r="AE49" s="4">
        <f t="shared" si="21"/>
        <v>-5.202326351024731E-07</v>
      </c>
      <c r="AF49" s="4">
        <f t="shared" si="24"/>
        <v>0.3206489380379946</v>
      </c>
      <c r="AG49" s="4">
        <f>AF49-$AF$43+'DL x=+1'!$AF$43</f>
        <v>-1.7349536278360704</v>
      </c>
    </row>
    <row r="50" spans="2:33" ht="12.75">
      <c r="B50">
        <v>4</v>
      </c>
      <c r="C50" s="2">
        <v>-0.000703856</v>
      </c>
      <c r="D50" s="2">
        <v>9.98102E-05</v>
      </c>
      <c r="V50" s="11">
        <f t="shared" si="20"/>
        <v>2.2</v>
      </c>
      <c r="W50">
        <v>0.2</v>
      </c>
      <c r="X50" s="4">
        <f t="shared" si="22"/>
        <v>0.5969727378032985</v>
      </c>
      <c r="Y50" s="4">
        <f t="shared" si="23"/>
        <v>0.1487794338146098</v>
      </c>
      <c r="Z50" s="4">
        <f t="shared" si="21"/>
        <v>-0.1171832083109113</v>
      </c>
      <c r="AA50" s="4">
        <f t="shared" si="21"/>
        <v>-0.007329489987176099</v>
      </c>
      <c r="AB50" s="4">
        <f t="shared" si="21"/>
        <v>0.002127187703353735</v>
      </c>
      <c r="AC50" s="4">
        <f t="shared" si="21"/>
        <v>0.0005084790157079145</v>
      </c>
      <c r="AD50" s="4">
        <f t="shared" si="21"/>
        <v>-2.489881084773121E-05</v>
      </c>
      <c r="AE50" s="4">
        <f t="shared" si="21"/>
        <v>-0.00013317955458623312</v>
      </c>
      <c r="AF50" s="4">
        <f t="shared" si="24"/>
        <v>0.6237170616734485</v>
      </c>
      <c r="AG50" s="4">
        <f>AF50-$AF$43+'DL x=+1'!$AF$43</f>
        <v>-1.4318855042006167</v>
      </c>
    </row>
    <row r="51" spans="2:33" ht="12.75">
      <c r="B51">
        <v>5</v>
      </c>
      <c r="C51" s="2">
        <v>0.000265492</v>
      </c>
      <c r="D51" s="2">
        <v>0.0010853</v>
      </c>
      <c r="V51" s="11">
        <f t="shared" si="20"/>
        <v>2.3</v>
      </c>
      <c r="W51">
        <v>0.3</v>
      </c>
      <c r="X51" s="4">
        <f t="shared" si="22"/>
        <v>0.8954591067049478</v>
      </c>
      <c r="Y51" s="4">
        <f t="shared" si="23"/>
        <v>0.334753726082872</v>
      </c>
      <c r="Z51" s="4">
        <f t="shared" si="21"/>
        <v>-0.3954933280493255</v>
      </c>
      <c r="AA51" s="4">
        <f t="shared" si="21"/>
        <v>-0.03710554306007898</v>
      </c>
      <c r="AB51" s="4">
        <f t="shared" si="21"/>
        <v>0.016153331622342414</v>
      </c>
      <c r="AC51" s="4">
        <f t="shared" si="21"/>
        <v>0.005791893788297959</v>
      </c>
      <c r="AD51" s="4">
        <f t="shared" si="21"/>
        <v>-0.00042541952596865715</v>
      </c>
      <c r="AE51" s="4">
        <f t="shared" si="21"/>
        <v>-0.003413246318907323</v>
      </c>
      <c r="AF51" s="4">
        <f t="shared" si="24"/>
        <v>0.8157205212441798</v>
      </c>
      <c r="AG51" s="4">
        <f>AF51-$AF$43+'DL x=+1'!$AF$43</f>
        <v>-1.2398820446298853</v>
      </c>
    </row>
    <row r="52" spans="2:33" ht="12.75">
      <c r="B52">
        <v>6</v>
      </c>
      <c r="C52" s="2">
        <v>0.000351994</v>
      </c>
      <c r="D52" s="2">
        <v>-0.000936961</v>
      </c>
      <c r="V52" s="11">
        <f t="shared" si="20"/>
        <v>2.4</v>
      </c>
      <c r="W52">
        <v>0.4</v>
      </c>
      <c r="X52" s="4">
        <f t="shared" si="22"/>
        <v>1.193945475606597</v>
      </c>
      <c r="Y52" s="4">
        <f t="shared" si="23"/>
        <v>0.5951177352584393</v>
      </c>
      <c r="Z52" s="4">
        <f t="shared" si="21"/>
        <v>-0.9374656664872903</v>
      </c>
      <c r="AA52" s="4">
        <f t="shared" si="21"/>
        <v>-0.11727183979481759</v>
      </c>
      <c r="AB52" s="4">
        <f t="shared" si="21"/>
        <v>0.06807000650731952</v>
      </c>
      <c r="AC52" s="4">
        <f t="shared" si="21"/>
        <v>0.03254265700530653</v>
      </c>
      <c r="AD52" s="4">
        <f>AD$20*$W52^AD$24</f>
        <v>-0.003187047788509595</v>
      </c>
      <c r="AE52" s="4">
        <f t="shared" si="21"/>
        <v>-0.03409396597407568</v>
      </c>
      <c r="AF52" s="4">
        <f t="shared" si="24"/>
        <v>0.797657354332969</v>
      </c>
      <c r="AG52" s="4">
        <f>AF52-$AF$43+'DL x=+1'!$AF$43</f>
        <v>-1.257945211541096</v>
      </c>
    </row>
    <row r="53" spans="2:33" ht="12.75">
      <c r="B53">
        <v>7</v>
      </c>
      <c r="C53" s="2">
        <v>-0.00039954</v>
      </c>
      <c r="D53" s="2">
        <v>-0.00153276</v>
      </c>
      <c r="V53" s="11">
        <f t="shared" si="20"/>
        <v>2.5</v>
      </c>
      <c r="W53">
        <v>0.5</v>
      </c>
      <c r="X53" s="4">
        <f t="shared" si="22"/>
        <v>1.4924318445082463</v>
      </c>
      <c r="Y53" s="4">
        <f t="shared" si="23"/>
        <v>0.9298714613413112</v>
      </c>
      <c r="Z53" s="4">
        <f t="shared" si="21"/>
        <v>-1.8309876298579886</v>
      </c>
      <c r="AA53" s="4">
        <f t="shared" si="21"/>
        <v>-0.28630820262406625</v>
      </c>
      <c r="AB53" s="4">
        <f t="shared" si="21"/>
        <v>0.20773317415563805</v>
      </c>
      <c r="AC53" s="4">
        <f t="shared" si="21"/>
        <v>0.12414038469431499</v>
      </c>
      <c r="AD53" s="4">
        <f t="shared" si="21"/>
        <v>-0.015197028105304683</v>
      </c>
      <c r="AE53" s="4">
        <f t="shared" si="21"/>
        <v>-0.2032158730869034</v>
      </c>
      <c r="AF53" s="4">
        <f t="shared" si="24"/>
        <v>0.4184681310252477</v>
      </c>
      <c r="AG53" s="4">
        <f>AF53-$AF$43+'DL x=+1'!$AF$43</f>
        <v>-1.6371344348488175</v>
      </c>
    </row>
    <row r="54" spans="2:4" ht="12.75">
      <c r="B54">
        <v>8</v>
      </c>
      <c r="C54" s="2">
        <v>-0.000253375</v>
      </c>
      <c r="D54" s="2">
        <v>0.00341927</v>
      </c>
    </row>
    <row r="55" spans="2:4" ht="12.75">
      <c r="B55">
        <v>9</v>
      </c>
      <c r="C55" s="2">
        <v>0.00336897</v>
      </c>
      <c r="D55" s="2">
        <v>0.00673296</v>
      </c>
    </row>
    <row r="56" spans="2:4" ht="12.75">
      <c r="B56">
        <v>10</v>
      </c>
      <c r="C56" s="2">
        <v>-0.00309298</v>
      </c>
      <c r="D56" s="2">
        <v>-0.0106454</v>
      </c>
    </row>
    <row r="57" spans="2:4" ht="12.75">
      <c r="B57">
        <v>11</v>
      </c>
      <c r="C57" s="2">
        <v>-0.00927877</v>
      </c>
      <c r="D57" s="2">
        <v>-0.0144548</v>
      </c>
    </row>
    <row r="58" spans="2:4" ht="12.75">
      <c r="B58">
        <v>12</v>
      </c>
      <c r="C58" s="2">
        <v>0.0283666</v>
      </c>
      <c r="D58" s="2">
        <v>0.0390791</v>
      </c>
    </row>
    <row r="59" spans="2:4" ht="12.75">
      <c r="B59">
        <v>13</v>
      </c>
      <c r="C59" s="2">
        <v>0.124353</v>
      </c>
      <c r="D59" s="2">
        <v>0.129728</v>
      </c>
    </row>
    <row r="60" spans="2:4" ht="12.75">
      <c r="B60">
        <v>14</v>
      </c>
      <c r="C60" s="2">
        <v>-0.258387</v>
      </c>
      <c r="D60" s="2">
        <v>-0.201235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4155305</v>
      </c>
      <c r="F61" t="s">
        <v>79</v>
      </c>
      <c r="G61" t="s">
        <v>82</v>
      </c>
      <c r="H61">
        <v>2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0.417796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0.495326</v>
      </c>
      <c r="D63" s="2">
        <v>0.00191057</v>
      </c>
    </row>
    <row r="64" spans="2:4" ht="12.75">
      <c r="B64">
        <v>3</v>
      </c>
      <c r="C64" s="2">
        <v>-0.000246684</v>
      </c>
      <c r="D64" s="2">
        <v>-0.000527044</v>
      </c>
    </row>
    <row r="65" spans="2:4" ht="12.75">
      <c r="B65">
        <v>4</v>
      </c>
      <c r="C65" s="2">
        <v>-0.000722226</v>
      </c>
      <c r="D65" s="2">
        <v>9.67762E-05</v>
      </c>
    </row>
    <row r="66" spans="2:4" ht="12.75">
      <c r="B66">
        <v>5</v>
      </c>
      <c r="C66" s="2">
        <v>0.000238173</v>
      </c>
      <c r="D66" s="2">
        <v>0.00107273</v>
      </c>
    </row>
    <row r="67" spans="2:4" ht="12.75">
      <c r="B67">
        <v>6</v>
      </c>
      <c r="C67" s="2">
        <v>0.000295514</v>
      </c>
      <c r="D67" s="2">
        <v>-0.000962495</v>
      </c>
    </row>
    <row r="68" spans="2:4" ht="12.75">
      <c r="B68">
        <v>7</v>
      </c>
      <c r="C68" s="2">
        <v>-0.0004249</v>
      </c>
      <c r="D68" s="2">
        <v>-0.00157442</v>
      </c>
    </row>
    <row r="69" spans="2:4" ht="12.75">
      <c r="B69">
        <v>8</v>
      </c>
      <c r="C69" s="2">
        <v>-0.000157367</v>
      </c>
      <c r="D69" s="2">
        <v>0.00351696</v>
      </c>
    </row>
    <row r="70" spans="2:4" ht="12.75">
      <c r="B70">
        <v>9</v>
      </c>
      <c r="C70" s="2">
        <v>0.00332434</v>
      </c>
      <c r="D70" s="2">
        <v>0.00692292</v>
      </c>
    </row>
    <row r="71" spans="2:4" ht="12.75">
      <c r="B71">
        <v>10</v>
      </c>
      <c r="C71" s="2">
        <v>-0.0041791</v>
      </c>
      <c r="D71" s="2">
        <v>-0.0103979</v>
      </c>
    </row>
    <row r="72" spans="2:4" ht="12.75">
      <c r="B72">
        <v>11</v>
      </c>
      <c r="C72" s="2">
        <v>-0.00912228</v>
      </c>
      <c r="D72" s="2">
        <v>-0.0151019</v>
      </c>
    </row>
    <row r="73" spans="2:4" ht="12.75">
      <c r="B73">
        <v>12</v>
      </c>
      <c r="C73" s="2">
        <v>0.0288973</v>
      </c>
      <c r="D73" s="2">
        <v>0.0420679</v>
      </c>
    </row>
    <row r="74" spans="2:4" ht="12.75">
      <c r="B74">
        <v>13</v>
      </c>
      <c r="C74" s="2">
        <v>0.124348</v>
      </c>
      <c r="D74" s="2">
        <v>0.130875</v>
      </c>
    </row>
    <row r="75" spans="2:4" ht="12.75">
      <c r="B75">
        <v>14</v>
      </c>
      <c r="C75" s="2">
        <v>-0.287788</v>
      </c>
      <c r="D75" s="2">
        <v>-0.224206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4155305</v>
      </c>
      <c r="F76" t="s">
        <v>79</v>
      </c>
      <c r="G76" t="s">
        <v>82</v>
      </c>
      <c r="H76">
        <v>2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1701.96</v>
      </c>
      <c r="O76" t="s">
        <v>84</v>
      </c>
      <c r="P76" t="s">
        <v>82</v>
      </c>
      <c r="Q76" s="2">
        <v>0.429528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0.495225</v>
      </c>
      <c r="D78" s="2">
        <v>0.00229914</v>
      </c>
    </row>
    <row r="79" spans="2:4" ht="12.75">
      <c r="B79">
        <v>3</v>
      </c>
      <c r="C79" s="2">
        <v>-0.000219357</v>
      </c>
      <c r="D79" s="2">
        <v>-0.00053658</v>
      </c>
    </row>
    <row r="80" spans="2:4" ht="12.75">
      <c r="B80">
        <v>4</v>
      </c>
      <c r="C80" s="2">
        <v>-0.000723735</v>
      </c>
      <c r="D80" s="2">
        <v>7.58506E-05</v>
      </c>
    </row>
    <row r="81" spans="2:4" ht="12.75">
      <c r="B81">
        <v>5</v>
      </c>
      <c r="C81" s="2">
        <v>0.000246399</v>
      </c>
      <c r="D81" s="2">
        <v>0.0011219</v>
      </c>
    </row>
    <row r="82" spans="2:4" ht="12.75">
      <c r="B82">
        <v>6</v>
      </c>
      <c r="C82" s="2">
        <v>0.000309082</v>
      </c>
      <c r="D82" s="2">
        <v>-0.000915721</v>
      </c>
    </row>
    <row r="83" spans="2:4" ht="12.75">
      <c r="B83">
        <v>7</v>
      </c>
      <c r="C83" s="2">
        <v>-0.000422835</v>
      </c>
      <c r="D83" s="2">
        <v>-0.00156666</v>
      </c>
    </row>
    <row r="84" spans="2:4" ht="12.75">
      <c r="B84">
        <v>8</v>
      </c>
      <c r="C84" s="2">
        <v>-0.000334799</v>
      </c>
      <c r="D84" s="2">
        <v>0.00345301</v>
      </c>
    </row>
    <row r="85" spans="2:4" ht="12.75">
      <c r="B85">
        <v>9</v>
      </c>
      <c r="C85" s="2">
        <v>0.0030875</v>
      </c>
      <c r="D85" s="2">
        <v>0.00673313</v>
      </c>
    </row>
    <row r="86" spans="2:4" ht="12.75">
      <c r="B86">
        <v>10</v>
      </c>
      <c r="C86" s="2">
        <v>-0.00337994</v>
      </c>
      <c r="D86" s="2">
        <v>-0.010557</v>
      </c>
    </row>
    <row r="87" spans="2:4" ht="12.75">
      <c r="B87">
        <v>11</v>
      </c>
      <c r="C87" s="2">
        <v>-0.00885243</v>
      </c>
      <c r="D87" s="2">
        <v>-0.0158539</v>
      </c>
    </row>
    <row r="88" spans="2:4" ht="12.75">
      <c r="B88">
        <v>12</v>
      </c>
      <c r="C88" s="2">
        <v>0.0274819</v>
      </c>
      <c r="D88" s="2">
        <v>0.0414545</v>
      </c>
    </row>
    <row r="89" spans="2:4" ht="12.75">
      <c r="B89">
        <v>13</v>
      </c>
      <c r="C89" s="2">
        <v>0.122627</v>
      </c>
      <c r="D89" s="2">
        <v>0.141539</v>
      </c>
    </row>
    <row r="90" spans="2:4" ht="12.75">
      <c r="B90">
        <v>14</v>
      </c>
      <c r="C90" s="2">
        <v>-0.262667</v>
      </c>
      <c r="D90" s="2">
        <v>-0.203782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4155305</v>
      </c>
      <c r="F91" t="s">
        <v>79</v>
      </c>
      <c r="G91" t="s">
        <v>82</v>
      </c>
      <c r="H91">
        <v>2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1801.82</v>
      </c>
      <c r="O91" t="s">
        <v>84</v>
      </c>
      <c r="P91" t="s">
        <v>82</v>
      </c>
      <c r="Q91" s="2">
        <v>0.439784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0.495248</v>
      </c>
      <c r="D93" s="2">
        <v>0.00261043</v>
      </c>
    </row>
    <row r="94" spans="2:4" ht="12.75">
      <c r="B94">
        <v>3</v>
      </c>
      <c r="C94" s="2">
        <v>-0.000185455</v>
      </c>
      <c r="D94" s="2">
        <v>-0.000550019</v>
      </c>
    </row>
    <row r="95" spans="2:4" ht="12.75">
      <c r="B95">
        <v>4</v>
      </c>
      <c r="C95" s="2">
        <v>-0.00073035</v>
      </c>
      <c r="D95" s="2">
        <v>8.88994E-05</v>
      </c>
    </row>
    <row r="96" spans="2:4" ht="12.75">
      <c r="B96">
        <v>5</v>
      </c>
      <c r="C96" s="2">
        <v>0.000228407</v>
      </c>
      <c r="D96" s="2">
        <v>0.00108396</v>
      </c>
    </row>
    <row r="97" spans="2:4" ht="12.75">
      <c r="B97">
        <v>6</v>
      </c>
      <c r="C97" s="2">
        <v>0.000331445</v>
      </c>
      <c r="D97" s="2">
        <v>-0.000968898</v>
      </c>
    </row>
    <row r="98" spans="2:4" ht="12.75">
      <c r="B98">
        <v>7</v>
      </c>
      <c r="C98" s="2">
        <v>-0.00039614</v>
      </c>
      <c r="D98" s="2">
        <v>-0.00152912</v>
      </c>
    </row>
    <row r="99" spans="2:4" ht="12.75">
      <c r="B99">
        <v>8</v>
      </c>
      <c r="C99" s="2">
        <v>-9.69894E-05</v>
      </c>
      <c r="D99" s="2">
        <v>0.00349192</v>
      </c>
    </row>
    <row r="100" spans="2:4" ht="12.75">
      <c r="B100">
        <v>9</v>
      </c>
      <c r="C100" s="2">
        <v>0.0025939</v>
      </c>
      <c r="D100" s="2">
        <v>0.00662804</v>
      </c>
    </row>
    <row r="101" spans="2:4" ht="12.75">
      <c r="B101">
        <v>10</v>
      </c>
      <c r="C101" s="2">
        <v>-0.00377042</v>
      </c>
      <c r="D101" s="2">
        <v>-0.0110654</v>
      </c>
    </row>
    <row r="102" spans="2:4" ht="12.75">
      <c r="B102">
        <v>11</v>
      </c>
      <c r="C102" s="2">
        <v>-0.00946549</v>
      </c>
      <c r="D102" s="2">
        <v>-0.0156936</v>
      </c>
    </row>
    <row r="103" spans="2:4" ht="12.75">
      <c r="B103">
        <v>12</v>
      </c>
      <c r="C103" s="2">
        <v>0.0295474</v>
      </c>
      <c r="D103" s="2">
        <v>0.0407641</v>
      </c>
    </row>
    <row r="104" spans="2:4" ht="12.75">
      <c r="B104">
        <v>13</v>
      </c>
      <c r="C104" s="2">
        <v>0.104283</v>
      </c>
      <c r="D104" s="2">
        <v>0.129559</v>
      </c>
    </row>
    <row r="105" spans="2:4" ht="12.75">
      <c r="B105">
        <v>14</v>
      </c>
      <c r="C105" s="2">
        <v>-0.272838</v>
      </c>
      <c r="D105" s="2">
        <v>-0.202967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T3" sqref="T3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4155390</v>
      </c>
      <c r="F1" t="s">
        <v>79</v>
      </c>
      <c r="G1" t="s">
        <v>82</v>
      </c>
      <c r="H1">
        <v>3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503.55</v>
      </c>
      <c r="O1" t="s">
        <v>84</v>
      </c>
      <c r="P1" t="s">
        <v>82</v>
      </c>
      <c r="Q1" s="2">
        <v>0.235348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0.331642</v>
      </c>
      <c r="D3" s="2">
        <v>-0.00125606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-0.000289381</v>
      </c>
      <c r="D4" s="2">
        <v>-0.000276124</v>
      </c>
      <c r="S4">
        <v>0</v>
      </c>
      <c r="U4" s="6">
        <f aca="true" ca="1" t="shared" si="2" ref="U4:U10">OFFSET($A$1,U$1+$T$1*$S4-1,13)</f>
        <v>503.55</v>
      </c>
      <c r="V4" s="6"/>
      <c r="W4" s="12">
        <f aca="true" ca="1" t="shared" si="3" ref="W4:W10">OFFSET($A$1,W$1+$T$1*$S4-1,16)</f>
        <v>0.235348</v>
      </c>
      <c r="X4" s="6">
        <f ca="1">-OFFSET($A$1,X$1+$T$1*$S4-1,2)*10000*$T$2</f>
        <v>3316.42</v>
      </c>
      <c r="Y4" s="6">
        <f aca="true" ca="1" t="shared" si="4" ref="Y4:AE10">OFFSET($A$1,Y$1+$T$1*$S4-1,2)*10000*$T$2</f>
        <v>2.89381</v>
      </c>
      <c r="Z4" s="6">
        <f ca="1">-OFFSET($A$1,Z$1+$T$1*$S4-1,2)*10000*$T$2</f>
        <v>-6.1028</v>
      </c>
      <c r="AA4" s="6">
        <f ca="1" t="shared" si="4"/>
        <v>-1.53522</v>
      </c>
      <c r="AB4" s="6">
        <f ca="1">-OFFSET($A$1,AB$1+$T$1*$S4-1,2)*10000*$T$2</f>
        <v>3.7438100000000003</v>
      </c>
      <c r="AC4" s="6">
        <f ca="1" t="shared" si="4"/>
        <v>3.3171299999999997</v>
      </c>
      <c r="AD4" s="6">
        <f ca="1">-OFFSET($A$1,AD$1+$T$1*$S4-1,2)*10000*$T$2</f>
        <v>-0.426474</v>
      </c>
      <c r="AE4" s="6">
        <f ca="1" t="shared" si="4"/>
        <v>-16.9333</v>
      </c>
      <c r="AF4" s="6">
        <f aca="true" ca="1" t="shared" si="5" ref="AF4:AL10">OFFSET($A$1,AF$1+$T$1*$S4-1,3)*10000*$T$2</f>
        <v>12.5606</v>
      </c>
      <c r="AG4" s="6">
        <f ca="1">-OFFSET($A$1,AG$1+$T$1*$S4-1,3)*10000*$T$2</f>
        <v>-2.76124</v>
      </c>
      <c r="AH4" s="6">
        <f ca="1" t="shared" si="5"/>
        <v>-1.40031</v>
      </c>
      <c r="AI4" s="6">
        <f ca="1">-OFFSET($A$1,AI$1+$T$1*$S4-1,3)*10000*$T$2</f>
        <v>7.45653</v>
      </c>
      <c r="AJ4" s="6">
        <f ca="1" t="shared" si="5"/>
        <v>6.572649999999999</v>
      </c>
      <c r="AK4" s="6">
        <f ca="1">-OFFSET($A$1,AK$1+$T$1*$S4-1,3)*10000*$T$2</f>
        <v>-9.97166</v>
      </c>
      <c r="AL4" s="6">
        <f ca="1" t="shared" si="5"/>
        <v>-24.311100000000003</v>
      </c>
      <c r="AM4" s="6">
        <f ca="1">-OFFSET($A$1,AM$1+$T$1*$S4-1,3)*10000*$T$2</f>
        <v>44.3185</v>
      </c>
    </row>
    <row r="5" spans="2:39" ht="12.75">
      <c r="B5">
        <v>4</v>
      </c>
      <c r="C5" s="2">
        <v>-0.00061028</v>
      </c>
      <c r="D5" s="2">
        <v>0.000140031</v>
      </c>
      <c r="S5">
        <v>1</v>
      </c>
      <c r="U5" s="6">
        <f ca="1" t="shared" si="2"/>
        <v>1002.81</v>
      </c>
      <c r="V5" s="6"/>
      <c r="W5" s="12">
        <f ca="1" t="shared" si="3"/>
        <v>0.45784</v>
      </c>
      <c r="X5" s="6">
        <f aca="true" ca="1" t="shared" si="6" ref="X5:X10">-OFFSET($A$1,X$1+$T$1*$S5-1,2)*10000*$T$2</f>
        <v>3314.05</v>
      </c>
      <c r="Y5" s="6">
        <f ca="1" t="shared" si="4"/>
        <v>1.29754</v>
      </c>
      <c r="Z5" s="6">
        <f aca="true" ca="1" t="shared" si="7" ref="Z5:Z10">-OFFSET($A$1,Z$1+$T$1*$S5-1,2)*10000*$T$2</f>
        <v>-6.31031</v>
      </c>
      <c r="AA5" s="6">
        <f ca="1" t="shared" si="4"/>
        <v>-1.62399</v>
      </c>
      <c r="AB5" s="6">
        <f aca="true" ca="1" t="shared" si="8" ref="AB5:AB10">-OFFSET($A$1,AB$1+$T$1*$S5-1,2)*10000*$T$2</f>
        <v>3.33839</v>
      </c>
      <c r="AC5" s="6">
        <f ca="1" t="shared" si="4"/>
        <v>3.10964</v>
      </c>
      <c r="AD5" s="6">
        <f aca="true" ca="1" t="shared" si="9" ref="AD5:AD10">-OFFSET($A$1,AD$1+$T$1*$S5-1,2)*10000*$T$2</f>
        <v>0.423027</v>
      </c>
      <c r="AE5" s="6">
        <f ca="1" t="shared" si="4"/>
        <v>-21.481299999999997</v>
      </c>
      <c r="AF5" s="6">
        <f ca="1" t="shared" si="5"/>
        <v>11.1634</v>
      </c>
      <c r="AG5" s="6">
        <f aca="true" ca="1" t="shared" si="10" ref="AG5:AG10">-OFFSET($A$1,AG$1+$T$1*$S5-1,3)*10000*$T$2</f>
        <v>-2.66223</v>
      </c>
      <c r="AH5" s="6">
        <f ca="1" t="shared" si="5"/>
        <v>-1.2457</v>
      </c>
      <c r="AI5" s="6">
        <f aca="true" ca="1" t="shared" si="11" ref="AI5:AI10">-OFFSET($A$1,AI$1+$T$1*$S5-1,3)*10000*$T$2</f>
        <v>7.08671</v>
      </c>
      <c r="AJ5" s="6">
        <f ca="1" t="shared" si="5"/>
        <v>6.71395</v>
      </c>
      <c r="AK5" s="6">
        <f aca="true" ca="1" t="shared" si="12" ref="AK5:AK10">-OFFSET($A$1,AK$1+$T$1*$S5-1,3)*10000*$T$2</f>
        <v>-10.3003</v>
      </c>
      <c r="AL5" s="6">
        <f ca="1" t="shared" si="5"/>
        <v>-23.4608</v>
      </c>
      <c r="AM5" s="6">
        <f aca="true" ca="1" t="shared" si="13" ref="AM5:AM10">-OFFSET($A$1,AM$1+$T$1*$S5-1,3)*10000*$T$2</f>
        <v>42.794599999999996</v>
      </c>
    </row>
    <row r="6" spans="2:39" ht="12.75">
      <c r="B6">
        <v>5</v>
      </c>
      <c r="C6" s="2">
        <v>0.000153522</v>
      </c>
      <c r="D6" s="2">
        <v>0.000745653</v>
      </c>
      <c r="S6">
        <v>2</v>
      </c>
      <c r="U6" s="6">
        <f ca="1" t="shared" si="2"/>
        <v>1302.48</v>
      </c>
      <c r="V6" s="6"/>
      <c r="W6" s="12">
        <f ca="1" t="shared" si="3"/>
        <v>0.558337</v>
      </c>
      <c r="X6" s="6">
        <f ca="1" t="shared" si="6"/>
        <v>3311.7799999999997</v>
      </c>
      <c r="Y6" s="6">
        <f ca="1" t="shared" si="4"/>
        <v>-0.481529</v>
      </c>
      <c r="Z6" s="6">
        <f ca="1" t="shared" si="7"/>
        <v>-6.772679999999999</v>
      </c>
      <c r="AA6" s="6">
        <f ca="1" t="shared" si="4"/>
        <v>-1.48324</v>
      </c>
      <c r="AB6" s="6">
        <f ca="1" t="shared" si="8"/>
        <v>2.9337</v>
      </c>
      <c r="AC6" s="6">
        <f ca="1" t="shared" si="4"/>
        <v>3.5043800000000003</v>
      </c>
      <c r="AD6" s="6">
        <f ca="1" t="shared" si="9"/>
        <v>-0.587492</v>
      </c>
      <c r="AE6" s="6">
        <f ca="1" t="shared" si="4"/>
        <v>-18.9899</v>
      </c>
      <c r="AF6" s="6">
        <f ca="1" t="shared" si="5"/>
        <v>5.89576</v>
      </c>
      <c r="AG6" s="6">
        <f ca="1" t="shared" si="10"/>
        <v>-2.5835000000000004</v>
      </c>
      <c r="AH6" s="6">
        <f ca="1" t="shared" si="5"/>
        <v>-1.06772</v>
      </c>
      <c r="AI6" s="6">
        <f ca="1" t="shared" si="11"/>
        <v>7.0148</v>
      </c>
      <c r="AJ6" s="6">
        <f ca="1" t="shared" si="5"/>
        <v>6.40983</v>
      </c>
      <c r="AK6" s="6">
        <f ca="1" t="shared" si="12"/>
        <v>-10.6168</v>
      </c>
      <c r="AL6" s="6">
        <f ca="1" t="shared" si="5"/>
        <v>-23.1137</v>
      </c>
      <c r="AM6" s="6">
        <f ca="1" t="shared" si="13"/>
        <v>44.3452</v>
      </c>
    </row>
    <row r="7" spans="2:39" ht="12.75">
      <c r="B7">
        <v>6</v>
      </c>
      <c r="C7" s="2">
        <v>0.000374381</v>
      </c>
      <c r="D7" s="2">
        <v>-0.000657265</v>
      </c>
      <c r="S7">
        <v>3</v>
      </c>
      <c r="U7" s="6">
        <f ca="1" t="shared" si="2"/>
        <v>1502.2</v>
      </c>
      <c r="V7" s="6"/>
      <c r="W7" s="12">
        <f ca="1" t="shared" si="3"/>
        <v>0.605583</v>
      </c>
      <c r="X7" s="6">
        <f ca="1" t="shared" si="6"/>
        <v>3309.5099999999998</v>
      </c>
      <c r="Y7" s="6">
        <f ca="1" t="shared" si="4"/>
        <v>-1.75441</v>
      </c>
      <c r="Z7" s="6">
        <f ca="1" t="shared" si="7"/>
        <v>-7.10502</v>
      </c>
      <c r="AA7" s="6">
        <f ca="1" t="shared" si="4"/>
        <v>-1.54199</v>
      </c>
      <c r="AB7" s="6">
        <f ca="1" t="shared" si="8"/>
        <v>2.92634</v>
      </c>
      <c r="AC7" s="6">
        <f ca="1" t="shared" si="4"/>
        <v>3.20851</v>
      </c>
      <c r="AD7" s="6">
        <f ca="1" t="shared" si="9"/>
        <v>-0.6380819999999999</v>
      </c>
      <c r="AE7" s="6">
        <f ca="1" t="shared" si="4"/>
        <v>-17.2213</v>
      </c>
      <c r="AF7" s="6">
        <f ca="1" t="shared" si="5"/>
        <v>0.577619</v>
      </c>
      <c r="AG7" s="6">
        <f ca="1" t="shared" si="10"/>
        <v>-2.5226699999999997</v>
      </c>
      <c r="AH7" s="6">
        <f ca="1" t="shared" si="5"/>
        <v>-0.944226</v>
      </c>
      <c r="AI7" s="6">
        <f ca="1" t="shared" si="11"/>
        <v>6.781079999999999</v>
      </c>
      <c r="AJ7" s="6">
        <f ca="1" t="shared" si="5"/>
        <v>6.327089999999999</v>
      </c>
      <c r="AK7" s="6">
        <f ca="1" t="shared" si="12"/>
        <v>-9.85196</v>
      </c>
      <c r="AL7" s="6">
        <f ca="1" t="shared" si="5"/>
        <v>-23.0309</v>
      </c>
      <c r="AM7" s="6">
        <f ca="1" t="shared" si="13"/>
        <v>43.447199999999995</v>
      </c>
    </row>
    <row r="8" spans="2:39" ht="12.75">
      <c r="B8">
        <v>7</v>
      </c>
      <c r="C8" s="2">
        <v>-0.000331713</v>
      </c>
      <c r="D8" s="2">
        <v>-0.000997166</v>
      </c>
      <c r="S8">
        <v>4</v>
      </c>
      <c r="U8" s="6">
        <f ca="1" t="shared" si="2"/>
        <v>1602.06</v>
      </c>
      <c r="V8" s="6"/>
      <c r="W8" s="12">
        <f ca="1" t="shared" si="3"/>
        <v>0.625102</v>
      </c>
      <c r="X8" s="6">
        <f ca="1" t="shared" si="6"/>
        <v>3308.77</v>
      </c>
      <c r="Y8" s="6">
        <f ca="1" t="shared" si="4"/>
        <v>-2.4120500000000002</v>
      </c>
      <c r="Z8" s="6">
        <f ca="1" t="shared" si="7"/>
        <v>-7.22684</v>
      </c>
      <c r="AA8" s="6">
        <f ca="1" t="shared" si="4"/>
        <v>-1.33447</v>
      </c>
      <c r="AB8" s="6">
        <f ca="1" t="shared" si="8"/>
        <v>2.8920500000000002</v>
      </c>
      <c r="AC8" s="6">
        <f ca="1" t="shared" si="4"/>
        <v>2.21964</v>
      </c>
      <c r="AD8" s="6">
        <f ca="1" t="shared" si="9"/>
        <v>-0.6286080000000001</v>
      </c>
      <c r="AE8" s="6">
        <f ca="1" t="shared" si="4"/>
        <v>-15.9661</v>
      </c>
      <c r="AF8" s="6">
        <f ca="1" t="shared" si="5"/>
        <v>-1.73247</v>
      </c>
      <c r="AG8" s="6">
        <f ca="1" t="shared" si="10"/>
        <v>-2.4675000000000002</v>
      </c>
      <c r="AH8" s="6">
        <f ca="1" t="shared" si="5"/>
        <v>-0.824161</v>
      </c>
      <c r="AI8" s="6">
        <f ca="1" t="shared" si="11"/>
        <v>6.913550000000001</v>
      </c>
      <c r="AJ8" s="6">
        <f ca="1" t="shared" si="5"/>
        <v>6.6033</v>
      </c>
      <c r="AK8" s="6">
        <f ca="1" t="shared" si="12"/>
        <v>-9.93579</v>
      </c>
      <c r="AL8" s="6">
        <f ca="1" t="shared" si="5"/>
        <v>-23.4733</v>
      </c>
      <c r="AM8" s="6">
        <f ca="1" t="shared" si="13"/>
        <v>41.4137</v>
      </c>
    </row>
    <row r="9" spans="2:39" ht="12.75">
      <c r="B9">
        <v>8</v>
      </c>
      <c r="C9" s="2">
        <v>-4.26474E-05</v>
      </c>
      <c r="D9" s="2">
        <v>0.00243111</v>
      </c>
      <c r="S9">
        <v>5</v>
      </c>
      <c r="U9" s="6">
        <f ca="1" t="shared" si="2"/>
        <v>1701.96</v>
      </c>
      <c r="V9" s="6"/>
      <c r="W9" s="12">
        <f ca="1" t="shared" si="3"/>
        <v>0.642547</v>
      </c>
      <c r="X9" s="6">
        <f ca="1" t="shared" si="6"/>
        <v>3307.87</v>
      </c>
      <c r="Y9" s="6">
        <f ca="1" t="shared" si="4"/>
        <v>-3.03294</v>
      </c>
      <c r="Z9" s="6">
        <f ca="1" t="shared" si="7"/>
        <v>-7.39533</v>
      </c>
      <c r="AA9" s="6">
        <f ca="1" t="shared" si="4"/>
        <v>-1.56286</v>
      </c>
      <c r="AB9" s="6">
        <f ca="1" t="shared" si="8"/>
        <v>2.92251</v>
      </c>
      <c r="AC9" s="6">
        <f ca="1" t="shared" si="4"/>
        <v>2.93818</v>
      </c>
      <c r="AD9" s="6">
        <f ca="1" t="shared" si="9"/>
        <v>0.780947</v>
      </c>
      <c r="AE9" s="6">
        <f ca="1" t="shared" si="4"/>
        <v>-14.705499999999999</v>
      </c>
      <c r="AF9" s="6">
        <f ca="1" t="shared" si="5"/>
        <v>-3.34852</v>
      </c>
      <c r="AG9" s="6">
        <f ca="1" t="shared" si="10"/>
        <v>-2.4692</v>
      </c>
      <c r="AH9" s="6">
        <f ca="1" t="shared" si="5"/>
        <v>-0.6783640000000001</v>
      </c>
      <c r="AI9" s="6">
        <f ca="1" t="shared" si="11"/>
        <v>7.08645</v>
      </c>
      <c r="AJ9" s="6">
        <f ca="1" t="shared" si="5"/>
        <v>6.71779</v>
      </c>
      <c r="AK9" s="6">
        <f ca="1" t="shared" si="12"/>
        <v>-10.5426</v>
      </c>
      <c r="AL9" s="6">
        <f ca="1" t="shared" si="5"/>
        <v>-22.5325</v>
      </c>
      <c r="AM9" s="6">
        <f ca="1" t="shared" si="13"/>
        <v>43.301</v>
      </c>
    </row>
    <row r="10" spans="2:39" ht="12.75">
      <c r="B10">
        <v>9</v>
      </c>
      <c r="C10" s="2">
        <v>0.00169333</v>
      </c>
      <c r="D10" s="2">
        <v>0.00443185</v>
      </c>
      <c r="S10">
        <v>6</v>
      </c>
      <c r="U10" s="6">
        <f ca="1" t="shared" si="2"/>
        <v>1801.83</v>
      </c>
      <c r="V10" s="6"/>
      <c r="W10" s="12">
        <f ca="1" t="shared" si="3"/>
        <v>0.657906</v>
      </c>
      <c r="X10" s="6">
        <f ca="1" t="shared" si="6"/>
        <v>3307.21</v>
      </c>
      <c r="Y10" s="6">
        <f ca="1" t="shared" si="4"/>
        <v>-3.67093</v>
      </c>
      <c r="Z10" s="6">
        <f ca="1" t="shared" si="7"/>
        <v>-7.650689999999999</v>
      </c>
      <c r="AA10" s="6">
        <f ca="1" t="shared" si="4"/>
        <v>-1.5972499999999998</v>
      </c>
      <c r="AB10" s="6">
        <f ca="1" t="shared" si="8"/>
        <v>2.85459</v>
      </c>
      <c r="AC10" s="6">
        <f ca="1" t="shared" si="4"/>
        <v>2.85819</v>
      </c>
      <c r="AD10" s="6">
        <f ca="1" t="shared" si="9"/>
        <v>-0.722762</v>
      </c>
      <c r="AE10" s="6">
        <f ca="1" t="shared" si="4"/>
        <v>-17.5529</v>
      </c>
      <c r="AF10" s="6">
        <f ca="1" t="shared" si="5"/>
        <v>-4.56002</v>
      </c>
      <c r="AG10" s="6">
        <f ca="1" t="shared" si="10"/>
        <v>-2.40119</v>
      </c>
      <c r="AH10" s="6">
        <f ca="1" t="shared" si="5"/>
        <v>-0.731691</v>
      </c>
      <c r="AI10" s="6">
        <f ca="1" t="shared" si="11"/>
        <v>7.06859</v>
      </c>
      <c r="AJ10" s="6">
        <f ca="1" t="shared" si="5"/>
        <v>6.19949</v>
      </c>
      <c r="AK10" s="6">
        <f ca="1" t="shared" si="12"/>
        <v>-10.275</v>
      </c>
      <c r="AL10" s="6">
        <f ca="1" t="shared" si="5"/>
        <v>-24.671799999999998</v>
      </c>
      <c r="AM10" s="6">
        <f ca="1" t="shared" si="13"/>
        <v>43.9655</v>
      </c>
    </row>
    <row r="11" spans="2:39" ht="12.75">
      <c r="B11">
        <v>10</v>
      </c>
      <c r="C11" s="2">
        <v>-0.00221801</v>
      </c>
      <c r="D11" s="2">
        <v>-0.00778071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-0.00616872</v>
      </c>
      <c r="D12" s="2">
        <v>-0.00885154</v>
      </c>
    </row>
    <row r="13" spans="2:39" ht="12.75">
      <c r="B13">
        <v>12</v>
      </c>
      <c r="C13" s="2">
        <v>0.0196985</v>
      </c>
      <c r="D13" s="2">
        <v>0.0290858</v>
      </c>
      <c r="U13" t="s">
        <v>130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0.0899576</v>
      </c>
      <c r="D14" s="2">
        <v>0.0780034</v>
      </c>
      <c r="U14" s="6">
        <f>U4</f>
        <v>503.55</v>
      </c>
      <c r="X14" s="6">
        <f>X4*$W4/'DL x=+1'!$W4-'DL x=+1'!X4</f>
        <v>24.833139695801947</v>
      </c>
      <c r="Y14" s="6">
        <f>Y4*$W4/'DL x=+1'!$W4</f>
        <v>8.68661580791429</v>
      </c>
      <c r="Z14" s="6">
        <f>Z4*$W4/'DL x=+1'!$W4</f>
        <v>-18.319336429323045</v>
      </c>
      <c r="AA14" s="6">
        <f>AA4*$W4/'DL x=+1'!$W4</f>
        <v>-4.608411167501036</v>
      </c>
      <c r="AB14" s="6">
        <f>AB4*$W4/'DL x=+1'!$W4</f>
        <v>11.238139037403144</v>
      </c>
      <c r="AC14" s="6">
        <f>AC4*$W4/'DL x=+1'!$W4</f>
        <v>9.957334412040431</v>
      </c>
      <c r="AD14" s="6">
        <f>AD4*$W4/'DL x=+1'!$W4</f>
        <v>-1.2801862562035649</v>
      </c>
      <c r="AE14" s="6">
        <f>AE4*$W4/'DL x=+1'!$W4</f>
        <v>-50.8302450610631</v>
      </c>
      <c r="AF14" s="6">
        <f>AF4*$W4/'DL x=+1'!$W4</f>
        <v>37.70430903096203</v>
      </c>
      <c r="AG14" s="6">
        <f>AG4*$W4/'DL x=+1'!$W4</f>
        <v>-8.288668237875068</v>
      </c>
      <c r="AH14" s="6">
        <f>AH4*$W4/'DL x=+1'!$W4</f>
        <v>-4.203439404100634</v>
      </c>
      <c r="AI14" s="6">
        <f>AI4*$W4/'DL x=+1'!$W4</f>
        <v>22.38295236044769</v>
      </c>
      <c r="AJ14" s="6">
        <f>AJ4*$W4/'DL x=+1'!$W4</f>
        <v>19.72972841682344</v>
      </c>
      <c r="AK14" s="6">
        <f>AK4*$W4/'DL x=+1'!$W4</f>
        <v>-29.932849560664522</v>
      </c>
      <c r="AL14" s="6">
        <f>AL4*$W4/'DL x=+1'!$W4</f>
        <v>-72.97686633461944</v>
      </c>
      <c r="AM14" s="6">
        <f>AM4*$W4/'DL x=+1'!$W4</f>
        <v>133.03492028953158</v>
      </c>
    </row>
    <row r="15" spans="2:39" ht="12.75">
      <c r="B15">
        <v>14</v>
      </c>
      <c r="C15" s="2">
        <v>-0.197992</v>
      </c>
      <c r="D15" s="2">
        <v>-0.139394</v>
      </c>
      <c r="U15" s="6">
        <f aca="true" t="shared" si="14" ref="U15:U20">U5</f>
        <v>1002.81</v>
      </c>
      <c r="X15" s="6">
        <f>X5*$W5/'DL x=+1'!$W5-'DL x=+1'!X5</f>
        <v>15.326786004670794</v>
      </c>
      <c r="Y15" s="6">
        <f>Y5*$W5/'DL x=+1'!$W5</f>
        <v>3.895308532011436</v>
      </c>
      <c r="Z15" s="6">
        <f>Z5*$W5/'DL x=+1'!$W5</f>
        <v>-18.944005103994545</v>
      </c>
      <c r="AA15" s="6">
        <f>AA5*$W5/'DL x=+1'!$W5</f>
        <v>-4.875334943740657</v>
      </c>
      <c r="AB15" s="6">
        <f>AB5*$W5/'DL x=+1'!$W5</f>
        <v>10.022087219031132</v>
      </c>
      <c r="AC15" s="6">
        <f>AC5*$W5/'DL x=+1'!$W5</f>
        <v>9.335363243895403</v>
      </c>
      <c r="AD15" s="6">
        <f>AD5*$W5/'DL x=+1'!$W5</f>
        <v>1.269957521441498</v>
      </c>
      <c r="AE15" s="6">
        <f>AE5*$W5/'DL x=+1'!$W5</f>
        <v>-64.4884097358827</v>
      </c>
      <c r="AF15" s="6">
        <f>AF5*$W5/'DL x=+1'!$W5</f>
        <v>33.51333081543263</v>
      </c>
      <c r="AG15" s="6">
        <f>AG5*$W5/'DL x=+1'!$W5</f>
        <v>-7.992206200330475</v>
      </c>
      <c r="AH15" s="6">
        <f>AH5*$W5/'DL x=+1'!$W5</f>
        <v>-3.7396811183675607</v>
      </c>
      <c r="AI15" s="6">
        <f>AI5*$W5/'DL x=+1'!$W5</f>
        <v>21.27481382222572</v>
      </c>
      <c r="AJ15" s="6">
        <f>AJ5*$W5/'DL x=+1'!$W5</f>
        <v>20.15576145513678</v>
      </c>
      <c r="AK15" s="6">
        <f>AK5*$W5/'DL x=+1'!$W5</f>
        <v>-30.922242452854935</v>
      </c>
      <c r="AL15" s="6">
        <f>AL5*$W5/'DL x=+1'!$W5</f>
        <v>-70.43101130432501</v>
      </c>
      <c r="AM15" s="6">
        <f>AM5*$W5/'DL x=+1'!$W5</f>
        <v>128.47247137199358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4155390</v>
      </c>
      <c r="F16" t="s">
        <v>79</v>
      </c>
      <c r="G16" t="s">
        <v>82</v>
      </c>
      <c r="H16">
        <v>3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1002.81</v>
      </c>
      <c r="O16" t="s">
        <v>84</v>
      </c>
      <c r="P16" t="s">
        <v>82</v>
      </c>
      <c r="Q16" s="2">
        <v>0.45784</v>
      </c>
      <c r="U16" s="6">
        <f t="shared" si="14"/>
        <v>1302.48</v>
      </c>
      <c r="X16" s="6">
        <f>X6*$W6/'DL x=+1'!$W6-'DL x=+1'!X6</f>
        <v>6.25376163112378</v>
      </c>
      <c r="Y16" s="6">
        <f>Y6*$W6/'DL x=+1'!$W6</f>
        <v>-1.4452185779413107</v>
      </c>
      <c r="Z16" s="6">
        <f>Z6*$W6/'DL x=+1'!$W6</f>
        <v>-20.326923110449332</v>
      </c>
      <c r="AA16" s="6">
        <f>AA6*$W6/'DL x=+1'!$W6</f>
        <v>-4.451665431460348</v>
      </c>
      <c r="AB16" s="6">
        <f>AB6*$W6/'DL x=+1'!$W6</f>
        <v>8.804947868366025</v>
      </c>
      <c r="AC16" s="6">
        <f>AC6*$W6/'DL x=+1'!$W6</f>
        <v>10.517736377592982</v>
      </c>
      <c r="AD16" s="6">
        <f>AD6*$W6/'DL x=+1'!$W6</f>
        <v>-1.7632465600034404</v>
      </c>
      <c r="AE16" s="6">
        <f>AE6*$W6/'DL x=+1'!$W6</f>
        <v>-56.99460733049867</v>
      </c>
      <c r="AF16" s="6">
        <f>AF6*$W6/'DL x=+1'!$W6</f>
        <v>17.69501293397337</v>
      </c>
      <c r="AG16" s="6">
        <f>AG6*$W6/'DL x=+1'!$W6</f>
        <v>-7.753888542769754</v>
      </c>
      <c r="AH16" s="6">
        <f>AH6*$W6/'DL x=+1'!$W6</f>
        <v>-3.2045604315409792</v>
      </c>
      <c r="AI16" s="6">
        <f>AI6*$W6/'DL x=+1'!$W6</f>
        <v>21.05360067730647</v>
      </c>
      <c r="AJ16" s="6">
        <f>AJ6*$W6/'DL x=+1'!$W6</f>
        <v>19.237897192994716</v>
      </c>
      <c r="AK16" s="6">
        <f>AK6*$W6/'DL x=+1'!$W6</f>
        <v>-31.864325094204727</v>
      </c>
      <c r="AL16" s="6">
        <f>AL6*$W6/'DL x=+1'!$W6</f>
        <v>-69.3714161451586</v>
      </c>
      <c r="AM16" s="6">
        <f>AM6*$W6/'DL x=+1'!$W6</f>
        <v>133.0937635791884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</v>
      </c>
      <c r="X17" s="6">
        <f>X7*$W7/'DL x=+1'!$W7-'DL x=+1'!X7</f>
        <v>0.8049243280183873</v>
      </c>
      <c r="Y17" s="6">
        <f>Y7*$W7/'DL x=+1'!$W7</f>
        <v>-5.265029689135347</v>
      </c>
      <c r="Z17" s="6">
        <f>Z7*$W7/'DL x=+1'!$W7</f>
        <v>-21.322348391710275</v>
      </c>
      <c r="AA17" s="6">
        <f>AA7*$W7/'DL x=+1'!$W7</f>
        <v>-4.627551786839914</v>
      </c>
      <c r="AB17" s="6">
        <f>AB7*$W7/'DL x=+1'!$W7</f>
        <v>8.782021865187916</v>
      </c>
      <c r="AC17" s="6">
        <f>AC7*$W7/'DL x=+1'!$W7</f>
        <v>9.62882131764391</v>
      </c>
      <c r="AD17" s="6">
        <f>AD7*$W7/'DL x=+1'!$W7</f>
        <v>-1.9149005501010938</v>
      </c>
      <c r="AE17" s="6">
        <f>AE7*$W7/'DL x=+1'!$W7</f>
        <v>-51.68156576028782</v>
      </c>
      <c r="AF17" s="6">
        <f>AF7*$W7/'DL x=+1'!$W7</f>
        <v>1.7334495266264272</v>
      </c>
      <c r="AG17" s="6">
        <f>AG7*$W7/'DL x=+1'!$W7</f>
        <v>-7.570597776968363</v>
      </c>
      <c r="AH17" s="6">
        <f>AH7*$W7/'DL x=+1'!$W7</f>
        <v>-2.8336465952961465</v>
      </c>
      <c r="AI17" s="6">
        <f>AI7*$W7/'DL x=+1'!$W7</f>
        <v>20.350196091222642</v>
      </c>
      <c r="AJ17" s="6">
        <f>AJ7*$W7/'DL x=+1'!$W7</f>
        <v>18.98776038430661</v>
      </c>
      <c r="AK17" s="6">
        <f>AK7*$W7/'DL x=+1'!$W7</f>
        <v>-29.565986226807805</v>
      </c>
      <c r="AL17" s="6">
        <f>AL7*$W7/'DL x=+1'!$W7</f>
        <v>-69.11632529882255</v>
      </c>
      <c r="AM17" s="6">
        <f>AM7*$W7/'DL x=+1'!$W7</f>
        <v>130.38616851807802</v>
      </c>
    </row>
    <row r="18" spans="2:39" ht="12.75">
      <c r="B18">
        <v>2</v>
      </c>
      <c r="C18" s="2">
        <v>0.331405</v>
      </c>
      <c r="D18" s="2">
        <v>-0.00111634</v>
      </c>
      <c r="U18" s="6">
        <f t="shared" si="14"/>
        <v>1602.06</v>
      </c>
      <c r="X18" s="6">
        <f>X8*$W8/'DL x=+1'!$W8-'DL x=+1'!X8</f>
        <v>-1.8762914816488774</v>
      </c>
      <c r="Y18" s="6">
        <f>Y8*$W8/'DL x=+1'!$W8</f>
        <v>-7.237967880853517</v>
      </c>
      <c r="Z18" s="6">
        <f>Z8*$W8/'DL x=+1'!$W8</f>
        <v>-21.685966625927087</v>
      </c>
      <c r="AA18" s="6">
        <f>AA8*$W8/'DL x=+1'!$W8</f>
        <v>-4.004415745097568</v>
      </c>
      <c r="AB18" s="6">
        <f>AB8*$W8/'DL x=+1'!$W8</f>
        <v>8.678329640688382</v>
      </c>
      <c r="AC18" s="6">
        <f>AC8*$W8/'DL x=+1'!$W8</f>
        <v>6.660592867916377</v>
      </c>
      <c r="AD18" s="6">
        <f>AD8*$W8/'DL x=+1'!$W8</f>
        <v>-1.88629776067974</v>
      </c>
      <c r="AE18" s="6">
        <f>AE8*$W8/'DL x=+1'!$W8</f>
        <v>-47.91033311187385</v>
      </c>
      <c r="AF18" s="6">
        <f>AF8*$W8/'DL x=+1'!$W8</f>
        <v>-5.198715704293978</v>
      </c>
      <c r="AG18" s="6">
        <f>AG8*$W8/'DL x=+1'!$W8</f>
        <v>-7.404359671651107</v>
      </c>
      <c r="AH18" s="6">
        <f>AH8*$W8/'DL x=+1'!$W8</f>
        <v>-2.4731041423901305</v>
      </c>
      <c r="AI18" s="6">
        <f>AI8*$W8/'DL x=+1'!$W8</f>
        <v>20.745860509804864</v>
      </c>
      <c r="AJ18" s="6">
        <f>AJ8*$W8/'DL x=+1'!$W8</f>
        <v>19.814876684828263</v>
      </c>
      <c r="AK18" s="6">
        <f>AK8*$W8/'DL x=+1'!$W8</f>
        <v>-29.814858270311795</v>
      </c>
      <c r="AL18" s="6">
        <f>AL8*$W8/'DL x=+1'!$W8</f>
        <v>-70.43759103569114</v>
      </c>
      <c r="AM18" s="6">
        <f>AM8*$W8/'DL x=+1'!$W8</f>
        <v>124.27231211098578</v>
      </c>
    </row>
    <row r="19" spans="2:39" ht="12.75">
      <c r="B19">
        <v>3</v>
      </c>
      <c r="C19" s="2">
        <v>-0.000129754</v>
      </c>
      <c r="D19" s="2">
        <v>-0.000266223</v>
      </c>
      <c r="U19" s="6">
        <f t="shared" si="14"/>
        <v>1701.96</v>
      </c>
      <c r="X19" s="6">
        <f>X9*$W9/'DL x=+1'!$W9-'DL x=+1'!X9</f>
        <v>-4.57549911739261</v>
      </c>
      <c r="Y19" s="6">
        <f>Y9*$W9/'DL x=+1'!$W9</f>
        <v>-9.100703743287038</v>
      </c>
      <c r="Z19" s="6">
        <f>Z9*$W9/'DL x=+1'!$W9</f>
        <v>-22.190583201066605</v>
      </c>
      <c r="AA19" s="6">
        <f>AA9*$W9/'DL x=+1'!$W9</f>
        <v>-4.689550684231663</v>
      </c>
      <c r="AB19" s="6">
        <f>AB9*$W9/'DL x=+1'!$W9</f>
        <v>8.76934515578739</v>
      </c>
      <c r="AC19" s="6">
        <f>AC9*$W9/'DL x=+1'!$W9</f>
        <v>8.816364888343031</v>
      </c>
      <c r="AD19" s="6">
        <f>AD9*$W9/'DL x=+1'!$W9</f>
        <v>2.3433260421270394</v>
      </c>
      <c r="AE19" s="6">
        <f>AE9*$W9/'DL x=+1'!$W9</f>
        <v>-44.12563350969935</v>
      </c>
      <c r="AF19" s="6">
        <f>AF9*$W9/'DL x=+1'!$W9</f>
        <v>-10.047639748386555</v>
      </c>
      <c r="AG19" s="6">
        <f>AG9*$W9/'DL x=+1'!$W9</f>
        <v>-7.409133607299965</v>
      </c>
      <c r="AH19" s="6">
        <f>AH9*$W9/'DL x=+1'!$W9</f>
        <v>-2.035513328358349</v>
      </c>
      <c r="AI19" s="6">
        <f>AI9*$W9/'DL x=+1'!$W9</f>
        <v>21.2637513573023</v>
      </c>
      <c r="AJ19" s="6">
        <f>AJ9*$W9/'DL x=+1'!$W9</f>
        <v>20.157542384490377</v>
      </c>
      <c r="AK19" s="6">
        <f>AK9*$W9/'DL x=+1'!$W9</f>
        <v>-31.63434795412304</v>
      </c>
      <c r="AL19" s="6">
        <f>AL9*$W9/'DL x=+1'!$W9</f>
        <v>-67.61149481876173</v>
      </c>
      <c r="AM19" s="6">
        <f>AM9*$W9/'DL x=+1'!$W9</f>
        <v>129.9298940262821</v>
      </c>
    </row>
    <row r="20" spans="2:39" ht="12.75">
      <c r="B20">
        <v>4</v>
      </c>
      <c r="C20" s="2">
        <v>-0.000631031</v>
      </c>
      <c r="D20" s="2">
        <v>0.00012457</v>
      </c>
      <c r="U20" s="6">
        <f t="shared" si="14"/>
        <v>1801.83</v>
      </c>
      <c r="X20" s="6">
        <f>X10*$W10/'DL x=+1'!$W10-'DL x=+1'!X10</f>
        <v>-6.99407656034964</v>
      </c>
      <c r="Y20" s="6">
        <f>Y10*$W10/'DL x=+1'!$W10</f>
        <v>-11.013995351015604</v>
      </c>
      <c r="Z20" s="6">
        <f>Z10*$W10/'DL x=+1'!$W10</f>
        <v>-22.954582106458467</v>
      </c>
      <c r="AA20" s="6">
        <f>AA10*$W10/'DL x=+1'!$W10</f>
        <v>-4.7922744575379195</v>
      </c>
      <c r="AB20" s="6">
        <f>AB10*$W10/'DL x=+1'!$W10</f>
        <v>8.564707305520846</v>
      </c>
      <c r="AC20" s="6">
        <f>AC10*$W10/'DL x=+1'!$W10</f>
        <v>8.575508487581974</v>
      </c>
      <c r="AD20" s="6">
        <f>AD10*$W10/'DL x=+1'!$W10</f>
        <v>-2.1685233191291418</v>
      </c>
      <c r="AE20" s="6">
        <f>AE10*$W10/'DL x=+1'!$W10</f>
        <v>-52.66446350021434</v>
      </c>
      <c r="AF20" s="6">
        <f>AF10*$W10/'DL x=+1'!$W10</f>
        <v>-13.681557283995657</v>
      </c>
      <c r="AG20" s="6">
        <f>AG10*$W10/'DL x=+1'!$W10</f>
        <v>-7.204358431488795</v>
      </c>
      <c r="AH20" s="6">
        <f>AH10*$W10/'DL x=+1'!$W10</f>
        <v>-2.1953132509690896</v>
      </c>
      <c r="AI20" s="6">
        <f>AI10*$W10/'DL x=+1'!$W10</f>
        <v>21.208090973741093</v>
      </c>
      <c r="AJ20" s="6">
        <f>AJ10*$W10/'DL x=+1'!$W10</f>
        <v>18.600505604483804</v>
      </c>
      <c r="AK20" s="6">
        <f>AK10*$W10/'DL x=+1'!$W10</f>
        <v>-30.82837379946917</v>
      </c>
      <c r="AL20" s="6">
        <f>AL10*$W10/'DL x=+1'!$W10</f>
        <v>-74.02350099325969</v>
      </c>
      <c r="AM20" s="6">
        <f>AM10*$W10/'DL x=+1'!$W10</f>
        <v>131.91093608569943</v>
      </c>
    </row>
    <row r="21" spans="2:33" ht="12.75">
      <c r="B21">
        <v>5</v>
      </c>
      <c r="C21" s="2">
        <v>0.000162399</v>
      </c>
      <c r="D21" s="2">
        <v>0.000708671</v>
      </c>
      <c r="U21" s="6"/>
      <c r="AG21" s="1"/>
    </row>
    <row r="22" spans="2:33" ht="12.75">
      <c r="B22">
        <v>6</v>
      </c>
      <c r="C22" s="2">
        <v>0.000333839</v>
      </c>
      <c r="D22" s="2">
        <v>-0.000671395</v>
      </c>
      <c r="AG22" s="1"/>
    </row>
    <row r="23" spans="2:33" ht="12.75">
      <c r="B23">
        <v>7</v>
      </c>
      <c r="C23" s="2">
        <v>-0.000310964</v>
      </c>
      <c r="D23" s="2">
        <v>-0.00103003</v>
      </c>
      <c r="U23" t="s">
        <v>96</v>
      </c>
      <c r="AG23" s="1"/>
    </row>
    <row r="24" spans="2:33" ht="12.75">
      <c r="B24">
        <v>8</v>
      </c>
      <c r="C24" s="2">
        <v>4.23027E-05</v>
      </c>
      <c r="D24" s="2">
        <v>0.00234608</v>
      </c>
      <c r="U24" t="s">
        <v>97</v>
      </c>
      <c r="V24" s="11">
        <f>H1</f>
        <v>3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0.00214813</v>
      </c>
      <c r="D25" s="2">
        <v>0.00427946</v>
      </c>
      <c r="AG25" s="1"/>
    </row>
    <row r="26" spans="2:33" ht="12.75">
      <c r="B26">
        <v>10</v>
      </c>
      <c r="C26" s="2">
        <v>-0.00288221</v>
      </c>
      <c r="D26" s="2">
        <v>-0.00732779</v>
      </c>
      <c r="U26" t="s">
        <v>62</v>
      </c>
      <c r="V26" s="6">
        <f>U4</f>
        <v>503.55</v>
      </c>
      <c r="X26" s="13"/>
      <c r="AG26" s="1"/>
    </row>
    <row r="27" spans="2:33" ht="12.75">
      <c r="B27">
        <v>11</v>
      </c>
      <c r="C27" s="2">
        <v>-0.00600278</v>
      </c>
      <c r="D27" s="2">
        <v>-0.00964538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0.0216054</v>
      </c>
      <c r="D28" s="2">
        <v>0.0253137</v>
      </c>
      <c r="V28" s="11">
        <f aca="true" t="shared" si="15" ref="V28:V38">W28+$V$24</f>
        <v>2.5</v>
      </c>
      <c r="W28">
        <v>-0.5</v>
      </c>
      <c r="X28" s="4">
        <f>X$14*$W28^X$24</f>
        <v>-12.416569847900973</v>
      </c>
      <c r="Y28" s="4">
        <f>Y$14*$W28^Y$24</f>
        <v>2.1716539519785725</v>
      </c>
      <c r="Z28" s="4">
        <f aca="true" t="shared" si="16" ref="Z28:AE38">Z$14*$W28^Z$24</f>
        <v>2.2899170536653806</v>
      </c>
      <c r="AA28" s="4">
        <f t="shared" si="16"/>
        <v>-0.2880256979688148</v>
      </c>
      <c r="AB28" s="4">
        <f t="shared" si="16"/>
        <v>-0.35119184491884825</v>
      </c>
      <c r="AC28" s="4">
        <f t="shared" si="16"/>
        <v>0.15558335018813174</v>
      </c>
      <c r="AD28" s="4">
        <f t="shared" si="16"/>
        <v>0.01000145512659035</v>
      </c>
      <c r="AE28" s="4">
        <f t="shared" si="16"/>
        <v>-0.19855564476977774</v>
      </c>
      <c r="AF28" s="4">
        <f>SUM(X28:AE28)</f>
        <v>-8.627187224599739</v>
      </c>
      <c r="AG28" s="1"/>
    </row>
    <row r="29" spans="2:32" ht="12.75">
      <c r="B29">
        <v>13</v>
      </c>
      <c r="C29" s="2">
        <v>0.0813691</v>
      </c>
      <c r="D29" s="2">
        <v>0.0756816</v>
      </c>
      <c r="V29" s="11">
        <f t="shared" si="15"/>
        <v>2.6</v>
      </c>
      <c r="W29">
        <v>-0.4</v>
      </c>
      <c r="X29" s="4">
        <f aca="true" t="shared" si="17" ref="X29:X37">X$14*$W29^X$24</f>
        <v>-9.933255878320779</v>
      </c>
      <c r="Y29" s="4">
        <f aca="true" t="shared" si="18" ref="Y29:Y38">Y$14*$W29^Y$24</f>
        <v>1.3898585292662866</v>
      </c>
      <c r="Z29" s="4">
        <f t="shared" si="16"/>
        <v>1.172437531476675</v>
      </c>
      <c r="AA29" s="4">
        <f t="shared" si="16"/>
        <v>-0.11797532588802659</v>
      </c>
      <c r="AB29" s="4">
        <f t="shared" si="16"/>
        <v>-0.11507854374300826</v>
      </c>
      <c r="AC29" s="4">
        <f t="shared" si="16"/>
        <v>0.04078524175171763</v>
      </c>
      <c r="AD29" s="4">
        <f t="shared" si="16"/>
        <v>0.002097457162163922</v>
      </c>
      <c r="AE29" s="4">
        <f t="shared" si="16"/>
        <v>-0.03331210940321834</v>
      </c>
      <c r="AF29" s="4">
        <f aca="true" t="shared" si="19" ref="AF29:AF38">SUM(X29:AE29)</f>
        <v>-7.594443097698189</v>
      </c>
    </row>
    <row r="30" spans="2:32" ht="12.75">
      <c r="B30">
        <v>14</v>
      </c>
      <c r="C30" s="2">
        <v>-0.193677</v>
      </c>
      <c r="D30" s="2">
        <v>-0.124444</v>
      </c>
      <c r="V30" s="11">
        <f t="shared" si="15"/>
        <v>2.7</v>
      </c>
      <c r="W30">
        <v>-0.3</v>
      </c>
      <c r="X30" s="4">
        <f t="shared" si="17"/>
        <v>-7.449941908740584</v>
      </c>
      <c r="Y30" s="4">
        <f t="shared" si="18"/>
        <v>0.7817954227122861</v>
      </c>
      <c r="Z30" s="4">
        <f t="shared" si="16"/>
        <v>0.4946220835917222</v>
      </c>
      <c r="AA30" s="4">
        <f t="shared" si="16"/>
        <v>-0.037328130456758396</v>
      </c>
      <c r="AB30" s="4">
        <f t="shared" si="16"/>
        <v>-0.027308677860889637</v>
      </c>
      <c r="AC30" s="4">
        <f t="shared" si="16"/>
        <v>0.007258896786377474</v>
      </c>
      <c r="AD30" s="4">
        <f t="shared" si="16"/>
        <v>0.0002799767342317196</v>
      </c>
      <c r="AE30" s="4">
        <f t="shared" si="16"/>
        <v>-0.00333497237845635</v>
      </c>
      <c r="AF30" s="4">
        <f t="shared" si="19"/>
        <v>-6.23395730961207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4155390</v>
      </c>
      <c r="F31" t="s">
        <v>79</v>
      </c>
      <c r="G31" t="s">
        <v>82</v>
      </c>
      <c r="H31">
        <v>3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0.558337</v>
      </c>
      <c r="V31" s="11">
        <f t="shared" si="15"/>
        <v>2.8</v>
      </c>
      <c r="W31">
        <v>-0.2</v>
      </c>
      <c r="X31" s="4">
        <f t="shared" si="17"/>
        <v>-4.966627939160389</v>
      </c>
      <c r="Y31" s="4">
        <f t="shared" si="18"/>
        <v>0.34746463231657165</v>
      </c>
      <c r="Z31" s="4">
        <f t="shared" si="16"/>
        <v>0.14655469143458438</v>
      </c>
      <c r="AA31" s="4">
        <f t="shared" si="16"/>
        <v>-0.007373457868001662</v>
      </c>
      <c r="AB31" s="4">
        <f t="shared" si="16"/>
        <v>-0.003596204491969008</v>
      </c>
      <c r="AC31" s="4">
        <f t="shared" si="16"/>
        <v>0.000637269402370588</v>
      </c>
      <c r="AD31" s="4">
        <f t="shared" si="16"/>
        <v>1.638638407940564E-05</v>
      </c>
      <c r="AE31" s="4">
        <f t="shared" si="16"/>
        <v>-0.00013012542735632164</v>
      </c>
      <c r="AF31" s="4">
        <f t="shared" si="19"/>
        <v>-4.48305474741011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5"/>
        <v>2.9</v>
      </c>
      <c r="W32">
        <v>-0.1</v>
      </c>
      <c r="X32" s="4">
        <f t="shared" si="17"/>
        <v>-2.4833139695801947</v>
      </c>
      <c r="Y32" s="4">
        <f t="shared" si="18"/>
        <v>0.08686615807914291</v>
      </c>
      <c r="Z32" s="4">
        <f t="shared" si="16"/>
        <v>0.018319336429323048</v>
      </c>
      <c r="AA32" s="4">
        <f t="shared" si="16"/>
        <v>-0.00046084111675010386</v>
      </c>
      <c r="AB32" s="4">
        <f t="shared" si="16"/>
        <v>-0.0001123813903740315</v>
      </c>
      <c r="AC32" s="4">
        <f t="shared" si="16"/>
        <v>9.957334412040438E-06</v>
      </c>
      <c r="AD32" s="4">
        <f t="shared" si="16"/>
        <v>1.2801862562035657E-07</v>
      </c>
      <c r="AE32" s="4">
        <f t="shared" si="16"/>
        <v>-5.083024506106314E-07</v>
      </c>
      <c r="AF32" s="4">
        <f t="shared" si="19"/>
        <v>-2.378692120528266</v>
      </c>
    </row>
    <row r="33" spans="2:32" ht="12.75">
      <c r="B33">
        <v>2</v>
      </c>
      <c r="C33" s="2">
        <v>0.331178</v>
      </c>
      <c r="D33" s="2">
        <v>-0.000589576</v>
      </c>
      <c r="V33" s="11">
        <f t="shared" si="15"/>
        <v>3</v>
      </c>
      <c r="W33">
        <v>0</v>
      </c>
      <c r="X33" s="4">
        <f t="shared" si="17"/>
        <v>0</v>
      </c>
      <c r="Y33" s="4">
        <f t="shared" si="18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4">
        <f t="shared" si="16"/>
        <v>0</v>
      </c>
      <c r="AD33" s="4">
        <f t="shared" si="16"/>
        <v>0</v>
      </c>
      <c r="AE33" s="4">
        <f t="shared" si="16"/>
        <v>0</v>
      </c>
      <c r="AF33" s="4">
        <f t="shared" si="19"/>
        <v>0</v>
      </c>
    </row>
    <row r="34" spans="2:32" ht="12.75">
      <c r="B34">
        <v>3</v>
      </c>
      <c r="C34" s="2">
        <v>4.81529E-05</v>
      </c>
      <c r="D34" s="2">
        <v>-0.00025835</v>
      </c>
      <c r="V34" s="11">
        <f t="shared" si="15"/>
        <v>3.1</v>
      </c>
      <c r="W34">
        <v>0.1</v>
      </c>
      <c r="X34" s="4">
        <f t="shared" si="17"/>
        <v>2.4833139695801947</v>
      </c>
      <c r="Y34" s="4">
        <f t="shared" si="18"/>
        <v>0.08686615807914291</v>
      </c>
      <c r="Z34" s="4">
        <f t="shared" si="16"/>
        <v>-0.018319336429323048</v>
      </c>
      <c r="AA34" s="4">
        <f t="shared" si="16"/>
        <v>-0.00046084111675010386</v>
      </c>
      <c r="AB34" s="4">
        <f t="shared" si="16"/>
        <v>0.0001123813903740315</v>
      </c>
      <c r="AC34" s="4">
        <f t="shared" si="16"/>
        <v>9.957334412040438E-06</v>
      </c>
      <c r="AD34" s="4">
        <f t="shared" si="16"/>
        <v>-1.2801862562035657E-07</v>
      </c>
      <c r="AE34" s="4">
        <f t="shared" si="16"/>
        <v>-5.083024506106314E-07</v>
      </c>
      <c r="AF34" s="4">
        <f t="shared" si="19"/>
        <v>2.5515216525169744</v>
      </c>
    </row>
    <row r="35" spans="2:32" ht="12.75">
      <c r="B35">
        <v>4</v>
      </c>
      <c r="C35" s="2">
        <v>-0.000677268</v>
      </c>
      <c r="D35" s="2">
        <v>0.000106772</v>
      </c>
      <c r="V35" s="11">
        <f t="shared" si="15"/>
        <v>3.2</v>
      </c>
      <c r="W35">
        <v>0.2</v>
      </c>
      <c r="X35" s="4">
        <f t="shared" si="17"/>
        <v>4.966627939160389</v>
      </c>
      <c r="Y35" s="4">
        <f t="shared" si="18"/>
        <v>0.34746463231657165</v>
      </c>
      <c r="Z35" s="4">
        <f t="shared" si="16"/>
        <v>-0.14655469143458438</v>
      </c>
      <c r="AA35" s="4">
        <f t="shared" si="16"/>
        <v>-0.007373457868001662</v>
      </c>
      <c r="AB35" s="4">
        <f t="shared" si="16"/>
        <v>0.003596204491969008</v>
      </c>
      <c r="AC35" s="4">
        <f t="shared" si="16"/>
        <v>0.000637269402370588</v>
      </c>
      <c r="AD35" s="4">
        <f t="shared" si="16"/>
        <v>-1.638638407940564E-05</v>
      </c>
      <c r="AE35" s="4">
        <f t="shared" si="16"/>
        <v>-0.00013012542735632164</v>
      </c>
      <c r="AF35" s="4">
        <f t="shared" si="19"/>
        <v>5.16425138425728</v>
      </c>
    </row>
    <row r="36" spans="2:32" ht="12.75">
      <c r="B36">
        <v>5</v>
      </c>
      <c r="C36" s="2">
        <v>0.000148324</v>
      </c>
      <c r="D36" s="2">
        <v>0.00070148</v>
      </c>
      <c r="V36" s="11">
        <f t="shared" si="15"/>
        <v>3.3</v>
      </c>
      <c r="W36">
        <v>0.3</v>
      </c>
      <c r="X36" s="4">
        <f t="shared" si="17"/>
        <v>7.449941908740584</v>
      </c>
      <c r="Y36" s="4">
        <f t="shared" si="18"/>
        <v>0.7817954227122861</v>
      </c>
      <c r="Z36" s="4">
        <f t="shared" si="16"/>
        <v>-0.4946220835917222</v>
      </c>
      <c r="AA36" s="4">
        <f t="shared" si="16"/>
        <v>-0.037328130456758396</v>
      </c>
      <c r="AB36" s="4">
        <f t="shared" si="16"/>
        <v>0.027308677860889637</v>
      </c>
      <c r="AC36" s="4">
        <f t="shared" si="16"/>
        <v>0.007258896786377474</v>
      </c>
      <c r="AD36" s="4">
        <f t="shared" si="16"/>
        <v>-0.0002799767342317196</v>
      </c>
      <c r="AE36" s="4">
        <f t="shared" si="16"/>
        <v>-0.00333497237845635</v>
      </c>
      <c r="AF36" s="4">
        <f t="shared" si="19"/>
        <v>7.730739742938967</v>
      </c>
    </row>
    <row r="37" spans="2:32" ht="12.75">
      <c r="B37">
        <v>6</v>
      </c>
      <c r="C37" s="2">
        <v>0.00029337</v>
      </c>
      <c r="D37" s="2">
        <v>-0.000640983</v>
      </c>
      <c r="V37" s="11">
        <f t="shared" si="15"/>
        <v>3.4</v>
      </c>
      <c r="W37">
        <v>0.4</v>
      </c>
      <c r="X37" s="4">
        <f t="shared" si="17"/>
        <v>9.933255878320779</v>
      </c>
      <c r="Y37" s="4">
        <f t="shared" si="18"/>
        <v>1.3898585292662866</v>
      </c>
      <c r="Z37" s="4">
        <f t="shared" si="16"/>
        <v>-1.172437531476675</v>
      </c>
      <c r="AA37" s="4">
        <f t="shared" si="16"/>
        <v>-0.11797532588802659</v>
      </c>
      <c r="AB37" s="4">
        <f t="shared" si="16"/>
        <v>0.11507854374300826</v>
      </c>
      <c r="AC37" s="4">
        <f t="shared" si="16"/>
        <v>0.04078524175171763</v>
      </c>
      <c r="AD37" s="4">
        <f t="shared" si="16"/>
        <v>-0.002097457162163922</v>
      </c>
      <c r="AE37" s="4">
        <f>AE$14*$W37^AE$24</f>
        <v>-0.03331210940321834</v>
      </c>
      <c r="AF37" s="4">
        <f t="shared" si="19"/>
        <v>10.153155769151708</v>
      </c>
    </row>
    <row r="38" spans="2:32" ht="12.75">
      <c r="B38">
        <v>7</v>
      </c>
      <c r="C38" s="2">
        <v>-0.000350438</v>
      </c>
      <c r="D38" s="2">
        <v>-0.00106168</v>
      </c>
      <c r="V38" s="11">
        <f t="shared" si="15"/>
        <v>3.5</v>
      </c>
      <c r="W38">
        <v>0.5</v>
      </c>
      <c r="X38" s="4">
        <f>X$14*$W38^X$24</f>
        <v>12.416569847900973</v>
      </c>
      <c r="Y38" s="4">
        <f t="shared" si="18"/>
        <v>2.1716539519785725</v>
      </c>
      <c r="Z38" s="4">
        <f t="shared" si="16"/>
        <v>-2.2899170536653806</v>
      </c>
      <c r="AA38" s="4">
        <f t="shared" si="16"/>
        <v>-0.2880256979688148</v>
      </c>
      <c r="AB38" s="4">
        <f t="shared" si="16"/>
        <v>0.35119184491884825</v>
      </c>
      <c r="AC38" s="4">
        <f t="shared" si="16"/>
        <v>0.15558335018813174</v>
      </c>
      <c r="AD38" s="4">
        <f t="shared" si="16"/>
        <v>-0.01000145512659035</v>
      </c>
      <c r="AE38" s="4">
        <f t="shared" si="16"/>
        <v>-0.19855564476977774</v>
      </c>
      <c r="AF38" s="4">
        <f t="shared" si="19"/>
        <v>12.308499143455963</v>
      </c>
    </row>
    <row r="39" spans="2:22" ht="12.75">
      <c r="B39">
        <v>8</v>
      </c>
      <c r="C39" s="2">
        <v>-5.87492E-05</v>
      </c>
      <c r="D39" s="2">
        <v>0.00231137</v>
      </c>
      <c r="V39" s="11"/>
    </row>
    <row r="40" spans="2:4" ht="12.75">
      <c r="B40">
        <v>9</v>
      </c>
      <c r="C40" s="2">
        <v>0.00189899</v>
      </c>
      <c r="D40" s="2">
        <v>0.00443452</v>
      </c>
    </row>
    <row r="41" spans="2:24" ht="12.75">
      <c r="B41">
        <v>10</v>
      </c>
      <c r="C41" s="2">
        <v>-0.00238155</v>
      </c>
      <c r="D41" s="2">
        <v>-0.00734144</v>
      </c>
      <c r="U41" t="s">
        <v>62</v>
      </c>
      <c r="V41" s="6">
        <f>U10</f>
        <v>1801.83</v>
      </c>
      <c r="X41" s="13"/>
    </row>
    <row r="42" spans="2:33" ht="12.75">
      <c r="B42">
        <v>11</v>
      </c>
      <c r="C42" s="2">
        <v>-0.00645124</v>
      </c>
      <c r="D42" s="2">
        <v>-0.0107963</v>
      </c>
      <c r="V42" s="13" t="s">
        <v>98</v>
      </c>
      <c r="W42" s="13" t="s">
        <v>79</v>
      </c>
      <c r="AF42" t="s">
        <v>99</v>
      </c>
      <c r="AG42" t="s">
        <v>133</v>
      </c>
    </row>
    <row r="43" spans="2:33" ht="12.75">
      <c r="B43">
        <v>12</v>
      </c>
      <c r="C43" s="2">
        <v>0.0228815</v>
      </c>
      <c r="D43" s="2">
        <v>0.0253643</v>
      </c>
      <c r="V43" s="11">
        <f aca="true" t="shared" si="20" ref="V43:V53">W43+$V$24</f>
        <v>2.5</v>
      </c>
      <c r="W43">
        <v>-0.5</v>
      </c>
      <c r="X43" s="4">
        <f>X$20*$W43^X$24</f>
        <v>3.49703828017482</v>
      </c>
      <c r="Y43" s="4">
        <f>Y$20*$W43^Y$24</f>
        <v>-2.753498837753901</v>
      </c>
      <c r="Z43" s="4">
        <f aca="true" t="shared" si="21" ref="Z43:AE53">Z$20*$W43^Z$24</f>
        <v>2.8693227633073084</v>
      </c>
      <c r="AA43" s="4">
        <f t="shared" si="21"/>
        <v>-0.29951715359611997</v>
      </c>
      <c r="AB43" s="4">
        <f t="shared" si="21"/>
        <v>-0.26764710329752645</v>
      </c>
      <c r="AC43" s="4">
        <f t="shared" si="21"/>
        <v>0.13399232011846834</v>
      </c>
      <c r="AD43" s="4">
        <f t="shared" si="21"/>
        <v>0.01694158843069642</v>
      </c>
      <c r="AE43" s="4">
        <f t="shared" si="21"/>
        <v>-0.20572056054771226</v>
      </c>
      <c r="AF43" s="4">
        <f>SUM(X43:AE43)</f>
        <v>2.9909112968360336</v>
      </c>
      <c r="AG43" s="4">
        <f>AF43-$AF$43+'DL x=+2'!$AG$53</f>
        <v>-1.6371344348488175</v>
      </c>
    </row>
    <row r="44" spans="2:33" ht="12.75">
      <c r="B44">
        <v>13</v>
      </c>
      <c r="C44" s="2">
        <v>0.0847772</v>
      </c>
      <c r="D44" s="2">
        <v>0.0870292</v>
      </c>
      <c r="V44" s="11">
        <f t="shared" si="20"/>
        <v>2.6</v>
      </c>
      <c r="W44">
        <v>-0.4</v>
      </c>
      <c r="X44" s="4">
        <f aca="true" t="shared" si="22" ref="X44:X53">X$20*$W44^X$24</f>
        <v>2.797630624139856</v>
      </c>
      <c r="Y44" s="4">
        <f aca="true" t="shared" si="23" ref="Y44:Y53">Y$20*$W44^Y$24</f>
        <v>-1.7622392561624969</v>
      </c>
      <c r="Z44" s="4">
        <f t="shared" si="21"/>
        <v>1.4690932548133422</v>
      </c>
      <c r="AA44" s="4">
        <f t="shared" si="21"/>
        <v>-0.12268222611297079</v>
      </c>
      <c r="AB44" s="4">
        <f t="shared" si="21"/>
        <v>-0.08770260280853352</v>
      </c>
      <c r="AC44" s="4">
        <f t="shared" si="21"/>
        <v>0.03512528276513579</v>
      </c>
      <c r="AD44" s="4">
        <f t="shared" si="21"/>
        <v>0.0035529086060611887</v>
      </c>
      <c r="AE44" s="4">
        <f t="shared" si="21"/>
        <v>-0.0345141827995005</v>
      </c>
      <c r="AF44" s="4">
        <f aca="true" t="shared" si="24" ref="AF44:AF53">SUM(X44:AE44)</f>
        <v>2.2982638024408932</v>
      </c>
      <c r="AG44" s="4">
        <f>AF44-$AF$43+'DL x=+2'!$AG$53</f>
        <v>-2.329781929243958</v>
      </c>
    </row>
    <row r="45" spans="2:33" ht="12.75">
      <c r="B45">
        <v>14</v>
      </c>
      <c r="C45" s="2">
        <v>-0.180934</v>
      </c>
      <c r="D45" s="2">
        <v>-0.120162</v>
      </c>
      <c r="V45" s="11">
        <f t="shared" si="20"/>
        <v>2.7</v>
      </c>
      <c r="W45">
        <v>-0.3</v>
      </c>
      <c r="X45" s="4">
        <f t="shared" si="22"/>
        <v>2.098222968104892</v>
      </c>
      <c r="Y45" s="4">
        <f t="shared" si="23"/>
        <v>-0.9912595815914043</v>
      </c>
      <c r="Z45" s="4">
        <f t="shared" si="21"/>
        <v>0.6197737168743787</v>
      </c>
      <c r="AA45" s="4">
        <f t="shared" si="21"/>
        <v>-0.038817423106057146</v>
      </c>
      <c r="AB45" s="4">
        <f t="shared" si="21"/>
        <v>-0.020812238752415654</v>
      </c>
      <c r="AC45" s="4">
        <f t="shared" si="21"/>
        <v>0.006251545687447259</v>
      </c>
      <c r="AD45" s="4">
        <f t="shared" si="21"/>
        <v>0.00047425604989354323</v>
      </c>
      <c r="AE45" s="4">
        <f t="shared" si="21"/>
        <v>-0.0034553154502490625</v>
      </c>
      <c r="AF45" s="4">
        <f t="shared" si="24"/>
        <v>1.6703779278164854</v>
      </c>
      <c r="AG45" s="4">
        <f>AF45-$AF$43+'DL x=+2'!$AG$53</f>
        <v>-2.9576678038683655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4155390</v>
      </c>
      <c r="F46" t="s">
        <v>79</v>
      </c>
      <c r="G46" t="s">
        <v>82</v>
      </c>
      <c r="H46">
        <v>3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</v>
      </c>
      <c r="O46" t="s">
        <v>84</v>
      </c>
      <c r="P46" t="s">
        <v>82</v>
      </c>
      <c r="Q46" s="2">
        <v>0.605583</v>
      </c>
      <c r="V46" s="11">
        <f t="shared" si="20"/>
        <v>2.8</v>
      </c>
      <c r="W46">
        <v>-0.2</v>
      </c>
      <c r="X46" s="4">
        <f t="shared" si="22"/>
        <v>1.398815312069928</v>
      </c>
      <c r="Y46" s="4">
        <f t="shared" si="23"/>
        <v>-0.4405598140406242</v>
      </c>
      <c r="Z46" s="4">
        <f t="shared" si="21"/>
        <v>0.18363665685166777</v>
      </c>
      <c r="AA46" s="4">
        <f t="shared" si="21"/>
        <v>-0.007667639132060674</v>
      </c>
      <c r="AB46" s="4">
        <f t="shared" si="21"/>
        <v>-0.0027407063377666726</v>
      </c>
      <c r="AC46" s="4">
        <f t="shared" si="21"/>
        <v>0.0005488325432052467</v>
      </c>
      <c r="AD46" s="4">
        <f t="shared" si="21"/>
        <v>2.7757098484853036E-05</v>
      </c>
      <c r="AE46" s="4">
        <f t="shared" si="21"/>
        <v>-0.00013482102656054882</v>
      </c>
      <c r="AF46" s="4">
        <f>SUM(X46:AE46)</f>
        <v>1.1319255780262738</v>
      </c>
      <c r="AG46" s="4">
        <f>AF46-$AF$43+'DL x=+2'!$AG$53</f>
        <v>-3.4961201536585773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2.9</v>
      </c>
      <c r="W47">
        <v>-0.1</v>
      </c>
      <c r="X47" s="4">
        <f t="shared" si="22"/>
        <v>0.699407656034964</v>
      </c>
      <c r="Y47" s="4">
        <f t="shared" si="23"/>
        <v>-0.11013995351015606</v>
      </c>
      <c r="Z47" s="4">
        <f t="shared" si="21"/>
        <v>0.02295458210645847</v>
      </c>
      <c r="AA47" s="4">
        <f t="shared" si="21"/>
        <v>-0.00047922744575379215</v>
      </c>
      <c r="AB47" s="4">
        <f t="shared" si="21"/>
        <v>-8.564707305520852E-05</v>
      </c>
      <c r="AC47" s="4">
        <f t="shared" si="21"/>
        <v>8.57550848758198E-06</v>
      </c>
      <c r="AD47" s="4">
        <f t="shared" si="21"/>
        <v>2.1685233191291435E-07</v>
      </c>
      <c r="AE47" s="4">
        <f t="shared" si="21"/>
        <v>-5.266446350021438E-07</v>
      </c>
      <c r="AF47" s="4">
        <f t="shared" si="24"/>
        <v>0.6116656758286418</v>
      </c>
      <c r="AG47" s="4">
        <f>AF47-$AF$43+'DL x=+2'!$AG$53</f>
        <v>-4.016380055856209</v>
      </c>
    </row>
    <row r="48" spans="2:33" ht="12.75">
      <c r="B48">
        <v>2</v>
      </c>
      <c r="C48" s="2">
        <v>0.330951</v>
      </c>
      <c r="D48" s="2">
        <v>-5.77619E-05</v>
      </c>
      <c r="V48" s="11">
        <f t="shared" si="20"/>
        <v>3</v>
      </c>
      <c r="W48">
        <v>0</v>
      </c>
      <c r="X48" s="4">
        <f t="shared" si="22"/>
        <v>0</v>
      </c>
      <c r="Y48" s="4">
        <f t="shared" si="23"/>
        <v>0</v>
      </c>
      <c r="Z48" s="4">
        <f t="shared" si="21"/>
        <v>0</v>
      </c>
      <c r="AA48" s="4">
        <f t="shared" si="21"/>
        <v>0</v>
      </c>
      <c r="AB48" s="4">
        <f t="shared" si="21"/>
        <v>0</v>
      </c>
      <c r="AC48" s="4">
        <f t="shared" si="21"/>
        <v>0</v>
      </c>
      <c r="AD48" s="4">
        <f t="shared" si="21"/>
        <v>0</v>
      </c>
      <c r="AE48" s="4">
        <f t="shared" si="21"/>
        <v>0</v>
      </c>
      <c r="AF48" s="4">
        <f t="shared" si="24"/>
        <v>0</v>
      </c>
      <c r="AG48" s="4">
        <f>AF48-$AF$43+'DL x=+2'!$AG$53</f>
        <v>-4.628045731684852</v>
      </c>
    </row>
    <row r="49" spans="2:33" ht="12.75">
      <c r="B49">
        <v>3</v>
      </c>
      <c r="C49" s="2">
        <v>0.000175441</v>
      </c>
      <c r="D49" s="2">
        <v>-0.000252267</v>
      </c>
      <c r="V49" s="11">
        <f t="shared" si="20"/>
        <v>3.1</v>
      </c>
      <c r="W49">
        <v>0.1</v>
      </c>
      <c r="X49" s="4">
        <f t="shared" si="22"/>
        <v>-0.699407656034964</v>
      </c>
      <c r="Y49" s="4">
        <f t="shared" si="23"/>
        <v>-0.11013995351015606</v>
      </c>
      <c r="Z49" s="4">
        <f t="shared" si="21"/>
        <v>-0.02295458210645847</v>
      </c>
      <c r="AA49" s="4">
        <f t="shared" si="21"/>
        <v>-0.00047922744575379215</v>
      </c>
      <c r="AB49" s="4">
        <f t="shared" si="21"/>
        <v>8.564707305520852E-05</v>
      </c>
      <c r="AC49" s="4">
        <f t="shared" si="21"/>
        <v>8.57550848758198E-06</v>
      </c>
      <c r="AD49" s="4">
        <f t="shared" si="21"/>
        <v>-2.1685233191291435E-07</v>
      </c>
      <c r="AE49" s="4">
        <f t="shared" si="21"/>
        <v>-5.266446350021438E-07</v>
      </c>
      <c r="AF49" s="4">
        <f t="shared" si="24"/>
        <v>-0.8328879400127565</v>
      </c>
      <c r="AG49" s="4">
        <f>AF49-$AF$43+'DL x=+2'!$AG$53</f>
        <v>-5.460933671697608</v>
      </c>
    </row>
    <row r="50" spans="2:33" ht="12.75">
      <c r="B50">
        <v>4</v>
      </c>
      <c r="C50" s="2">
        <v>-0.000710502</v>
      </c>
      <c r="D50" s="2">
        <v>9.44226E-05</v>
      </c>
      <c r="V50" s="11">
        <f t="shared" si="20"/>
        <v>3.2</v>
      </c>
      <c r="W50">
        <v>0.2</v>
      </c>
      <c r="X50" s="4">
        <f t="shared" si="22"/>
        <v>-1.398815312069928</v>
      </c>
      <c r="Y50" s="4">
        <f t="shared" si="23"/>
        <v>-0.4405598140406242</v>
      </c>
      <c r="Z50" s="4">
        <f t="shared" si="21"/>
        <v>-0.18363665685166777</v>
      </c>
      <c r="AA50" s="4">
        <f t="shared" si="21"/>
        <v>-0.007667639132060674</v>
      </c>
      <c r="AB50" s="4">
        <f t="shared" si="21"/>
        <v>0.0027407063377666726</v>
      </c>
      <c r="AC50" s="4">
        <f t="shared" si="21"/>
        <v>0.0005488325432052467</v>
      </c>
      <c r="AD50" s="4">
        <f t="shared" si="21"/>
        <v>-2.7757098484853036E-05</v>
      </c>
      <c r="AE50" s="4">
        <f t="shared" si="21"/>
        <v>-0.00013482102656054882</v>
      </c>
      <c r="AF50" s="4">
        <f t="shared" si="24"/>
        <v>-2.027552461338354</v>
      </c>
      <c r="AG50" s="4">
        <f>AF50-$AF$43+'DL x=+2'!$AG$53</f>
        <v>-6.655598193023206</v>
      </c>
    </row>
    <row r="51" spans="2:33" ht="12.75">
      <c r="B51">
        <v>5</v>
      </c>
      <c r="C51" s="2">
        <v>0.000154199</v>
      </c>
      <c r="D51" s="2">
        <v>0.000678108</v>
      </c>
      <c r="V51" s="11">
        <f t="shared" si="20"/>
        <v>3.3</v>
      </c>
      <c r="W51">
        <v>0.3</v>
      </c>
      <c r="X51" s="4">
        <f t="shared" si="22"/>
        <v>-2.098222968104892</v>
      </c>
      <c r="Y51" s="4">
        <f t="shared" si="23"/>
        <v>-0.9912595815914043</v>
      </c>
      <c r="Z51" s="4">
        <f t="shared" si="21"/>
        <v>-0.6197737168743787</v>
      </c>
      <c r="AA51" s="4">
        <f t="shared" si="21"/>
        <v>-0.038817423106057146</v>
      </c>
      <c r="AB51" s="4">
        <f t="shared" si="21"/>
        <v>0.020812238752415654</v>
      </c>
      <c r="AC51" s="4">
        <f t="shared" si="21"/>
        <v>0.006251545687447259</v>
      </c>
      <c r="AD51" s="4">
        <f t="shared" si="21"/>
        <v>-0.00047425604989354323</v>
      </c>
      <c r="AE51" s="4">
        <f t="shared" si="21"/>
        <v>-0.0034553154502490625</v>
      </c>
      <c r="AF51" s="4">
        <f t="shared" si="24"/>
        <v>-3.7249394767370116</v>
      </c>
      <c r="AG51" s="4">
        <f>AF51-$AF$43+'DL x=+2'!$AG$53</f>
        <v>-8.352985208421863</v>
      </c>
    </row>
    <row r="52" spans="2:33" ht="12.75">
      <c r="B52">
        <v>6</v>
      </c>
      <c r="C52" s="2">
        <v>0.000292634</v>
      </c>
      <c r="D52" s="2">
        <v>-0.000632709</v>
      </c>
      <c r="V52" s="11">
        <f t="shared" si="20"/>
        <v>3.4</v>
      </c>
      <c r="W52">
        <v>0.4</v>
      </c>
      <c r="X52" s="4">
        <f t="shared" si="22"/>
        <v>-2.797630624139856</v>
      </c>
      <c r="Y52" s="4">
        <f t="shared" si="23"/>
        <v>-1.7622392561624969</v>
      </c>
      <c r="Z52" s="4">
        <f t="shared" si="21"/>
        <v>-1.4690932548133422</v>
      </c>
      <c r="AA52" s="4">
        <f t="shared" si="21"/>
        <v>-0.12268222611297079</v>
      </c>
      <c r="AB52" s="4">
        <f t="shared" si="21"/>
        <v>0.08770260280853352</v>
      </c>
      <c r="AC52" s="4">
        <f t="shared" si="21"/>
        <v>0.03512528276513579</v>
      </c>
      <c r="AD52" s="4">
        <f>AD$20*$W52^AD$24</f>
        <v>-0.0035529086060611887</v>
      </c>
      <c r="AE52" s="4">
        <f t="shared" si="21"/>
        <v>-0.0345141827995005</v>
      </c>
      <c r="AF52" s="4">
        <f t="shared" si="24"/>
        <v>-6.0668845670605585</v>
      </c>
      <c r="AG52" s="4">
        <f>AF52-$AF$43+'DL x=+2'!$AG$53</f>
        <v>-10.69493029874541</v>
      </c>
    </row>
    <row r="53" spans="2:33" ht="12.75">
      <c r="B53">
        <v>7</v>
      </c>
      <c r="C53" s="2">
        <v>-0.000320851</v>
      </c>
      <c r="D53" s="2">
        <v>-0.000985196</v>
      </c>
      <c r="V53" s="11">
        <f t="shared" si="20"/>
        <v>3.5</v>
      </c>
      <c r="W53">
        <v>0.5</v>
      </c>
      <c r="X53" s="4">
        <f t="shared" si="22"/>
        <v>-3.49703828017482</v>
      </c>
      <c r="Y53" s="4">
        <f t="shared" si="23"/>
        <v>-2.753498837753901</v>
      </c>
      <c r="Z53" s="4">
        <f t="shared" si="21"/>
        <v>-2.8693227633073084</v>
      </c>
      <c r="AA53" s="4">
        <f t="shared" si="21"/>
        <v>-0.29951715359611997</v>
      </c>
      <c r="AB53" s="4">
        <f t="shared" si="21"/>
        <v>0.26764710329752645</v>
      </c>
      <c r="AC53" s="4">
        <f t="shared" si="21"/>
        <v>0.13399232011846834</v>
      </c>
      <c r="AD53" s="4">
        <f t="shared" si="21"/>
        <v>-0.01694158843069642</v>
      </c>
      <c r="AE53" s="4">
        <f t="shared" si="21"/>
        <v>-0.20572056054771226</v>
      </c>
      <c r="AF53" s="4">
        <f t="shared" si="24"/>
        <v>-9.240399760394563</v>
      </c>
      <c r="AG53" s="4">
        <f>AF53-$AF$43+'DL x=+2'!$AG$53</f>
        <v>-13.868445492079415</v>
      </c>
    </row>
    <row r="54" spans="2:4" ht="12.75">
      <c r="B54">
        <v>8</v>
      </c>
      <c r="C54" s="2">
        <v>-6.38082E-05</v>
      </c>
      <c r="D54" s="2">
        <v>0.00230309</v>
      </c>
    </row>
    <row r="55" spans="2:4" ht="12.75">
      <c r="B55">
        <v>9</v>
      </c>
      <c r="C55" s="2">
        <v>0.00172213</v>
      </c>
      <c r="D55" s="2">
        <v>0.00434472</v>
      </c>
    </row>
    <row r="56" spans="2:4" ht="12.75">
      <c r="B56">
        <v>10</v>
      </c>
      <c r="C56" s="2">
        <v>-0.00267784</v>
      </c>
      <c r="D56" s="2">
        <v>-0.00699132</v>
      </c>
    </row>
    <row r="57" spans="2:4" ht="12.75">
      <c r="B57">
        <v>11</v>
      </c>
      <c r="C57" s="2">
        <v>-0.00566942</v>
      </c>
      <c r="D57" s="2">
        <v>-0.00925673</v>
      </c>
    </row>
    <row r="58" spans="2:4" ht="12.75">
      <c r="B58">
        <v>12</v>
      </c>
      <c r="C58" s="2">
        <v>0.0212075</v>
      </c>
      <c r="D58" s="2">
        <v>0.0264676</v>
      </c>
    </row>
    <row r="59" spans="2:4" ht="12.75">
      <c r="B59">
        <v>13</v>
      </c>
      <c r="C59" s="2">
        <v>0.0777536</v>
      </c>
      <c r="D59" s="2">
        <v>0.0832173</v>
      </c>
    </row>
    <row r="60" spans="2:4" ht="12.75">
      <c r="B60">
        <v>14</v>
      </c>
      <c r="C60" s="2">
        <v>-0.188339</v>
      </c>
      <c r="D60" s="2">
        <v>-0.118746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4155390</v>
      </c>
      <c r="F61" t="s">
        <v>79</v>
      </c>
      <c r="G61" t="s">
        <v>82</v>
      </c>
      <c r="H61">
        <v>3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0.625102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0.330877</v>
      </c>
      <c r="D63" s="2">
        <v>0.000173247</v>
      </c>
    </row>
    <row r="64" spans="2:4" ht="12.75">
      <c r="B64">
        <v>3</v>
      </c>
      <c r="C64" s="2">
        <v>0.000241205</v>
      </c>
      <c r="D64" s="2">
        <v>-0.00024675</v>
      </c>
    </row>
    <row r="65" spans="2:4" ht="12.75">
      <c r="B65">
        <v>4</v>
      </c>
      <c r="C65" s="2">
        <v>-0.000722684</v>
      </c>
      <c r="D65" s="2">
        <v>8.24161E-05</v>
      </c>
    </row>
    <row r="66" spans="2:4" ht="12.75">
      <c r="B66">
        <v>5</v>
      </c>
      <c r="C66" s="2">
        <v>0.000133447</v>
      </c>
      <c r="D66" s="2">
        <v>0.000691355</v>
      </c>
    </row>
    <row r="67" spans="2:4" ht="12.75">
      <c r="B67">
        <v>6</v>
      </c>
      <c r="C67" s="2">
        <v>0.000289205</v>
      </c>
      <c r="D67" s="2">
        <v>-0.00066033</v>
      </c>
    </row>
    <row r="68" spans="2:4" ht="12.75">
      <c r="B68">
        <v>7</v>
      </c>
      <c r="C68" s="2">
        <v>-0.000221964</v>
      </c>
      <c r="D68" s="2">
        <v>-0.000993579</v>
      </c>
    </row>
    <row r="69" spans="2:4" ht="12.75">
      <c r="B69">
        <v>8</v>
      </c>
      <c r="C69" s="2">
        <v>-6.28608E-05</v>
      </c>
      <c r="D69" s="2">
        <v>0.00234733</v>
      </c>
    </row>
    <row r="70" spans="2:4" ht="12.75">
      <c r="B70">
        <v>9</v>
      </c>
      <c r="C70" s="2">
        <v>0.00159661</v>
      </c>
      <c r="D70" s="2">
        <v>0.00414137</v>
      </c>
    </row>
    <row r="71" spans="2:4" ht="12.75">
      <c r="B71">
        <v>10</v>
      </c>
      <c r="C71" s="2">
        <v>-0.00227254</v>
      </c>
      <c r="D71" s="2">
        <v>-0.00700791</v>
      </c>
    </row>
    <row r="72" spans="2:4" ht="12.75">
      <c r="B72">
        <v>11</v>
      </c>
      <c r="C72" s="2">
        <v>-0.00492762</v>
      </c>
      <c r="D72" s="2">
        <v>-0.0100059</v>
      </c>
    </row>
    <row r="73" spans="2:4" ht="12.75">
      <c r="B73">
        <v>12</v>
      </c>
      <c r="C73" s="2">
        <v>0.0196694</v>
      </c>
      <c r="D73" s="2">
        <v>0.0272052</v>
      </c>
    </row>
    <row r="74" spans="2:4" ht="12.75">
      <c r="B74">
        <v>13</v>
      </c>
      <c r="C74" s="2">
        <v>0.0792927</v>
      </c>
      <c r="D74" s="2">
        <v>0.0879677</v>
      </c>
    </row>
    <row r="75" spans="2:4" ht="12.75">
      <c r="B75">
        <v>14</v>
      </c>
      <c r="C75" s="2">
        <v>-0.182461</v>
      </c>
      <c r="D75" s="2">
        <v>-0.116688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4155390</v>
      </c>
      <c r="F76" t="s">
        <v>79</v>
      </c>
      <c r="G76" t="s">
        <v>82</v>
      </c>
      <c r="H76">
        <v>3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1701.96</v>
      </c>
      <c r="O76" t="s">
        <v>84</v>
      </c>
      <c r="P76" t="s">
        <v>82</v>
      </c>
      <c r="Q76" s="2">
        <v>0.642547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0.330787</v>
      </c>
      <c r="D78" s="2">
        <v>0.000334852</v>
      </c>
    </row>
    <row r="79" spans="2:4" ht="12.75">
      <c r="B79">
        <v>3</v>
      </c>
      <c r="C79" s="2">
        <v>0.000303294</v>
      </c>
      <c r="D79" s="2">
        <v>-0.00024692</v>
      </c>
    </row>
    <row r="80" spans="2:4" ht="12.75">
      <c r="B80">
        <v>4</v>
      </c>
      <c r="C80" s="2">
        <v>-0.000739533</v>
      </c>
      <c r="D80" s="2">
        <v>6.78364E-05</v>
      </c>
    </row>
    <row r="81" spans="2:4" ht="12.75">
      <c r="B81">
        <v>5</v>
      </c>
      <c r="C81" s="2">
        <v>0.000156286</v>
      </c>
      <c r="D81" s="2">
        <v>0.000708645</v>
      </c>
    </row>
    <row r="82" spans="2:4" ht="12.75">
      <c r="B82">
        <v>6</v>
      </c>
      <c r="C82" s="2">
        <v>0.000292251</v>
      </c>
      <c r="D82" s="2">
        <v>-0.000671779</v>
      </c>
    </row>
    <row r="83" spans="2:4" ht="12.75">
      <c r="B83">
        <v>7</v>
      </c>
      <c r="C83" s="2">
        <v>-0.000293818</v>
      </c>
      <c r="D83" s="2">
        <v>-0.00105426</v>
      </c>
    </row>
    <row r="84" spans="2:4" ht="12.75">
      <c r="B84">
        <v>8</v>
      </c>
      <c r="C84" s="2">
        <v>7.80947E-05</v>
      </c>
      <c r="D84" s="2">
        <v>0.00225325</v>
      </c>
    </row>
    <row r="85" spans="2:4" ht="12.75">
      <c r="B85">
        <v>9</v>
      </c>
      <c r="C85" s="2">
        <v>0.00147055</v>
      </c>
      <c r="D85" s="2">
        <v>0.0043301</v>
      </c>
    </row>
    <row r="86" spans="2:4" ht="12.75">
      <c r="B86">
        <v>10</v>
      </c>
      <c r="C86" s="2">
        <v>-0.00271253</v>
      </c>
      <c r="D86" s="2">
        <v>-0.00706454</v>
      </c>
    </row>
    <row r="87" spans="2:4" ht="12.75">
      <c r="B87">
        <v>11</v>
      </c>
      <c r="C87" s="2">
        <v>-0.00582168</v>
      </c>
      <c r="D87" s="2">
        <v>-0.0100757</v>
      </c>
    </row>
    <row r="88" spans="2:4" ht="12.75">
      <c r="B88">
        <v>12</v>
      </c>
      <c r="C88" s="2">
        <v>0.0215155</v>
      </c>
      <c r="D88" s="2">
        <v>0.0287479</v>
      </c>
    </row>
    <row r="89" spans="2:4" ht="12.75">
      <c r="B89">
        <v>13</v>
      </c>
      <c r="C89" s="2">
        <v>0.0686804</v>
      </c>
      <c r="D89" s="2">
        <v>0.0876733</v>
      </c>
    </row>
    <row r="90" spans="2:4" ht="12.75">
      <c r="B90">
        <v>14</v>
      </c>
      <c r="C90" s="2">
        <v>-0.185847</v>
      </c>
      <c r="D90" s="2">
        <v>-0.128471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4155390</v>
      </c>
      <c r="F91" t="s">
        <v>79</v>
      </c>
      <c r="G91" t="s">
        <v>82</v>
      </c>
      <c r="H91">
        <v>3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1801.83</v>
      </c>
      <c r="O91" t="s">
        <v>84</v>
      </c>
      <c r="P91" t="s">
        <v>82</v>
      </c>
      <c r="Q91" s="2">
        <v>0.657906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0.330721</v>
      </c>
      <c r="D93" s="2">
        <v>0.000456002</v>
      </c>
    </row>
    <row r="94" spans="2:4" ht="12.75">
      <c r="B94">
        <v>3</v>
      </c>
      <c r="C94" s="2">
        <v>0.000367093</v>
      </c>
      <c r="D94" s="2">
        <v>-0.000240119</v>
      </c>
    </row>
    <row r="95" spans="2:4" ht="12.75">
      <c r="B95">
        <v>4</v>
      </c>
      <c r="C95" s="2">
        <v>-0.000765069</v>
      </c>
      <c r="D95" s="2">
        <v>7.31691E-05</v>
      </c>
    </row>
    <row r="96" spans="2:4" ht="12.75">
      <c r="B96">
        <v>5</v>
      </c>
      <c r="C96" s="2">
        <v>0.000159725</v>
      </c>
      <c r="D96" s="2">
        <v>0.000706859</v>
      </c>
    </row>
    <row r="97" spans="2:4" ht="12.75">
      <c r="B97">
        <v>6</v>
      </c>
      <c r="C97" s="2">
        <v>0.000285459</v>
      </c>
      <c r="D97" s="2">
        <v>-0.000619949</v>
      </c>
    </row>
    <row r="98" spans="2:4" ht="12.75">
      <c r="B98">
        <v>7</v>
      </c>
      <c r="C98" s="2">
        <v>-0.000285819</v>
      </c>
      <c r="D98" s="2">
        <v>-0.0010275</v>
      </c>
    </row>
    <row r="99" spans="2:4" ht="12.75">
      <c r="B99">
        <v>8</v>
      </c>
      <c r="C99" s="2">
        <v>-7.22762E-05</v>
      </c>
      <c r="D99" s="2">
        <v>0.00246718</v>
      </c>
    </row>
    <row r="100" spans="2:4" ht="12.75">
      <c r="B100">
        <v>9</v>
      </c>
      <c r="C100" s="2">
        <v>0.00175529</v>
      </c>
      <c r="D100" s="2">
        <v>0.00439655</v>
      </c>
    </row>
    <row r="101" spans="2:4" ht="12.75">
      <c r="B101">
        <v>10</v>
      </c>
      <c r="C101" s="2">
        <v>-0.00246958</v>
      </c>
      <c r="D101" s="2">
        <v>-0.00682959</v>
      </c>
    </row>
    <row r="102" spans="2:4" ht="12.75">
      <c r="B102">
        <v>11</v>
      </c>
      <c r="C102" s="2">
        <v>-0.00566639</v>
      </c>
      <c r="D102" s="2">
        <v>-0.00963885</v>
      </c>
    </row>
    <row r="103" spans="2:4" ht="12.75">
      <c r="B103">
        <v>12</v>
      </c>
      <c r="C103" s="2">
        <v>0.020192</v>
      </c>
      <c r="D103" s="2">
        <v>0.0286388</v>
      </c>
    </row>
    <row r="104" spans="2:4" ht="12.75">
      <c r="B104">
        <v>13</v>
      </c>
      <c r="C104" s="2">
        <v>0.0768247</v>
      </c>
      <c r="D104" s="2">
        <v>0.0905982</v>
      </c>
    </row>
    <row r="105" spans="2:4" ht="12.75">
      <c r="B105">
        <v>14</v>
      </c>
      <c r="C105" s="2">
        <v>-0.179592</v>
      </c>
      <c r="D105" s="2">
        <v>-0.120558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T3" sqref="T3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4155475</v>
      </c>
      <c r="F1" t="s">
        <v>79</v>
      </c>
      <c r="G1" t="s">
        <v>82</v>
      </c>
      <c r="H1">
        <v>4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503.54</v>
      </c>
      <c r="O1" t="s">
        <v>84</v>
      </c>
      <c r="P1" t="s">
        <v>82</v>
      </c>
      <c r="Q1" s="2">
        <v>0.313262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0.249443</v>
      </c>
      <c r="D3" s="2">
        <v>-0.000731408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-0.000525374</v>
      </c>
      <c r="D4" s="2">
        <v>-0.000238475</v>
      </c>
      <c r="S4">
        <v>0</v>
      </c>
      <c r="U4" s="6">
        <f aca="true" ca="1" t="shared" si="2" ref="U4:U10">OFFSET($A$1,U$1+$T$1*$S4-1,13)</f>
        <v>503.54</v>
      </c>
      <c r="V4" s="6"/>
      <c r="W4" s="12">
        <f aca="true" ca="1" t="shared" si="3" ref="W4:W10">OFFSET($A$1,W$1+$T$1*$S4-1,16)</f>
        <v>0.313262</v>
      </c>
      <c r="X4" s="6">
        <f ca="1">-OFFSET($A$1,X$1+$T$1*$S4-1,2)*10000*$T$2</f>
        <v>2494.43</v>
      </c>
      <c r="Y4" s="6">
        <f aca="true" ca="1" t="shared" si="4" ref="Y4:AE10">OFFSET($A$1,Y$1+$T$1*$S4-1,2)*10000*$T$2</f>
        <v>5.25374</v>
      </c>
      <c r="Z4" s="6">
        <f ca="1">-OFFSET($A$1,Z$1+$T$1*$S4-1,2)*10000*$T$2</f>
        <v>-0.568539</v>
      </c>
      <c r="AA4" s="6">
        <f ca="1" t="shared" si="4"/>
        <v>-1.3275400000000002</v>
      </c>
      <c r="AB4" s="6">
        <f ca="1">-OFFSET($A$1,AB$1+$T$1*$S4-1,2)*10000*$T$2</f>
        <v>0.9285190000000001</v>
      </c>
      <c r="AC4" s="6">
        <f ca="1" t="shared" si="4"/>
        <v>3.69591</v>
      </c>
      <c r="AD4" s="6">
        <f ca="1">-OFFSET($A$1,AD$1+$T$1*$S4-1,2)*10000*$T$2</f>
        <v>0.8674419999999999</v>
      </c>
      <c r="AE4" s="6">
        <f ca="1" t="shared" si="4"/>
        <v>-18.6359</v>
      </c>
      <c r="AF4" s="6">
        <f aca="true" ca="1" t="shared" si="5" ref="AF4:AL10">OFFSET($A$1,AF$1+$T$1*$S4-1,3)*10000*$T$2</f>
        <v>7.314080000000001</v>
      </c>
      <c r="AG4" s="6">
        <f ca="1">-OFFSET($A$1,AG$1+$T$1*$S4-1,3)*10000*$T$2</f>
        <v>-2.38475</v>
      </c>
      <c r="AH4" s="6">
        <f ca="1" t="shared" si="5"/>
        <v>-0.15384</v>
      </c>
      <c r="AI4" s="6">
        <f ca="1">-OFFSET($A$1,AI$1+$T$1*$S4-1,3)*10000*$T$2</f>
        <v>5.76902</v>
      </c>
      <c r="AJ4" s="6">
        <f ca="1" t="shared" si="5"/>
        <v>4.1205</v>
      </c>
      <c r="AK4" s="6">
        <f ca="1">-OFFSET($A$1,AK$1+$T$1*$S4-1,3)*10000*$T$2</f>
        <v>-7.846030000000001</v>
      </c>
      <c r="AL4" s="6">
        <f ca="1" t="shared" si="5"/>
        <v>-16.730600000000003</v>
      </c>
      <c r="AM4" s="6">
        <f ca="1">-OFFSET($A$1,AM$1+$T$1*$S4-1,3)*10000*$T$2</f>
        <v>34.5774</v>
      </c>
    </row>
    <row r="5" spans="2:39" ht="12.75">
      <c r="B5">
        <v>4</v>
      </c>
      <c r="C5" s="2">
        <v>-5.68539E-05</v>
      </c>
      <c r="D5" s="2">
        <v>1.5384E-05</v>
      </c>
      <c r="S5">
        <v>1</v>
      </c>
      <c r="U5" s="6">
        <f ca="1" t="shared" si="2"/>
        <v>1002.83</v>
      </c>
      <c r="V5" s="6"/>
      <c r="W5" s="12">
        <f ca="1" t="shared" si="3"/>
        <v>0.609325</v>
      </c>
      <c r="X5" s="6">
        <f aca="true" ca="1" t="shared" si="6" ref="X5:X10">-OFFSET($A$1,X$1+$T$1*$S5-1,2)*10000*$T$2</f>
        <v>2489.08</v>
      </c>
      <c r="Y5" s="6">
        <f ca="1" t="shared" si="4"/>
        <v>2.12043</v>
      </c>
      <c r="Z5" s="6">
        <f aca="true" ca="1" t="shared" si="7" ref="Z5:Z10">-OFFSET($A$1,Z$1+$T$1*$S5-1,2)*10000*$T$2</f>
        <v>-1.3556199999999998</v>
      </c>
      <c r="AA5" s="6">
        <f ca="1" t="shared" si="4"/>
        <v>-1.28386</v>
      </c>
      <c r="AB5" s="6">
        <f aca="true" ca="1" t="shared" si="8" ref="AB5:AB10">-OFFSET($A$1,AB$1+$T$1*$S5-1,2)*10000*$T$2</f>
        <v>1.23844</v>
      </c>
      <c r="AC5" s="6">
        <f ca="1" t="shared" si="4"/>
        <v>3.1396100000000002</v>
      </c>
      <c r="AD5" s="6">
        <f aca="true" ca="1" t="shared" si="9" ref="AD5:AD10">-OFFSET($A$1,AD$1+$T$1*$S5-1,2)*10000*$T$2</f>
        <v>-1.1867299999999998</v>
      </c>
      <c r="AE5" s="6">
        <f ca="1" t="shared" si="4"/>
        <v>-20.907500000000002</v>
      </c>
      <c r="AF5" s="6">
        <f ca="1" t="shared" si="5"/>
        <v>7.602480000000001</v>
      </c>
      <c r="AG5" s="6">
        <f aca="true" ca="1" t="shared" si="10" ref="AG5:AG10">-OFFSET($A$1,AG$1+$T$1*$S5-1,3)*10000*$T$2</f>
        <v>-2.29251</v>
      </c>
      <c r="AH5" s="6">
        <f ca="1" t="shared" si="5"/>
        <v>-0.185625</v>
      </c>
      <c r="AI5" s="6">
        <f aca="true" ca="1" t="shared" si="11" ref="AI5:AI10">-OFFSET($A$1,AI$1+$T$1*$S5-1,3)*10000*$T$2</f>
        <v>5.90863</v>
      </c>
      <c r="AJ5" s="6">
        <f ca="1" t="shared" si="5"/>
        <v>4.19891</v>
      </c>
      <c r="AK5" s="6">
        <f aca="true" ca="1" t="shared" si="12" ref="AK5:AK10">-OFFSET($A$1,AK$1+$T$1*$S5-1,3)*10000*$T$2</f>
        <v>-7.74549</v>
      </c>
      <c r="AL5" s="6">
        <f ca="1" t="shared" si="5"/>
        <v>-15.4335</v>
      </c>
      <c r="AM5" s="6">
        <f aca="true" ca="1" t="shared" si="13" ref="AM5:AM10">-OFFSET($A$1,AM$1+$T$1*$S5-1,3)*10000*$T$2</f>
        <v>31.4172</v>
      </c>
    </row>
    <row r="6" spans="2:39" ht="12.75">
      <c r="B6">
        <v>5</v>
      </c>
      <c r="C6" s="2">
        <v>0.000132754</v>
      </c>
      <c r="D6" s="2">
        <v>0.000576902</v>
      </c>
      <c r="S6">
        <v>2</v>
      </c>
      <c r="U6" s="6">
        <f ca="1" t="shared" si="2"/>
        <v>1302.48</v>
      </c>
      <c r="V6" s="6"/>
      <c r="W6" s="12">
        <f ca="1" t="shared" si="3"/>
        <v>0.742819</v>
      </c>
      <c r="X6" s="6">
        <f ca="1" t="shared" si="6"/>
        <v>2484.0699999999997</v>
      </c>
      <c r="Y6" s="6">
        <f ca="1" t="shared" si="4"/>
        <v>-1.11672</v>
      </c>
      <c r="Z6" s="6">
        <f ca="1" t="shared" si="7"/>
        <v>-2.04323</v>
      </c>
      <c r="AA6" s="6">
        <f ca="1" t="shared" si="4"/>
        <v>-0.849067</v>
      </c>
      <c r="AB6" s="6">
        <f ca="1" t="shared" si="8"/>
        <v>1.09971</v>
      </c>
      <c r="AC6" s="6">
        <f ca="1" t="shared" si="4"/>
        <v>2.47021</v>
      </c>
      <c r="AD6" s="6">
        <f ca="1" t="shared" si="9"/>
        <v>-1.09602</v>
      </c>
      <c r="AE6" s="6">
        <f ca="1" t="shared" si="4"/>
        <v>-17.776300000000003</v>
      </c>
      <c r="AF6" s="6">
        <f ca="1" t="shared" si="5"/>
        <v>5.7228900000000005</v>
      </c>
      <c r="AG6" s="6">
        <f ca="1" t="shared" si="10"/>
        <v>-2.0328999999999997</v>
      </c>
      <c r="AH6" s="6">
        <f ca="1" t="shared" si="5"/>
        <v>-0.175346</v>
      </c>
      <c r="AI6" s="6">
        <f ca="1" t="shared" si="11"/>
        <v>5.82156</v>
      </c>
      <c r="AJ6" s="6">
        <f ca="1" t="shared" si="5"/>
        <v>4.3489</v>
      </c>
      <c r="AK6" s="6">
        <f ca="1" t="shared" si="12"/>
        <v>-8.134490000000001</v>
      </c>
      <c r="AL6" s="6">
        <f ca="1" t="shared" si="5"/>
        <v>-17.0363</v>
      </c>
      <c r="AM6" s="6">
        <f ca="1" t="shared" si="13"/>
        <v>34.3732</v>
      </c>
    </row>
    <row r="7" spans="2:39" ht="12.75">
      <c r="B7">
        <v>6</v>
      </c>
      <c r="C7" s="2">
        <v>9.28519E-05</v>
      </c>
      <c r="D7" s="2">
        <v>-0.00041205</v>
      </c>
      <c r="S7">
        <v>3</v>
      </c>
      <c r="U7" s="6">
        <f ca="1" t="shared" si="2"/>
        <v>1502.22</v>
      </c>
      <c r="V7" s="6"/>
      <c r="W7" s="12">
        <f ca="1" t="shared" si="3"/>
        <v>0.805339</v>
      </c>
      <c r="X7" s="6">
        <f ca="1" t="shared" si="6"/>
        <v>2480.4100000000003</v>
      </c>
      <c r="Y7" s="6">
        <f ca="1" t="shared" si="4"/>
        <v>-3.4911399999999997</v>
      </c>
      <c r="Z7" s="6">
        <f ca="1" t="shared" si="7"/>
        <v>-2.64705</v>
      </c>
      <c r="AA7" s="6">
        <f ca="1" t="shared" si="4"/>
        <v>-0.842785</v>
      </c>
      <c r="AB7" s="6">
        <f ca="1" t="shared" si="8"/>
        <v>1.03743</v>
      </c>
      <c r="AC7" s="6">
        <f ca="1" t="shared" si="4"/>
        <v>2.78859</v>
      </c>
      <c r="AD7" s="6">
        <f ca="1" t="shared" si="9"/>
        <v>0.00227205</v>
      </c>
      <c r="AE7" s="6">
        <f ca="1" t="shared" si="4"/>
        <v>-17.6947</v>
      </c>
      <c r="AF7" s="6">
        <f ca="1" t="shared" si="5"/>
        <v>3.76634</v>
      </c>
      <c r="AG7" s="6">
        <f ca="1" t="shared" si="10"/>
        <v>-1.71128</v>
      </c>
      <c r="AH7" s="6">
        <f ca="1" t="shared" si="5"/>
        <v>-0.185007</v>
      </c>
      <c r="AI7" s="6">
        <f ca="1" t="shared" si="11"/>
        <v>5.74898</v>
      </c>
      <c r="AJ7" s="6">
        <f ca="1" t="shared" si="5"/>
        <v>4.07683</v>
      </c>
      <c r="AK7" s="6">
        <f ca="1" t="shared" si="12"/>
        <v>-8.30337</v>
      </c>
      <c r="AL7" s="6">
        <f ca="1" t="shared" si="5"/>
        <v>-16.2724</v>
      </c>
      <c r="AM7" s="6">
        <f ca="1" t="shared" si="13"/>
        <v>32.304</v>
      </c>
    </row>
    <row r="8" spans="2:39" ht="12.75">
      <c r="B8">
        <v>7</v>
      </c>
      <c r="C8" s="2">
        <v>-0.000369591</v>
      </c>
      <c r="D8" s="2">
        <v>-0.000784603</v>
      </c>
      <c r="S8">
        <v>4</v>
      </c>
      <c r="U8" s="6">
        <f ca="1" t="shared" si="2"/>
        <v>1602.06</v>
      </c>
      <c r="V8" s="6"/>
      <c r="W8" s="12">
        <f ca="1" t="shared" si="3"/>
        <v>0.831231</v>
      </c>
      <c r="X8" s="6">
        <f ca="1" t="shared" si="6"/>
        <v>2478.5099999999998</v>
      </c>
      <c r="Y8" s="6">
        <f ca="1" t="shared" si="4"/>
        <v>-4.7331199999999995</v>
      </c>
      <c r="Z8" s="6">
        <f ca="1" t="shared" si="7"/>
        <v>-3.0180700000000003</v>
      </c>
      <c r="AA8" s="6">
        <f ca="1" t="shared" si="4"/>
        <v>-0.8357829999999999</v>
      </c>
      <c r="AB8" s="6">
        <f ca="1" t="shared" si="8"/>
        <v>0.8739290000000001</v>
      </c>
      <c r="AC8" s="6">
        <f ca="1" t="shared" si="4"/>
        <v>1.87715</v>
      </c>
      <c r="AD8" s="6">
        <f ca="1" t="shared" si="9"/>
        <v>-0.5708</v>
      </c>
      <c r="AE8" s="6">
        <f ca="1" t="shared" si="4"/>
        <v>-14.7407</v>
      </c>
      <c r="AF8" s="6">
        <f ca="1" t="shared" si="5"/>
        <v>2.8983</v>
      </c>
      <c r="AG8" s="6">
        <f ca="1" t="shared" si="10"/>
        <v>-1.54318</v>
      </c>
      <c r="AH8" s="6">
        <f ca="1" t="shared" si="5"/>
        <v>-0.21152100000000001</v>
      </c>
      <c r="AI8" s="6">
        <f ca="1" t="shared" si="11"/>
        <v>5.74101</v>
      </c>
      <c r="AJ8" s="6">
        <f ca="1" t="shared" si="5"/>
        <v>4.46394</v>
      </c>
      <c r="AK8" s="6">
        <f ca="1" t="shared" si="12"/>
        <v>-8.09923</v>
      </c>
      <c r="AL8" s="6">
        <f ca="1" t="shared" si="5"/>
        <v>-16.4361</v>
      </c>
      <c r="AM8" s="6">
        <f ca="1" t="shared" si="13"/>
        <v>32.8932</v>
      </c>
    </row>
    <row r="9" spans="2:39" ht="12.75">
      <c r="B9">
        <v>8</v>
      </c>
      <c r="C9" s="2">
        <v>8.67442E-05</v>
      </c>
      <c r="D9" s="2">
        <v>0.00167306</v>
      </c>
      <c r="S9">
        <v>5</v>
      </c>
      <c r="U9" s="6">
        <f ca="1" t="shared" si="2"/>
        <v>1701.96</v>
      </c>
      <c r="V9" s="6"/>
      <c r="W9" s="12">
        <f ca="1" t="shared" si="3"/>
        <v>0.854206</v>
      </c>
      <c r="X9" s="6">
        <f ca="1" t="shared" si="6"/>
        <v>2476.95</v>
      </c>
      <c r="Y9" s="6">
        <f ca="1" t="shared" si="4"/>
        <v>-5.899730000000001</v>
      </c>
      <c r="Z9" s="6">
        <f ca="1" t="shared" si="7"/>
        <v>-3.2361</v>
      </c>
      <c r="AA9" s="6">
        <f ca="1" t="shared" si="4"/>
        <v>-0.9674809999999999</v>
      </c>
      <c r="AB9" s="6">
        <f ca="1" t="shared" si="8"/>
        <v>1.01546</v>
      </c>
      <c r="AC9" s="6">
        <f ca="1" t="shared" si="4"/>
        <v>2.44871</v>
      </c>
      <c r="AD9" s="6">
        <f ca="1" t="shared" si="9"/>
        <v>0.172816</v>
      </c>
      <c r="AE9" s="6">
        <f ca="1" t="shared" si="4"/>
        <v>-15.969700000000001</v>
      </c>
      <c r="AF9" s="6">
        <f ca="1" t="shared" si="5"/>
        <v>2.29124</v>
      </c>
      <c r="AG9" s="6">
        <f ca="1" t="shared" si="10"/>
        <v>-1.38507</v>
      </c>
      <c r="AH9" s="6">
        <f ca="1" t="shared" si="5"/>
        <v>-0.136482</v>
      </c>
      <c r="AI9" s="6">
        <f ca="1" t="shared" si="11"/>
        <v>5.788889999999999</v>
      </c>
      <c r="AJ9" s="6">
        <f ca="1" t="shared" si="5"/>
        <v>4.21025</v>
      </c>
      <c r="AK9" s="6">
        <f ca="1" t="shared" si="12"/>
        <v>-7.46404</v>
      </c>
      <c r="AL9" s="6">
        <f ca="1" t="shared" si="5"/>
        <v>-15.8419</v>
      </c>
      <c r="AM9" s="6">
        <f ca="1" t="shared" si="13"/>
        <v>34.4163</v>
      </c>
    </row>
    <row r="10" spans="2:39" ht="12.75">
      <c r="B10">
        <v>9</v>
      </c>
      <c r="C10" s="2">
        <v>0.00186359</v>
      </c>
      <c r="D10" s="2">
        <v>0.00345774</v>
      </c>
      <c r="S10">
        <v>6</v>
      </c>
      <c r="U10" s="6">
        <f ca="1" t="shared" si="2"/>
        <v>1801.83</v>
      </c>
      <c r="V10" s="6"/>
      <c r="W10" s="12">
        <f ca="1" t="shared" si="3"/>
        <v>0.874593</v>
      </c>
      <c r="X10" s="6">
        <f ca="1" t="shared" si="6"/>
        <v>2475.05</v>
      </c>
      <c r="Y10" s="6">
        <f ca="1" t="shared" si="4"/>
        <v>-7.0565999999999995</v>
      </c>
      <c r="Z10" s="6">
        <f ca="1" t="shared" si="7"/>
        <v>-3.61214</v>
      </c>
      <c r="AA10" s="6">
        <f ca="1" t="shared" si="4"/>
        <v>-0.9261739999999999</v>
      </c>
      <c r="AB10" s="6">
        <f ca="1" t="shared" si="8"/>
        <v>0.809121</v>
      </c>
      <c r="AC10" s="6">
        <f ca="1" t="shared" si="4"/>
        <v>2.56751</v>
      </c>
      <c r="AD10" s="6">
        <f ca="1" t="shared" si="9"/>
        <v>0.25398</v>
      </c>
      <c r="AE10" s="6">
        <f ca="1" t="shared" si="4"/>
        <v>-15.693599999999998</v>
      </c>
      <c r="AF10" s="6">
        <f ca="1" t="shared" si="5"/>
        <v>1.8575</v>
      </c>
      <c r="AG10" s="6">
        <f ca="1" t="shared" si="10"/>
        <v>-1.29398</v>
      </c>
      <c r="AH10" s="6">
        <f ca="1" t="shared" si="5"/>
        <v>-0.137375</v>
      </c>
      <c r="AI10" s="6">
        <f ca="1" t="shared" si="11"/>
        <v>5.66138</v>
      </c>
      <c r="AJ10" s="6">
        <f ca="1" t="shared" si="5"/>
        <v>4.14018</v>
      </c>
      <c r="AK10" s="6">
        <f ca="1" t="shared" si="12"/>
        <v>-8.12035</v>
      </c>
      <c r="AL10" s="6">
        <f ca="1" t="shared" si="5"/>
        <v>-14.8022</v>
      </c>
      <c r="AM10" s="6">
        <f ca="1" t="shared" si="13"/>
        <v>33.9422</v>
      </c>
    </row>
    <row r="11" spans="2:39" ht="12.75">
      <c r="B11">
        <v>10</v>
      </c>
      <c r="C11" s="2">
        <v>-0.00155737</v>
      </c>
      <c r="D11" s="2">
        <v>-0.0048958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-0.00598508</v>
      </c>
      <c r="D12" s="2">
        <v>-0.00587639</v>
      </c>
    </row>
    <row r="13" spans="2:39" ht="12.75">
      <c r="B13">
        <v>12</v>
      </c>
      <c r="C13" s="2">
        <v>0.0133857</v>
      </c>
      <c r="D13" s="2">
        <v>0.0171521</v>
      </c>
      <c r="U13" t="s">
        <v>130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0.0706181</v>
      </c>
      <c r="D14" s="2">
        <v>0.0470288</v>
      </c>
      <c r="U14" s="6">
        <f>U4</f>
        <v>503.54</v>
      </c>
      <c r="X14" s="6">
        <f>X4*$W4/'DL x=+1'!$W4-'DL x=+1'!X4</f>
        <v>36.27813826089732</v>
      </c>
      <c r="Y14" s="6">
        <f>Y4*$W4/'DL x=+1'!$W4</f>
        <v>20.991640571155255</v>
      </c>
      <c r="Z14" s="6">
        <f>Z4*$W4/'DL x=+1'!$W4</f>
        <v>-2.2716324634801186</v>
      </c>
      <c r="AA14" s="6">
        <f>AA4*$W4/'DL x=+1'!$W4</f>
        <v>-5.304267535856638</v>
      </c>
      <c r="AB14" s="6">
        <f>AB4*$W4/'DL x=+1'!$W4</f>
        <v>3.7099546440228313</v>
      </c>
      <c r="AC14" s="6">
        <f>AC4*$W4/'DL x=+1'!$W4</f>
        <v>14.767235208316063</v>
      </c>
      <c r="AD14" s="6">
        <f>AD4*$W4/'DL x=+1'!$W4</f>
        <v>3.4659177424699465</v>
      </c>
      <c r="AE14" s="6">
        <f>AE4*$W4/'DL x=+1'!$W4</f>
        <v>-74.46088206115876</v>
      </c>
      <c r="AF14" s="6">
        <f>AF4*$W4/'DL x=+1'!$W4</f>
        <v>29.22385547603712</v>
      </c>
      <c r="AG14" s="6">
        <f>AG4*$W4/'DL x=+1'!$W4</f>
        <v>-9.52841496763496</v>
      </c>
      <c r="AH14" s="6">
        <f>AH4*$W4/'DL x=+1'!$W4</f>
        <v>-0.6146771605497273</v>
      </c>
      <c r="AI14" s="6">
        <f>AI4*$W4/'DL x=+1'!$W4</f>
        <v>23.050473431842097</v>
      </c>
      <c r="AJ14" s="6">
        <f>AJ4*$W4/'DL x=+1'!$W4</f>
        <v>16.463710608717832</v>
      </c>
      <c r="AK14" s="6">
        <f>AK4*$W4/'DL x=+1'!$W4</f>
        <v>-31.349294344695643</v>
      </c>
      <c r="AL14" s="6">
        <f>AL4*$W4/'DL x=+1'!$W4</f>
        <v>-66.84813899046587</v>
      </c>
      <c r="AM14" s="6">
        <f>AM4*$W4/'DL x=+1'!$W4</f>
        <v>138.15612357769203</v>
      </c>
    </row>
    <row r="15" spans="2:39" ht="12.75">
      <c r="B15">
        <v>14</v>
      </c>
      <c r="C15" s="2">
        <v>-0.129517</v>
      </c>
      <c r="D15" s="2">
        <v>-0.10215</v>
      </c>
      <c r="U15" s="6">
        <f aca="true" t="shared" si="14" ref="U15:U20">U5</f>
        <v>1002.83</v>
      </c>
      <c r="X15" s="6">
        <f>X5*$W5/'DL x=+1'!$W5-'DL x=+1'!X5</f>
        <v>11.091067222703714</v>
      </c>
      <c r="Y15" s="6">
        <f>Y5*$W5/'DL x=+1'!$W5</f>
        <v>8.471890063144228</v>
      </c>
      <c r="Z15" s="6">
        <f>Z5*$W5/'DL x=+1'!$W5</f>
        <v>-5.416195586461037</v>
      </c>
      <c r="AA15" s="6">
        <f>AA5*$W5/'DL x=+1'!$W5</f>
        <v>-5.129488253075248</v>
      </c>
      <c r="AB15" s="6">
        <f>AB5*$W5/'DL x=+1'!$W5</f>
        <v>4.948018812127889</v>
      </c>
      <c r="AC15" s="6">
        <f>AC5*$W5/'DL x=+1'!$W5</f>
        <v>12.543885325687834</v>
      </c>
      <c r="AD15" s="6">
        <f>AD5*$W5/'DL x=+1'!$W5</f>
        <v>-4.741418530503317</v>
      </c>
      <c r="AE15" s="6">
        <f>AE5*$W5/'DL x=+1'!$W5</f>
        <v>-83.5330765435256</v>
      </c>
      <c r="AF15" s="6">
        <f>AF5*$W5/'DL x=+1'!$W5</f>
        <v>30.37467625304902</v>
      </c>
      <c r="AG15" s="6">
        <f>AG5*$W5/'DL x=+1'!$W5</f>
        <v>-9.159412330828546</v>
      </c>
      <c r="AH15" s="6">
        <f>AH5*$W5/'DL x=+1'!$W5</f>
        <v>-0.7416394754701393</v>
      </c>
      <c r="AI15" s="6">
        <f>AI5*$W5/'DL x=+1'!$W5</f>
        <v>23.607128640792613</v>
      </c>
      <c r="AJ15" s="6">
        <f>AJ5*$W5/'DL x=+1'!$W5</f>
        <v>16.776174599037425</v>
      </c>
      <c r="AK15" s="6">
        <f>AK5*$W5/'DL x=+1'!$W5</f>
        <v>-30.946053284090013</v>
      </c>
      <c r="AL15" s="6">
        <f>AL5*$W5/'DL x=+1'!$W5</f>
        <v>-61.66245303525061</v>
      </c>
      <c r="AM15" s="6">
        <f>AM5*$W5/'DL x=+1'!$W5</f>
        <v>125.52315544102606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4155475</v>
      </c>
      <c r="F16" t="s">
        <v>79</v>
      </c>
      <c r="G16" t="s">
        <v>82</v>
      </c>
      <c r="H16">
        <v>4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1002.83</v>
      </c>
      <c r="O16" t="s">
        <v>84</v>
      </c>
      <c r="P16" t="s">
        <v>82</v>
      </c>
      <c r="Q16" s="2">
        <v>0.609325</v>
      </c>
      <c r="U16" s="6">
        <f t="shared" si="14"/>
        <v>1302.48</v>
      </c>
      <c r="X16" s="6">
        <f>X6*$W6/'DL x=+1'!$W6-'DL x=+1'!X6</f>
        <v>-14.575651369934349</v>
      </c>
      <c r="Y16" s="6">
        <f>Y6*$W6/'DL x=+1'!$W6</f>
        <v>-4.459046254011428</v>
      </c>
      <c r="Z16" s="6">
        <f>Z6*$W6/'DL x=+1'!$W6</f>
        <v>-8.158586823540162</v>
      </c>
      <c r="AA16" s="6">
        <f>AA6*$W6/'DL x=+1'!$W6</f>
        <v>-3.3903118290661234</v>
      </c>
      <c r="AB16" s="6">
        <f>AB6*$W6/'DL x=+1'!$W6</f>
        <v>4.391125578478856</v>
      </c>
      <c r="AC16" s="6">
        <f>AC6*$W6/'DL x=+1'!$W6</f>
        <v>9.863511575973897</v>
      </c>
      <c r="AD16" s="6">
        <f>AD6*$W6/'DL x=+1'!$W6</f>
        <v>-4.376391463680784</v>
      </c>
      <c r="AE16" s="6">
        <f>AE6*$W6/'DL x=+1'!$W6</f>
        <v>-70.98049996882241</v>
      </c>
      <c r="AF16" s="6">
        <f>AF6*$W6/'DL x=+1'!$W6</f>
        <v>22.85141415629653</v>
      </c>
      <c r="AG16" s="6">
        <f>AG6*$W6/'DL x=+1'!$W6</f>
        <v>-8.117339288075643</v>
      </c>
      <c r="AH16" s="6">
        <f>AH6*$W6/'DL x=+1'!$W6</f>
        <v>-0.7001539548462352</v>
      </c>
      <c r="AI16" s="6">
        <f>AI6*$W6/'DL x=+1'!$W6</f>
        <v>23.24540199020593</v>
      </c>
      <c r="AJ16" s="6">
        <f>AJ6*$W6/'DL x=+1'!$W6</f>
        <v>17.365092641011444</v>
      </c>
      <c r="AK16" s="6">
        <f>AK6*$W6/'DL x=+1'!$W6</f>
        <v>-32.480896879068546</v>
      </c>
      <c r="AL16" s="6">
        <f>AL6*$W6/'DL x=+1'!$W6</f>
        <v>-68.02569103912789</v>
      </c>
      <c r="AM16" s="6">
        <f>AM6*$W6/'DL x=+1'!$W6</f>
        <v>137.25167338131817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1502.22</v>
      </c>
      <c r="X17" s="6">
        <f>X7*$W7/'DL x=+1'!$W7-'DL x=+1'!X7</f>
        <v>-31.961911522754235</v>
      </c>
      <c r="Y17" s="6">
        <f>Y7*$W7/'DL x=+1'!$W7</f>
        <v>-13.932917045571678</v>
      </c>
      <c r="Z17" s="6">
        <f>Z7*$W7/'DL x=+1'!$W7</f>
        <v>-10.56420769876903</v>
      </c>
      <c r="AA17" s="6">
        <f>AA7*$W7/'DL x=+1'!$W7</f>
        <v>-3.363501175046583</v>
      </c>
      <c r="AB17" s="6">
        <f>AB7*$W7/'DL x=+1'!$W7</f>
        <v>4.140316953942674</v>
      </c>
      <c r="AC17" s="6">
        <f>AC7*$W7/'DL x=+1'!$W7</f>
        <v>11.129084810151047</v>
      </c>
      <c r="AD17" s="6">
        <f>AD7*$W7/'DL x=+1'!$W7</f>
        <v>0.00906760661943982</v>
      </c>
      <c r="AE17" s="6">
        <f>AE7*$W7/'DL x=+1'!$W7</f>
        <v>-70.61841898241754</v>
      </c>
      <c r="AF17" s="6">
        <f>AF7*$W7/'DL x=+1'!$W7</f>
        <v>15.031222690988743</v>
      </c>
      <c r="AG17" s="6">
        <f>AG7*$W7/'DL x=+1'!$W7</f>
        <v>-6.829609320091976</v>
      </c>
      <c r="AH17" s="6">
        <f>AH7*$W7/'DL x=+1'!$W7</f>
        <v>-0.7383511356892246</v>
      </c>
      <c r="AI17" s="6">
        <f>AI7*$W7/'DL x=+1'!$W7</f>
        <v>22.94381246144545</v>
      </c>
      <c r="AJ17" s="6">
        <f>AJ7*$W7/'DL x=+1'!$W7</f>
        <v>16.270368475311212</v>
      </c>
      <c r="AK17" s="6">
        <f>AK7*$W7/'DL x=+1'!$W7</f>
        <v>-33.13822001085276</v>
      </c>
      <c r="AL17" s="6">
        <f>AL7*$W7/'DL x=+1'!$W7</f>
        <v>-64.94211040873772</v>
      </c>
      <c r="AM17" s="6">
        <f>AM7*$W7/'DL x=+1'!$W7</f>
        <v>128.9232033777355</v>
      </c>
    </row>
    <row r="18" spans="2:39" ht="12.75">
      <c r="B18">
        <v>2</v>
      </c>
      <c r="C18" s="2">
        <v>0.248908</v>
      </c>
      <c r="D18" s="2">
        <v>-0.000760248</v>
      </c>
      <c r="U18" s="6">
        <f t="shared" si="14"/>
        <v>1602.06</v>
      </c>
      <c r="X18" s="6">
        <f>X8*$W8/'DL x=+1'!$W8-'DL x=+1'!X8</f>
        <v>-40.78082898495086</v>
      </c>
      <c r="Y18" s="6">
        <f>Y8*$W8/'DL x=+1'!$W8</f>
        <v>-18.88637914082039</v>
      </c>
      <c r="Z18" s="6">
        <f>Z8*$W8/'DL x=+1'!$W8</f>
        <v>-12.042883825792671</v>
      </c>
      <c r="AA18" s="6">
        <f>AA8*$W8/'DL x=+1'!$W8</f>
        <v>-3.3349914258358737</v>
      </c>
      <c r="AB18" s="6">
        <f>AB8*$W8/'DL x=+1'!$W8</f>
        <v>3.4872038816167827</v>
      </c>
      <c r="AC18" s="6">
        <f>AC8*$W8/'DL x=+1'!$W8</f>
        <v>7.4903164517677565</v>
      </c>
      <c r="AD18" s="6">
        <f>AD8*$W8/'DL x=+1'!$W8</f>
        <v>-2.2776403753930348</v>
      </c>
      <c r="AE18" s="6">
        <f>AE8*$W8/'DL x=+1'!$W8</f>
        <v>-58.81922473993712</v>
      </c>
      <c r="AF18" s="6">
        <f>AF8*$W8/'DL x=+1'!$W8</f>
        <v>11.564970392434535</v>
      </c>
      <c r="AG18" s="6">
        <f>AG8*$W8/'DL x=+1'!$W8</f>
        <v>-6.157689338645802</v>
      </c>
      <c r="AH18" s="6">
        <f>AH8*$W8/'DL x=+1'!$W8</f>
        <v>-0.8440237733768573</v>
      </c>
      <c r="AI18" s="6">
        <f>AI8*$W8/'DL x=+1'!$W8</f>
        <v>22.90812223464465</v>
      </c>
      <c r="AJ18" s="6">
        <f>AJ8*$W8/'DL x=+1'!$W8</f>
        <v>17.812280969397307</v>
      </c>
      <c r="AK18" s="6">
        <f>AK8*$W8/'DL x=+1'!$W8</f>
        <v>-32.31803303713127</v>
      </c>
      <c r="AL18" s="6">
        <f>AL8*$W8/'DL x=+1'!$W8</f>
        <v>-65.58431144708734</v>
      </c>
      <c r="AM18" s="6">
        <f>AM8*$W8/'DL x=+1'!$W8</f>
        <v>131.25241835297507</v>
      </c>
    </row>
    <row r="19" spans="2:39" ht="12.75">
      <c r="B19">
        <v>3</v>
      </c>
      <c r="C19" s="2">
        <v>-0.000212043</v>
      </c>
      <c r="D19" s="2">
        <v>-0.000229251</v>
      </c>
      <c r="U19" s="6">
        <f t="shared" si="14"/>
        <v>1701.96</v>
      </c>
      <c r="X19" s="6">
        <f>X9*$W9/'DL x=+1'!$W9-'DL x=+1'!X9</f>
        <v>-49.576354593767974</v>
      </c>
      <c r="Y19" s="6">
        <f>Y9*$W9/'DL x=+1'!$W9</f>
        <v>-23.534285201038585</v>
      </c>
      <c r="Z19" s="6">
        <f>Z9*$W9/'DL x=+1'!$W9</f>
        <v>-12.908946738084788</v>
      </c>
      <c r="AA19" s="6">
        <f>AA9*$W9/'DL x=+1'!$W9</f>
        <v>-3.8593247115691747</v>
      </c>
      <c r="AB19" s="6">
        <f>AB9*$W9/'DL x=+1'!$W9</f>
        <v>4.050715075138462</v>
      </c>
      <c r="AC19" s="6">
        <f>AC9*$W9/'DL x=+1'!$W9</f>
        <v>9.768013030195483</v>
      </c>
      <c r="AD19" s="6">
        <f>AD9*$W9/'DL x=+1'!$W9</f>
        <v>0.6893707053208679</v>
      </c>
      <c r="AE19" s="6">
        <f>AE9*$W9/'DL x=+1'!$W9</f>
        <v>-63.70384312079128</v>
      </c>
      <c r="AF19" s="6">
        <f>AF9*$W9/'DL x=+1'!$W9</f>
        <v>9.139858200973205</v>
      </c>
      <c r="AG19" s="6">
        <f>AG9*$W9/'DL x=+1'!$W9</f>
        <v>-5.52510579355369</v>
      </c>
      <c r="AH19" s="6">
        <f>AH9*$W9/'DL x=+1'!$W9</f>
        <v>-0.5444327643482241</v>
      </c>
      <c r="AI19" s="6">
        <f>AI9*$W9/'DL x=+1'!$W9</f>
        <v>23.092139514425277</v>
      </c>
      <c r="AJ19" s="6">
        <f>AJ9*$W9/'DL x=+1'!$W9</f>
        <v>16.794874387077492</v>
      </c>
      <c r="AK19" s="6">
        <f>AK9*$W9/'DL x=+1'!$W9</f>
        <v>-29.77438732144692</v>
      </c>
      <c r="AL19" s="6">
        <f>AL9*$W9/'DL x=+1'!$W9</f>
        <v>-63.19404324034035</v>
      </c>
      <c r="AM19" s="6">
        <f>AM9*$W9/'DL x=+1'!$W9</f>
        <v>137.28815043476638</v>
      </c>
    </row>
    <row r="20" spans="2:39" ht="12.75">
      <c r="B20">
        <v>4</v>
      </c>
      <c r="C20" s="2">
        <v>-0.000135562</v>
      </c>
      <c r="D20" s="2">
        <v>1.85625E-05</v>
      </c>
      <c r="U20" s="6">
        <f t="shared" si="14"/>
        <v>1801.83</v>
      </c>
      <c r="X20" s="6">
        <f>X10*$W10/'DL x=+1'!$W10-'DL x=+1'!X10</f>
        <v>-57.942633232702065</v>
      </c>
      <c r="Y20" s="6">
        <f>Y10*$W10/'DL x=+1'!$W10</f>
        <v>-28.145335892337574</v>
      </c>
      <c r="Z20" s="6">
        <f>Z10*$W10/'DL x=+1'!$W10</f>
        <v>-14.407064817355138</v>
      </c>
      <c r="AA20" s="6">
        <f>AA10*$W10/'DL x=+1'!$W10</f>
        <v>-3.6940563904358847</v>
      </c>
      <c r="AB20" s="6">
        <f>AB10*$W10/'DL x=+1'!$W10</f>
        <v>3.2271890602477216</v>
      </c>
      <c r="AC20" s="6">
        <f>AC10*$W10/'DL x=+1'!$W10</f>
        <v>10.240545213974954</v>
      </c>
      <c r="AD20" s="6">
        <f>AD10*$W10/'DL x=+1'!$W10</f>
        <v>1.013002353815704</v>
      </c>
      <c r="AE20" s="6">
        <f>AE10*$W10/'DL x=+1'!$W10</f>
        <v>-62.5941166227346</v>
      </c>
      <c r="AF20" s="6">
        <f>AF10*$W10/'DL x=+1'!$W10</f>
        <v>7.408661596238564</v>
      </c>
      <c r="AG20" s="6">
        <f>AG10*$W10/'DL x=+1'!$W10</f>
        <v>-5.161055145249409</v>
      </c>
      <c r="AH20" s="6">
        <f>AH10*$W10/'DL x=+1'!$W10</f>
        <v>-0.5479218771376974</v>
      </c>
      <c r="AI20" s="6">
        <f>AI10*$W10/'DL x=+1'!$W10</f>
        <v>22.580483761891298</v>
      </c>
      <c r="AJ20" s="6">
        <f>AJ10*$W10/'DL x=+1'!$W10</f>
        <v>16.513158851959613</v>
      </c>
      <c r="AK20" s="6">
        <f>AK10*$W10/'DL x=+1'!$W10</f>
        <v>-32.38811585088335</v>
      </c>
      <c r="AL20" s="6">
        <f>AL10*$W10/'DL x=+1'!$W10</f>
        <v>-59.03875675899999</v>
      </c>
      <c r="AM20" s="6">
        <f>AM10*$W10/'DL x=+1'!$W10</f>
        <v>135.37888217057798</v>
      </c>
    </row>
    <row r="21" spans="2:33" ht="12.75">
      <c r="B21">
        <v>5</v>
      </c>
      <c r="C21" s="2">
        <v>0.000128386</v>
      </c>
      <c r="D21" s="2">
        <v>0.000590863</v>
      </c>
      <c r="U21" s="6"/>
      <c r="AG21" s="1"/>
    </row>
    <row r="22" spans="2:33" ht="12.75">
      <c r="B22">
        <v>6</v>
      </c>
      <c r="C22" s="2">
        <v>0.000123844</v>
      </c>
      <c r="D22" s="2">
        <v>-0.000419891</v>
      </c>
      <c r="AG22" s="1"/>
    </row>
    <row r="23" spans="2:33" ht="12.75">
      <c r="B23">
        <v>7</v>
      </c>
      <c r="C23" s="2">
        <v>-0.000313961</v>
      </c>
      <c r="D23" s="2">
        <v>-0.000774549</v>
      </c>
      <c r="U23" t="s">
        <v>96</v>
      </c>
      <c r="AG23" s="1"/>
    </row>
    <row r="24" spans="2:33" ht="12.75">
      <c r="B24">
        <v>8</v>
      </c>
      <c r="C24" s="2">
        <v>-0.000118673</v>
      </c>
      <c r="D24" s="2">
        <v>0.00154335</v>
      </c>
      <c r="U24" t="s">
        <v>97</v>
      </c>
      <c r="V24" s="11">
        <f>H1</f>
        <v>4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0.00209075</v>
      </c>
      <c r="D25" s="2">
        <v>0.00314172</v>
      </c>
      <c r="AG25" s="1"/>
    </row>
    <row r="26" spans="2:33" ht="12.75">
      <c r="B26">
        <v>10</v>
      </c>
      <c r="C26" s="2">
        <v>-0.00181296</v>
      </c>
      <c r="D26" s="2">
        <v>-0.00526672</v>
      </c>
      <c r="U26" t="s">
        <v>62</v>
      </c>
      <c r="V26" s="6">
        <f>U4</f>
        <v>503.54</v>
      </c>
      <c r="X26" s="13"/>
      <c r="AG26" s="1"/>
    </row>
    <row r="27" spans="2:33" ht="12.75">
      <c r="B27">
        <v>11</v>
      </c>
      <c r="C27" s="2">
        <v>-0.00615229</v>
      </c>
      <c r="D27" s="2">
        <v>-0.00626783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0.0129598</v>
      </c>
      <c r="D28" s="2">
        <v>0.0173692</v>
      </c>
      <c r="V28" s="11">
        <f aca="true" t="shared" si="15" ref="V28:V38">W28+$V$24</f>
        <v>3.5</v>
      </c>
      <c r="W28">
        <v>-0.5</v>
      </c>
      <c r="X28" s="4">
        <f>X$14*$W28^X$24</f>
        <v>-18.13906913044866</v>
      </c>
      <c r="Y28" s="4">
        <f>Y$14*$W28^Y$24</f>
        <v>5.247910142788814</v>
      </c>
      <c r="Z28" s="4">
        <f aca="true" t="shared" si="16" ref="Z28:AE38">Z$14*$W28^Z$24</f>
        <v>0.2839540579350148</v>
      </c>
      <c r="AA28" s="4">
        <f t="shared" si="16"/>
        <v>-0.33151672099103985</v>
      </c>
      <c r="AB28" s="4">
        <f t="shared" si="16"/>
        <v>-0.11593608262571348</v>
      </c>
      <c r="AC28" s="4">
        <f t="shared" si="16"/>
        <v>0.23073805012993848</v>
      </c>
      <c r="AD28" s="4">
        <f t="shared" si="16"/>
        <v>-0.027077482363046457</v>
      </c>
      <c r="AE28" s="4">
        <f t="shared" si="16"/>
        <v>-0.2908628205514014</v>
      </c>
      <c r="AF28" s="4">
        <f>SUM(X28:AE28)</f>
        <v>-13.141859986126095</v>
      </c>
      <c r="AG28" s="1"/>
    </row>
    <row r="29" spans="2:32" ht="12.75">
      <c r="B29">
        <v>13</v>
      </c>
      <c r="C29" s="2">
        <v>0.0728848</v>
      </c>
      <c r="D29" s="2">
        <v>0.0608332</v>
      </c>
      <c r="V29" s="11">
        <f t="shared" si="15"/>
        <v>3.6</v>
      </c>
      <c r="W29">
        <v>-0.4</v>
      </c>
      <c r="X29" s="4">
        <f aca="true" t="shared" si="17" ref="X29:X37">X$14*$W29^X$24</f>
        <v>-14.51125530435893</v>
      </c>
      <c r="Y29" s="4">
        <f aca="true" t="shared" si="18" ref="Y29:Y38">Y$14*$W29^Y$24</f>
        <v>3.3586624913848415</v>
      </c>
      <c r="Z29" s="4">
        <f t="shared" si="16"/>
        <v>0.14538447766272763</v>
      </c>
      <c r="AA29" s="4">
        <f t="shared" si="16"/>
        <v>-0.13578924891792998</v>
      </c>
      <c r="AB29" s="4">
        <f t="shared" si="16"/>
        <v>-0.03798993555479382</v>
      </c>
      <c r="AC29" s="4">
        <f t="shared" si="16"/>
        <v>0.06048659541326263</v>
      </c>
      <c r="AD29" s="4">
        <f t="shared" si="16"/>
        <v>-0.005678559629262765</v>
      </c>
      <c r="AE29" s="4">
        <f t="shared" si="16"/>
        <v>-0.048798683667601046</v>
      </c>
      <c r="AF29" s="4">
        <f aca="true" t="shared" si="19" ref="AF29:AF38">SUM(X29:AE29)</f>
        <v>-11.174978167667687</v>
      </c>
    </row>
    <row r="30" spans="2:32" ht="12.75">
      <c r="B30">
        <v>14</v>
      </c>
      <c r="C30" s="2">
        <v>-0.136795</v>
      </c>
      <c r="D30" s="2">
        <v>-0.0970606</v>
      </c>
      <c r="V30" s="11">
        <f t="shared" si="15"/>
        <v>3.7</v>
      </c>
      <c r="W30">
        <v>-0.3</v>
      </c>
      <c r="X30" s="4">
        <f t="shared" si="17"/>
        <v>-10.883441478269196</v>
      </c>
      <c r="Y30" s="4">
        <f t="shared" si="18"/>
        <v>1.8892476514039729</v>
      </c>
      <c r="Z30" s="4">
        <f t="shared" si="16"/>
        <v>0.0613340765139632</v>
      </c>
      <c r="AA30" s="4">
        <f t="shared" si="16"/>
        <v>-0.04296456704043876</v>
      </c>
      <c r="AB30" s="4">
        <f t="shared" si="16"/>
        <v>-0.00901518978497548</v>
      </c>
      <c r="AC30" s="4">
        <f t="shared" si="16"/>
        <v>0.010765314466862408</v>
      </c>
      <c r="AD30" s="4">
        <f t="shared" si="16"/>
        <v>-0.0007579962102781772</v>
      </c>
      <c r="AE30" s="4">
        <f t="shared" si="16"/>
        <v>-0.004885378472032625</v>
      </c>
      <c r="AF30" s="4">
        <f t="shared" si="19"/>
        <v>-8.979717567392122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4155475</v>
      </c>
      <c r="F31" t="s">
        <v>79</v>
      </c>
      <c r="G31" t="s">
        <v>82</v>
      </c>
      <c r="H31">
        <v>4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0.742819</v>
      </c>
      <c r="V31" s="11">
        <f t="shared" si="15"/>
        <v>3.8</v>
      </c>
      <c r="W31">
        <v>-0.2</v>
      </c>
      <c r="X31" s="4">
        <f t="shared" si="17"/>
        <v>-7.255627652179465</v>
      </c>
      <c r="Y31" s="4">
        <f t="shared" si="18"/>
        <v>0.8396656228462104</v>
      </c>
      <c r="Z31" s="4">
        <f t="shared" si="16"/>
        <v>0.018173059707840954</v>
      </c>
      <c r="AA31" s="4">
        <f t="shared" si="16"/>
        <v>-0.008486828057370624</v>
      </c>
      <c r="AB31" s="4">
        <f t="shared" si="16"/>
        <v>-0.0011871854860873068</v>
      </c>
      <c r="AC31" s="4">
        <f t="shared" si="16"/>
        <v>0.0009451030533322286</v>
      </c>
      <c r="AD31" s="4">
        <f t="shared" si="16"/>
        <v>-4.436374710361535E-05</v>
      </c>
      <c r="AE31" s="4">
        <f t="shared" si="16"/>
        <v>-0.0001906198580765666</v>
      </c>
      <c r="AF31" s="4">
        <f t="shared" si="19"/>
        <v>-6.40675286372072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5"/>
        <v>3.9</v>
      </c>
      <c r="W32">
        <v>-0.1</v>
      </c>
      <c r="X32" s="4">
        <f t="shared" si="17"/>
        <v>-3.6278138260897324</v>
      </c>
      <c r="Y32" s="4">
        <f t="shared" si="18"/>
        <v>0.2099164057115526</v>
      </c>
      <c r="Z32" s="4">
        <f t="shared" si="16"/>
        <v>0.0022716324634801193</v>
      </c>
      <c r="AA32" s="4">
        <f t="shared" si="16"/>
        <v>-0.000530426753585664</v>
      </c>
      <c r="AB32" s="4">
        <f t="shared" si="16"/>
        <v>-3.709954644022834E-05</v>
      </c>
      <c r="AC32" s="4">
        <f t="shared" si="16"/>
        <v>1.4767235208316072E-05</v>
      </c>
      <c r="AD32" s="4">
        <f t="shared" si="16"/>
        <v>-3.465917742469949E-07</v>
      </c>
      <c r="AE32" s="4">
        <f t="shared" si="16"/>
        <v>-7.446088206115882E-07</v>
      </c>
      <c r="AF32" s="4">
        <f t="shared" si="19"/>
        <v>-3.4161796381801124</v>
      </c>
    </row>
    <row r="33" spans="2:32" ht="12.75">
      <c r="B33">
        <v>2</v>
      </c>
      <c r="C33" s="2">
        <v>0.248407</v>
      </c>
      <c r="D33" s="2">
        <v>-0.000572289</v>
      </c>
      <c r="V33" s="11">
        <f t="shared" si="15"/>
        <v>4</v>
      </c>
      <c r="W33">
        <v>0</v>
      </c>
      <c r="X33" s="4">
        <f t="shared" si="17"/>
        <v>0</v>
      </c>
      <c r="Y33" s="4">
        <f t="shared" si="18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4">
        <f t="shared" si="16"/>
        <v>0</v>
      </c>
      <c r="AD33" s="4">
        <f t="shared" si="16"/>
        <v>0</v>
      </c>
      <c r="AE33" s="4">
        <f t="shared" si="16"/>
        <v>0</v>
      </c>
      <c r="AF33" s="4">
        <f t="shared" si="19"/>
        <v>0</v>
      </c>
    </row>
    <row r="34" spans="2:32" ht="12.75">
      <c r="B34">
        <v>3</v>
      </c>
      <c r="C34" s="2">
        <v>0.000111672</v>
      </c>
      <c r="D34" s="2">
        <v>-0.00020329</v>
      </c>
      <c r="V34" s="11">
        <f t="shared" si="15"/>
        <v>4.1</v>
      </c>
      <c r="W34">
        <v>0.1</v>
      </c>
      <c r="X34" s="4">
        <f t="shared" si="17"/>
        <v>3.6278138260897324</v>
      </c>
      <c r="Y34" s="4">
        <f t="shared" si="18"/>
        <v>0.2099164057115526</v>
      </c>
      <c r="Z34" s="4">
        <f t="shared" si="16"/>
        <v>-0.0022716324634801193</v>
      </c>
      <c r="AA34" s="4">
        <f t="shared" si="16"/>
        <v>-0.000530426753585664</v>
      </c>
      <c r="AB34" s="4">
        <f t="shared" si="16"/>
        <v>3.709954644022834E-05</v>
      </c>
      <c r="AC34" s="4">
        <f t="shared" si="16"/>
        <v>1.4767235208316072E-05</v>
      </c>
      <c r="AD34" s="4">
        <f t="shared" si="16"/>
        <v>3.465917742469949E-07</v>
      </c>
      <c r="AE34" s="4">
        <f t="shared" si="16"/>
        <v>-7.446088206115882E-07</v>
      </c>
      <c r="AF34" s="4">
        <f t="shared" si="19"/>
        <v>3.8349796413488213</v>
      </c>
    </row>
    <row r="35" spans="2:32" ht="12.75">
      <c r="B35">
        <v>4</v>
      </c>
      <c r="C35" s="2">
        <v>-0.000204323</v>
      </c>
      <c r="D35" s="2">
        <v>1.75346E-05</v>
      </c>
      <c r="V35" s="11">
        <f t="shared" si="15"/>
        <v>4.2</v>
      </c>
      <c r="W35">
        <v>0.2</v>
      </c>
      <c r="X35" s="4">
        <f t="shared" si="17"/>
        <v>7.255627652179465</v>
      </c>
      <c r="Y35" s="4">
        <f t="shared" si="18"/>
        <v>0.8396656228462104</v>
      </c>
      <c r="Z35" s="4">
        <f t="shared" si="16"/>
        <v>-0.018173059707840954</v>
      </c>
      <c r="AA35" s="4">
        <f t="shared" si="16"/>
        <v>-0.008486828057370624</v>
      </c>
      <c r="AB35" s="4">
        <f t="shared" si="16"/>
        <v>0.0011871854860873068</v>
      </c>
      <c r="AC35" s="4">
        <f t="shared" si="16"/>
        <v>0.0009451030533322286</v>
      </c>
      <c r="AD35" s="4">
        <f t="shared" si="16"/>
        <v>4.436374710361535E-05</v>
      </c>
      <c r="AE35" s="4">
        <f t="shared" si="16"/>
        <v>-0.0001906198580765666</v>
      </c>
      <c r="AF35" s="4">
        <f t="shared" si="19"/>
        <v>8.070619419688912</v>
      </c>
    </row>
    <row r="36" spans="2:32" ht="12.75">
      <c r="B36">
        <v>5</v>
      </c>
      <c r="C36" s="2">
        <v>8.49067E-05</v>
      </c>
      <c r="D36" s="2">
        <v>0.000582156</v>
      </c>
      <c r="V36" s="11">
        <f t="shared" si="15"/>
        <v>4.3</v>
      </c>
      <c r="W36">
        <v>0.3</v>
      </c>
      <c r="X36" s="4">
        <f t="shared" si="17"/>
        <v>10.883441478269196</v>
      </c>
      <c r="Y36" s="4">
        <f t="shared" si="18"/>
        <v>1.8892476514039729</v>
      </c>
      <c r="Z36" s="4">
        <f t="shared" si="16"/>
        <v>-0.0613340765139632</v>
      </c>
      <c r="AA36" s="4">
        <f t="shared" si="16"/>
        <v>-0.04296456704043876</v>
      </c>
      <c r="AB36" s="4">
        <f t="shared" si="16"/>
        <v>0.00901518978497548</v>
      </c>
      <c r="AC36" s="4">
        <f t="shared" si="16"/>
        <v>0.010765314466862408</v>
      </c>
      <c r="AD36" s="4">
        <f t="shared" si="16"/>
        <v>0.0007579962102781772</v>
      </c>
      <c r="AE36" s="4">
        <f t="shared" si="16"/>
        <v>-0.004885378472032625</v>
      </c>
      <c r="AF36" s="4">
        <f t="shared" si="19"/>
        <v>12.684043608108851</v>
      </c>
    </row>
    <row r="37" spans="2:32" ht="12.75">
      <c r="B37">
        <v>6</v>
      </c>
      <c r="C37" s="2">
        <v>0.000109971</v>
      </c>
      <c r="D37" s="2">
        <v>-0.00043489</v>
      </c>
      <c r="V37" s="11">
        <f t="shared" si="15"/>
        <v>4.4</v>
      </c>
      <c r="W37">
        <v>0.4</v>
      </c>
      <c r="X37" s="4">
        <f t="shared" si="17"/>
        <v>14.51125530435893</v>
      </c>
      <c r="Y37" s="4">
        <f t="shared" si="18"/>
        <v>3.3586624913848415</v>
      </c>
      <c r="Z37" s="4">
        <f t="shared" si="16"/>
        <v>-0.14538447766272763</v>
      </c>
      <c r="AA37" s="4">
        <f t="shared" si="16"/>
        <v>-0.13578924891792998</v>
      </c>
      <c r="AB37" s="4">
        <f t="shared" si="16"/>
        <v>0.03798993555479382</v>
      </c>
      <c r="AC37" s="4">
        <f t="shared" si="16"/>
        <v>0.06048659541326263</v>
      </c>
      <c r="AD37" s="4">
        <f t="shared" si="16"/>
        <v>0.005678559629262765</v>
      </c>
      <c r="AE37" s="4">
        <f>AE$14*$W37^AE$24</f>
        <v>-0.048798683667601046</v>
      </c>
      <c r="AF37" s="4">
        <f t="shared" si="19"/>
        <v>17.64410047609283</v>
      </c>
    </row>
    <row r="38" spans="2:32" ht="12.75">
      <c r="B38">
        <v>7</v>
      </c>
      <c r="C38" s="2">
        <v>-0.000247021</v>
      </c>
      <c r="D38" s="2">
        <v>-0.000813449</v>
      </c>
      <c r="V38" s="11">
        <f t="shared" si="15"/>
        <v>4.5</v>
      </c>
      <c r="W38">
        <v>0.5</v>
      </c>
      <c r="X38" s="4">
        <f>X$14*$W38^X$24</f>
        <v>18.13906913044866</v>
      </c>
      <c r="Y38" s="4">
        <f t="shared" si="18"/>
        <v>5.247910142788814</v>
      </c>
      <c r="Z38" s="4">
        <f t="shared" si="16"/>
        <v>-0.2839540579350148</v>
      </c>
      <c r="AA38" s="4">
        <f t="shared" si="16"/>
        <v>-0.33151672099103985</v>
      </c>
      <c r="AB38" s="4">
        <f t="shared" si="16"/>
        <v>0.11593608262571348</v>
      </c>
      <c r="AC38" s="4">
        <f t="shared" si="16"/>
        <v>0.23073805012993848</v>
      </c>
      <c r="AD38" s="4">
        <f t="shared" si="16"/>
        <v>0.027077482363046457</v>
      </c>
      <c r="AE38" s="4">
        <f t="shared" si="16"/>
        <v>-0.2908628205514014</v>
      </c>
      <c r="AF38" s="4">
        <f t="shared" si="19"/>
        <v>22.85439728887872</v>
      </c>
    </row>
    <row r="39" spans="2:22" ht="12.75">
      <c r="B39">
        <v>8</v>
      </c>
      <c r="C39" s="2">
        <v>-0.000109602</v>
      </c>
      <c r="D39" s="2">
        <v>0.00170363</v>
      </c>
      <c r="V39" s="11"/>
    </row>
    <row r="40" spans="2:4" ht="12.75">
      <c r="B40">
        <v>9</v>
      </c>
      <c r="C40" s="2">
        <v>0.00177763</v>
      </c>
      <c r="D40" s="2">
        <v>0.00343732</v>
      </c>
    </row>
    <row r="41" spans="2:24" ht="12.75">
      <c r="B41">
        <v>10</v>
      </c>
      <c r="C41" s="2">
        <v>-0.00185549</v>
      </c>
      <c r="D41" s="2">
        <v>-0.00507338</v>
      </c>
      <c r="U41" t="s">
        <v>62</v>
      </c>
      <c r="V41" s="6">
        <f>U10</f>
        <v>1801.83</v>
      </c>
      <c r="X41" s="13"/>
    </row>
    <row r="42" spans="2:33" ht="12.75">
      <c r="B42">
        <v>11</v>
      </c>
      <c r="C42" s="2">
        <v>-0.00517131</v>
      </c>
      <c r="D42" s="2">
        <v>-0.00610924</v>
      </c>
      <c r="V42" s="13" t="s">
        <v>98</v>
      </c>
      <c r="W42" s="13" t="s">
        <v>79</v>
      </c>
      <c r="AF42" t="s">
        <v>99</v>
      </c>
      <c r="AG42" t="s">
        <v>134</v>
      </c>
    </row>
    <row r="43" spans="2:33" ht="12.75">
      <c r="B43">
        <v>12</v>
      </c>
      <c r="C43" s="2">
        <v>0.0142926</v>
      </c>
      <c r="D43" s="2">
        <v>0.0191617</v>
      </c>
      <c r="V43" s="11">
        <f aca="true" t="shared" si="20" ref="V43:V53">W43+$V$24</f>
        <v>3.5</v>
      </c>
      <c r="W43">
        <v>-0.5</v>
      </c>
      <c r="X43" s="4">
        <f>X$20*$W43^X$24</f>
        <v>28.971316616351032</v>
      </c>
      <c r="Y43" s="4">
        <f>Y$20*$W43^Y$24</f>
        <v>-7.0363339730843935</v>
      </c>
      <c r="Z43" s="4">
        <f aca="true" t="shared" si="21" ref="Z43:AE53">Z$20*$W43^Z$24</f>
        <v>1.8008831021693923</v>
      </c>
      <c r="AA43" s="4">
        <f t="shared" si="21"/>
        <v>-0.2308785244022428</v>
      </c>
      <c r="AB43" s="4">
        <f t="shared" si="21"/>
        <v>-0.1008496581327413</v>
      </c>
      <c r="AC43" s="4">
        <f t="shared" si="21"/>
        <v>0.16000851896835866</v>
      </c>
      <c r="AD43" s="4">
        <f t="shared" si="21"/>
        <v>-0.007914080889185188</v>
      </c>
      <c r="AE43" s="4">
        <f t="shared" si="21"/>
        <v>-0.24450826805755704</v>
      </c>
      <c r="AF43" s="4">
        <f>SUM(X43:AE43)</f>
        <v>23.311723732922662</v>
      </c>
      <c r="AG43" s="4">
        <f>AF43-$AF$43+'DL x=+3'!$AG$53</f>
        <v>-13.868445492079415</v>
      </c>
    </row>
    <row r="44" spans="2:33" ht="12.75">
      <c r="B44">
        <v>13</v>
      </c>
      <c r="C44" s="2">
        <v>0.0703826</v>
      </c>
      <c r="D44" s="2">
        <v>0.0624755</v>
      </c>
      <c r="V44" s="11">
        <f t="shared" si="20"/>
        <v>3.6</v>
      </c>
      <c r="W44">
        <v>-0.4</v>
      </c>
      <c r="X44" s="4">
        <f aca="true" t="shared" si="22" ref="X44:X53">X$20*$W44^X$24</f>
        <v>23.177053293080828</v>
      </c>
      <c r="Y44" s="4">
        <f aca="true" t="shared" si="23" ref="Y44:Y53">Y$20*$W44^Y$24</f>
        <v>-4.503253742774013</v>
      </c>
      <c r="Z44" s="4">
        <f t="shared" si="21"/>
        <v>0.9220521483107291</v>
      </c>
      <c r="AA44" s="4">
        <f t="shared" si="21"/>
        <v>-0.0945678435951587</v>
      </c>
      <c r="AB44" s="4">
        <f t="shared" si="21"/>
        <v>-0.03304641597693669</v>
      </c>
      <c r="AC44" s="4">
        <f t="shared" si="21"/>
        <v>0.04194527319644144</v>
      </c>
      <c r="AD44" s="4">
        <f t="shared" si="21"/>
        <v>-0.0016597030564916508</v>
      </c>
      <c r="AE44" s="4">
        <f t="shared" si="21"/>
        <v>-0.041021680269875384</v>
      </c>
      <c r="AF44" s="4">
        <f aca="true" t="shared" si="24" ref="AF44:AF53">SUM(X44:AE44)</f>
        <v>19.46750132891552</v>
      </c>
      <c r="AG44" s="4">
        <f>AF44-$AF$43+'DL x=+3'!$AG$53</f>
        <v>-17.712667896086558</v>
      </c>
    </row>
    <row r="45" spans="2:33" ht="12.75">
      <c r="B45">
        <v>14</v>
      </c>
      <c r="C45" s="2">
        <v>-0.141189</v>
      </c>
      <c r="D45" s="2">
        <v>-0.0933021</v>
      </c>
      <c r="V45" s="11">
        <f t="shared" si="20"/>
        <v>3.7</v>
      </c>
      <c r="W45">
        <v>-0.3</v>
      </c>
      <c r="X45" s="4">
        <f t="shared" si="22"/>
        <v>17.38278996981062</v>
      </c>
      <c r="Y45" s="4">
        <f t="shared" si="23"/>
        <v>-2.5330802303103814</v>
      </c>
      <c r="Z45" s="4">
        <f t="shared" si="21"/>
        <v>0.38899075006858874</v>
      </c>
      <c r="AA45" s="4">
        <f t="shared" si="21"/>
        <v>-0.029921856762530664</v>
      </c>
      <c r="AB45" s="4">
        <f t="shared" si="21"/>
        <v>-0.007842069416401963</v>
      </c>
      <c r="AC45" s="4">
        <f t="shared" si="21"/>
        <v>0.007465357460987741</v>
      </c>
      <c r="AD45" s="4">
        <f t="shared" si="21"/>
        <v>-0.00022154361477949445</v>
      </c>
      <c r="AE45" s="4">
        <f t="shared" si="21"/>
        <v>-0.0041067999916176165</v>
      </c>
      <c r="AF45" s="4">
        <f t="shared" si="24"/>
        <v>15.204073577244483</v>
      </c>
      <c r="AG45" s="4">
        <f>AF45-$AF$43+'DL x=+3'!$AG$53</f>
        <v>-21.976095647757596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4155475</v>
      </c>
      <c r="F46" t="s">
        <v>79</v>
      </c>
      <c r="G46" t="s">
        <v>82</v>
      </c>
      <c r="H46">
        <v>4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1502.22</v>
      </c>
      <c r="O46" t="s">
        <v>84</v>
      </c>
      <c r="P46" t="s">
        <v>82</v>
      </c>
      <c r="Q46" s="2">
        <v>0.805339</v>
      </c>
      <c r="V46" s="11">
        <f t="shared" si="20"/>
        <v>3.8</v>
      </c>
      <c r="W46">
        <v>-0.2</v>
      </c>
      <c r="X46" s="4">
        <f t="shared" si="22"/>
        <v>11.588526646540414</v>
      </c>
      <c r="Y46" s="4">
        <f t="shared" si="23"/>
        <v>-1.1258134356935032</v>
      </c>
      <c r="Z46" s="4">
        <f t="shared" si="21"/>
        <v>0.11525651853884114</v>
      </c>
      <c r="AA46" s="4">
        <f t="shared" si="21"/>
        <v>-0.005910490224697419</v>
      </c>
      <c r="AB46" s="4">
        <f t="shared" si="21"/>
        <v>-0.0010327004992792715</v>
      </c>
      <c r="AC46" s="4">
        <f t="shared" si="21"/>
        <v>0.0006553948936943975</v>
      </c>
      <c r="AD46" s="4">
        <f t="shared" si="21"/>
        <v>-1.2966430128841022E-05</v>
      </c>
      <c r="AE46" s="4">
        <f t="shared" si="21"/>
        <v>-0.00016024093855420072</v>
      </c>
      <c r="AF46" s="4">
        <f>SUM(X46:AE46)</f>
        <v>10.571508726186787</v>
      </c>
      <c r="AG46" s="4">
        <f>AF46-$AF$43+'DL x=+3'!$AG$53</f>
        <v>-26.60866049881529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3.9</v>
      </c>
      <c r="W47">
        <v>-0.1</v>
      </c>
      <c r="X47" s="4">
        <f t="shared" si="22"/>
        <v>5.794263323270207</v>
      </c>
      <c r="Y47" s="4">
        <f t="shared" si="23"/>
        <v>-0.2814533589233758</v>
      </c>
      <c r="Z47" s="4">
        <f t="shared" si="21"/>
        <v>0.014407064817355143</v>
      </c>
      <c r="AA47" s="4">
        <f t="shared" si="21"/>
        <v>-0.00036940563904358867</v>
      </c>
      <c r="AB47" s="4">
        <f t="shared" si="21"/>
        <v>-3.227189060247723E-05</v>
      </c>
      <c r="AC47" s="4">
        <f t="shared" si="21"/>
        <v>1.024054521397496E-05</v>
      </c>
      <c r="AD47" s="4">
        <f t="shared" si="21"/>
        <v>-1.0130023538157048E-07</v>
      </c>
      <c r="AE47" s="4">
        <f t="shared" si="21"/>
        <v>-6.259411662273466E-07</v>
      </c>
      <c r="AF47" s="4">
        <f t="shared" si="24"/>
        <v>5.5268248649383525</v>
      </c>
      <c r="AG47" s="4">
        <f>AF47-$AF$43+'DL x=+3'!$AG$53</f>
        <v>-31.653344360063727</v>
      </c>
    </row>
    <row r="48" spans="2:33" ht="12.75">
      <c r="B48">
        <v>2</v>
      </c>
      <c r="C48" s="2">
        <v>0.248041</v>
      </c>
      <c r="D48" s="2">
        <v>-0.000376634</v>
      </c>
      <c r="V48" s="11">
        <f t="shared" si="20"/>
        <v>4</v>
      </c>
      <c r="W48">
        <v>0</v>
      </c>
      <c r="X48" s="4">
        <f t="shared" si="22"/>
        <v>0</v>
      </c>
      <c r="Y48" s="4">
        <f t="shared" si="23"/>
        <v>0</v>
      </c>
      <c r="Z48" s="4">
        <f t="shared" si="21"/>
        <v>0</v>
      </c>
      <c r="AA48" s="4">
        <f t="shared" si="21"/>
        <v>0</v>
      </c>
      <c r="AB48" s="4">
        <f t="shared" si="21"/>
        <v>0</v>
      </c>
      <c r="AC48" s="4">
        <f t="shared" si="21"/>
        <v>0</v>
      </c>
      <c r="AD48" s="4">
        <f t="shared" si="21"/>
        <v>0</v>
      </c>
      <c r="AE48" s="4">
        <f t="shared" si="21"/>
        <v>0</v>
      </c>
      <c r="AF48" s="4">
        <f t="shared" si="24"/>
        <v>0</v>
      </c>
      <c r="AG48" s="4">
        <f>AF48-$AF$43+'DL x=+3'!$AG$53</f>
        <v>-37.180169225002075</v>
      </c>
    </row>
    <row r="49" spans="2:33" ht="12.75">
      <c r="B49">
        <v>3</v>
      </c>
      <c r="C49" s="2">
        <v>0.000349114</v>
      </c>
      <c r="D49" s="2">
        <v>-0.000171128</v>
      </c>
      <c r="V49" s="11">
        <f t="shared" si="20"/>
        <v>4.1</v>
      </c>
      <c r="W49">
        <v>0.1</v>
      </c>
      <c r="X49" s="4">
        <f t="shared" si="22"/>
        <v>-5.794263323270207</v>
      </c>
      <c r="Y49" s="4">
        <f t="shared" si="23"/>
        <v>-0.2814533589233758</v>
      </c>
      <c r="Z49" s="4">
        <f t="shared" si="21"/>
        <v>-0.014407064817355143</v>
      </c>
      <c r="AA49" s="4">
        <f t="shared" si="21"/>
        <v>-0.00036940563904358867</v>
      </c>
      <c r="AB49" s="4">
        <f t="shared" si="21"/>
        <v>3.227189060247723E-05</v>
      </c>
      <c r="AC49" s="4">
        <f t="shared" si="21"/>
        <v>1.024054521397496E-05</v>
      </c>
      <c r="AD49" s="4">
        <f t="shared" si="21"/>
        <v>1.0130023538157048E-07</v>
      </c>
      <c r="AE49" s="4">
        <f t="shared" si="21"/>
        <v>-6.259411662273466E-07</v>
      </c>
      <c r="AF49" s="4">
        <f t="shared" si="24"/>
        <v>-6.090451164855096</v>
      </c>
      <c r="AG49" s="4">
        <f>AF49-$AF$43+'DL x=+3'!$AG$53</f>
        <v>-43.27062038985717</v>
      </c>
    </row>
    <row r="50" spans="2:33" ht="12.75">
      <c r="B50">
        <v>4</v>
      </c>
      <c r="C50" s="2">
        <v>-0.000264705</v>
      </c>
      <c r="D50" s="2">
        <v>1.85007E-05</v>
      </c>
      <c r="V50" s="11">
        <f t="shared" si="20"/>
        <v>4.2</v>
      </c>
      <c r="W50">
        <v>0.2</v>
      </c>
      <c r="X50" s="4">
        <f t="shared" si="22"/>
        <v>-11.588526646540414</v>
      </c>
      <c r="Y50" s="4">
        <f t="shared" si="23"/>
        <v>-1.1258134356935032</v>
      </c>
      <c r="Z50" s="4">
        <f t="shared" si="21"/>
        <v>-0.11525651853884114</v>
      </c>
      <c r="AA50" s="4">
        <f t="shared" si="21"/>
        <v>-0.005910490224697419</v>
      </c>
      <c r="AB50" s="4">
        <f t="shared" si="21"/>
        <v>0.0010327004992792715</v>
      </c>
      <c r="AC50" s="4">
        <f t="shared" si="21"/>
        <v>0.0006553948936943975</v>
      </c>
      <c r="AD50" s="4">
        <f t="shared" si="21"/>
        <v>1.2966430128841022E-05</v>
      </c>
      <c r="AE50" s="4">
        <f t="shared" si="21"/>
        <v>-0.00016024093855420072</v>
      </c>
      <c r="AF50" s="4">
        <f t="shared" si="24"/>
        <v>-12.833966270112908</v>
      </c>
      <c r="AG50" s="4">
        <f>AF50-$AF$43+'DL x=+3'!$AG$53</f>
        <v>-50.014135495114985</v>
      </c>
    </row>
    <row r="51" spans="2:33" ht="12.75">
      <c r="B51">
        <v>5</v>
      </c>
      <c r="C51" s="2">
        <v>8.42785E-05</v>
      </c>
      <c r="D51" s="2">
        <v>0.000574898</v>
      </c>
      <c r="V51" s="11">
        <f t="shared" si="20"/>
        <v>4.3</v>
      </c>
      <c r="W51">
        <v>0.3</v>
      </c>
      <c r="X51" s="4">
        <f t="shared" si="22"/>
        <v>-17.38278996981062</v>
      </c>
      <c r="Y51" s="4">
        <f t="shared" si="23"/>
        <v>-2.5330802303103814</v>
      </c>
      <c r="Z51" s="4">
        <f t="shared" si="21"/>
        <v>-0.38899075006858874</v>
      </c>
      <c r="AA51" s="4">
        <f t="shared" si="21"/>
        <v>-0.029921856762530664</v>
      </c>
      <c r="AB51" s="4">
        <f t="shared" si="21"/>
        <v>0.007842069416401963</v>
      </c>
      <c r="AC51" s="4">
        <f t="shared" si="21"/>
        <v>0.007465357460987741</v>
      </c>
      <c r="AD51" s="4">
        <f t="shared" si="21"/>
        <v>0.00022154361477949445</v>
      </c>
      <c r="AE51" s="4">
        <f t="shared" si="21"/>
        <v>-0.0041067999916176165</v>
      </c>
      <c r="AF51" s="4">
        <f t="shared" si="24"/>
        <v>-20.323360636451575</v>
      </c>
      <c r="AG51" s="4">
        <f>AF51-$AF$43+'DL x=+3'!$AG$53</f>
        <v>-57.50352986145366</v>
      </c>
    </row>
    <row r="52" spans="2:33" ht="12.75">
      <c r="B52">
        <v>6</v>
      </c>
      <c r="C52" s="2">
        <v>0.000103743</v>
      </c>
      <c r="D52" s="2">
        <v>-0.000407683</v>
      </c>
      <c r="V52" s="11">
        <f t="shared" si="20"/>
        <v>4.4</v>
      </c>
      <c r="W52">
        <v>0.4</v>
      </c>
      <c r="X52" s="4">
        <f t="shared" si="22"/>
        <v>-23.177053293080828</v>
      </c>
      <c r="Y52" s="4">
        <f t="shared" si="23"/>
        <v>-4.503253742774013</v>
      </c>
      <c r="Z52" s="4">
        <f t="shared" si="21"/>
        <v>-0.9220521483107291</v>
      </c>
      <c r="AA52" s="4">
        <f t="shared" si="21"/>
        <v>-0.0945678435951587</v>
      </c>
      <c r="AB52" s="4">
        <f t="shared" si="21"/>
        <v>0.03304641597693669</v>
      </c>
      <c r="AC52" s="4">
        <f t="shared" si="21"/>
        <v>0.04194527319644144</v>
      </c>
      <c r="AD52" s="4">
        <f>AD$20*$W52^AD$24</f>
        <v>0.0016597030564916508</v>
      </c>
      <c r="AE52" s="4">
        <f t="shared" si="21"/>
        <v>-0.041021680269875384</v>
      </c>
      <c r="AF52" s="4">
        <f t="shared" si="24"/>
        <v>-28.661297315800734</v>
      </c>
      <c r="AG52" s="4">
        <f>AF52-$AF$43+'DL x=+3'!$AG$53</f>
        <v>-65.84146654080281</v>
      </c>
    </row>
    <row r="53" spans="2:33" ht="12.75">
      <c r="B53">
        <v>7</v>
      </c>
      <c r="C53" s="2">
        <v>-0.000278859</v>
      </c>
      <c r="D53" s="2">
        <v>-0.000830337</v>
      </c>
      <c r="V53" s="11">
        <f t="shared" si="20"/>
        <v>4.5</v>
      </c>
      <c r="W53">
        <v>0.5</v>
      </c>
      <c r="X53" s="4">
        <f t="shared" si="22"/>
        <v>-28.971316616351032</v>
      </c>
      <c r="Y53" s="4">
        <f t="shared" si="23"/>
        <v>-7.0363339730843935</v>
      </c>
      <c r="Z53" s="4">
        <f t="shared" si="21"/>
        <v>-1.8008831021693923</v>
      </c>
      <c r="AA53" s="4">
        <f t="shared" si="21"/>
        <v>-0.2308785244022428</v>
      </c>
      <c r="AB53" s="4">
        <f t="shared" si="21"/>
        <v>0.1008496581327413</v>
      </c>
      <c r="AC53" s="4">
        <f t="shared" si="21"/>
        <v>0.16000851896835866</v>
      </c>
      <c r="AD53" s="4">
        <f t="shared" si="21"/>
        <v>0.007914080889185188</v>
      </c>
      <c r="AE53" s="4">
        <f t="shared" si="21"/>
        <v>-0.24450826805755704</v>
      </c>
      <c r="AF53" s="4">
        <f t="shared" si="24"/>
        <v>-38.01514822607434</v>
      </c>
      <c r="AG53" s="4">
        <f>AF53-$AF$43+'DL x=+3'!$AG$53</f>
        <v>-75.19531745107642</v>
      </c>
    </row>
    <row r="54" spans="2:4" ht="12.75">
      <c r="B54">
        <v>8</v>
      </c>
      <c r="C54" s="2">
        <v>2.27205E-07</v>
      </c>
      <c r="D54" s="2">
        <v>0.00162724</v>
      </c>
    </row>
    <row r="55" spans="2:4" ht="12.75">
      <c r="B55">
        <v>9</v>
      </c>
      <c r="C55" s="2">
        <v>0.00176947</v>
      </c>
      <c r="D55" s="2">
        <v>0.0032304</v>
      </c>
    </row>
    <row r="56" spans="2:4" ht="12.75">
      <c r="B56">
        <v>10</v>
      </c>
      <c r="C56" s="2">
        <v>-0.00207803</v>
      </c>
      <c r="D56" s="2">
        <v>-0.00514978</v>
      </c>
    </row>
    <row r="57" spans="2:4" ht="12.75">
      <c r="B57">
        <v>11</v>
      </c>
      <c r="C57" s="2">
        <v>-0.00558034</v>
      </c>
      <c r="D57" s="2">
        <v>-0.00725826</v>
      </c>
    </row>
    <row r="58" spans="2:4" ht="12.75">
      <c r="B58">
        <v>12</v>
      </c>
      <c r="C58" s="2">
        <v>0.014797</v>
      </c>
      <c r="D58" s="2">
        <v>0.0192782</v>
      </c>
    </row>
    <row r="59" spans="2:4" ht="12.75">
      <c r="B59">
        <v>13</v>
      </c>
      <c r="C59" s="2">
        <v>0.0732185</v>
      </c>
      <c r="D59" s="2">
        <v>0.0659633</v>
      </c>
    </row>
    <row r="60" spans="2:4" ht="12.75">
      <c r="B60">
        <v>14</v>
      </c>
      <c r="C60" s="2">
        <v>-0.135988</v>
      </c>
      <c r="D60" s="2">
        <v>-0.0956057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4155475</v>
      </c>
      <c r="F61" t="s">
        <v>79</v>
      </c>
      <c r="G61" t="s">
        <v>82</v>
      </c>
      <c r="H61">
        <v>4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0.831231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0.247851</v>
      </c>
      <c r="D63" s="2">
        <v>-0.00028983</v>
      </c>
    </row>
    <row r="64" spans="2:4" ht="12.75">
      <c r="B64">
        <v>3</v>
      </c>
      <c r="C64" s="2">
        <v>0.000473312</v>
      </c>
      <c r="D64" s="2">
        <v>-0.000154318</v>
      </c>
    </row>
    <row r="65" spans="2:4" ht="12.75">
      <c r="B65">
        <v>4</v>
      </c>
      <c r="C65" s="2">
        <v>-0.000301807</v>
      </c>
      <c r="D65" s="2">
        <v>2.11521E-05</v>
      </c>
    </row>
    <row r="66" spans="2:4" ht="12.75">
      <c r="B66">
        <v>5</v>
      </c>
      <c r="C66" s="2">
        <v>8.35783E-05</v>
      </c>
      <c r="D66" s="2">
        <v>0.000574101</v>
      </c>
    </row>
    <row r="67" spans="2:4" ht="12.75">
      <c r="B67">
        <v>6</v>
      </c>
      <c r="C67" s="2">
        <v>8.73929E-05</v>
      </c>
      <c r="D67" s="2">
        <v>-0.000446394</v>
      </c>
    </row>
    <row r="68" spans="2:4" ht="12.75">
      <c r="B68">
        <v>7</v>
      </c>
      <c r="C68" s="2">
        <v>-0.000187715</v>
      </c>
      <c r="D68" s="2">
        <v>-0.000809923</v>
      </c>
    </row>
    <row r="69" spans="2:4" ht="12.75">
      <c r="B69">
        <v>8</v>
      </c>
      <c r="C69" s="2">
        <v>-5.708E-05</v>
      </c>
      <c r="D69" s="2">
        <v>0.00164361</v>
      </c>
    </row>
    <row r="70" spans="2:4" ht="12.75">
      <c r="B70">
        <v>9</v>
      </c>
      <c r="C70" s="2">
        <v>0.00147407</v>
      </c>
      <c r="D70" s="2">
        <v>0.00328932</v>
      </c>
    </row>
    <row r="71" spans="2:4" ht="12.75">
      <c r="B71">
        <v>10</v>
      </c>
      <c r="C71" s="2">
        <v>-0.00198789</v>
      </c>
      <c r="D71" s="2">
        <v>-0.00507693</v>
      </c>
    </row>
    <row r="72" spans="2:4" ht="12.75">
      <c r="B72">
        <v>11</v>
      </c>
      <c r="C72" s="2">
        <v>-0.00467033</v>
      </c>
      <c r="D72" s="2">
        <v>-0.00765152</v>
      </c>
    </row>
    <row r="73" spans="2:4" ht="12.75">
      <c r="B73">
        <v>12</v>
      </c>
      <c r="C73" s="2">
        <v>0.0156834</v>
      </c>
      <c r="D73" s="2">
        <v>0.0182898</v>
      </c>
    </row>
    <row r="74" spans="2:4" ht="12.75">
      <c r="B74">
        <v>13</v>
      </c>
      <c r="C74" s="2">
        <v>0.0671178</v>
      </c>
      <c r="D74" s="2">
        <v>0.0687205</v>
      </c>
    </row>
    <row r="75" spans="2:4" ht="12.75">
      <c r="B75">
        <v>14</v>
      </c>
      <c r="C75" s="2">
        <v>-0.147305</v>
      </c>
      <c r="D75" s="2">
        <v>-0.0921643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4155475</v>
      </c>
      <c r="F76" t="s">
        <v>79</v>
      </c>
      <c r="G76" t="s">
        <v>82</v>
      </c>
      <c r="H76">
        <v>4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1701.96</v>
      </c>
      <c r="O76" t="s">
        <v>84</v>
      </c>
      <c r="P76" t="s">
        <v>82</v>
      </c>
      <c r="Q76" s="2">
        <v>0.854206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0.247695</v>
      </c>
      <c r="D78" s="2">
        <v>-0.000229124</v>
      </c>
    </row>
    <row r="79" spans="2:4" ht="12.75">
      <c r="B79">
        <v>3</v>
      </c>
      <c r="C79" s="2">
        <v>0.000589973</v>
      </c>
      <c r="D79" s="2">
        <v>-0.000138507</v>
      </c>
    </row>
    <row r="80" spans="2:4" ht="12.75">
      <c r="B80">
        <v>4</v>
      </c>
      <c r="C80" s="2">
        <v>-0.00032361</v>
      </c>
      <c r="D80" s="2">
        <v>1.36482E-05</v>
      </c>
    </row>
    <row r="81" spans="2:4" ht="12.75">
      <c r="B81">
        <v>5</v>
      </c>
      <c r="C81" s="2">
        <v>9.67481E-05</v>
      </c>
      <c r="D81" s="2">
        <v>0.000578889</v>
      </c>
    </row>
    <row r="82" spans="2:4" ht="12.75">
      <c r="B82">
        <v>6</v>
      </c>
      <c r="C82" s="2">
        <v>0.000101546</v>
      </c>
      <c r="D82" s="2">
        <v>-0.000421025</v>
      </c>
    </row>
    <row r="83" spans="2:4" ht="12.75">
      <c r="B83">
        <v>7</v>
      </c>
      <c r="C83" s="2">
        <v>-0.000244871</v>
      </c>
      <c r="D83" s="2">
        <v>-0.000746404</v>
      </c>
    </row>
    <row r="84" spans="2:4" ht="12.75">
      <c r="B84">
        <v>8</v>
      </c>
      <c r="C84" s="2">
        <v>1.72816E-05</v>
      </c>
      <c r="D84" s="2">
        <v>0.00158419</v>
      </c>
    </row>
    <row r="85" spans="2:4" ht="12.75">
      <c r="B85">
        <v>9</v>
      </c>
      <c r="C85" s="2">
        <v>0.00159697</v>
      </c>
      <c r="D85" s="2">
        <v>0.00344163</v>
      </c>
    </row>
    <row r="86" spans="2:4" ht="12.75">
      <c r="B86">
        <v>10</v>
      </c>
      <c r="C86" s="2">
        <v>-0.00182324</v>
      </c>
      <c r="D86" s="2">
        <v>-0.00501503</v>
      </c>
    </row>
    <row r="87" spans="2:4" ht="12.75">
      <c r="B87">
        <v>11</v>
      </c>
      <c r="C87" s="2">
        <v>-0.00473125</v>
      </c>
      <c r="D87" s="2">
        <v>-0.00656004</v>
      </c>
    </row>
    <row r="88" spans="2:4" ht="12.75">
      <c r="B88">
        <v>12</v>
      </c>
      <c r="C88" s="2">
        <v>0.0164552</v>
      </c>
      <c r="D88" s="2">
        <v>0.0183744</v>
      </c>
    </row>
    <row r="89" spans="2:4" ht="12.75">
      <c r="B89">
        <v>13</v>
      </c>
      <c r="C89" s="2">
        <v>0.0659271</v>
      </c>
      <c r="D89" s="2">
        <v>0.0612332</v>
      </c>
    </row>
    <row r="90" spans="2:4" ht="12.75">
      <c r="B90">
        <v>14</v>
      </c>
      <c r="C90" s="2">
        <v>-0.139034</v>
      </c>
      <c r="D90" s="2">
        <v>-0.0937442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4155475</v>
      </c>
      <c r="F91" t="s">
        <v>79</v>
      </c>
      <c r="G91" t="s">
        <v>82</v>
      </c>
      <c r="H91">
        <v>4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1801.83</v>
      </c>
      <c r="O91" t="s">
        <v>84</v>
      </c>
      <c r="P91" t="s">
        <v>82</v>
      </c>
      <c r="Q91" s="2">
        <v>0.874593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0.247505</v>
      </c>
      <c r="D93" s="2">
        <v>-0.00018575</v>
      </c>
    </row>
    <row r="94" spans="2:4" ht="12.75">
      <c r="B94">
        <v>3</v>
      </c>
      <c r="C94" s="2">
        <v>0.00070566</v>
      </c>
      <c r="D94" s="2">
        <v>-0.000129398</v>
      </c>
    </row>
    <row r="95" spans="2:4" ht="12.75">
      <c r="B95">
        <v>4</v>
      </c>
      <c r="C95" s="2">
        <v>-0.000361214</v>
      </c>
      <c r="D95" s="2">
        <v>1.37375E-05</v>
      </c>
    </row>
    <row r="96" spans="2:4" ht="12.75">
      <c r="B96">
        <v>5</v>
      </c>
      <c r="C96" s="2">
        <v>9.26174E-05</v>
      </c>
      <c r="D96" s="2">
        <v>0.000566138</v>
      </c>
    </row>
    <row r="97" spans="2:4" ht="12.75">
      <c r="B97">
        <v>6</v>
      </c>
      <c r="C97" s="2">
        <v>8.09121E-05</v>
      </c>
      <c r="D97" s="2">
        <v>-0.000414018</v>
      </c>
    </row>
    <row r="98" spans="2:4" ht="12.75">
      <c r="B98">
        <v>7</v>
      </c>
      <c r="C98" s="2">
        <v>-0.000256751</v>
      </c>
      <c r="D98" s="2">
        <v>-0.000812035</v>
      </c>
    </row>
    <row r="99" spans="2:4" ht="12.75">
      <c r="B99">
        <v>8</v>
      </c>
      <c r="C99" s="2">
        <v>2.5398E-05</v>
      </c>
      <c r="D99" s="2">
        <v>0.00148022</v>
      </c>
    </row>
    <row r="100" spans="2:4" ht="12.75">
      <c r="B100">
        <v>9</v>
      </c>
      <c r="C100" s="2">
        <v>0.00156936</v>
      </c>
      <c r="D100" s="2">
        <v>0.00339422</v>
      </c>
    </row>
    <row r="101" spans="2:4" ht="12.75">
      <c r="B101">
        <v>10</v>
      </c>
      <c r="C101" s="2">
        <v>-0.00206997</v>
      </c>
      <c r="D101" s="2">
        <v>-0.00478687</v>
      </c>
    </row>
    <row r="102" spans="2:4" ht="12.75">
      <c r="B102">
        <v>11</v>
      </c>
      <c r="C102" s="2">
        <v>-0.00481407</v>
      </c>
      <c r="D102" s="2">
        <v>-0.00732705</v>
      </c>
    </row>
    <row r="103" spans="2:4" ht="12.75">
      <c r="B103">
        <v>12</v>
      </c>
      <c r="C103" s="2">
        <v>0.0157357</v>
      </c>
      <c r="D103" s="2">
        <v>0.0165334</v>
      </c>
    </row>
    <row r="104" spans="2:4" ht="12.75">
      <c r="B104">
        <v>13</v>
      </c>
      <c r="C104" s="2">
        <v>0.0637266</v>
      </c>
      <c r="D104" s="2">
        <v>0.064962</v>
      </c>
    </row>
    <row r="105" spans="2:4" ht="12.75">
      <c r="B105">
        <v>14</v>
      </c>
      <c r="C105" s="2">
        <v>-0.139973</v>
      </c>
      <c r="D105" s="2">
        <v>-0.0906567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T3" sqref="T3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4155560</v>
      </c>
      <c r="F1" t="s">
        <v>79</v>
      </c>
      <c r="G1" t="s">
        <v>82</v>
      </c>
      <c r="H1">
        <v>5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503.53</v>
      </c>
      <c r="O1" t="s">
        <v>84</v>
      </c>
      <c r="P1" t="s">
        <v>82</v>
      </c>
      <c r="Q1" s="2">
        <v>0.390937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0.20103</v>
      </c>
      <c r="D3" s="2">
        <v>-0.000691203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-0.00087933</v>
      </c>
      <c r="D4" s="2">
        <v>-0.000117828</v>
      </c>
      <c r="S4">
        <v>0</v>
      </c>
      <c r="U4" s="6">
        <f aca="true" ca="1" t="shared" si="2" ref="U4:U10">OFFSET($A$1,U$1+$T$1*$S4-1,13)</f>
        <v>503.53</v>
      </c>
      <c r="V4" s="6"/>
      <c r="W4" s="12">
        <f aca="true" ca="1" t="shared" si="3" ref="W4:W10">OFFSET($A$1,W$1+$T$1*$S4-1,16)</f>
        <v>0.390937</v>
      </c>
      <c r="X4" s="6">
        <f ca="1">-OFFSET($A$1,X$1+$T$1*$S4-1,2)*10000*$T$2</f>
        <v>2010.3</v>
      </c>
      <c r="Y4" s="6">
        <f aca="true" ca="1" t="shared" si="4" ref="Y4:AE10">OFFSET($A$1,Y$1+$T$1*$S4-1,2)*10000*$T$2</f>
        <v>8.7933</v>
      </c>
      <c r="Z4" s="6">
        <f ca="1">-OFFSET($A$1,Z$1+$T$1*$S4-1,2)*10000*$T$2</f>
        <v>0.741358</v>
      </c>
      <c r="AA4" s="6">
        <f ca="1" t="shared" si="4"/>
        <v>2.60989</v>
      </c>
      <c r="AB4" s="6">
        <f ca="1">-OFFSET($A$1,AB$1+$T$1*$S4-1,2)*10000*$T$2</f>
        <v>2.6659200000000003</v>
      </c>
      <c r="AC4" s="6">
        <f ca="1" t="shared" si="4"/>
        <v>-0.27902099999999996</v>
      </c>
      <c r="AD4" s="6">
        <f ca="1">-OFFSET($A$1,AD$1+$T$1*$S4-1,2)*10000*$T$2</f>
        <v>-1.39738</v>
      </c>
      <c r="AE4" s="6">
        <f ca="1" t="shared" si="4"/>
        <v>-11.295599999999999</v>
      </c>
      <c r="AF4" s="6">
        <f aca="true" ca="1" t="shared" si="5" ref="AF4:AL10">OFFSET($A$1,AF$1+$T$1*$S4-1,3)*10000*$T$2</f>
        <v>6.912030000000001</v>
      </c>
      <c r="AG4" s="6">
        <f ca="1">-OFFSET($A$1,AG$1+$T$1*$S4-1,3)*10000*$T$2</f>
        <v>-1.17828</v>
      </c>
      <c r="AH4" s="6">
        <f ca="1" t="shared" si="5"/>
        <v>0.116836</v>
      </c>
      <c r="AI4" s="6">
        <f ca="1">-OFFSET($A$1,AI$1+$T$1*$S4-1,3)*10000*$T$2</f>
        <v>4.45361</v>
      </c>
      <c r="AJ4" s="6">
        <f ca="1" t="shared" si="5"/>
        <v>3.79421</v>
      </c>
      <c r="AK4" s="6">
        <f ca="1">-OFFSET($A$1,AK$1+$T$1*$S4-1,3)*10000*$T$2</f>
        <v>-5.94751</v>
      </c>
      <c r="AL4" s="6">
        <f ca="1" t="shared" si="5"/>
        <v>-12.9558</v>
      </c>
      <c r="AM4" s="6">
        <f ca="1">-OFFSET($A$1,AM$1+$T$1*$S4-1,3)*10000*$T$2</f>
        <v>26.8201</v>
      </c>
    </row>
    <row r="5" spans="2:39" ht="12.75">
      <c r="B5">
        <v>4</v>
      </c>
      <c r="C5" s="2">
        <v>7.41358E-05</v>
      </c>
      <c r="D5" s="2">
        <v>-1.16836E-05</v>
      </c>
      <c r="S5">
        <v>1</v>
      </c>
      <c r="U5" s="6">
        <f ca="1" t="shared" si="2"/>
        <v>1002.81</v>
      </c>
      <c r="V5" s="6"/>
      <c r="W5" s="12">
        <f ca="1" t="shared" si="3"/>
        <v>0.759772</v>
      </c>
      <c r="X5" s="6">
        <f aca="true" ca="1" t="shared" si="6" ref="X5:X10">-OFFSET($A$1,X$1+$T$1*$S5-1,2)*10000*$T$2</f>
        <v>2001.75</v>
      </c>
      <c r="Y5" s="6">
        <f ca="1" t="shared" si="4"/>
        <v>4.772600000000001</v>
      </c>
      <c r="Z5" s="6">
        <f aca="true" ca="1" t="shared" si="7" ref="Z5:Z10">-OFFSET($A$1,Z$1+$T$1*$S5-1,2)*10000*$T$2</f>
        <v>-0.679655</v>
      </c>
      <c r="AA5" s="6">
        <f ca="1" t="shared" si="4"/>
        <v>1.7815400000000001</v>
      </c>
      <c r="AB5" s="6">
        <f aca="true" ca="1" t="shared" si="8" ref="AB5:AB10">-OFFSET($A$1,AB$1+$T$1*$S5-1,2)*10000*$T$2</f>
        <v>2.41391</v>
      </c>
      <c r="AC5" s="6">
        <f ca="1" t="shared" si="4"/>
        <v>0.585249</v>
      </c>
      <c r="AD5" s="6">
        <f aca="true" ca="1" t="shared" si="9" ref="AD5:AD10">-OFFSET($A$1,AD$1+$T$1*$S5-1,2)*10000*$T$2</f>
        <v>-1.08592</v>
      </c>
      <c r="AE5" s="6">
        <f ca="1" t="shared" si="4"/>
        <v>-11.864799999999999</v>
      </c>
      <c r="AF5" s="6">
        <f ca="1" t="shared" si="5"/>
        <v>7.19709</v>
      </c>
      <c r="AG5" s="6">
        <f aca="true" ca="1" t="shared" si="10" ref="AG5:AG10">-OFFSET($A$1,AG$1+$T$1*$S5-1,3)*10000*$T$2</f>
        <v>-1.09544</v>
      </c>
      <c r="AH5" s="6">
        <f ca="1" t="shared" si="5"/>
        <v>-0.005717720000000001</v>
      </c>
      <c r="AI5" s="6">
        <f aca="true" ca="1" t="shared" si="11" ref="AI5:AI10">-OFFSET($A$1,AI$1+$T$1*$S5-1,3)*10000*$T$2</f>
        <v>4.53686</v>
      </c>
      <c r="AJ5" s="6">
        <f ca="1" t="shared" si="5"/>
        <v>3.70575</v>
      </c>
      <c r="AK5" s="6">
        <f aca="true" ca="1" t="shared" si="12" ref="AK5:AK10">-OFFSET($A$1,AK$1+$T$1*$S5-1,3)*10000*$T$2</f>
        <v>-6.29327</v>
      </c>
      <c r="AL5" s="6">
        <f ca="1" t="shared" si="5"/>
        <v>-12.690100000000001</v>
      </c>
      <c r="AM5" s="6">
        <f aca="true" ca="1" t="shared" si="13" ref="AM5:AM10">-OFFSET($A$1,AM$1+$T$1*$S5-1,3)*10000*$T$2</f>
        <v>26.8338</v>
      </c>
    </row>
    <row r="6" spans="2:39" ht="12.75">
      <c r="B6">
        <v>5</v>
      </c>
      <c r="C6" s="2">
        <v>-0.000260989</v>
      </c>
      <c r="D6" s="2">
        <v>0.000445361</v>
      </c>
      <c r="S6">
        <v>2</v>
      </c>
      <c r="U6" s="6">
        <f ca="1" t="shared" si="2"/>
        <v>1302.48</v>
      </c>
      <c r="V6" s="6"/>
      <c r="W6" s="12">
        <f ca="1" t="shared" si="3"/>
        <v>0.925613</v>
      </c>
      <c r="X6" s="6">
        <f ca="1" t="shared" si="6"/>
        <v>1992.54</v>
      </c>
      <c r="Y6" s="6">
        <f ca="1" t="shared" si="4"/>
        <v>0.49351999999999996</v>
      </c>
      <c r="Z6" s="6">
        <f ca="1" t="shared" si="7"/>
        <v>-1.71265</v>
      </c>
      <c r="AA6" s="6">
        <f ca="1" t="shared" si="4"/>
        <v>1.3979300000000001</v>
      </c>
      <c r="AB6" s="6">
        <f ca="1" t="shared" si="8"/>
        <v>2.38482</v>
      </c>
      <c r="AC6" s="6">
        <f ca="1" t="shared" si="4"/>
        <v>0.804716</v>
      </c>
      <c r="AD6" s="6">
        <f ca="1" t="shared" si="9"/>
        <v>-1.5888200000000001</v>
      </c>
      <c r="AE6" s="6">
        <f ca="1" t="shared" si="4"/>
        <v>-11.5724</v>
      </c>
      <c r="AF6" s="6">
        <f ca="1" t="shared" si="5"/>
        <v>6.3988700000000005</v>
      </c>
      <c r="AG6" s="6">
        <f ca="1" t="shared" si="10"/>
        <v>-0.873004</v>
      </c>
      <c r="AH6" s="6">
        <f ca="1" t="shared" si="5"/>
        <v>0.0552285</v>
      </c>
      <c r="AI6" s="6">
        <f ca="1" t="shared" si="11"/>
        <v>4.57555</v>
      </c>
      <c r="AJ6" s="6">
        <f ca="1" t="shared" si="5"/>
        <v>3.3367299999999998</v>
      </c>
      <c r="AK6" s="6">
        <f ca="1" t="shared" si="12"/>
        <v>-6.00627</v>
      </c>
      <c r="AL6" s="6">
        <f ca="1" t="shared" si="5"/>
        <v>-13.171700000000001</v>
      </c>
      <c r="AM6" s="6">
        <f ca="1" t="shared" si="13"/>
        <v>25.1638</v>
      </c>
    </row>
    <row r="7" spans="2:39" ht="12.75">
      <c r="B7">
        <v>6</v>
      </c>
      <c r="C7" s="2">
        <v>0.000266592</v>
      </c>
      <c r="D7" s="2">
        <v>-0.000379421</v>
      </c>
      <c r="S7">
        <v>3</v>
      </c>
      <c r="U7" s="6">
        <f ca="1" t="shared" si="2"/>
        <v>1502.21</v>
      </c>
      <c r="V7" s="6"/>
      <c r="W7" s="12">
        <f ca="1" t="shared" si="3"/>
        <v>1.00298</v>
      </c>
      <c r="X7" s="6">
        <f ca="1" t="shared" si="6"/>
        <v>1985.46</v>
      </c>
      <c r="Y7" s="6">
        <f ca="1" t="shared" si="4"/>
        <v>-3.09569</v>
      </c>
      <c r="Z7" s="6">
        <f ca="1" t="shared" si="7"/>
        <v>-2.46102</v>
      </c>
      <c r="AA7" s="6">
        <f ca="1" t="shared" si="4"/>
        <v>1.0722500000000001</v>
      </c>
      <c r="AB7" s="6">
        <f ca="1" t="shared" si="8"/>
        <v>2.27007</v>
      </c>
      <c r="AC7" s="6">
        <f ca="1" t="shared" si="4"/>
        <v>1.02883</v>
      </c>
      <c r="AD7" s="6">
        <f ca="1" t="shared" si="9"/>
        <v>-0.132537</v>
      </c>
      <c r="AE7" s="6">
        <f ca="1" t="shared" si="4"/>
        <v>-11.6186</v>
      </c>
      <c r="AF7" s="6">
        <f ca="1" t="shared" si="5"/>
        <v>5.71774</v>
      </c>
      <c r="AG7" s="6">
        <f ca="1" t="shared" si="10"/>
        <v>-0.613019</v>
      </c>
      <c r="AH7" s="6">
        <f ca="1" t="shared" si="5"/>
        <v>-0.018427100000000002</v>
      </c>
      <c r="AI7" s="6">
        <f ca="1" t="shared" si="11"/>
        <v>4.56439</v>
      </c>
      <c r="AJ7" s="6">
        <f ca="1" t="shared" si="5"/>
        <v>3.67283</v>
      </c>
      <c r="AK7" s="6">
        <f ca="1" t="shared" si="12"/>
        <v>-6.04941</v>
      </c>
      <c r="AL7" s="6">
        <f ca="1" t="shared" si="5"/>
        <v>-13.1149</v>
      </c>
      <c r="AM7" s="6">
        <f ca="1" t="shared" si="13"/>
        <v>25.7191</v>
      </c>
    </row>
    <row r="8" spans="2:39" ht="12.75">
      <c r="B8">
        <v>7</v>
      </c>
      <c r="C8" s="2">
        <v>2.79021E-05</v>
      </c>
      <c r="D8" s="2">
        <v>-0.000594751</v>
      </c>
      <c r="S8">
        <v>4</v>
      </c>
      <c r="U8" s="6">
        <f ca="1" t="shared" si="2"/>
        <v>1602.06</v>
      </c>
      <c r="V8" s="6"/>
      <c r="W8" s="12">
        <f ca="1" t="shared" si="3"/>
        <v>1.03496</v>
      </c>
      <c r="X8" s="6">
        <f ca="1" t="shared" si="6"/>
        <v>1981.77</v>
      </c>
      <c r="Y8" s="6">
        <f ca="1" t="shared" si="4"/>
        <v>-4.95728</v>
      </c>
      <c r="Z8" s="6">
        <f ca="1" t="shared" si="7"/>
        <v>-2.94419</v>
      </c>
      <c r="AA8" s="6">
        <f ca="1" t="shared" si="4"/>
        <v>1.18905</v>
      </c>
      <c r="AB8" s="6">
        <f ca="1" t="shared" si="8"/>
        <v>2.48517</v>
      </c>
      <c r="AC8" s="6">
        <f ca="1" t="shared" si="4"/>
        <v>1.12919</v>
      </c>
      <c r="AD8" s="6">
        <f ca="1" t="shared" si="9"/>
        <v>-0.6554749999999999</v>
      </c>
      <c r="AE8" s="6">
        <f ca="1" t="shared" si="4"/>
        <v>-10.8121</v>
      </c>
      <c r="AF8" s="6">
        <f ca="1" t="shared" si="5"/>
        <v>5.43039</v>
      </c>
      <c r="AG8" s="6">
        <f ca="1" t="shared" si="10"/>
        <v>-0.566476</v>
      </c>
      <c r="AH8" s="6">
        <f ca="1" t="shared" si="5"/>
        <v>0.0510312</v>
      </c>
      <c r="AI8" s="6">
        <f ca="1" t="shared" si="11"/>
        <v>4.62168</v>
      </c>
      <c r="AJ8" s="6">
        <f ca="1" t="shared" si="5"/>
        <v>3.51019</v>
      </c>
      <c r="AK8" s="6">
        <f ca="1" t="shared" si="12"/>
        <v>-5.969779999999999</v>
      </c>
      <c r="AL8" s="6">
        <f ca="1" t="shared" si="5"/>
        <v>-12.075700000000001</v>
      </c>
      <c r="AM8" s="6">
        <f ca="1" t="shared" si="13"/>
        <v>25.665699999999998</v>
      </c>
    </row>
    <row r="9" spans="2:39" ht="12.75">
      <c r="B9">
        <v>8</v>
      </c>
      <c r="C9" s="2">
        <v>-0.000139738</v>
      </c>
      <c r="D9" s="2">
        <v>0.00129558</v>
      </c>
      <c r="S9">
        <v>5</v>
      </c>
      <c r="U9" s="6">
        <f ca="1" t="shared" si="2"/>
        <v>1701.97</v>
      </c>
      <c r="V9" s="6"/>
      <c r="W9" s="12">
        <f ca="1" t="shared" si="3"/>
        <v>1.06336</v>
      </c>
      <c r="X9" s="6">
        <f ca="1" t="shared" si="6"/>
        <v>1978.23</v>
      </c>
      <c r="Y9" s="6">
        <f ca="1" t="shared" si="4"/>
        <v>-6.760149999999999</v>
      </c>
      <c r="Z9" s="6">
        <f ca="1" t="shared" si="7"/>
        <v>-3.1711199999999997</v>
      </c>
      <c r="AA9" s="6">
        <f ca="1" t="shared" si="4"/>
        <v>1.25111</v>
      </c>
      <c r="AB9" s="6">
        <f ca="1" t="shared" si="8"/>
        <v>2.60922</v>
      </c>
      <c r="AC9" s="6">
        <f ca="1" t="shared" si="4"/>
        <v>0.959669</v>
      </c>
      <c r="AD9" s="6">
        <f ca="1" t="shared" si="9"/>
        <v>-0.240011</v>
      </c>
      <c r="AE9" s="6">
        <f ca="1" t="shared" si="4"/>
        <v>-9.88785</v>
      </c>
      <c r="AF9" s="6">
        <f ca="1" t="shared" si="5"/>
        <v>5.14447</v>
      </c>
      <c r="AG9" s="6">
        <f ca="1" t="shared" si="10"/>
        <v>-0.45292</v>
      </c>
      <c r="AH9" s="6">
        <f ca="1" t="shared" si="5"/>
        <v>-0.017766399999999998</v>
      </c>
      <c r="AI9" s="6">
        <f ca="1" t="shared" si="11"/>
        <v>4.48098</v>
      </c>
      <c r="AJ9" s="6">
        <f ca="1" t="shared" si="5"/>
        <v>3.61937</v>
      </c>
      <c r="AK9" s="6">
        <f ca="1" t="shared" si="12"/>
        <v>-6.07077</v>
      </c>
      <c r="AL9" s="6">
        <f ca="1" t="shared" si="5"/>
        <v>-12.6262</v>
      </c>
      <c r="AM9" s="6">
        <f ca="1" t="shared" si="13"/>
        <v>26.9892</v>
      </c>
    </row>
    <row r="10" spans="2:39" ht="12.75">
      <c r="B10">
        <v>9</v>
      </c>
      <c r="C10" s="2">
        <v>0.00112956</v>
      </c>
      <c r="D10" s="2">
        <v>0.00268201</v>
      </c>
      <c r="S10">
        <v>6</v>
      </c>
      <c r="U10" s="6">
        <f ca="1" t="shared" si="2"/>
        <v>1801.82</v>
      </c>
      <c r="V10" s="6"/>
      <c r="W10" s="12">
        <f ca="1" t="shared" si="3"/>
        <v>1.08849</v>
      </c>
      <c r="X10" s="6">
        <f ca="1" t="shared" si="6"/>
        <v>1974.61</v>
      </c>
      <c r="Y10" s="6">
        <f ca="1" t="shared" si="4"/>
        <v>-8.4428</v>
      </c>
      <c r="Z10" s="6">
        <f ca="1" t="shared" si="7"/>
        <v>-3.37554</v>
      </c>
      <c r="AA10" s="6">
        <f ca="1" t="shared" si="4"/>
        <v>1.2756900000000002</v>
      </c>
      <c r="AB10" s="6">
        <f ca="1" t="shared" si="8"/>
        <v>2.42141</v>
      </c>
      <c r="AC10" s="6">
        <f ca="1" t="shared" si="4"/>
        <v>1.05251</v>
      </c>
      <c r="AD10" s="6">
        <f ca="1" t="shared" si="9"/>
        <v>-0.521006</v>
      </c>
      <c r="AE10" s="6">
        <f ca="1" t="shared" si="4"/>
        <v>-9.976040000000001</v>
      </c>
      <c r="AF10" s="6">
        <f ca="1" t="shared" si="5"/>
        <v>5.0661499999999995</v>
      </c>
      <c r="AG10" s="6">
        <f ca="1" t="shared" si="10"/>
        <v>-0.387815</v>
      </c>
      <c r="AH10" s="6">
        <f ca="1" t="shared" si="5"/>
        <v>0.00335812</v>
      </c>
      <c r="AI10" s="6">
        <f ca="1" t="shared" si="11"/>
        <v>4.39641</v>
      </c>
      <c r="AJ10" s="6">
        <f ca="1" t="shared" si="5"/>
        <v>3.5757399999999997</v>
      </c>
      <c r="AK10" s="6">
        <f ca="1" t="shared" si="12"/>
        <v>-6.00341</v>
      </c>
      <c r="AL10" s="6">
        <f ca="1" t="shared" si="5"/>
        <v>-13.0916</v>
      </c>
      <c r="AM10" s="6">
        <f ca="1" t="shared" si="13"/>
        <v>25.1863</v>
      </c>
    </row>
    <row r="11" spans="2:39" ht="12.75">
      <c r="B11">
        <v>10</v>
      </c>
      <c r="C11" s="2">
        <v>-0.00177311</v>
      </c>
      <c r="D11" s="2">
        <v>-0.00450223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-0.00290863</v>
      </c>
      <c r="D12" s="2">
        <v>-0.00500175</v>
      </c>
    </row>
    <row r="13" spans="2:39" ht="12.75">
      <c r="B13">
        <v>12</v>
      </c>
      <c r="C13" s="2">
        <v>0.0112677</v>
      </c>
      <c r="D13" s="2">
        <v>0.0145142</v>
      </c>
      <c r="U13" t="s">
        <v>130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0.0557223</v>
      </c>
      <c r="D14" s="2">
        <v>0.058064</v>
      </c>
      <c r="U14" s="6">
        <f>U4</f>
        <v>503.53</v>
      </c>
      <c r="X14" s="6">
        <f>X4*$W4/'DL x=+1'!$W4-'DL x=+1'!X4</f>
        <v>93.5533583112774</v>
      </c>
      <c r="Y14" s="6">
        <f>Y4*$W4/'DL x=+1'!$W4</f>
        <v>43.84587637001371</v>
      </c>
      <c r="Z14" s="6">
        <f>Z4*$W4/'DL x=+1'!$W4</f>
        <v>3.6966202920315037</v>
      </c>
      <c r="AA14" s="6">
        <f>AA4*$W4/'DL x=+1'!$W4</f>
        <v>13.013648377666527</v>
      </c>
      <c r="AB14" s="6">
        <f>AB4*$W4/'DL x=+1'!$W4</f>
        <v>13.293029776346419</v>
      </c>
      <c r="AC14" s="6">
        <f>AC4*$W4/'DL x=+1'!$W4</f>
        <v>-1.3912774806543156</v>
      </c>
      <c r="AD14" s="6">
        <f>AD4*$W4/'DL x=+1'!$W4</f>
        <v>-6.967731195561366</v>
      </c>
      <c r="AE14" s="6">
        <f>AE4*$W4/'DL x=+1'!$W4</f>
        <v>-56.323050632314015</v>
      </c>
      <c r="AF14" s="6">
        <f>AF4*$W4/'DL x=+1'!$W4</f>
        <v>34.46533302012053</v>
      </c>
      <c r="AG14" s="6">
        <f>AG4*$W4/'DL x=+1'!$W4</f>
        <v>-5.875236738114218</v>
      </c>
      <c r="AH14" s="6">
        <f>AH4*$W4/'DL x=+1'!$W4</f>
        <v>0.5825772817448422</v>
      </c>
      <c r="AI14" s="6">
        <f>AI4*$W4/'DL x=+1'!$W4</f>
        <v>22.206956826249165</v>
      </c>
      <c r="AJ14" s="6">
        <f>AJ4*$W4/'DL x=+1'!$W4</f>
        <v>18.91900226102484</v>
      </c>
      <c r="AK14" s="6">
        <f>AK4*$W4/'DL x=+1'!$W4</f>
        <v>-29.655963991836995</v>
      </c>
      <c r="AL14" s="6">
        <f>AL4*$W4/'DL x=+1'!$W4</f>
        <v>-64.60127654857943</v>
      </c>
      <c r="AM14" s="6">
        <f>AM4*$W4/'DL x=+1'!$W4</f>
        <v>133.73259058958578</v>
      </c>
    </row>
    <row r="15" spans="2:39" ht="12.75">
      <c r="B15">
        <v>14</v>
      </c>
      <c r="C15" s="2">
        <v>-0.128975</v>
      </c>
      <c r="D15" s="2">
        <v>-0.060735</v>
      </c>
      <c r="U15" s="6">
        <f aca="true" t="shared" si="14" ref="U15:U20">U5</f>
        <v>1002.81</v>
      </c>
      <c r="X15" s="6">
        <f>X5*$W5/'DL x=+1'!$W5-'DL x=+1'!X5</f>
        <v>38.728502635927725</v>
      </c>
      <c r="Y15" s="6">
        <f>Y5*$W5/'DL x=+1'!$W5</f>
        <v>23.77637794214074</v>
      </c>
      <c r="Z15" s="6">
        <f>Z5*$W5/'DL x=+1'!$W5</f>
        <v>-3.3859393517717105</v>
      </c>
      <c r="AA15" s="6">
        <f>AA5*$W5/'DL x=+1'!$W5</f>
        <v>8.875365284968659</v>
      </c>
      <c r="AB15" s="6">
        <f>AB5*$W5/'DL x=+1'!$W5</f>
        <v>12.02573785322737</v>
      </c>
      <c r="AC15" s="6">
        <f>AC5*$W5/'DL x=+1'!$W5</f>
        <v>2.9156228081674405</v>
      </c>
      <c r="AD15" s="6">
        <f>AD5*$W5/'DL x=+1'!$W5</f>
        <v>-5.409890695832349</v>
      </c>
      <c r="AE15" s="6">
        <f>AE5*$W5/'DL x=+1'!$W5</f>
        <v>-59.10865545151729</v>
      </c>
      <c r="AF15" s="6">
        <f>AF5*$W5/'DL x=+1'!$W5</f>
        <v>35.85482376976945</v>
      </c>
      <c r="AG15" s="6">
        <f>AG5*$W5/'DL x=+1'!$W5</f>
        <v>-5.457317909093293</v>
      </c>
      <c r="AH15" s="6">
        <f>AH5*$W5/'DL x=+1'!$W5</f>
        <v>-0.028484824139323843</v>
      </c>
      <c r="AI15" s="6">
        <f>AI5*$W5/'DL x=+1'!$W5</f>
        <v>22.60195659191649</v>
      </c>
      <c r="AJ15" s="6">
        <f>AJ5*$W5/'DL x=+1'!$W5</f>
        <v>18.46149112833425</v>
      </c>
      <c r="AK15" s="6">
        <f>AK5*$W5/'DL x=+1'!$W5</f>
        <v>-31.352127983056622</v>
      </c>
      <c r="AL15" s="6">
        <f>AL5*$W5/'DL x=+1'!$W5</f>
        <v>-63.22017636582999</v>
      </c>
      <c r="AM15" s="6">
        <f>AM5*$W5/'DL x=+1'!$W5</f>
        <v>133.6819700841923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4155560</v>
      </c>
      <c r="F16" t="s">
        <v>79</v>
      </c>
      <c r="G16" t="s">
        <v>82</v>
      </c>
      <c r="H16">
        <v>5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1002.81</v>
      </c>
      <c r="O16" t="s">
        <v>84</v>
      </c>
      <c r="P16" t="s">
        <v>82</v>
      </c>
      <c r="Q16" s="2">
        <v>0.759772</v>
      </c>
      <c r="U16" s="6">
        <f t="shared" si="14"/>
        <v>1302.48</v>
      </c>
      <c r="X16" s="6">
        <f>X6*$W6/'DL x=+1'!$W6-'DL x=+1'!X6</f>
        <v>-19.378433218120335</v>
      </c>
      <c r="Y16" s="6">
        <f>Y6*$W6/'DL x=+1'!$W6</f>
        <v>2.4555505682386265</v>
      </c>
      <c r="Z16" s="6">
        <f>Z6*$W6/'DL x=+1'!$W6</f>
        <v>-8.521435161075305</v>
      </c>
      <c r="AA16" s="6">
        <f>AA6*$W6/'DL x=+1'!$W6</f>
        <v>6.955519139767028</v>
      </c>
      <c r="AB16" s="6">
        <f>AB6*$W6/'DL x=+1'!$W6</f>
        <v>11.865873938537126</v>
      </c>
      <c r="AC16" s="6">
        <f>AC6*$W6/'DL x=+1'!$W6</f>
        <v>4.003932629013444</v>
      </c>
      <c r="AD16" s="6">
        <f>AD6*$W6/'DL x=+1'!$W6</f>
        <v>-7.905308505894179</v>
      </c>
      <c r="AE16" s="6">
        <f>AE6*$W6/'DL x=+1'!$W6</f>
        <v>-57.57945654863974</v>
      </c>
      <c r="AF16" s="6">
        <f>AF6*$W6/'DL x=+1'!$W6</f>
        <v>31.83811976127635</v>
      </c>
      <c r="AG16" s="6">
        <f>AG6*$W6/'DL x=+1'!$W6</f>
        <v>-4.343705357988722</v>
      </c>
      <c r="AH16" s="6">
        <f>AH6*$W6/'DL x=+1'!$W6</f>
        <v>0.2747940803978907</v>
      </c>
      <c r="AI16" s="6">
        <f>AI6*$W6/'DL x=+1'!$W6</f>
        <v>22.7660366398611</v>
      </c>
      <c r="AJ16" s="6">
        <f>AJ6*$W6/'DL x=+1'!$W6</f>
        <v>16.602182783998366</v>
      </c>
      <c r="AK16" s="6">
        <f>AK6*$W6/'DL x=+1'!$W6</f>
        <v>-29.8847052024125</v>
      </c>
      <c r="AL16" s="6">
        <f>AL6*$W6/'DL x=+1'!$W6</f>
        <v>-65.53690918234058</v>
      </c>
      <c r="AM16" s="6">
        <f>AM6*$W6/'DL x=+1'!$W6</f>
        <v>125.20461863560374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1502.21</v>
      </c>
      <c r="X17" s="6">
        <f>X7*$W7/'DL x=+1'!$W7-'DL x=+1'!X7</f>
        <v>-62.658064938153984</v>
      </c>
      <c r="Y17" s="6">
        <f>Y7*$W7/'DL x=+1'!$W7</f>
        <v>-15.386710851768155</v>
      </c>
      <c r="Z17" s="6">
        <f>Z7*$W7/'DL x=+1'!$W7</f>
        <v>-12.232168964081826</v>
      </c>
      <c r="AA17" s="6">
        <f>AA7*$W7/'DL x=+1'!$W7</f>
        <v>5.329474434070727</v>
      </c>
      <c r="AB17" s="6">
        <f>AB7*$W7/'DL x=+1'!$W7</f>
        <v>11.28307766710276</v>
      </c>
      <c r="AC17" s="6">
        <f>AC7*$W7/'DL x=+1'!$W7</f>
        <v>5.113661162979701</v>
      </c>
      <c r="AD17" s="6">
        <f>AD7*$W7/'DL x=+1'!$W7</f>
        <v>-0.6587573355732634</v>
      </c>
      <c r="AE17" s="6">
        <f>AE7*$W7/'DL x=+1'!$W7</f>
        <v>-57.7486888875674</v>
      </c>
      <c r="AF17" s="6">
        <f>AF7*$W7/'DL x=+1'!$W7</f>
        <v>28.419257776324137</v>
      </c>
      <c r="AG17" s="6">
        <f>AG7*$W7/'DL x=+1'!$W7</f>
        <v>-3.046928503706787</v>
      </c>
      <c r="AH17" s="6">
        <f>AH7*$W7/'DL x=+1'!$W7</f>
        <v>-0.09158942256382811</v>
      </c>
      <c r="AI17" s="6">
        <f>AI7*$W7/'DL x=+1'!$W7</f>
        <v>22.68668669818427</v>
      </c>
      <c r="AJ17" s="6">
        <f>AJ7*$W7/'DL x=+1'!$W7</f>
        <v>18.25530761080717</v>
      </c>
      <c r="AK17" s="6">
        <f>AK7*$W7/'DL x=+1'!$W7</f>
        <v>-30.067778909966695</v>
      </c>
      <c r="AL17" s="6">
        <f>AL7*$W7/'DL x=+1'!$W7</f>
        <v>-65.18584682247067</v>
      </c>
      <c r="AM17" s="6">
        <f>AM7*$W7/'DL x=+1'!$W7</f>
        <v>127.83332797137648</v>
      </c>
    </row>
    <row r="18" spans="2:39" ht="12.75">
      <c r="B18">
        <v>2</v>
      </c>
      <c r="C18" s="2">
        <v>0.200175</v>
      </c>
      <c r="D18" s="2">
        <v>-0.000719709</v>
      </c>
      <c r="U18" s="6">
        <f t="shared" si="14"/>
        <v>1602.06</v>
      </c>
      <c r="X18" s="6">
        <f>X8*$W8/'DL x=+1'!$W8-'DL x=+1'!X8</f>
        <v>-84.76069894150714</v>
      </c>
      <c r="Y18" s="6">
        <f>Y8*$W8/'DL x=+1'!$W8</f>
        <v>-24.62898259270816</v>
      </c>
      <c r="Z18" s="6">
        <f>Z8*$W8/'DL x=+1'!$W8</f>
        <v>-14.62745785181096</v>
      </c>
      <c r="AA18" s="6">
        <f>AA8*$W8/'DL x=+1'!$W8</f>
        <v>5.90749196169263</v>
      </c>
      <c r="AB18" s="6">
        <f>AB8*$W8/'DL x=+1'!$W8</f>
        <v>12.346933937546504</v>
      </c>
      <c r="AC18" s="6">
        <f>AC8*$W8/'DL x=+1'!$W8</f>
        <v>5.610092803686724</v>
      </c>
      <c r="AD18" s="6">
        <f>AD8*$W8/'DL x=+1'!$W8</f>
        <v>-3.2565605261262993</v>
      </c>
      <c r="AE18" s="6">
        <f>AE8*$W8/'DL x=+1'!$W8</f>
        <v>-53.717163987230876</v>
      </c>
      <c r="AF18" s="6">
        <f>AF8*$W8/'DL x=+1'!$W8</f>
        <v>26.97950908191921</v>
      </c>
      <c r="AG18" s="6">
        <f>AG8*$W8/'DL x=+1'!$W8</f>
        <v>-2.8143916710750547</v>
      </c>
      <c r="AH18" s="6">
        <f>AH8*$W8/'DL x=+1'!$W8</f>
        <v>0.2535355147348967</v>
      </c>
      <c r="AI18" s="6">
        <f>AI8*$W8/'DL x=+1'!$W8</f>
        <v>22.961639501716153</v>
      </c>
      <c r="AJ18" s="6">
        <f>AJ8*$W8/'DL x=+1'!$W8</f>
        <v>17.439484638168164</v>
      </c>
      <c r="AK18" s="6">
        <f>AK8*$W8/'DL x=+1'!$W8</f>
        <v>-29.659330863355972</v>
      </c>
      <c r="AL18" s="6">
        <f>AL8*$W8/'DL x=+1'!$W8</f>
        <v>-59.99503862899936</v>
      </c>
      <c r="AM18" s="6">
        <f>AM8*$W8/'DL x=+1'!$W8</f>
        <v>127.5134909728056</v>
      </c>
    </row>
    <row r="19" spans="2:39" ht="12.75">
      <c r="B19">
        <v>3</v>
      </c>
      <c r="C19" s="2">
        <v>-0.00047726</v>
      </c>
      <c r="D19" s="2">
        <v>-0.000109544</v>
      </c>
      <c r="U19" s="6">
        <f t="shared" si="14"/>
        <v>1701.97</v>
      </c>
      <c r="X19" s="6">
        <f>X9*$W9/'DL x=+1'!$W9-'DL x=+1'!X9</f>
        <v>-106.80533263596226</v>
      </c>
      <c r="Y19" s="6">
        <f>Y9*$W9/'DL x=+1'!$W9</f>
        <v>-33.56934828942084</v>
      </c>
      <c r="Z19" s="6">
        <f>Z9*$W9/'DL x=+1'!$W9</f>
        <v>-15.747051729258704</v>
      </c>
      <c r="AA19" s="6">
        <f>AA9*$W9/'DL x=+1'!$W9</f>
        <v>6.212724175998655</v>
      </c>
      <c r="AB19" s="6">
        <f>AB9*$W9/'DL x=+1'!$W9</f>
        <v>12.95678571388544</v>
      </c>
      <c r="AC19" s="6">
        <f>AC9*$W9/'DL x=+1'!$W9</f>
        <v>4.765495277998301</v>
      </c>
      <c r="AD19" s="6">
        <f>AD9*$W9/'DL x=+1'!$W9</f>
        <v>-1.1918393604124444</v>
      </c>
      <c r="AE19" s="6">
        <f>AE9*$W9/'DL x=+1'!$W9</f>
        <v>-49.10078629668719</v>
      </c>
      <c r="AF19" s="6">
        <f>AF9*$W9/'DL x=+1'!$W9</f>
        <v>25.546253440304856</v>
      </c>
      <c r="AG19" s="6">
        <f>AG9*$W9/'DL x=+1'!$W9</f>
        <v>-2.249096429405337</v>
      </c>
      <c r="AH19" s="6">
        <f>AH9*$W9/'DL x=+1'!$W9</f>
        <v>-0.08822385146027328</v>
      </c>
      <c r="AI19" s="6">
        <f>AI9*$W9/'DL x=+1'!$W9</f>
        <v>22.2515148773221</v>
      </c>
      <c r="AJ19" s="6">
        <f>AJ9*$W9/'DL x=+1'!$W9</f>
        <v>17.97295801399098</v>
      </c>
      <c r="AK19" s="6">
        <f>AK9*$W9/'DL x=+1'!$W9</f>
        <v>-30.14604594794012</v>
      </c>
      <c r="AL19" s="6">
        <f>AL9*$W9/'DL x=+1'!$W9</f>
        <v>-62.69880185674659</v>
      </c>
      <c r="AM19" s="6">
        <f>AM9*$W9/'DL x=+1'!$W9</f>
        <v>134.0221525931876</v>
      </c>
    </row>
    <row r="20" spans="2:39" ht="12.75">
      <c r="B20">
        <v>4</v>
      </c>
      <c r="C20" s="2">
        <v>-6.79655E-05</v>
      </c>
      <c r="D20" s="2">
        <v>5.71772E-07</v>
      </c>
      <c r="U20" s="6">
        <f t="shared" si="14"/>
        <v>1801.82</v>
      </c>
      <c r="X20" s="6">
        <f>X10*$W10/'DL x=+1'!$W10-'DL x=+1'!X10</f>
        <v>-127.79991827725644</v>
      </c>
      <c r="Y20" s="6">
        <f>Y10*$W10/'DL x=+1'!$W10</f>
        <v>-41.909828491686355</v>
      </c>
      <c r="Z20" s="6">
        <f>Z10*$W10/'DL x=+1'!$W10</f>
        <v>-16.756088319849688</v>
      </c>
      <c r="AA20" s="6">
        <f>AA10*$W10/'DL x=+1'!$W10</f>
        <v>6.332490300440537</v>
      </c>
      <c r="AB20" s="6">
        <f>AB10*$W10/'DL x=+1'!$W10</f>
        <v>12.019813072446846</v>
      </c>
      <c r="AC20" s="6">
        <f>AC10*$W10/'DL x=+1'!$W10</f>
        <v>5.224630879066756</v>
      </c>
      <c r="AD20" s="6">
        <f>AD10*$W10/'DL x=+1'!$W10</f>
        <v>-2.586259546967776</v>
      </c>
      <c r="AE20" s="6">
        <f>AE10*$W10/'DL x=+1'!$W10</f>
        <v>-49.52078995430458</v>
      </c>
      <c r="AF20" s="6">
        <f>AF10*$W10/'DL x=+1'!$W10</f>
        <v>25.148230162168566</v>
      </c>
      <c r="AG20" s="6">
        <f>AG10*$W10/'DL x=+1'!$W10</f>
        <v>-1.9251030625507346</v>
      </c>
      <c r="AH20" s="6">
        <f>AH10*$W10/'DL x=+1'!$W10</f>
        <v>0.01666961591586935</v>
      </c>
      <c r="AI20" s="6">
        <f>AI10*$W10/'DL x=+1'!$W10</f>
        <v>21.823659103512437</v>
      </c>
      <c r="AJ20" s="6">
        <f>AJ10*$W10/'DL x=+1'!$W10</f>
        <v>17.74987564917593</v>
      </c>
      <c r="AK20" s="6">
        <f>AK10*$W10/'DL x=+1'!$W10</f>
        <v>-29.80076319056175</v>
      </c>
      <c r="AL20" s="6">
        <f>AL10*$W10/'DL x=+1'!$W10</f>
        <v>-64.98634465837885</v>
      </c>
      <c r="AM20" s="6">
        <f>AM10*$W10/'DL x=+1'!$W10</f>
        <v>125.02410495808972</v>
      </c>
    </row>
    <row r="21" spans="2:33" ht="12.75">
      <c r="B21">
        <v>5</v>
      </c>
      <c r="C21" s="2">
        <v>-0.000178154</v>
      </c>
      <c r="D21" s="2">
        <v>0.000453686</v>
      </c>
      <c r="U21" s="6"/>
      <c r="AG21" s="1"/>
    </row>
    <row r="22" spans="2:33" ht="12.75">
      <c r="B22">
        <v>6</v>
      </c>
      <c r="C22" s="2">
        <v>0.000241391</v>
      </c>
      <c r="D22" s="2">
        <v>-0.000370575</v>
      </c>
      <c r="AG22" s="1"/>
    </row>
    <row r="23" spans="2:33" ht="12.75">
      <c r="B23">
        <v>7</v>
      </c>
      <c r="C23" s="2">
        <v>-5.85249E-05</v>
      </c>
      <c r="D23" s="2">
        <v>-0.000629327</v>
      </c>
      <c r="U23" t="s">
        <v>96</v>
      </c>
      <c r="AG23" s="1"/>
    </row>
    <row r="24" spans="2:33" ht="12.75">
      <c r="B24">
        <v>8</v>
      </c>
      <c r="C24" s="2">
        <v>-0.000108592</v>
      </c>
      <c r="D24" s="2">
        <v>0.00126901</v>
      </c>
      <c r="U24" t="s">
        <v>97</v>
      </c>
      <c r="V24" s="11">
        <f>H1</f>
        <v>5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0.00118648</v>
      </c>
      <c r="D25" s="2">
        <v>0.00268338</v>
      </c>
      <c r="AG25" s="1"/>
    </row>
    <row r="26" spans="2:33" ht="12.75">
      <c r="B26">
        <v>10</v>
      </c>
      <c r="C26" s="2">
        <v>-0.00208837</v>
      </c>
      <c r="D26" s="2">
        <v>-0.00426252</v>
      </c>
      <c r="U26" t="s">
        <v>62</v>
      </c>
      <c r="V26" s="6">
        <f>U4</f>
        <v>503.53</v>
      </c>
      <c r="X26" s="13"/>
      <c r="AG26" s="1"/>
    </row>
    <row r="27" spans="2:33" ht="12.75">
      <c r="B27">
        <v>11</v>
      </c>
      <c r="C27" s="2">
        <v>-0.00326538</v>
      </c>
      <c r="D27" s="2">
        <v>-0.00543279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0.0125576</v>
      </c>
      <c r="D28" s="2">
        <v>0.0142013</v>
      </c>
      <c r="V28" s="11">
        <f aca="true" t="shared" si="15" ref="V28:V38">W28+$V$24</f>
        <v>4.5</v>
      </c>
      <c r="W28">
        <v>-0.5</v>
      </c>
      <c r="X28" s="4">
        <f>X$14*$W28^X$24</f>
        <v>-46.7766791556387</v>
      </c>
      <c r="Y28" s="4">
        <f>Y$14*$W28^Y$24</f>
        <v>10.961469092503428</v>
      </c>
      <c r="Z28" s="4">
        <f aca="true" t="shared" si="16" ref="Z28:AE38">Z$14*$W28^Z$24</f>
        <v>-0.46207753650393796</v>
      </c>
      <c r="AA28" s="4">
        <f t="shared" si="16"/>
        <v>0.813353023604158</v>
      </c>
      <c r="AB28" s="4">
        <f t="shared" si="16"/>
        <v>-0.4154071805108256</v>
      </c>
      <c r="AC28" s="4">
        <f t="shared" si="16"/>
        <v>-0.02173871063522368</v>
      </c>
      <c r="AD28" s="4">
        <f t="shared" si="16"/>
        <v>0.05443539996532317</v>
      </c>
      <c r="AE28" s="4">
        <f t="shared" si="16"/>
        <v>-0.22001191653247662</v>
      </c>
      <c r="AF28" s="4">
        <f>SUM(X28:AE28)</f>
        <v>-36.06665698374827</v>
      </c>
      <c r="AG28" s="1"/>
    </row>
    <row r="29" spans="2:32" ht="12.75">
      <c r="B29">
        <v>13</v>
      </c>
      <c r="C29" s="2">
        <v>0.0464961</v>
      </c>
      <c r="D29" s="2">
        <v>0.0547313</v>
      </c>
      <c r="V29" s="11">
        <f t="shared" si="15"/>
        <v>4.6</v>
      </c>
      <c r="W29">
        <v>-0.4</v>
      </c>
      <c r="X29" s="4">
        <f aca="true" t="shared" si="17" ref="X29:Y38">X$14*$W29^X$24</f>
        <v>-37.421343324510964</v>
      </c>
      <c r="Y29" s="4">
        <f t="shared" si="17"/>
        <v>7.015340219202195</v>
      </c>
      <c r="Z29" s="4">
        <f t="shared" si="16"/>
        <v>-0.2365836986900163</v>
      </c>
      <c r="AA29" s="4">
        <f t="shared" si="16"/>
        <v>0.33314939846826325</v>
      </c>
      <c r="AB29" s="4">
        <f t="shared" si="16"/>
        <v>-0.1361206249097874</v>
      </c>
      <c r="AC29" s="4">
        <f t="shared" si="16"/>
        <v>-0.00569867256076008</v>
      </c>
      <c r="AD29" s="4">
        <f t="shared" si="16"/>
        <v>0.01141593079080775</v>
      </c>
      <c r="AE29" s="4">
        <f t="shared" si="16"/>
        <v>-0.03691187446239334</v>
      </c>
      <c r="AF29" s="4">
        <f aca="true" t="shared" si="18" ref="AF29:AF38">SUM(X29:AE29)</f>
        <v>-30.476752646672658</v>
      </c>
    </row>
    <row r="30" spans="2:32" ht="12.75">
      <c r="B30">
        <v>14</v>
      </c>
      <c r="C30" s="2">
        <v>-0.112889</v>
      </c>
      <c r="D30" s="2">
        <v>-0.073527</v>
      </c>
      <c r="V30" s="11">
        <f t="shared" si="15"/>
        <v>4.7</v>
      </c>
      <c r="W30">
        <v>-0.3</v>
      </c>
      <c r="X30" s="4">
        <f t="shared" si="17"/>
        <v>-28.06600749338322</v>
      </c>
      <c r="Y30" s="4">
        <f t="shared" si="17"/>
        <v>3.946128873301234</v>
      </c>
      <c r="Z30" s="4">
        <f t="shared" si="16"/>
        <v>-0.0998087478848506</v>
      </c>
      <c r="AA30" s="4">
        <f t="shared" si="16"/>
        <v>0.10541055185909887</v>
      </c>
      <c r="AB30" s="4">
        <f t="shared" si="16"/>
        <v>-0.0323020623565218</v>
      </c>
      <c r="AC30" s="4">
        <f t="shared" si="16"/>
        <v>-0.001014241283396996</v>
      </c>
      <c r="AD30" s="4">
        <f t="shared" si="16"/>
        <v>0.0015238428124692705</v>
      </c>
      <c r="AE30" s="4">
        <f t="shared" si="16"/>
        <v>-0.003695355351986122</v>
      </c>
      <c r="AF30" s="4">
        <f t="shared" si="18"/>
        <v>-24.149764632287177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4155560</v>
      </c>
      <c r="F31" t="s">
        <v>79</v>
      </c>
      <c r="G31" t="s">
        <v>82</v>
      </c>
      <c r="H31">
        <v>5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0.925613</v>
      </c>
      <c r="V31" s="11">
        <f t="shared" si="15"/>
        <v>4.8</v>
      </c>
      <c r="W31">
        <v>-0.2</v>
      </c>
      <c r="X31" s="4">
        <f t="shared" si="17"/>
        <v>-18.710671662255482</v>
      </c>
      <c r="Y31" s="4">
        <f t="shared" si="17"/>
        <v>1.7538350548005488</v>
      </c>
      <c r="Z31" s="4">
        <f t="shared" si="16"/>
        <v>-0.029572962336252038</v>
      </c>
      <c r="AA31" s="4">
        <f t="shared" si="16"/>
        <v>0.020821837404266453</v>
      </c>
      <c r="AB31" s="4">
        <f t="shared" si="16"/>
        <v>-0.0042537695284308565</v>
      </c>
      <c r="AC31" s="4">
        <f t="shared" si="16"/>
        <v>-8.904175876187625E-05</v>
      </c>
      <c r="AD31" s="4">
        <f t="shared" si="16"/>
        <v>8.918695930318555E-05</v>
      </c>
      <c r="AE31" s="4">
        <f t="shared" si="16"/>
        <v>-0.000144187009618724</v>
      </c>
      <c r="AF31" s="4">
        <f t="shared" si="18"/>
        <v>-16.969985543724427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5"/>
        <v>4.9</v>
      </c>
      <c r="W32">
        <v>-0.1</v>
      </c>
      <c r="X32" s="4">
        <f t="shared" si="17"/>
        <v>-9.355335831127741</v>
      </c>
      <c r="Y32" s="4">
        <f t="shared" si="17"/>
        <v>0.4384587637001372</v>
      </c>
      <c r="Z32" s="4">
        <f t="shared" si="16"/>
        <v>-0.0036966202920315047</v>
      </c>
      <c r="AA32" s="4">
        <f t="shared" si="16"/>
        <v>0.0013013648377666533</v>
      </c>
      <c r="AB32" s="4">
        <f t="shared" si="16"/>
        <v>-0.00013293029776346427</v>
      </c>
      <c r="AC32" s="4">
        <f t="shared" si="16"/>
        <v>-1.3912774806543164E-06</v>
      </c>
      <c r="AD32" s="4">
        <f t="shared" si="16"/>
        <v>6.967731195561371E-07</v>
      </c>
      <c r="AE32" s="4">
        <f t="shared" si="16"/>
        <v>-5.632305063231406E-07</v>
      </c>
      <c r="AF32" s="4">
        <f t="shared" si="18"/>
        <v>-8.919406510914499</v>
      </c>
    </row>
    <row r="33" spans="2:32" ht="12.75">
      <c r="B33">
        <v>2</v>
      </c>
      <c r="C33" s="2">
        <v>0.199254</v>
      </c>
      <c r="D33" s="2">
        <v>-0.000639887</v>
      </c>
      <c r="V33" s="11">
        <f t="shared" si="15"/>
        <v>5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4">
        <f t="shared" si="16"/>
        <v>0</v>
      </c>
      <c r="AD33" s="4">
        <f t="shared" si="16"/>
        <v>0</v>
      </c>
      <c r="AE33" s="4">
        <f t="shared" si="16"/>
        <v>0</v>
      </c>
      <c r="AF33" s="4">
        <f t="shared" si="18"/>
        <v>0</v>
      </c>
    </row>
    <row r="34" spans="2:32" ht="12.75">
      <c r="B34">
        <v>3</v>
      </c>
      <c r="C34" s="2">
        <v>-4.9352E-05</v>
      </c>
      <c r="D34" s="2">
        <v>-8.73004E-05</v>
      </c>
      <c r="V34" s="11">
        <f t="shared" si="15"/>
        <v>5.1</v>
      </c>
      <c r="W34">
        <v>0.1</v>
      </c>
      <c r="X34" s="4">
        <f t="shared" si="17"/>
        <v>9.355335831127741</v>
      </c>
      <c r="Y34" s="4">
        <f t="shared" si="17"/>
        <v>0.4384587637001372</v>
      </c>
      <c r="Z34" s="4">
        <f t="shared" si="16"/>
        <v>0.0036966202920315047</v>
      </c>
      <c r="AA34" s="4">
        <f t="shared" si="16"/>
        <v>0.0013013648377666533</v>
      </c>
      <c r="AB34" s="4">
        <f t="shared" si="16"/>
        <v>0.00013293029776346427</v>
      </c>
      <c r="AC34" s="4">
        <f t="shared" si="16"/>
        <v>-1.3912774806543164E-06</v>
      </c>
      <c r="AD34" s="4">
        <f t="shared" si="16"/>
        <v>-6.967731195561371E-07</v>
      </c>
      <c r="AE34" s="4">
        <f t="shared" si="16"/>
        <v>-5.632305063231406E-07</v>
      </c>
      <c r="AF34" s="4">
        <f t="shared" si="18"/>
        <v>9.798922858974333</v>
      </c>
    </row>
    <row r="35" spans="2:32" ht="12.75">
      <c r="B35">
        <v>4</v>
      </c>
      <c r="C35" s="2">
        <v>-0.000171265</v>
      </c>
      <c r="D35" s="2">
        <v>-5.52285E-06</v>
      </c>
      <c r="V35" s="11">
        <f t="shared" si="15"/>
        <v>5.2</v>
      </c>
      <c r="W35">
        <v>0.2</v>
      </c>
      <c r="X35" s="4">
        <f t="shared" si="17"/>
        <v>18.710671662255482</v>
      </c>
      <c r="Y35" s="4">
        <f t="shared" si="17"/>
        <v>1.7538350548005488</v>
      </c>
      <c r="Z35" s="4">
        <f t="shared" si="16"/>
        <v>0.029572962336252038</v>
      </c>
      <c r="AA35" s="4">
        <f t="shared" si="16"/>
        <v>0.020821837404266453</v>
      </c>
      <c r="AB35" s="4">
        <f t="shared" si="16"/>
        <v>0.0042537695284308565</v>
      </c>
      <c r="AC35" s="4">
        <f t="shared" si="16"/>
        <v>-8.904175876187625E-05</v>
      </c>
      <c r="AD35" s="4">
        <f t="shared" si="16"/>
        <v>-8.918695930318555E-05</v>
      </c>
      <c r="AE35" s="4">
        <f t="shared" si="16"/>
        <v>-0.000144187009618724</v>
      </c>
      <c r="AF35" s="4">
        <f t="shared" si="18"/>
        <v>20.5188328705973</v>
      </c>
    </row>
    <row r="36" spans="2:32" ht="12.75">
      <c r="B36">
        <v>5</v>
      </c>
      <c r="C36" s="2">
        <v>-0.000139793</v>
      </c>
      <c r="D36" s="2">
        <v>0.000457555</v>
      </c>
      <c r="V36" s="11">
        <f t="shared" si="15"/>
        <v>5.3</v>
      </c>
      <c r="W36">
        <v>0.3</v>
      </c>
      <c r="X36" s="4">
        <f t="shared" si="17"/>
        <v>28.06600749338322</v>
      </c>
      <c r="Y36" s="4">
        <f t="shared" si="17"/>
        <v>3.946128873301234</v>
      </c>
      <c r="Z36" s="4">
        <f t="shared" si="16"/>
        <v>0.0998087478848506</v>
      </c>
      <c r="AA36" s="4">
        <f t="shared" si="16"/>
        <v>0.10541055185909887</v>
      </c>
      <c r="AB36" s="4">
        <f t="shared" si="16"/>
        <v>0.0323020623565218</v>
      </c>
      <c r="AC36" s="4">
        <f t="shared" si="16"/>
        <v>-0.001014241283396996</v>
      </c>
      <c r="AD36" s="4">
        <f t="shared" si="16"/>
        <v>-0.0015238428124692705</v>
      </c>
      <c r="AE36" s="4">
        <f t="shared" si="16"/>
        <v>-0.003695355351986122</v>
      </c>
      <c r="AF36" s="4">
        <f t="shared" si="18"/>
        <v>32.24342428933708</v>
      </c>
    </row>
    <row r="37" spans="2:32" ht="12.75">
      <c r="B37">
        <v>6</v>
      </c>
      <c r="C37" s="2">
        <v>0.000238482</v>
      </c>
      <c r="D37" s="2">
        <v>-0.000333673</v>
      </c>
      <c r="V37" s="11">
        <f t="shared" si="15"/>
        <v>5.4</v>
      </c>
      <c r="W37">
        <v>0.4</v>
      </c>
      <c r="X37" s="4">
        <f t="shared" si="17"/>
        <v>37.421343324510964</v>
      </c>
      <c r="Y37" s="4">
        <f t="shared" si="17"/>
        <v>7.015340219202195</v>
      </c>
      <c r="Z37" s="4">
        <f t="shared" si="16"/>
        <v>0.2365836986900163</v>
      </c>
      <c r="AA37" s="4">
        <f t="shared" si="16"/>
        <v>0.33314939846826325</v>
      </c>
      <c r="AB37" s="4">
        <f t="shared" si="16"/>
        <v>0.1361206249097874</v>
      </c>
      <c r="AC37" s="4">
        <f t="shared" si="16"/>
        <v>-0.00569867256076008</v>
      </c>
      <c r="AD37" s="4">
        <f t="shared" si="16"/>
        <v>-0.01141593079080775</v>
      </c>
      <c r="AE37" s="4">
        <f>AE$14*$W37^AE$24</f>
        <v>-0.03691187446239334</v>
      </c>
      <c r="AF37" s="4">
        <f t="shared" si="18"/>
        <v>45.088510787967266</v>
      </c>
    </row>
    <row r="38" spans="2:32" ht="12.75">
      <c r="B38">
        <v>7</v>
      </c>
      <c r="C38" s="2">
        <v>-8.04716E-05</v>
      </c>
      <c r="D38" s="2">
        <v>-0.000600627</v>
      </c>
      <c r="V38" s="11">
        <f t="shared" si="15"/>
        <v>5.5</v>
      </c>
      <c r="W38">
        <v>0.5</v>
      </c>
      <c r="X38" s="4">
        <f>X$14*$W38^X$24</f>
        <v>46.7766791556387</v>
      </c>
      <c r="Y38" s="4">
        <f t="shared" si="17"/>
        <v>10.961469092503428</v>
      </c>
      <c r="Z38" s="4">
        <f t="shared" si="16"/>
        <v>0.46207753650393796</v>
      </c>
      <c r="AA38" s="4">
        <f t="shared" si="16"/>
        <v>0.813353023604158</v>
      </c>
      <c r="AB38" s="4">
        <f t="shared" si="16"/>
        <v>0.4154071805108256</v>
      </c>
      <c r="AC38" s="4">
        <f t="shared" si="16"/>
        <v>-0.02173871063522368</v>
      </c>
      <c r="AD38" s="4">
        <f t="shared" si="16"/>
        <v>-0.05443539996532317</v>
      </c>
      <c r="AE38" s="4">
        <f t="shared" si="16"/>
        <v>-0.22001191653247662</v>
      </c>
      <c r="AF38" s="4">
        <f t="shared" si="18"/>
        <v>59.13279996162803</v>
      </c>
    </row>
    <row r="39" spans="2:22" ht="12.75">
      <c r="B39">
        <v>8</v>
      </c>
      <c r="C39" s="2">
        <v>-0.000158882</v>
      </c>
      <c r="D39" s="2">
        <v>0.00131717</v>
      </c>
      <c r="V39" s="11"/>
    </row>
    <row r="40" spans="2:4" ht="12.75">
      <c r="B40">
        <v>9</v>
      </c>
      <c r="C40" s="2">
        <v>0.00115724</v>
      </c>
      <c r="D40" s="2">
        <v>0.00251638</v>
      </c>
    </row>
    <row r="41" spans="2:24" ht="12.75">
      <c r="B41">
        <v>10</v>
      </c>
      <c r="C41" s="2">
        <v>-0.00187272</v>
      </c>
      <c r="D41" s="2">
        <v>-0.00412627</v>
      </c>
      <c r="U41" t="s">
        <v>62</v>
      </c>
      <c r="V41" s="6">
        <f>U10</f>
        <v>1801.82</v>
      </c>
      <c r="X41" s="13"/>
    </row>
    <row r="42" spans="2:33" ht="12.75">
      <c r="B42">
        <v>11</v>
      </c>
      <c r="C42" s="2">
        <v>-0.00338363</v>
      </c>
      <c r="D42" s="2">
        <v>-0.0055932</v>
      </c>
      <c r="V42" s="13" t="s">
        <v>98</v>
      </c>
      <c r="W42" s="13" t="s">
        <v>79</v>
      </c>
      <c r="AF42" t="s">
        <v>99</v>
      </c>
      <c r="AG42" t="s">
        <v>135</v>
      </c>
    </row>
    <row r="43" spans="2:33" ht="12.75">
      <c r="B43">
        <v>12</v>
      </c>
      <c r="C43" s="2">
        <v>0.0117018</v>
      </c>
      <c r="D43" s="2">
        <v>0.0145058</v>
      </c>
      <c r="V43" s="11">
        <f aca="true" t="shared" si="19" ref="V43:V53">W43+$V$24</f>
        <v>4.5</v>
      </c>
      <c r="W43">
        <v>-0.5</v>
      </c>
      <c r="X43" s="4">
        <f>X$20*$W43^X$24</f>
        <v>63.89995913862822</v>
      </c>
      <c r="Y43" s="4">
        <f>Y$20*$W43^Y$24</f>
        <v>-10.477457122921589</v>
      </c>
      <c r="Z43" s="4">
        <f aca="true" t="shared" si="20" ref="Z43:AE53">Z$20*$W43^Z$24</f>
        <v>2.094511039981211</v>
      </c>
      <c r="AA43" s="4">
        <f t="shared" si="20"/>
        <v>0.3957806437775336</v>
      </c>
      <c r="AB43" s="4">
        <f t="shared" si="20"/>
        <v>-0.37561915851396394</v>
      </c>
      <c r="AC43" s="4">
        <f t="shared" si="20"/>
        <v>0.08163485748541806</v>
      </c>
      <c r="AD43" s="4">
        <f t="shared" si="20"/>
        <v>0.02020515271068575</v>
      </c>
      <c r="AE43" s="4">
        <f t="shared" si="20"/>
        <v>-0.19344058575900228</v>
      </c>
      <c r="AF43" s="4">
        <f>SUM(X43:AE43)</f>
        <v>55.44557396538852</v>
      </c>
      <c r="AG43" s="4">
        <f>AF43-$AF$43+'DL x=+4'!$AG$53</f>
        <v>-75.19531745107642</v>
      </c>
    </row>
    <row r="44" spans="2:33" ht="12.75">
      <c r="B44">
        <v>13</v>
      </c>
      <c r="C44" s="2">
        <v>0.0416237</v>
      </c>
      <c r="D44" s="2">
        <v>0.0560893</v>
      </c>
      <c r="V44" s="11">
        <f t="shared" si="19"/>
        <v>4.6</v>
      </c>
      <c r="W44">
        <v>-0.4</v>
      </c>
      <c r="X44" s="4">
        <f aca="true" t="shared" si="21" ref="X44:Y53">X$20*$W44^X$24</f>
        <v>51.11996731090258</v>
      </c>
      <c r="Y44" s="4">
        <f t="shared" si="21"/>
        <v>-6.705572558669818</v>
      </c>
      <c r="Z44" s="4">
        <f t="shared" si="20"/>
        <v>1.0723896524703802</v>
      </c>
      <c r="AA44" s="4">
        <f t="shared" si="20"/>
        <v>0.16211175169127784</v>
      </c>
      <c r="AB44" s="4">
        <f t="shared" si="20"/>
        <v>-0.12308288586185577</v>
      </c>
      <c r="AC44" s="4">
        <f t="shared" si="20"/>
        <v>0.021400088080657444</v>
      </c>
      <c r="AD44" s="4">
        <f t="shared" si="20"/>
        <v>0.004237327641752007</v>
      </c>
      <c r="AE44" s="4">
        <f t="shared" si="20"/>
        <v>-0.03245394490445308</v>
      </c>
      <c r="AF44" s="4">
        <f aca="true" t="shared" si="22" ref="AF44:AF53">SUM(X44:AE44)</f>
        <v>45.51899674135053</v>
      </c>
      <c r="AG44" s="4">
        <f>AF44-$AF$43+'DL x=+4'!$AG$53</f>
        <v>-85.12189467511442</v>
      </c>
    </row>
    <row r="45" spans="2:33" ht="12.75">
      <c r="B45">
        <v>14</v>
      </c>
      <c r="C45" s="2">
        <v>-0.113243</v>
      </c>
      <c r="D45" s="2">
        <v>-0.0721411</v>
      </c>
      <c r="V45" s="11">
        <f t="shared" si="19"/>
        <v>4.7</v>
      </c>
      <c r="W45">
        <v>-0.3</v>
      </c>
      <c r="X45" s="4">
        <f t="shared" si="21"/>
        <v>38.33997548317693</v>
      </c>
      <c r="Y45" s="4">
        <f t="shared" si="21"/>
        <v>-3.771884564251772</v>
      </c>
      <c r="Z45" s="4">
        <f t="shared" si="20"/>
        <v>0.4524143846359416</v>
      </c>
      <c r="AA45" s="4">
        <f t="shared" si="20"/>
        <v>0.051293171433568346</v>
      </c>
      <c r="AB45" s="4">
        <f t="shared" si="20"/>
        <v>-0.029208145766045836</v>
      </c>
      <c r="AC45" s="4">
        <f t="shared" si="20"/>
        <v>0.0038087559108396646</v>
      </c>
      <c r="AD45" s="4">
        <f t="shared" si="20"/>
        <v>0.0005656149629218526</v>
      </c>
      <c r="AE45" s="4">
        <f t="shared" si="20"/>
        <v>-0.0032490590289019233</v>
      </c>
      <c r="AF45" s="4">
        <f t="shared" si="22"/>
        <v>35.04371564107348</v>
      </c>
      <c r="AG45" s="4">
        <f>AF45-$AF$43+'DL x=+4'!$AG$53</f>
        <v>-95.59717577539146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4155560</v>
      </c>
      <c r="F46" t="s">
        <v>79</v>
      </c>
      <c r="G46" t="s">
        <v>82</v>
      </c>
      <c r="H46">
        <v>5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1502.21</v>
      </c>
      <c r="O46" t="s">
        <v>84</v>
      </c>
      <c r="P46" t="s">
        <v>82</v>
      </c>
      <c r="Q46" s="2">
        <v>1.00298</v>
      </c>
      <c r="V46" s="11">
        <f t="shared" si="19"/>
        <v>4.8</v>
      </c>
      <c r="W46">
        <v>-0.2</v>
      </c>
      <c r="X46" s="4">
        <f t="shared" si="21"/>
        <v>25.55998365545129</v>
      </c>
      <c r="Y46" s="4">
        <f t="shared" si="21"/>
        <v>-1.6763931396674545</v>
      </c>
      <c r="Z46" s="4">
        <f t="shared" si="20"/>
        <v>0.13404870655879753</v>
      </c>
      <c r="AA46" s="4">
        <f t="shared" si="20"/>
        <v>0.010131984480704865</v>
      </c>
      <c r="AB46" s="4">
        <f t="shared" si="20"/>
        <v>-0.003846340183182993</v>
      </c>
      <c r="AC46" s="4">
        <f t="shared" si="20"/>
        <v>0.00033437637626027256</v>
      </c>
      <c r="AD46" s="4">
        <f t="shared" si="20"/>
        <v>3.310412220118756E-05</v>
      </c>
      <c r="AE46" s="4">
        <f t="shared" si="20"/>
        <v>-0.00012677322228301985</v>
      </c>
      <c r="AF46" s="4">
        <f>SUM(X46:AE46)</f>
        <v>24.02416557391633</v>
      </c>
      <c r="AG46" s="4">
        <f>AF46-$AF$43+'DL x=+4'!$AG$53</f>
        <v>-106.6167258425486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19"/>
        <v>4.9</v>
      </c>
      <c r="W47">
        <v>-0.1</v>
      </c>
      <c r="X47" s="4">
        <f t="shared" si="21"/>
        <v>12.779991827725645</v>
      </c>
      <c r="Y47" s="4">
        <f t="shared" si="21"/>
        <v>-0.41909828491686363</v>
      </c>
      <c r="Z47" s="4">
        <f t="shared" si="20"/>
        <v>0.01675608831984969</v>
      </c>
      <c r="AA47" s="4">
        <f t="shared" si="20"/>
        <v>0.0006332490300440541</v>
      </c>
      <c r="AB47" s="4">
        <f t="shared" si="20"/>
        <v>-0.00012019813072446853</v>
      </c>
      <c r="AC47" s="4">
        <f t="shared" si="20"/>
        <v>5.224630879066759E-06</v>
      </c>
      <c r="AD47" s="4">
        <f t="shared" si="20"/>
        <v>2.586259546967778E-07</v>
      </c>
      <c r="AE47" s="4">
        <f t="shared" si="20"/>
        <v>-4.952078995430463E-07</v>
      </c>
      <c r="AF47" s="4">
        <f t="shared" si="22"/>
        <v>12.378167670076884</v>
      </c>
      <c r="AG47" s="4">
        <f>AF47-$AF$43+'DL x=+4'!$AG$53</f>
        <v>-118.26272374638805</v>
      </c>
    </row>
    <row r="48" spans="2:33" ht="12.75">
      <c r="B48">
        <v>2</v>
      </c>
      <c r="C48" s="2">
        <v>0.198546</v>
      </c>
      <c r="D48" s="2">
        <v>-0.000571774</v>
      </c>
      <c r="V48" s="11">
        <f t="shared" si="19"/>
        <v>5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20"/>
        <v>0</v>
      </c>
      <c r="AA48" s="4">
        <f t="shared" si="20"/>
        <v>0</v>
      </c>
      <c r="AB48" s="4">
        <f t="shared" si="20"/>
        <v>0</v>
      </c>
      <c r="AC48" s="4">
        <f t="shared" si="20"/>
        <v>0</v>
      </c>
      <c r="AD48" s="4">
        <f t="shared" si="20"/>
        <v>0</v>
      </c>
      <c r="AE48" s="4">
        <f t="shared" si="20"/>
        <v>0</v>
      </c>
      <c r="AF48" s="4">
        <f t="shared" si="22"/>
        <v>0</v>
      </c>
      <c r="AG48" s="4">
        <f>AF48-$AF$43+'DL x=+4'!$AG$53</f>
        <v>-130.64089141646494</v>
      </c>
    </row>
    <row r="49" spans="2:33" ht="12.75">
      <c r="B49">
        <v>3</v>
      </c>
      <c r="C49" s="2">
        <v>0.000309569</v>
      </c>
      <c r="D49" s="2">
        <v>-6.13019E-05</v>
      </c>
      <c r="V49" s="11">
        <f t="shared" si="19"/>
        <v>5.1</v>
      </c>
      <c r="W49">
        <v>0.1</v>
      </c>
      <c r="X49" s="4">
        <f t="shared" si="21"/>
        <v>-12.779991827725645</v>
      </c>
      <c r="Y49" s="4">
        <f t="shared" si="21"/>
        <v>-0.41909828491686363</v>
      </c>
      <c r="Z49" s="4">
        <f t="shared" si="20"/>
        <v>-0.01675608831984969</v>
      </c>
      <c r="AA49" s="4">
        <f t="shared" si="20"/>
        <v>0.0006332490300440541</v>
      </c>
      <c r="AB49" s="4">
        <f t="shared" si="20"/>
        <v>0.00012019813072446853</v>
      </c>
      <c r="AC49" s="4">
        <f t="shared" si="20"/>
        <v>5.224630879066759E-06</v>
      </c>
      <c r="AD49" s="4">
        <f t="shared" si="20"/>
        <v>-2.586259546967778E-07</v>
      </c>
      <c r="AE49" s="4">
        <f t="shared" si="20"/>
        <v>-4.952078995430463E-07</v>
      </c>
      <c r="AF49" s="4">
        <f t="shared" si="22"/>
        <v>-13.215088283004565</v>
      </c>
      <c r="AG49" s="4">
        <f>AF49-$AF$43+'DL x=+4'!$AG$53</f>
        <v>-143.85597969946951</v>
      </c>
    </row>
    <row r="50" spans="2:33" ht="12.75">
      <c r="B50">
        <v>4</v>
      </c>
      <c r="C50" s="2">
        <v>-0.000246102</v>
      </c>
      <c r="D50" s="2">
        <v>1.84271E-06</v>
      </c>
      <c r="V50" s="11">
        <f t="shared" si="19"/>
        <v>5.2</v>
      </c>
      <c r="W50">
        <v>0.2</v>
      </c>
      <c r="X50" s="4">
        <f t="shared" si="21"/>
        <v>-25.55998365545129</v>
      </c>
      <c r="Y50" s="4">
        <f t="shared" si="21"/>
        <v>-1.6763931396674545</v>
      </c>
      <c r="Z50" s="4">
        <f t="shared" si="20"/>
        <v>-0.13404870655879753</v>
      </c>
      <c r="AA50" s="4">
        <f t="shared" si="20"/>
        <v>0.010131984480704865</v>
      </c>
      <c r="AB50" s="4">
        <f t="shared" si="20"/>
        <v>0.003846340183182993</v>
      </c>
      <c r="AC50" s="4">
        <f t="shared" si="20"/>
        <v>0.00033437637626027256</v>
      </c>
      <c r="AD50" s="4">
        <f t="shared" si="20"/>
        <v>-3.310412220118756E-05</v>
      </c>
      <c r="AE50" s="4">
        <f t="shared" si="20"/>
        <v>-0.00012677322228301985</v>
      </c>
      <c r="AF50" s="4">
        <f t="shared" si="22"/>
        <v>-27.35627267798188</v>
      </c>
      <c r="AG50" s="4">
        <f>AF50-$AF$43+'DL x=+4'!$AG$53</f>
        <v>-157.99716409444682</v>
      </c>
    </row>
    <row r="51" spans="2:33" ht="12.75">
      <c r="B51">
        <v>5</v>
      </c>
      <c r="C51" s="2">
        <v>-0.000107225</v>
      </c>
      <c r="D51" s="2">
        <v>0.000456439</v>
      </c>
      <c r="V51" s="11">
        <f t="shared" si="19"/>
        <v>5.3</v>
      </c>
      <c r="W51">
        <v>0.3</v>
      </c>
      <c r="X51" s="4">
        <f t="shared" si="21"/>
        <v>-38.33997548317693</v>
      </c>
      <c r="Y51" s="4">
        <f t="shared" si="21"/>
        <v>-3.771884564251772</v>
      </c>
      <c r="Z51" s="4">
        <f t="shared" si="20"/>
        <v>-0.4524143846359416</v>
      </c>
      <c r="AA51" s="4">
        <f t="shared" si="20"/>
        <v>0.051293171433568346</v>
      </c>
      <c r="AB51" s="4">
        <f t="shared" si="20"/>
        <v>0.029208145766045836</v>
      </c>
      <c r="AC51" s="4">
        <f t="shared" si="20"/>
        <v>0.0038087559108396646</v>
      </c>
      <c r="AD51" s="4">
        <f t="shared" si="20"/>
        <v>-0.0005656149629218526</v>
      </c>
      <c r="AE51" s="4">
        <f t="shared" si="20"/>
        <v>-0.0032490590289019233</v>
      </c>
      <c r="AF51" s="4">
        <f t="shared" si="22"/>
        <v>-42.48377903294601</v>
      </c>
      <c r="AG51" s="4">
        <f>AF51-$AF$43+'DL x=+4'!$AG$53</f>
        <v>-173.12467044941096</v>
      </c>
    </row>
    <row r="52" spans="2:33" ht="12.75">
      <c r="B52">
        <v>6</v>
      </c>
      <c r="C52" s="2">
        <v>0.000227007</v>
      </c>
      <c r="D52" s="2">
        <v>-0.000367283</v>
      </c>
      <c r="V52" s="11">
        <f t="shared" si="19"/>
        <v>5.4</v>
      </c>
      <c r="W52">
        <v>0.4</v>
      </c>
      <c r="X52" s="4">
        <f t="shared" si="21"/>
        <v>-51.11996731090258</v>
      </c>
      <c r="Y52" s="4">
        <f t="shared" si="21"/>
        <v>-6.705572558669818</v>
      </c>
      <c r="Z52" s="4">
        <f t="shared" si="20"/>
        <v>-1.0723896524703802</v>
      </c>
      <c r="AA52" s="4">
        <f t="shared" si="20"/>
        <v>0.16211175169127784</v>
      </c>
      <c r="AB52" s="4">
        <f t="shared" si="20"/>
        <v>0.12308288586185577</v>
      </c>
      <c r="AC52" s="4">
        <f t="shared" si="20"/>
        <v>0.021400088080657444</v>
      </c>
      <c r="AD52" s="4">
        <f>AD$20*$W52^AD$24</f>
        <v>-0.004237327641752007</v>
      </c>
      <c r="AE52" s="4">
        <f t="shared" si="20"/>
        <v>-0.03245394490445308</v>
      </c>
      <c r="AF52" s="4">
        <f t="shared" si="22"/>
        <v>-58.62802606895519</v>
      </c>
      <c r="AG52" s="4">
        <f>AF52-$AF$43+'DL x=+4'!$AG$53</f>
        <v>-189.26891748542013</v>
      </c>
    </row>
    <row r="53" spans="2:33" ht="12.75">
      <c r="B53">
        <v>7</v>
      </c>
      <c r="C53" s="2">
        <v>-0.000102883</v>
      </c>
      <c r="D53" s="2">
        <v>-0.000604941</v>
      </c>
      <c r="V53" s="11">
        <f t="shared" si="19"/>
        <v>5.5</v>
      </c>
      <c r="W53">
        <v>0.5</v>
      </c>
      <c r="X53" s="4">
        <f t="shared" si="21"/>
        <v>-63.89995913862822</v>
      </c>
      <c r="Y53" s="4">
        <f t="shared" si="21"/>
        <v>-10.477457122921589</v>
      </c>
      <c r="Z53" s="4">
        <f t="shared" si="20"/>
        <v>-2.094511039981211</v>
      </c>
      <c r="AA53" s="4">
        <f t="shared" si="20"/>
        <v>0.3957806437775336</v>
      </c>
      <c r="AB53" s="4">
        <f t="shared" si="20"/>
        <v>0.37561915851396394</v>
      </c>
      <c r="AC53" s="4">
        <f t="shared" si="20"/>
        <v>0.08163485748541806</v>
      </c>
      <c r="AD53" s="4">
        <f t="shared" si="20"/>
        <v>-0.02020515271068575</v>
      </c>
      <c r="AE53" s="4">
        <f t="shared" si="20"/>
        <v>-0.19344058575900228</v>
      </c>
      <c r="AF53" s="4">
        <f t="shared" si="22"/>
        <v>-75.83253838022381</v>
      </c>
      <c r="AG53" s="4">
        <f>AF53-$AF$43+'DL x=+4'!$AG$53</f>
        <v>-206.47342979668875</v>
      </c>
    </row>
    <row r="54" spans="2:4" ht="12.75">
      <c r="B54">
        <v>8</v>
      </c>
      <c r="C54" s="2">
        <v>-1.32537E-05</v>
      </c>
      <c r="D54" s="2">
        <v>0.00131149</v>
      </c>
    </row>
    <row r="55" spans="2:4" ht="12.75">
      <c r="B55">
        <v>9</v>
      </c>
      <c r="C55" s="2">
        <v>0.00116186</v>
      </c>
      <c r="D55" s="2">
        <v>0.00257191</v>
      </c>
    </row>
    <row r="56" spans="2:4" ht="12.75">
      <c r="B56">
        <v>10</v>
      </c>
      <c r="C56" s="2">
        <v>-0.00191381</v>
      </c>
      <c r="D56" s="2">
        <v>-0.00405858</v>
      </c>
    </row>
    <row r="57" spans="2:4" ht="12.75">
      <c r="B57">
        <v>11</v>
      </c>
      <c r="C57" s="2">
        <v>-0.00335333</v>
      </c>
      <c r="D57" s="2">
        <v>-0.00572111</v>
      </c>
    </row>
    <row r="58" spans="2:4" ht="12.75">
      <c r="B58">
        <v>12</v>
      </c>
      <c r="C58" s="2">
        <v>0.0134458</v>
      </c>
      <c r="D58" s="2">
        <v>0.014028</v>
      </c>
    </row>
    <row r="59" spans="2:4" ht="12.75">
      <c r="B59">
        <v>13</v>
      </c>
      <c r="C59" s="2">
        <v>0.0499164</v>
      </c>
      <c r="D59" s="2">
        <v>0.0566211</v>
      </c>
    </row>
    <row r="60" spans="2:4" ht="12.75">
      <c r="B60">
        <v>14</v>
      </c>
      <c r="C60" s="2">
        <v>-0.110722</v>
      </c>
      <c r="D60" s="2">
        <v>-0.0757053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4155560</v>
      </c>
      <c r="F61" t="s">
        <v>79</v>
      </c>
      <c r="G61" t="s">
        <v>82</v>
      </c>
      <c r="H61">
        <v>5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1.03496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0.198177</v>
      </c>
      <c r="D63" s="2">
        <v>-0.000543039</v>
      </c>
    </row>
    <row r="64" spans="2:4" ht="12.75">
      <c r="B64">
        <v>3</v>
      </c>
      <c r="C64" s="2">
        <v>0.000495728</v>
      </c>
      <c r="D64" s="2">
        <v>-5.66476E-05</v>
      </c>
    </row>
    <row r="65" spans="2:4" ht="12.75">
      <c r="B65">
        <v>4</v>
      </c>
      <c r="C65" s="2">
        <v>-0.000294419</v>
      </c>
      <c r="D65" s="2">
        <v>-5.10312E-06</v>
      </c>
    </row>
    <row r="66" spans="2:4" ht="12.75">
      <c r="B66">
        <v>5</v>
      </c>
      <c r="C66" s="2">
        <v>-0.000118905</v>
      </c>
      <c r="D66" s="2">
        <v>0.000462168</v>
      </c>
    </row>
    <row r="67" spans="2:4" ht="12.75">
      <c r="B67">
        <v>6</v>
      </c>
      <c r="C67" s="2">
        <v>0.000248517</v>
      </c>
      <c r="D67" s="2">
        <v>-0.000351019</v>
      </c>
    </row>
    <row r="68" spans="2:4" ht="12.75">
      <c r="B68">
        <v>7</v>
      </c>
      <c r="C68" s="2">
        <v>-0.000112919</v>
      </c>
      <c r="D68" s="2">
        <v>-0.000596978</v>
      </c>
    </row>
    <row r="69" spans="2:4" ht="12.75">
      <c r="B69">
        <v>8</v>
      </c>
      <c r="C69" s="2">
        <v>-6.55475E-05</v>
      </c>
      <c r="D69" s="2">
        <v>0.00120757</v>
      </c>
    </row>
    <row r="70" spans="2:4" ht="12.75">
      <c r="B70">
        <v>9</v>
      </c>
      <c r="C70" s="2">
        <v>0.00108121</v>
      </c>
      <c r="D70" s="2">
        <v>0.00256657</v>
      </c>
    </row>
    <row r="71" spans="2:4" ht="12.75">
      <c r="B71">
        <v>10</v>
      </c>
      <c r="C71" s="2">
        <v>-0.00169201</v>
      </c>
      <c r="D71" s="2">
        <v>-0.00374843</v>
      </c>
    </row>
    <row r="72" spans="2:4" ht="12.75">
      <c r="B72">
        <v>11</v>
      </c>
      <c r="C72" s="2">
        <v>-0.00337535</v>
      </c>
      <c r="D72" s="2">
        <v>-0.00572952</v>
      </c>
    </row>
    <row r="73" spans="2:4" ht="12.75">
      <c r="B73">
        <v>12</v>
      </c>
      <c r="C73" s="2">
        <v>0.0122084</v>
      </c>
      <c r="D73" s="2">
        <v>0.0142262</v>
      </c>
    </row>
    <row r="74" spans="2:4" ht="12.75">
      <c r="B74">
        <v>13</v>
      </c>
      <c r="C74" s="2">
        <v>0.0426395</v>
      </c>
      <c r="D74" s="2">
        <v>0.0552129</v>
      </c>
    </row>
    <row r="75" spans="2:4" ht="12.75">
      <c r="B75">
        <v>14</v>
      </c>
      <c r="C75" s="2">
        <v>-0.118767</v>
      </c>
      <c r="D75" s="2">
        <v>-0.0675922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4155560</v>
      </c>
      <c r="F76" t="s">
        <v>79</v>
      </c>
      <c r="G76" t="s">
        <v>82</v>
      </c>
      <c r="H76">
        <v>5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1701.97</v>
      </c>
      <c r="O76" t="s">
        <v>84</v>
      </c>
      <c r="P76" t="s">
        <v>82</v>
      </c>
      <c r="Q76" s="2">
        <v>1.06336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0.197823</v>
      </c>
      <c r="D78" s="2">
        <v>-0.000514447</v>
      </c>
    </row>
    <row r="79" spans="2:4" ht="12.75">
      <c r="B79">
        <v>3</v>
      </c>
      <c r="C79" s="2">
        <v>0.000676015</v>
      </c>
      <c r="D79" s="2">
        <v>-4.5292E-05</v>
      </c>
    </row>
    <row r="80" spans="2:4" ht="12.75">
      <c r="B80">
        <v>4</v>
      </c>
      <c r="C80" s="2">
        <v>-0.000317112</v>
      </c>
      <c r="D80" s="2">
        <v>1.77664E-06</v>
      </c>
    </row>
    <row r="81" spans="2:4" ht="12.75">
      <c r="B81">
        <v>5</v>
      </c>
      <c r="C81" s="2">
        <v>-0.000125111</v>
      </c>
      <c r="D81" s="2">
        <v>0.000448098</v>
      </c>
    </row>
    <row r="82" spans="2:4" ht="12.75">
      <c r="B82">
        <v>6</v>
      </c>
      <c r="C82" s="2">
        <v>0.000260922</v>
      </c>
      <c r="D82" s="2">
        <v>-0.000361937</v>
      </c>
    </row>
    <row r="83" spans="2:4" ht="12.75">
      <c r="B83">
        <v>7</v>
      </c>
      <c r="C83" s="2">
        <v>-9.59669E-05</v>
      </c>
      <c r="D83" s="2">
        <v>-0.000607077</v>
      </c>
    </row>
    <row r="84" spans="2:4" ht="12.75">
      <c r="B84">
        <v>8</v>
      </c>
      <c r="C84" s="2">
        <v>-2.40011E-05</v>
      </c>
      <c r="D84" s="2">
        <v>0.00126262</v>
      </c>
    </row>
    <row r="85" spans="2:4" ht="12.75">
      <c r="B85">
        <v>9</v>
      </c>
      <c r="C85" s="2">
        <v>0.000988785</v>
      </c>
      <c r="D85" s="2">
        <v>0.00269892</v>
      </c>
    </row>
    <row r="86" spans="2:4" ht="12.75">
      <c r="B86">
        <v>10</v>
      </c>
      <c r="C86" s="2">
        <v>-0.00157212</v>
      </c>
      <c r="D86" s="2">
        <v>-0.00360393</v>
      </c>
    </row>
    <row r="87" spans="2:4" ht="12.75">
      <c r="B87">
        <v>11</v>
      </c>
      <c r="C87" s="2">
        <v>-0.00373937</v>
      </c>
      <c r="D87" s="2">
        <v>-0.00565386</v>
      </c>
    </row>
    <row r="88" spans="2:4" ht="12.75">
      <c r="B88">
        <v>12</v>
      </c>
      <c r="C88" s="2">
        <v>0.0133019</v>
      </c>
      <c r="D88" s="2">
        <v>0.0135896</v>
      </c>
    </row>
    <row r="89" spans="2:4" ht="12.75">
      <c r="B89">
        <v>13</v>
      </c>
      <c r="C89" s="2">
        <v>0.0407879</v>
      </c>
      <c r="D89" s="2">
        <v>0.0629401</v>
      </c>
    </row>
    <row r="90" spans="2:4" ht="12.75">
      <c r="B90">
        <v>14</v>
      </c>
      <c r="C90" s="2">
        <v>-0.113747</v>
      </c>
      <c r="D90" s="2">
        <v>-0.0638083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4155560</v>
      </c>
      <c r="F91" t="s">
        <v>79</v>
      </c>
      <c r="G91" t="s">
        <v>82</v>
      </c>
      <c r="H91">
        <v>5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1801.82</v>
      </c>
      <c r="O91" t="s">
        <v>84</v>
      </c>
      <c r="P91" t="s">
        <v>82</v>
      </c>
      <c r="Q91" s="2">
        <v>1.08849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0.197461</v>
      </c>
      <c r="D93" s="2">
        <v>-0.000506615</v>
      </c>
    </row>
    <row r="94" spans="2:4" ht="12.75">
      <c r="B94">
        <v>3</v>
      </c>
      <c r="C94" s="2">
        <v>0.00084428</v>
      </c>
      <c r="D94" s="2">
        <v>-3.87815E-05</v>
      </c>
    </row>
    <row r="95" spans="2:4" ht="12.75">
      <c r="B95">
        <v>4</v>
      </c>
      <c r="C95" s="2">
        <v>-0.000337554</v>
      </c>
      <c r="D95" s="2">
        <v>-3.35812E-07</v>
      </c>
    </row>
    <row r="96" spans="2:4" ht="12.75">
      <c r="B96">
        <v>5</v>
      </c>
      <c r="C96" s="2">
        <v>-0.000127569</v>
      </c>
      <c r="D96" s="2">
        <v>0.000439641</v>
      </c>
    </row>
    <row r="97" spans="2:4" ht="12.75">
      <c r="B97">
        <v>6</v>
      </c>
      <c r="C97" s="2">
        <v>0.000242141</v>
      </c>
      <c r="D97" s="2">
        <v>-0.000357574</v>
      </c>
    </row>
    <row r="98" spans="2:4" ht="12.75">
      <c r="B98">
        <v>7</v>
      </c>
      <c r="C98" s="2">
        <v>-0.000105251</v>
      </c>
      <c r="D98" s="2">
        <v>-0.000600341</v>
      </c>
    </row>
    <row r="99" spans="2:4" ht="12.75">
      <c r="B99">
        <v>8</v>
      </c>
      <c r="C99" s="2">
        <v>-5.21006E-05</v>
      </c>
      <c r="D99" s="2">
        <v>0.00130916</v>
      </c>
    </row>
    <row r="100" spans="2:4" ht="12.75">
      <c r="B100">
        <v>9</v>
      </c>
      <c r="C100" s="2">
        <v>0.000997604</v>
      </c>
      <c r="D100" s="2">
        <v>0.00251863</v>
      </c>
    </row>
    <row r="101" spans="2:4" ht="12.75">
      <c r="B101">
        <v>10</v>
      </c>
      <c r="C101" s="2">
        <v>-0.00149498</v>
      </c>
      <c r="D101" s="2">
        <v>-0.00382063</v>
      </c>
    </row>
    <row r="102" spans="2:4" ht="12.75">
      <c r="B102">
        <v>11</v>
      </c>
      <c r="C102" s="2">
        <v>-0.00302359</v>
      </c>
      <c r="D102" s="2">
        <v>-0.00605724</v>
      </c>
    </row>
    <row r="103" spans="2:4" ht="12.75">
      <c r="B103">
        <v>12</v>
      </c>
      <c r="C103" s="2">
        <v>0.0140325</v>
      </c>
      <c r="D103" s="2">
        <v>0.0147253</v>
      </c>
    </row>
    <row r="104" spans="2:4" ht="12.75">
      <c r="B104">
        <v>13</v>
      </c>
      <c r="C104" s="2">
        <v>0.043954</v>
      </c>
      <c r="D104" s="2">
        <v>0.0559821</v>
      </c>
    </row>
    <row r="105" spans="2:4" ht="12.75">
      <c r="B105">
        <v>14</v>
      </c>
      <c r="C105" s="2">
        <v>-0.113068</v>
      </c>
      <c r="D105" s="2">
        <v>-0.0600381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AC46" sqref="AC46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  <col min="33" max="33" width="10.28125" style="0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4155659</v>
      </c>
      <c r="F1" t="s">
        <v>79</v>
      </c>
      <c r="G1" t="s">
        <v>82</v>
      </c>
      <c r="H1">
        <v>6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503.51</v>
      </c>
      <c r="O1" t="s">
        <v>84</v>
      </c>
      <c r="P1" t="s">
        <v>82</v>
      </c>
      <c r="Q1" s="2">
        <v>0.464267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0.171066</v>
      </c>
      <c r="D3" s="2">
        <v>-0.000770306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0.000315914</v>
      </c>
      <c r="D4" s="2">
        <v>0.000270848</v>
      </c>
      <c r="S4">
        <v>0</v>
      </c>
      <c r="U4" s="6">
        <f aca="true" ca="1" t="shared" si="2" ref="U4:U10">OFFSET($A$1,U$1+$T$1*$S4-1,13)</f>
        <v>503.51</v>
      </c>
      <c r="V4" s="6"/>
      <c r="W4" s="12">
        <f aca="true" ca="1" t="shared" si="3" ref="W4:W10">OFFSET($A$1,W$1+$T$1*$S4-1,16)</f>
        <v>0.464267</v>
      </c>
      <c r="X4" s="6">
        <f ca="1">-OFFSET($A$1,X$1+$T$1*$S4-1,2)*10000*$T$2</f>
        <v>1710.6599999999999</v>
      </c>
      <c r="Y4" s="6">
        <f aca="true" ca="1" t="shared" si="4" ref="Y4:AE10">OFFSET($A$1,Y$1+$T$1*$S4-1,2)*10000*$T$2</f>
        <v>-3.15914</v>
      </c>
      <c r="Z4" s="6">
        <f ca="1">-OFFSET($A$1,Z$1+$T$1*$S4-1,2)*10000*$T$2</f>
        <v>-45.9036</v>
      </c>
      <c r="AA4" s="6">
        <f ca="1" t="shared" si="4"/>
        <v>-52.3556</v>
      </c>
      <c r="AB4" s="6">
        <f ca="1">-OFFSET($A$1,AB$1+$T$1*$S4-1,2)*10000*$T$2</f>
        <v>-22.9056</v>
      </c>
      <c r="AC4" s="6">
        <f ca="1" t="shared" si="4"/>
        <v>1.511</v>
      </c>
      <c r="AD4" s="6">
        <f ca="1">-OFFSET($A$1,AD$1+$T$1*$S4-1,2)*10000*$T$2</f>
        <v>-2.6432499999999997</v>
      </c>
      <c r="AE4" s="6">
        <f ca="1" t="shared" si="4"/>
        <v>-26.7075</v>
      </c>
      <c r="AF4" s="6">
        <f aca="true" ca="1" t="shared" si="5" ref="AF4:AL10">OFFSET($A$1,AF$1+$T$1*$S4-1,3)*10000*$T$2</f>
        <v>7.70306</v>
      </c>
      <c r="AG4" s="6">
        <f ca="1">-OFFSET($A$1,AG$1+$T$1*$S4-1,3)*10000*$T$2</f>
        <v>2.70848</v>
      </c>
      <c r="AH4" s="6">
        <f ca="1" t="shared" si="5"/>
        <v>4.13878</v>
      </c>
      <c r="AI4" s="6">
        <f ca="1">-OFFSET($A$1,AI$1+$T$1*$S4-1,3)*10000*$T$2</f>
        <v>6.84999</v>
      </c>
      <c r="AJ4" s="6">
        <f ca="1" t="shared" si="5"/>
        <v>6.054469999999999</v>
      </c>
      <c r="AK4" s="6">
        <f ca="1">-OFFSET($A$1,AK$1+$T$1*$S4-1,3)*10000*$T$2</f>
        <v>-2.22805</v>
      </c>
      <c r="AL4" s="6">
        <f ca="1" t="shared" si="5"/>
        <v>-8.64459</v>
      </c>
      <c r="AM4" s="6">
        <f ca="1">-OFFSET($A$1,AM$1+$T$1*$S4-1,3)*10000*$T$2</f>
        <v>17.840600000000002</v>
      </c>
    </row>
    <row r="5" spans="2:39" ht="12.75">
      <c r="B5">
        <v>4</v>
      </c>
      <c r="C5" s="2">
        <v>-0.00459036</v>
      </c>
      <c r="D5" s="2">
        <v>-0.000413878</v>
      </c>
      <c r="S5">
        <v>1</v>
      </c>
      <c r="U5" s="6">
        <f ca="1" t="shared" si="2"/>
        <v>1002.84</v>
      </c>
      <c r="V5" s="6"/>
      <c r="W5" s="12">
        <f ca="1" t="shared" si="3"/>
        <v>0.901369</v>
      </c>
      <c r="X5" s="6">
        <f aca="true" ca="1" t="shared" si="6" ref="X5:X10">-OFFSET($A$1,X$1+$T$1*$S5-1,2)*10000*$T$2</f>
        <v>1698.5600000000002</v>
      </c>
      <c r="Y5" s="6">
        <f ca="1" t="shared" si="4"/>
        <v>-1.75849</v>
      </c>
      <c r="Z5" s="6">
        <f aca="true" ca="1" t="shared" si="7" ref="Z5:Z10">-OFFSET($A$1,Z$1+$T$1*$S5-1,2)*10000*$T$2</f>
        <v>-36.1561</v>
      </c>
      <c r="AA5" s="6">
        <f ca="1" t="shared" si="4"/>
        <v>-49.8689</v>
      </c>
      <c r="AB5" s="6">
        <f aca="true" ca="1" t="shared" si="8" ref="AB5:AB10">-OFFSET($A$1,AB$1+$T$1*$S5-1,2)*10000*$T$2</f>
        <v>-31.4847</v>
      </c>
      <c r="AC5" s="6">
        <f ca="1" t="shared" si="4"/>
        <v>-5.667660000000001</v>
      </c>
      <c r="AD5" s="6">
        <f aca="true" ca="1" t="shared" si="9" ref="AD5:AD10">-OFFSET($A$1,AD$1+$T$1*$S5-1,2)*10000*$T$2</f>
        <v>1.9039099999999998</v>
      </c>
      <c r="AE5" s="6">
        <f ca="1" t="shared" si="4"/>
        <v>-18.6699</v>
      </c>
      <c r="AF5" s="6">
        <f ca="1" t="shared" si="5"/>
        <v>8.4194</v>
      </c>
      <c r="AG5" s="6">
        <f aca="true" ca="1" t="shared" si="10" ref="AG5:AG10">-OFFSET($A$1,AG$1+$T$1*$S5-1,3)*10000*$T$2</f>
        <v>2.47517</v>
      </c>
      <c r="AH5" s="6">
        <f ca="1" t="shared" si="5"/>
        <v>3.98465</v>
      </c>
      <c r="AI5" s="6">
        <f aca="true" ca="1" t="shared" si="11" ref="AI5:AI10">-OFFSET($A$1,AI$1+$T$1*$S5-1,3)*10000*$T$2</f>
        <v>7.33999</v>
      </c>
      <c r="AJ5" s="6">
        <f ca="1" t="shared" si="5"/>
        <v>6.65667</v>
      </c>
      <c r="AK5" s="6">
        <f aca="true" ca="1" t="shared" si="12" ref="AK5:AK10">-OFFSET($A$1,AK$1+$T$1*$S5-1,3)*10000*$T$2</f>
        <v>-2.36584</v>
      </c>
      <c r="AL5" s="6">
        <f ca="1" t="shared" si="5"/>
        <v>-8.93727</v>
      </c>
      <c r="AM5" s="6">
        <f aca="true" ca="1" t="shared" si="13" ref="AM5:AM10">-OFFSET($A$1,AM$1+$T$1*$S5-1,3)*10000*$T$2</f>
        <v>21.289</v>
      </c>
    </row>
    <row r="6" spans="2:39" ht="12.75">
      <c r="B6">
        <v>5</v>
      </c>
      <c r="C6" s="2">
        <v>0.00523556</v>
      </c>
      <c r="D6" s="2">
        <v>0.000684999</v>
      </c>
      <c r="S6">
        <v>2</v>
      </c>
      <c r="U6" s="6">
        <f ca="1" t="shared" si="2"/>
        <v>1302.51</v>
      </c>
      <c r="V6" s="6"/>
      <c r="W6" s="12">
        <f ca="1" t="shared" si="3"/>
        <v>1.09698</v>
      </c>
      <c r="X6" s="6">
        <f ca="1" t="shared" si="6"/>
        <v>1684.2099999999998</v>
      </c>
      <c r="Y6" s="6">
        <f ca="1" t="shared" si="4"/>
        <v>-5.83694</v>
      </c>
      <c r="Z6" s="6">
        <f ca="1" t="shared" si="7"/>
        <v>-33.3446</v>
      </c>
      <c r="AA6" s="6">
        <f ca="1" t="shared" si="4"/>
        <v>-47.535</v>
      </c>
      <c r="AB6" s="6">
        <f ca="1" t="shared" si="8"/>
        <v>-32.946400000000004</v>
      </c>
      <c r="AC6" s="6">
        <f ca="1" t="shared" si="4"/>
        <v>-8.36683</v>
      </c>
      <c r="AD6" s="6">
        <f ca="1" t="shared" si="9"/>
        <v>1.9348100000000001</v>
      </c>
      <c r="AE6" s="6">
        <f ca="1" t="shared" si="4"/>
        <v>-15.339699999999999</v>
      </c>
      <c r="AF6" s="6">
        <f ca="1" t="shared" si="5"/>
        <v>8.28945</v>
      </c>
      <c r="AG6" s="6">
        <f ca="1" t="shared" si="10"/>
        <v>2.7477699999999996</v>
      </c>
      <c r="AH6" s="6">
        <f ca="1" t="shared" si="5"/>
        <v>3.9353800000000003</v>
      </c>
      <c r="AI6" s="6">
        <f ca="1" t="shared" si="11"/>
        <v>7.44123</v>
      </c>
      <c r="AJ6" s="6">
        <f ca="1" t="shared" si="5"/>
        <v>7.06852</v>
      </c>
      <c r="AK6" s="6">
        <f ca="1" t="shared" si="12"/>
        <v>-2.01457</v>
      </c>
      <c r="AL6" s="6">
        <f ca="1" t="shared" si="5"/>
        <v>-9.20519</v>
      </c>
      <c r="AM6" s="6">
        <f ca="1" t="shared" si="13"/>
        <v>20.997500000000002</v>
      </c>
    </row>
    <row r="7" spans="2:39" ht="12.75">
      <c r="B7">
        <v>6</v>
      </c>
      <c r="C7" s="2">
        <v>-0.00229056</v>
      </c>
      <c r="D7" s="2">
        <v>-0.000605447</v>
      </c>
      <c r="S7">
        <v>3</v>
      </c>
      <c r="U7" s="6">
        <f ca="1" t="shared" si="2"/>
        <v>1502.23</v>
      </c>
      <c r="V7" s="6"/>
      <c r="W7" s="12">
        <f ca="1" t="shared" si="3"/>
        <v>1.18767</v>
      </c>
      <c r="X7" s="6">
        <f ca="1" t="shared" si="6"/>
        <v>1672.3799999999999</v>
      </c>
      <c r="Y7" s="6">
        <f ca="1" t="shared" si="4"/>
        <v>-10.0724</v>
      </c>
      <c r="Z7" s="6">
        <f ca="1" t="shared" si="7"/>
        <v>-32.3285</v>
      </c>
      <c r="AA7" s="6">
        <f ca="1" t="shared" si="4"/>
        <v>-46.195100000000004</v>
      </c>
      <c r="AB7" s="6">
        <f ca="1" t="shared" si="8"/>
        <v>-33.451499999999996</v>
      </c>
      <c r="AC7" s="6">
        <f ca="1" t="shared" si="4"/>
        <v>-9.93503</v>
      </c>
      <c r="AD7" s="6">
        <f ca="1" t="shared" si="9"/>
        <v>0.334331</v>
      </c>
      <c r="AE7" s="6">
        <f ca="1" t="shared" si="4"/>
        <v>-15.2151</v>
      </c>
      <c r="AF7" s="6">
        <f ca="1" t="shared" si="5"/>
        <v>8.143650000000001</v>
      </c>
      <c r="AG7" s="6">
        <f ca="1" t="shared" si="10"/>
        <v>3.0644500000000003</v>
      </c>
      <c r="AH7" s="6">
        <f ca="1" t="shared" si="5"/>
        <v>4.16605</v>
      </c>
      <c r="AI7" s="6">
        <f ca="1" t="shared" si="11"/>
        <v>7.643409999999999</v>
      </c>
      <c r="AJ7" s="6">
        <f ca="1" t="shared" si="5"/>
        <v>7.222090000000001</v>
      </c>
      <c r="AK7" s="6">
        <f ca="1" t="shared" si="12"/>
        <v>-1.92218</v>
      </c>
      <c r="AL7" s="6">
        <f ca="1" t="shared" si="5"/>
        <v>-9.11335</v>
      </c>
      <c r="AM7" s="6">
        <f ca="1" t="shared" si="13"/>
        <v>21.5137</v>
      </c>
    </row>
    <row r="8" spans="2:39" ht="12.75">
      <c r="B8">
        <v>7</v>
      </c>
      <c r="C8" s="2">
        <v>-0.0001511</v>
      </c>
      <c r="D8" s="2">
        <v>-0.000222805</v>
      </c>
      <c r="S8">
        <v>4</v>
      </c>
      <c r="U8" s="6">
        <f ca="1" t="shared" si="2"/>
        <v>1602.09</v>
      </c>
      <c r="V8" s="6"/>
      <c r="W8" s="12">
        <f ca="1" t="shared" si="3"/>
        <v>1.225</v>
      </c>
      <c r="X8" s="6">
        <f ca="1" t="shared" si="6"/>
        <v>1666.6000000000001</v>
      </c>
      <c r="Y8" s="6">
        <f ca="1" t="shared" si="4"/>
        <v>-11.7286</v>
      </c>
      <c r="Z8" s="6">
        <f ca="1" t="shared" si="7"/>
        <v>-31.6306</v>
      </c>
      <c r="AA8" s="6">
        <f ca="1" t="shared" si="4"/>
        <v>-45.588499999999996</v>
      </c>
      <c r="AB8" s="6">
        <f ca="1" t="shared" si="8"/>
        <v>-33.5987</v>
      </c>
      <c r="AC8" s="6">
        <f ca="1" t="shared" si="4"/>
        <v>-10.2374</v>
      </c>
      <c r="AD8" s="6">
        <f ca="1" t="shared" si="9"/>
        <v>-0.222806</v>
      </c>
      <c r="AE8" s="6">
        <f ca="1" t="shared" si="4"/>
        <v>-16.0564</v>
      </c>
      <c r="AF8" s="6">
        <f ca="1" t="shared" si="5"/>
        <v>7.999180000000001</v>
      </c>
      <c r="AG8" s="6">
        <f ca="1" t="shared" si="10"/>
        <v>3.22928</v>
      </c>
      <c r="AH8" s="6">
        <f ca="1" t="shared" si="5"/>
        <v>4.12718</v>
      </c>
      <c r="AI8" s="6">
        <f ca="1" t="shared" si="11"/>
        <v>7.23274</v>
      </c>
      <c r="AJ8" s="6">
        <f ca="1" t="shared" si="5"/>
        <v>7.03628</v>
      </c>
      <c r="AK8" s="6">
        <f ca="1" t="shared" si="12"/>
        <v>-1.3274299999999999</v>
      </c>
      <c r="AL8" s="6">
        <f ca="1" t="shared" si="5"/>
        <v>-8.76586</v>
      </c>
      <c r="AM8" s="6">
        <f ca="1" t="shared" si="13"/>
        <v>18.112099999999998</v>
      </c>
    </row>
    <row r="9" spans="2:39" ht="12.75">
      <c r="B9">
        <v>8</v>
      </c>
      <c r="C9" s="2">
        <v>-0.000264325</v>
      </c>
      <c r="D9" s="2">
        <v>0.000864459</v>
      </c>
      <c r="S9">
        <v>5</v>
      </c>
      <c r="U9" s="6">
        <f ca="1" t="shared" si="2"/>
        <v>1701.98</v>
      </c>
      <c r="V9" s="6"/>
      <c r="W9" s="12">
        <f ca="1" t="shared" si="3"/>
        <v>1.25819</v>
      </c>
      <c r="X9" s="6">
        <f ca="1" t="shared" si="6"/>
        <v>1661.13</v>
      </c>
      <c r="Y9" s="6">
        <f ca="1" t="shared" si="4"/>
        <v>-13.1997</v>
      </c>
      <c r="Z9" s="6">
        <f ca="1" t="shared" si="7"/>
        <v>-31.118399999999998</v>
      </c>
      <c r="AA9" s="6">
        <f ca="1" t="shared" si="4"/>
        <v>-45.3974</v>
      </c>
      <c r="AB9" s="6">
        <f ca="1" t="shared" si="8"/>
        <v>-34.1444</v>
      </c>
      <c r="AC9" s="6">
        <f ca="1" t="shared" si="4"/>
        <v>-11.201099999999999</v>
      </c>
      <c r="AD9" s="6">
        <f ca="1" t="shared" si="9"/>
        <v>-0.0154895</v>
      </c>
      <c r="AE9" s="6">
        <f ca="1" t="shared" si="4"/>
        <v>-13.3348</v>
      </c>
      <c r="AF9" s="6">
        <f ca="1" t="shared" si="5"/>
        <v>7.94393</v>
      </c>
      <c r="AG9" s="6">
        <f ca="1" t="shared" si="10"/>
        <v>3.3523</v>
      </c>
      <c r="AH9" s="6">
        <f ca="1" t="shared" si="5"/>
        <v>4.23669</v>
      </c>
      <c r="AI9" s="6">
        <f ca="1" t="shared" si="11"/>
        <v>7.34546</v>
      </c>
      <c r="AJ9" s="6">
        <f ca="1" t="shared" si="5"/>
        <v>7.370439999999999</v>
      </c>
      <c r="AK9" s="6">
        <f ca="1" t="shared" si="12"/>
        <v>-1.5285799999999998</v>
      </c>
      <c r="AL9" s="6">
        <f ca="1" t="shared" si="5"/>
        <v>-8.61632</v>
      </c>
      <c r="AM9" s="6">
        <f ca="1" t="shared" si="13"/>
        <v>21.4425</v>
      </c>
    </row>
    <row r="10" spans="2:39" ht="12.75">
      <c r="B10">
        <v>9</v>
      </c>
      <c r="C10" s="2">
        <v>0.00267075</v>
      </c>
      <c r="D10" s="2">
        <v>0.00178406</v>
      </c>
      <c r="S10">
        <v>6</v>
      </c>
      <c r="U10" s="6">
        <f ca="1" t="shared" si="2"/>
        <v>1801.85</v>
      </c>
      <c r="V10" s="6"/>
      <c r="W10" s="12">
        <f ca="1" t="shared" si="3"/>
        <v>1.28731</v>
      </c>
      <c r="X10" s="6">
        <f ca="1" t="shared" si="6"/>
        <v>1656.27</v>
      </c>
      <c r="Y10" s="6">
        <f ca="1" t="shared" si="4"/>
        <v>-14.406600000000001</v>
      </c>
      <c r="Z10" s="6">
        <f ca="1" t="shared" si="7"/>
        <v>-30.7084</v>
      </c>
      <c r="AA10" s="6">
        <f ca="1" t="shared" si="4"/>
        <v>-45.231100000000005</v>
      </c>
      <c r="AB10" s="6">
        <f ca="1" t="shared" si="8"/>
        <v>-34.386</v>
      </c>
      <c r="AC10" s="6">
        <f ca="1" t="shared" si="4"/>
        <v>-11.8009</v>
      </c>
      <c r="AD10" s="6">
        <f ca="1" t="shared" si="9"/>
        <v>-1.03895</v>
      </c>
      <c r="AE10" s="6">
        <f ca="1" t="shared" si="4"/>
        <v>-16.961000000000002</v>
      </c>
      <c r="AF10" s="6">
        <f ca="1" t="shared" si="5"/>
        <v>7.8917600000000006</v>
      </c>
      <c r="AG10" s="6">
        <f ca="1" t="shared" si="10"/>
        <v>3.51887</v>
      </c>
      <c r="AH10" s="6">
        <f ca="1" t="shared" si="5"/>
        <v>4.15849</v>
      </c>
      <c r="AI10" s="6">
        <f ca="1" t="shared" si="11"/>
        <v>7.0361</v>
      </c>
      <c r="AJ10" s="6">
        <f ca="1" t="shared" si="5"/>
        <v>7.08408</v>
      </c>
      <c r="AK10" s="6">
        <f ca="1" t="shared" si="12"/>
        <v>-1.34621</v>
      </c>
      <c r="AL10" s="6">
        <f ca="1" t="shared" si="5"/>
        <v>-8.11816</v>
      </c>
      <c r="AM10" s="6">
        <f ca="1" t="shared" si="13"/>
        <v>21.2109</v>
      </c>
    </row>
    <row r="11" spans="2:39" ht="12.75">
      <c r="B11">
        <v>10</v>
      </c>
      <c r="C11" s="2">
        <v>-0.00233593</v>
      </c>
      <c r="D11" s="2">
        <v>-0.0021837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-0.00480432</v>
      </c>
      <c r="D12" s="2">
        <v>-0.00735156</v>
      </c>
    </row>
    <row r="13" spans="2:39" ht="12.75">
      <c r="B13">
        <v>12</v>
      </c>
      <c r="C13" s="2">
        <v>0.0133441</v>
      </c>
      <c r="D13" s="2">
        <v>0.0118662</v>
      </c>
      <c r="U13" t="s">
        <v>130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0.0370331</v>
      </c>
      <c r="D14" s="2">
        <v>0.0591229</v>
      </c>
      <c r="U14" s="6">
        <f>U4</f>
        <v>503.51</v>
      </c>
      <c r="X14" s="6">
        <f>X4*$W4/'DL x=+1'!$W4-'DL x=+1'!X4</f>
        <v>199.44711322980766</v>
      </c>
      <c r="Y14" s="6">
        <f>Y4*$W4/'DL x=+1'!$W4</f>
        <v>-18.70711329842798</v>
      </c>
      <c r="Z14" s="6">
        <f>Z4*$W4/'DL x=+1'!$W4</f>
        <v>-271.82202941487833</v>
      </c>
      <c r="AA14" s="6">
        <f>AA4*$W4/'DL x=+1'!$W4</f>
        <v>-310.02809024202037</v>
      </c>
      <c r="AB14" s="6">
        <f>AB4*$W4/'DL x=+1'!$W4</f>
        <v>-135.63743752048723</v>
      </c>
      <c r="AC14" s="6">
        <f>AC4*$W4/'DL x=+1'!$W4</f>
        <v>8.947513625203277</v>
      </c>
      <c r="AD14" s="6">
        <f>AD4*$W4/'DL x=+1'!$W4</f>
        <v>-15.652227259972575</v>
      </c>
      <c r="AE14" s="6">
        <f>AE4*$W4/'DL x=+1'!$W4</f>
        <v>-158.1507082363445</v>
      </c>
      <c r="AF14" s="6">
        <f>AF4*$W4/'DL x=+1'!$W4</f>
        <v>45.61431787277191</v>
      </c>
      <c r="AG14" s="6">
        <f>AG4*$W4/'DL x=+1'!$W4</f>
        <v>16.03849219297854</v>
      </c>
      <c r="AH14" s="6">
        <f>AH4*$W4/'DL x=+1'!$W4</f>
        <v>24.508133978635882</v>
      </c>
      <c r="AI14" s="6">
        <f>AI4*$W4/'DL x=+1'!$W4</f>
        <v>40.56279209629795</v>
      </c>
      <c r="AJ14" s="6">
        <f>AJ4*$W4/'DL x=+1'!$W4</f>
        <v>35.85205348668728</v>
      </c>
      <c r="AK14" s="6">
        <f>AK4*$W4/'DL x=+1'!$W4</f>
        <v>-13.193585527884954</v>
      </c>
      <c r="AL14" s="6">
        <f>AL4*$W4/'DL x=+1'!$W4</f>
        <v>-51.18966698166513</v>
      </c>
      <c r="AM14" s="6">
        <f>AM4*$W4/'DL x=+1'!$W4</f>
        <v>105.64461388603681</v>
      </c>
    </row>
    <row r="15" spans="2:39" ht="12.75">
      <c r="B15">
        <v>14</v>
      </c>
      <c r="C15" s="2">
        <v>-0.0895953</v>
      </c>
      <c r="D15" s="2">
        <v>-0.0688409</v>
      </c>
      <c r="U15" s="6">
        <f aca="true" t="shared" si="14" ref="U15:U20">U5</f>
        <v>1002.84</v>
      </c>
      <c r="X15" s="6">
        <f>X5*$W5/'DL x=+1'!$W5-'DL x=+1'!X5</f>
        <v>105.31994465864227</v>
      </c>
      <c r="Y15" s="6">
        <f>Y5*$W5/'DL x=+1'!$W5</f>
        <v>-10.393214603889632</v>
      </c>
      <c r="Z15" s="6">
        <f>Z5*$W5/'DL x=+1'!$W5</f>
        <v>-213.69362722545705</v>
      </c>
      <c r="AA15" s="6">
        <f>AA5*$W5/'DL x=+1'!$W5</f>
        <v>-294.74047606748496</v>
      </c>
      <c r="AB15" s="6">
        <f>AB5*$W5/'DL x=+1'!$W5</f>
        <v>-186.0842221673617</v>
      </c>
      <c r="AC15" s="6">
        <f>AC5*$W5/'DL x=+1'!$W5</f>
        <v>-33.49760685695177</v>
      </c>
      <c r="AD15" s="6">
        <f>AD5*$W5/'DL x=+1'!$W5</f>
        <v>11.25269135251921</v>
      </c>
      <c r="AE15" s="6">
        <f>AE5*$W5/'DL x=+1'!$W5</f>
        <v>-110.34482842277124</v>
      </c>
      <c r="AF15" s="6">
        <f>AF5*$W5/'DL x=+1'!$W5</f>
        <v>49.76123323760064</v>
      </c>
      <c r="AG15" s="6">
        <f>AG5*$W5/'DL x=+1'!$W5</f>
        <v>14.629012954926951</v>
      </c>
      <c r="AH15" s="6">
        <f>AH5*$W5/'DL x=+1'!$W5</f>
        <v>23.550502175951422</v>
      </c>
      <c r="AI15" s="6">
        <f>AI5*$W5/'DL x=+1'!$W5</f>
        <v>43.38158946619194</v>
      </c>
      <c r="AJ15" s="6">
        <f>AJ5*$W5/'DL x=+1'!$W5</f>
        <v>39.34295893480997</v>
      </c>
      <c r="AK15" s="6">
        <f>AK5*$W5/'DL x=+1'!$W5</f>
        <v>-13.982839162273452</v>
      </c>
      <c r="AL15" s="6">
        <f>AL5*$W5/'DL x=+1'!$W5</f>
        <v>-52.82200358427099</v>
      </c>
      <c r="AM15" s="6">
        <f>AM5*$W5/'DL x=+1'!$W5</f>
        <v>125.82451176987438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4155659</v>
      </c>
      <c r="F16" t="s">
        <v>79</v>
      </c>
      <c r="G16" t="s">
        <v>82</v>
      </c>
      <c r="H16">
        <v>6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1002.84</v>
      </c>
      <c r="O16" t="s">
        <v>84</v>
      </c>
      <c r="P16" t="s">
        <v>82</v>
      </c>
      <c r="Q16" s="2">
        <v>0.901369</v>
      </c>
      <c r="U16" s="6">
        <f t="shared" si="14"/>
        <v>1302.51</v>
      </c>
      <c r="X16" s="6">
        <f>X6*$W6/'DL x=+1'!$W6-'DL x=+1'!X6</f>
        <v>-2.0492849578840833</v>
      </c>
      <c r="Y16" s="6">
        <f>Y6*$W6/'DL x=+1'!$W6</f>
        <v>-34.41902930801856</v>
      </c>
      <c r="Z16" s="6">
        <f>Z6*$W6/'DL x=+1'!$W6</f>
        <v>-196.6250748961195</v>
      </c>
      <c r="AA16" s="6">
        <f>AA6*$W6/'DL x=+1'!$W6</f>
        <v>-280.30244582892095</v>
      </c>
      <c r="AB16" s="6">
        <f>AB6*$W6/'DL x=+1'!$W6</f>
        <v>-194.27698540565822</v>
      </c>
      <c r="AC16" s="6">
        <f>AC6*$W6/'DL x=+1'!$W6</f>
        <v>-49.33718129451543</v>
      </c>
      <c r="AD16" s="6">
        <f>AD6*$W6/'DL x=+1'!$W6</f>
        <v>11.409108556100865</v>
      </c>
      <c r="AE16" s="6">
        <f>AE6*$W6/'DL x=+1'!$W6</f>
        <v>-90.45451621503942</v>
      </c>
      <c r="AF16" s="6">
        <f>AF6*$W6/'DL x=+1'!$W6</f>
        <v>48.88089007208476</v>
      </c>
      <c r="AG16" s="6">
        <f>AG6*$W6/'DL x=+1'!$W6</f>
        <v>16.202937868419777</v>
      </c>
      <c r="AH16" s="6">
        <f>AH6*$W6/'DL x=+1'!$W6</f>
        <v>23.205987993398953</v>
      </c>
      <c r="AI16" s="6">
        <f>AI6*$W6/'DL x=+1'!$W6</f>
        <v>43.87914103240858</v>
      </c>
      <c r="AJ16" s="6">
        <f>AJ6*$W6/'DL x=+1'!$W6</f>
        <v>41.681359932484376</v>
      </c>
      <c r="AK16" s="6">
        <f>AK6*$W6/'DL x=+1'!$W6</f>
        <v>-11.879434065290194</v>
      </c>
      <c r="AL16" s="6">
        <f>AL6*$W6/'DL x=+1'!$W6</f>
        <v>-54.2807882890486</v>
      </c>
      <c r="AM16" s="6">
        <f>AM6*$W6/'DL x=+1'!$W6</f>
        <v>123.81720009030755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1502.23</v>
      </c>
      <c r="X17" s="6">
        <f>X7*$W7/'DL x=+1'!$W7-'DL x=+1'!X7</f>
        <v>-88.13536929115253</v>
      </c>
      <c r="Y17" s="6">
        <f>Y7*$W7/'DL x=+1'!$W7</f>
        <v>-59.28226742388202</v>
      </c>
      <c r="Z17" s="6">
        <f>Z7*$W7/'DL x=+1'!$W7</f>
        <v>-190.27310099012843</v>
      </c>
      <c r="AA17" s="6">
        <f>AA7*$W7/'DL x=+1'!$W7</f>
        <v>-271.8865684318506</v>
      </c>
      <c r="AB17" s="6">
        <f>AB7*$W7/'DL x=+1'!$W7</f>
        <v>-196.88264651225023</v>
      </c>
      <c r="AC17" s="6">
        <f>AC7*$W7/'DL x=+1'!$W7</f>
        <v>-58.47376050636298</v>
      </c>
      <c r="AD17" s="6">
        <f>AD7*$W7/'DL x=+1'!$W7</f>
        <v>1.9677435119826354</v>
      </c>
      <c r="AE17" s="6">
        <f>AE7*$W7/'DL x=+1'!$W7</f>
        <v>-89.55021912166983</v>
      </c>
      <c r="AF17" s="6">
        <f>AF7*$W7/'DL x=+1'!$W7</f>
        <v>47.93038770367508</v>
      </c>
      <c r="AG17" s="6">
        <f>AG7*$W7/'DL x=+1'!$W7</f>
        <v>18.03617255143911</v>
      </c>
      <c r="AH17" s="6">
        <f>AH7*$W7/'DL x=+1'!$W7</f>
        <v>24.519765914902475</v>
      </c>
      <c r="AI17" s="6">
        <f>AI7*$W7/'DL x=+1'!$W7</f>
        <v>44.98616771081113</v>
      </c>
      <c r="AJ17" s="6">
        <f>AJ7*$W7/'DL x=+1'!$W7</f>
        <v>42.5064404451118</v>
      </c>
      <c r="AK17" s="6">
        <f>AK7*$W7/'DL x=+1'!$W7</f>
        <v>-11.313211230375833</v>
      </c>
      <c r="AL17" s="6">
        <f>AL7*$W7/'DL x=+1'!$W7</f>
        <v>-53.63766846307088</v>
      </c>
      <c r="AM17" s="6">
        <f>AM7*$W7/'DL x=+1'!$W7</f>
        <v>126.62135307147955</v>
      </c>
    </row>
    <row r="18" spans="2:39" ht="12.75">
      <c r="B18">
        <v>2</v>
      </c>
      <c r="C18" s="2">
        <v>0.169856</v>
      </c>
      <c r="D18" s="2">
        <v>-0.00084194</v>
      </c>
      <c r="U18" s="6">
        <f t="shared" si="14"/>
        <v>1602.09</v>
      </c>
      <c r="X18" s="6">
        <f>X8*$W8/'DL x=+1'!$W8-'DL x=+1'!X8</f>
        <v>-130.20955860115646</v>
      </c>
      <c r="Y18" s="6">
        <f>Y8*$W8/'DL x=+1'!$W8</f>
        <v>-68.97023738088953</v>
      </c>
      <c r="Z18" s="6">
        <f>Z8*$W8/'DL x=+1'!$W8</f>
        <v>-186.0042963780813</v>
      </c>
      <c r="AA18" s="6">
        <f>AA8*$W8/'DL x=+1'!$W8</f>
        <v>-268.08397138948226</v>
      </c>
      <c r="AB18" s="6">
        <f>AB8*$W8/'DL x=+1'!$W8</f>
        <v>-197.57774284137005</v>
      </c>
      <c r="AC18" s="6">
        <f>AC8*$W8/'DL x=+1'!$W8</f>
        <v>-60.20120970645417</v>
      </c>
      <c r="AD18" s="6">
        <f>AD8*$W8/'DL x=+1'!$W8</f>
        <v>-1.3102145788829418</v>
      </c>
      <c r="AE18" s="6">
        <f>AE8*$W8/'DL x=+1'!$W8</f>
        <v>-94.41994095480402</v>
      </c>
      <c r="AF18" s="6">
        <f>AF8*$W8/'DL x=+1'!$W8</f>
        <v>47.03931785997169</v>
      </c>
      <c r="AG18" s="6">
        <f>AG8*$W8/'DL x=+1'!$W8</f>
        <v>18.989837505700503</v>
      </c>
      <c r="AH18" s="6">
        <f>AH8*$W8/'DL x=+1'!$W8</f>
        <v>24.269954155965728</v>
      </c>
      <c r="AI18" s="6">
        <f>AI8*$W8/'DL x=+1'!$W8</f>
        <v>42.532254038355376</v>
      </c>
      <c r="AJ18" s="6">
        <f>AJ8*$W8/'DL x=+1'!$W8</f>
        <v>41.37696757314644</v>
      </c>
      <c r="AK18" s="6">
        <f>AK8*$W8/'DL x=+1'!$W8</f>
        <v>-7.805975325828673</v>
      </c>
      <c r="AL18" s="6">
        <f>AL8*$W8/'DL x=+1'!$W8</f>
        <v>-51.54779300578451</v>
      </c>
      <c r="AM18" s="6">
        <f>AM8*$W8/'DL x=+1'!$W8</f>
        <v>106.50852074982599</v>
      </c>
    </row>
    <row r="19" spans="2:39" ht="12.75">
      <c r="B19">
        <v>3</v>
      </c>
      <c r="C19" s="2">
        <v>0.000175849</v>
      </c>
      <c r="D19" s="2">
        <v>0.000247517</v>
      </c>
      <c r="U19" s="6">
        <f t="shared" si="14"/>
        <v>1701.98</v>
      </c>
      <c r="X19" s="6">
        <f>X9*$W9/'DL x=+1'!$W9-'DL x=+1'!X9</f>
        <v>-170.0986206091402</v>
      </c>
      <c r="Y19" s="6">
        <f>Y9*$W9/'DL x=+1'!$W9</f>
        <v>-77.55620461104522</v>
      </c>
      <c r="Z19" s="6">
        <f>Z9*$W9/'DL x=+1'!$W9</f>
        <v>-182.8393825290233</v>
      </c>
      <c r="AA19" s="6">
        <f>AA9*$W9/'DL x=+1'!$W9</f>
        <v>-266.73712608691585</v>
      </c>
      <c r="AB19" s="6">
        <f>AB9*$W9/'DL x=+1'!$W9</f>
        <v>-200.61895897038355</v>
      </c>
      <c r="AC19" s="6">
        <f>AC9*$W9/'DL x=+1'!$W9</f>
        <v>-65.8132232905883</v>
      </c>
      <c r="AD19" s="6">
        <f>AD9*$W9/'DL x=+1'!$W9</f>
        <v>-0.09101016169479494</v>
      </c>
      <c r="AE19" s="6">
        <f>AE9*$W9/'DL x=+1'!$W9</f>
        <v>-78.3499986550729</v>
      </c>
      <c r="AF19" s="6">
        <f>AF9*$W9/'DL x=+1'!$W9</f>
        <v>46.6753835690069</v>
      </c>
      <c r="AG19" s="6">
        <f>AG9*$W9/'DL x=+1'!$W9</f>
        <v>19.69678589040712</v>
      </c>
      <c r="AH19" s="6">
        <f>AH9*$W9/'DL x=+1'!$W9</f>
        <v>24.893110942943334</v>
      </c>
      <c r="AI19" s="6">
        <f>AI9*$W9/'DL x=+1'!$W9</f>
        <v>43.15901109284667</v>
      </c>
      <c r="AJ19" s="6">
        <f>AJ9*$W9/'DL x=+1'!$W9</f>
        <v>43.305783670343416</v>
      </c>
      <c r="AK19" s="6">
        <f>AK9*$W9/'DL x=+1'!$W9</f>
        <v>-8.981330124499154</v>
      </c>
      <c r="AL19" s="6">
        <f>AL9*$W9/'DL x=+1'!$W9</f>
        <v>-50.626080662003005</v>
      </c>
      <c r="AM19" s="6">
        <f>AM9*$W9/'DL x=+1'!$W9</f>
        <v>125.98762982282452</v>
      </c>
    </row>
    <row r="20" spans="2:39" ht="12.75">
      <c r="B20">
        <v>4</v>
      </c>
      <c r="C20" s="2">
        <v>-0.00361561</v>
      </c>
      <c r="D20" s="2">
        <v>-0.000398465</v>
      </c>
      <c r="U20" s="6">
        <f t="shared" si="14"/>
        <v>1801.85</v>
      </c>
      <c r="X20" s="6">
        <f>X10*$W10/'DL x=+1'!$W10-'DL x=+1'!X10</f>
        <v>-206.2861558387085</v>
      </c>
      <c r="Y20" s="6">
        <f>Y10*$W10/'DL x=+1'!$W10</f>
        <v>-84.57647482191557</v>
      </c>
      <c r="Z20" s="6">
        <f>Z10*$W10/'DL x=+1'!$W10</f>
        <v>-180.2790540045057</v>
      </c>
      <c r="AA20" s="6">
        <f>AA10*$W10/'DL x=+1'!$W10</f>
        <v>-265.5371142613486</v>
      </c>
      <c r="AB20" s="6">
        <f>AB10*$W10/'DL x=+1'!$W10</f>
        <v>-201.86905052034405</v>
      </c>
      <c r="AC20" s="6">
        <f>AC10*$W10/'DL x=+1'!$W10</f>
        <v>-69.27925546110417</v>
      </c>
      <c r="AD20" s="6">
        <f>AD10*$W10/'DL x=+1'!$W10</f>
        <v>-6.0993383946405935</v>
      </c>
      <c r="AE20" s="6">
        <f>AE10*$W10/'DL x=+1'!$W10</f>
        <v>-99.57252852543348</v>
      </c>
      <c r="AF20" s="6">
        <f>AF10*$W10/'DL x=+1'!$W10</f>
        <v>46.329962721294436</v>
      </c>
      <c r="AG20" s="6">
        <f>AG10*$W10/'DL x=+1'!$W10</f>
        <v>20.65814418090278</v>
      </c>
      <c r="AH20" s="6">
        <f>AH10*$W10/'DL x=+1'!$W10</f>
        <v>24.41314569587464</v>
      </c>
      <c r="AI20" s="6">
        <f>AI10*$W10/'DL x=+1'!$W10</f>
        <v>41.3066604538531</v>
      </c>
      <c r="AJ20" s="6">
        <f>AJ10*$W10/'DL x=+1'!$W10</f>
        <v>41.588335468218425</v>
      </c>
      <c r="AK20" s="6">
        <f>AK10*$W10/'DL x=+1'!$W10</f>
        <v>-7.903162173587865</v>
      </c>
      <c r="AL20" s="6">
        <f>AL10*$W10/'DL x=+1'!$W10</f>
        <v>-47.65908367278067</v>
      </c>
      <c r="AM20" s="6">
        <f>AM10*$W10/'DL x=+1'!$W10</f>
        <v>124.52231267614626</v>
      </c>
    </row>
    <row r="21" spans="2:33" ht="12.75">
      <c r="B21">
        <v>5</v>
      </c>
      <c r="C21" s="2">
        <v>0.00498689</v>
      </c>
      <c r="D21" s="2">
        <v>0.000733999</v>
      </c>
      <c r="U21" s="6"/>
      <c r="AG21" s="1"/>
    </row>
    <row r="22" spans="2:33" ht="12.75">
      <c r="B22">
        <v>6</v>
      </c>
      <c r="C22" s="2">
        <v>-0.00314847</v>
      </c>
      <c r="D22" s="2">
        <v>-0.000665667</v>
      </c>
      <c r="AG22" s="1"/>
    </row>
    <row r="23" spans="2:33" ht="12.75">
      <c r="B23">
        <v>7</v>
      </c>
      <c r="C23" s="2">
        <v>0.000566766</v>
      </c>
      <c r="D23" s="2">
        <v>-0.000236584</v>
      </c>
      <c r="U23" t="s">
        <v>96</v>
      </c>
      <c r="AG23" s="1"/>
    </row>
    <row r="24" spans="2:33" ht="12.75">
      <c r="B24">
        <v>8</v>
      </c>
      <c r="C24" s="2">
        <v>0.000190391</v>
      </c>
      <c r="D24" s="2">
        <v>0.000893727</v>
      </c>
      <c r="U24" t="s">
        <v>97</v>
      </c>
      <c r="V24" s="11">
        <f>H1</f>
        <v>6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0.00186699</v>
      </c>
      <c r="D25" s="2">
        <v>0.0021289</v>
      </c>
      <c r="AG25" s="1"/>
    </row>
    <row r="26" spans="2:33" ht="12.75">
      <c r="B26">
        <v>10</v>
      </c>
      <c r="C26" s="2">
        <v>-0.0025194</v>
      </c>
      <c r="D26" s="2">
        <v>-0.00289752</v>
      </c>
      <c r="U26" t="s">
        <v>62</v>
      </c>
      <c r="V26" s="6">
        <f>U4</f>
        <v>503.51</v>
      </c>
      <c r="X26" s="13"/>
      <c r="AG26" s="1"/>
    </row>
    <row r="27" spans="2:33" ht="12.75">
      <c r="B27">
        <v>11</v>
      </c>
      <c r="C27" s="2">
        <v>-0.00381902</v>
      </c>
      <c r="D27" s="2">
        <v>-0.00584207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0.0143409</v>
      </c>
      <c r="D28" s="2">
        <v>0.0124347</v>
      </c>
      <c r="V28" s="11">
        <f aca="true" t="shared" si="15" ref="V28:V38">W28+$V$24</f>
        <v>5.5</v>
      </c>
      <c r="W28">
        <v>-0.5</v>
      </c>
      <c r="X28" s="4">
        <f>X$14*$W28^X$24</f>
        <v>-99.72355661490383</v>
      </c>
      <c r="Y28" s="4">
        <f>Y$14*$W28^Y$24</f>
        <v>-4.676778324606995</v>
      </c>
      <c r="Z28" s="4">
        <f aca="true" t="shared" si="16" ref="Z28:AE38">Z$14*$W28^Z$24</f>
        <v>33.97775367685979</v>
      </c>
      <c r="AA28" s="4">
        <f t="shared" si="16"/>
        <v>-19.376755640126273</v>
      </c>
      <c r="AB28" s="4">
        <f t="shared" si="16"/>
        <v>4.238669922515226</v>
      </c>
      <c r="AC28" s="4">
        <f t="shared" si="16"/>
        <v>0.1398049003938012</v>
      </c>
      <c r="AD28" s="4">
        <f t="shared" si="16"/>
        <v>0.12228302546853574</v>
      </c>
      <c r="AE28" s="4">
        <f t="shared" si="16"/>
        <v>-0.6177762040482208</v>
      </c>
      <c r="AF28" s="4">
        <f>SUM(X28:AE28)</f>
        <v>-85.91635525844798</v>
      </c>
      <c r="AG28" s="1"/>
    </row>
    <row r="29" spans="2:32" ht="12.75">
      <c r="B29">
        <v>13</v>
      </c>
      <c r="C29" s="2">
        <v>0.0358383</v>
      </c>
      <c r="D29" s="2">
        <v>0.0363156</v>
      </c>
      <c r="V29" s="11">
        <f t="shared" si="15"/>
        <v>5.6</v>
      </c>
      <c r="W29">
        <v>-0.4</v>
      </c>
      <c r="X29" s="4">
        <f aca="true" t="shared" si="17" ref="X29:Y38">X$14*$W29^X$24</f>
        <v>-79.77884529192306</v>
      </c>
      <c r="Y29" s="4">
        <f t="shared" si="17"/>
        <v>-2.9931381277484777</v>
      </c>
      <c r="Z29" s="4">
        <f t="shared" si="16"/>
        <v>17.396609882552216</v>
      </c>
      <c r="AA29" s="4">
        <f t="shared" si="16"/>
        <v>-7.936719110195725</v>
      </c>
      <c r="AB29" s="4">
        <f t="shared" si="16"/>
        <v>1.38892736020979</v>
      </c>
      <c r="AC29" s="4">
        <f t="shared" si="16"/>
        <v>0.03664901580883264</v>
      </c>
      <c r="AD29" s="4">
        <f t="shared" si="16"/>
        <v>0.025644609142739087</v>
      </c>
      <c r="AE29" s="4">
        <f t="shared" si="16"/>
        <v>-0.10364564814977083</v>
      </c>
      <c r="AF29" s="4">
        <f aca="true" t="shared" si="18" ref="AF29:AF38">SUM(X29:AE29)</f>
        <v>-71.96451731030345</v>
      </c>
    </row>
    <row r="30" spans="2:32" ht="12.75">
      <c r="B30">
        <v>14</v>
      </c>
      <c r="C30" s="2">
        <v>-0.0852343</v>
      </c>
      <c r="D30" s="2">
        <v>-0.0514734</v>
      </c>
      <c r="V30" s="11">
        <f t="shared" si="15"/>
        <v>5.7</v>
      </c>
      <c r="W30">
        <v>-0.3</v>
      </c>
      <c r="X30" s="4">
        <f t="shared" si="17"/>
        <v>-59.8341339689423</v>
      </c>
      <c r="Y30" s="4">
        <f t="shared" si="17"/>
        <v>-1.6836401968585182</v>
      </c>
      <c r="Z30" s="4">
        <f t="shared" si="16"/>
        <v>7.339194794201715</v>
      </c>
      <c r="AA30" s="4">
        <f t="shared" si="16"/>
        <v>-2.511227530960365</v>
      </c>
      <c r="AB30" s="4">
        <f t="shared" si="16"/>
        <v>0.3295989731747839</v>
      </c>
      <c r="AC30" s="4">
        <f t="shared" si="16"/>
        <v>0.006522737432773188</v>
      </c>
      <c r="AD30" s="4">
        <f t="shared" si="16"/>
        <v>0.0034231421017560017</v>
      </c>
      <c r="AE30" s="4">
        <f t="shared" si="16"/>
        <v>-0.010376267967386561</v>
      </c>
      <c r="AF30" s="4">
        <f t="shared" si="18"/>
        <v>-56.36063831781753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4155659</v>
      </c>
      <c r="F31" t="s">
        <v>79</v>
      </c>
      <c r="G31" t="s">
        <v>82</v>
      </c>
      <c r="H31">
        <v>6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1.09698</v>
      </c>
      <c r="V31" s="11">
        <f t="shared" si="15"/>
        <v>5.8</v>
      </c>
      <c r="W31">
        <v>-0.2</v>
      </c>
      <c r="X31" s="4">
        <f t="shared" si="17"/>
        <v>-39.88942264596153</v>
      </c>
      <c r="Y31" s="4">
        <f t="shared" si="17"/>
        <v>-0.7482845319371194</v>
      </c>
      <c r="Z31" s="4">
        <f t="shared" si="16"/>
        <v>2.174576235319027</v>
      </c>
      <c r="AA31" s="4">
        <f t="shared" si="16"/>
        <v>-0.4960449443872328</v>
      </c>
      <c r="AB31" s="4">
        <f t="shared" si="16"/>
        <v>0.04340398000655594</v>
      </c>
      <c r="AC31" s="4">
        <f t="shared" si="16"/>
        <v>0.00057264087201301</v>
      </c>
      <c r="AD31" s="4">
        <f t="shared" si="16"/>
        <v>0.00020034850892764911</v>
      </c>
      <c r="AE31" s="4">
        <f t="shared" si="16"/>
        <v>-0.0004048658130850423</v>
      </c>
      <c r="AF31" s="4">
        <f t="shared" si="18"/>
        <v>-38.915403783392435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5"/>
        <v>5.9</v>
      </c>
      <c r="W32">
        <v>-0.1</v>
      </c>
      <c r="X32" s="4">
        <f t="shared" si="17"/>
        <v>-19.944711322980766</v>
      </c>
      <c r="Y32" s="4">
        <f t="shared" si="17"/>
        <v>-0.18707113298427985</v>
      </c>
      <c r="Z32" s="4">
        <f t="shared" si="16"/>
        <v>0.2718220294148784</v>
      </c>
      <c r="AA32" s="4">
        <f t="shared" si="16"/>
        <v>-0.03100280902420205</v>
      </c>
      <c r="AB32" s="4">
        <f t="shared" si="16"/>
        <v>0.001356374375204873</v>
      </c>
      <c r="AC32" s="4">
        <f t="shared" si="16"/>
        <v>8.947513625203281E-06</v>
      </c>
      <c r="AD32" s="4">
        <f t="shared" si="16"/>
        <v>1.5652227259972587E-06</v>
      </c>
      <c r="AE32" s="4">
        <f t="shared" si="16"/>
        <v>-1.5815070823634465E-06</v>
      </c>
      <c r="AF32" s="4">
        <f t="shared" si="18"/>
        <v>-19.889597929969895</v>
      </c>
    </row>
    <row r="33" spans="2:32" ht="12.75">
      <c r="B33">
        <v>2</v>
      </c>
      <c r="C33" s="2">
        <v>0.168421</v>
      </c>
      <c r="D33" s="2">
        <v>-0.000828945</v>
      </c>
      <c r="V33" s="11">
        <f t="shared" si="15"/>
        <v>6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4">
        <f t="shared" si="16"/>
        <v>0</v>
      </c>
      <c r="AD33" s="4">
        <f t="shared" si="16"/>
        <v>0</v>
      </c>
      <c r="AE33" s="4">
        <f t="shared" si="16"/>
        <v>0</v>
      </c>
      <c r="AF33" s="4">
        <f t="shared" si="18"/>
        <v>0</v>
      </c>
    </row>
    <row r="34" spans="2:32" ht="12.75">
      <c r="B34">
        <v>3</v>
      </c>
      <c r="C34" s="2">
        <v>0.000583694</v>
      </c>
      <c r="D34" s="2">
        <v>0.000274777</v>
      </c>
      <c r="V34" s="11">
        <f t="shared" si="15"/>
        <v>6.1</v>
      </c>
      <c r="W34">
        <v>0.1</v>
      </c>
      <c r="X34" s="4">
        <f t="shared" si="17"/>
        <v>19.944711322980766</v>
      </c>
      <c r="Y34" s="4">
        <f t="shared" si="17"/>
        <v>-0.18707113298427985</v>
      </c>
      <c r="Z34" s="4">
        <f t="shared" si="16"/>
        <v>-0.2718220294148784</v>
      </c>
      <c r="AA34" s="4">
        <f t="shared" si="16"/>
        <v>-0.03100280902420205</v>
      </c>
      <c r="AB34" s="4">
        <f t="shared" si="16"/>
        <v>-0.001356374375204873</v>
      </c>
      <c r="AC34" s="4">
        <f t="shared" si="16"/>
        <v>8.947513625203281E-06</v>
      </c>
      <c r="AD34" s="4">
        <f t="shared" si="16"/>
        <v>-1.5652227259972587E-06</v>
      </c>
      <c r="AE34" s="4">
        <f t="shared" si="16"/>
        <v>-1.5815070823634465E-06</v>
      </c>
      <c r="AF34" s="4">
        <f t="shared" si="18"/>
        <v>19.45346477796602</v>
      </c>
    </row>
    <row r="35" spans="2:32" ht="12.75">
      <c r="B35">
        <v>4</v>
      </c>
      <c r="C35" s="2">
        <v>-0.00333446</v>
      </c>
      <c r="D35" s="2">
        <v>-0.000393538</v>
      </c>
      <c r="V35" s="11">
        <f t="shared" si="15"/>
        <v>6.2</v>
      </c>
      <c r="W35">
        <v>0.2</v>
      </c>
      <c r="X35" s="4">
        <f t="shared" si="17"/>
        <v>39.88942264596153</v>
      </c>
      <c r="Y35" s="4">
        <f t="shared" si="17"/>
        <v>-0.7482845319371194</v>
      </c>
      <c r="Z35" s="4">
        <f t="shared" si="16"/>
        <v>-2.174576235319027</v>
      </c>
      <c r="AA35" s="4">
        <f t="shared" si="16"/>
        <v>-0.4960449443872328</v>
      </c>
      <c r="AB35" s="4">
        <f t="shared" si="16"/>
        <v>-0.04340398000655594</v>
      </c>
      <c r="AC35" s="4">
        <f t="shared" si="16"/>
        <v>0.00057264087201301</v>
      </c>
      <c r="AD35" s="4">
        <f t="shared" si="16"/>
        <v>-0.00020034850892764911</v>
      </c>
      <c r="AE35" s="4">
        <f t="shared" si="16"/>
        <v>-0.0004048658130850423</v>
      </c>
      <c r="AF35" s="4">
        <f t="shared" si="18"/>
        <v>36.4270803808616</v>
      </c>
    </row>
    <row r="36" spans="2:32" ht="12.75">
      <c r="B36">
        <v>5</v>
      </c>
      <c r="C36" s="2">
        <v>0.0047535</v>
      </c>
      <c r="D36" s="2">
        <v>0.000744123</v>
      </c>
      <c r="V36" s="11">
        <f t="shared" si="15"/>
        <v>6.3</v>
      </c>
      <c r="W36">
        <v>0.3</v>
      </c>
      <c r="X36" s="4">
        <f t="shared" si="17"/>
        <v>59.8341339689423</v>
      </c>
      <c r="Y36" s="4">
        <f t="shared" si="17"/>
        <v>-1.6836401968585182</v>
      </c>
      <c r="Z36" s="4">
        <f t="shared" si="16"/>
        <v>-7.339194794201715</v>
      </c>
      <c r="AA36" s="4">
        <f t="shared" si="16"/>
        <v>-2.511227530960365</v>
      </c>
      <c r="AB36" s="4">
        <f t="shared" si="16"/>
        <v>-0.3295989731747839</v>
      </c>
      <c r="AC36" s="4">
        <f t="shared" si="16"/>
        <v>0.006522737432773188</v>
      </c>
      <c r="AD36" s="4">
        <f t="shared" si="16"/>
        <v>-0.0034231421017560017</v>
      </c>
      <c r="AE36" s="4">
        <f t="shared" si="16"/>
        <v>-0.010376267967386561</v>
      </c>
      <c r="AF36" s="4">
        <f t="shared" si="18"/>
        <v>47.963195801110544</v>
      </c>
    </row>
    <row r="37" spans="2:32" ht="12.75">
      <c r="B37">
        <v>6</v>
      </c>
      <c r="C37" s="2">
        <v>-0.00329464</v>
      </c>
      <c r="D37" s="2">
        <v>-0.000706852</v>
      </c>
      <c r="V37" s="11">
        <f t="shared" si="15"/>
        <v>6.4</v>
      </c>
      <c r="W37">
        <v>0.4</v>
      </c>
      <c r="X37" s="4">
        <f t="shared" si="17"/>
        <v>79.77884529192306</v>
      </c>
      <c r="Y37" s="4">
        <f t="shared" si="17"/>
        <v>-2.9931381277484777</v>
      </c>
      <c r="Z37" s="4">
        <f t="shared" si="16"/>
        <v>-17.396609882552216</v>
      </c>
      <c r="AA37" s="4">
        <f t="shared" si="16"/>
        <v>-7.936719110195725</v>
      </c>
      <c r="AB37" s="4">
        <f t="shared" si="16"/>
        <v>-1.38892736020979</v>
      </c>
      <c r="AC37" s="4">
        <f t="shared" si="16"/>
        <v>0.03664901580883264</v>
      </c>
      <c r="AD37" s="4">
        <f t="shared" si="16"/>
        <v>-0.025644609142739087</v>
      </c>
      <c r="AE37" s="4">
        <f>AE$14*$W37^AE$24</f>
        <v>-0.10364564814977083</v>
      </c>
      <c r="AF37" s="4">
        <f t="shared" si="18"/>
        <v>49.97080956973318</v>
      </c>
    </row>
    <row r="38" spans="2:32" ht="12.75">
      <c r="B38">
        <v>7</v>
      </c>
      <c r="C38" s="2">
        <v>0.000836683</v>
      </c>
      <c r="D38" s="2">
        <v>-0.000201457</v>
      </c>
      <c r="V38" s="11">
        <f t="shared" si="15"/>
        <v>6.5</v>
      </c>
      <c r="W38">
        <v>0.5</v>
      </c>
      <c r="X38" s="4">
        <f>X$14*$W38^X$24</f>
        <v>99.72355661490383</v>
      </c>
      <c r="Y38" s="4">
        <f t="shared" si="17"/>
        <v>-4.676778324606995</v>
      </c>
      <c r="Z38" s="4">
        <f t="shared" si="16"/>
        <v>-33.97775367685979</v>
      </c>
      <c r="AA38" s="4">
        <f t="shared" si="16"/>
        <v>-19.376755640126273</v>
      </c>
      <c r="AB38" s="4">
        <f t="shared" si="16"/>
        <v>-4.238669922515226</v>
      </c>
      <c r="AC38" s="4">
        <f t="shared" si="16"/>
        <v>0.1398049003938012</v>
      </c>
      <c r="AD38" s="4">
        <f t="shared" si="16"/>
        <v>-0.12228302546853574</v>
      </c>
      <c r="AE38" s="4">
        <f t="shared" si="16"/>
        <v>-0.6177762040482208</v>
      </c>
      <c r="AF38" s="4">
        <f t="shared" si="18"/>
        <v>36.85334472167258</v>
      </c>
    </row>
    <row r="39" spans="2:22" ht="12.75">
      <c r="B39">
        <v>8</v>
      </c>
      <c r="C39" s="2">
        <v>0.000193481</v>
      </c>
      <c r="D39" s="2">
        <v>0.000920519</v>
      </c>
      <c r="V39" s="11"/>
    </row>
    <row r="40" spans="2:4" ht="12.75">
      <c r="B40">
        <v>9</v>
      </c>
      <c r="C40" s="2">
        <v>0.00153397</v>
      </c>
      <c r="D40" s="2">
        <v>0.00209975</v>
      </c>
    </row>
    <row r="41" spans="2:24" ht="12.75">
      <c r="B41">
        <v>10</v>
      </c>
      <c r="C41" s="2">
        <v>-0.00229161</v>
      </c>
      <c r="D41" s="2">
        <v>-0.00327117</v>
      </c>
      <c r="U41" t="s">
        <v>62</v>
      </c>
      <c r="V41" s="6">
        <f>U10</f>
        <v>1801.85</v>
      </c>
      <c r="X41" s="13"/>
    </row>
    <row r="42" spans="2:33" ht="12.75">
      <c r="B42">
        <v>11</v>
      </c>
      <c r="C42" s="2">
        <v>-0.00372292</v>
      </c>
      <c r="D42" s="2">
        <v>-0.00551572</v>
      </c>
      <c r="V42" s="13" t="s">
        <v>98</v>
      </c>
      <c r="W42" s="13" t="s">
        <v>79</v>
      </c>
      <c r="AF42" t="s">
        <v>99</v>
      </c>
      <c r="AG42" t="s">
        <v>136</v>
      </c>
    </row>
    <row r="43" spans="2:33" ht="12.75">
      <c r="B43">
        <v>12</v>
      </c>
      <c r="C43" s="2">
        <v>0.0154517</v>
      </c>
      <c r="D43" s="2">
        <v>0.0119437</v>
      </c>
      <c r="V43" s="11">
        <f aca="true" t="shared" si="19" ref="V43:V53">W43+$V$24</f>
        <v>5.5</v>
      </c>
      <c r="W43">
        <v>-0.5</v>
      </c>
      <c r="X43" s="4">
        <f>X$20*$W43^X$24</f>
        <v>103.14307791935425</v>
      </c>
      <c r="Y43" s="4">
        <f>Y$20*$W43^Y$24</f>
        <v>-21.144118705478892</v>
      </c>
      <c r="Z43" s="4">
        <f aca="true" t="shared" si="20" ref="Z43:AE53">Z$20*$W43^Z$24</f>
        <v>22.534881750563212</v>
      </c>
      <c r="AA43" s="4">
        <f t="shared" si="20"/>
        <v>-16.59606964133429</v>
      </c>
      <c r="AB43" s="4">
        <f t="shared" si="20"/>
        <v>6.3084078287607515</v>
      </c>
      <c r="AC43" s="4">
        <f t="shared" si="20"/>
        <v>-1.0824883665797527</v>
      </c>
      <c r="AD43" s="4">
        <f t="shared" si="20"/>
        <v>0.047651081208129636</v>
      </c>
      <c r="AE43" s="4">
        <f t="shared" si="20"/>
        <v>-0.38895518955247455</v>
      </c>
      <c r="AF43" s="4">
        <f>SUM(X43:AE43)</f>
        <v>92.82238667694095</v>
      </c>
      <c r="AG43" s="4">
        <f>AF43-$AF$43+'DL x=+5'!$AG$53</f>
        <v>-206.47342979668875</v>
      </c>
    </row>
    <row r="44" spans="2:33" ht="12.75">
      <c r="B44">
        <v>13</v>
      </c>
      <c r="C44" s="2">
        <v>0.0353244</v>
      </c>
      <c r="D44" s="2">
        <v>0.0490742</v>
      </c>
      <c r="V44" s="11">
        <f t="shared" si="19"/>
        <v>5.6</v>
      </c>
      <c r="W44">
        <v>-0.4</v>
      </c>
      <c r="X44" s="4">
        <f aca="true" t="shared" si="21" ref="X44:Y53">X$20*$W44^X$24</f>
        <v>82.51446233548342</v>
      </c>
      <c r="Y44" s="4">
        <f t="shared" si="21"/>
        <v>-13.532235971506493</v>
      </c>
      <c r="Z44" s="4">
        <f t="shared" si="20"/>
        <v>11.537859456288368</v>
      </c>
      <c r="AA44" s="4">
        <f t="shared" si="20"/>
        <v>-6.797750125090528</v>
      </c>
      <c r="AB44" s="4">
        <f t="shared" si="20"/>
        <v>2.0671390773283242</v>
      </c>
      <c r="AC44" s="4">
        <f t="shared" si="20"/>
        <v>-0.28376783036868286</v>
      </c>
      <c r="AD44" s="4">
        <f t="shared" si="20"/>
        <v>0.009993156025779156</v>
      </c>
      <c r="AE44" s="4">
        <f t="shared" si="20"/>
        <v>-0.06525585229442814</v>
      </c>
      <c r="AF44" s="4">
        <f aca="true" t="shared" si="22" ref="AF44:AF53">SUM(X44:AE44)</f>
        <v>75.45044424586575</v>
      </c>
      <c r="AG44" s="4">
        <f>AF44-$AF$43+'DL x=+5'!$AG$53</f>
        <v>-223.84537222776396</v>
      </c>
    </row>
    <row r="45" spans="2:33" ht="12.75">
      <c r="B45">
        <v>14</v>
      </c>
      <c r="C45" s="2">
        <v>-0.0872841</v>
      </c>
      <c r="D45" s="2">
        <v>-0.0603257</v>
      </c>
      <c r="V45" s="11">
        <f t="shared" si="19"/>
        <v>5.7</v>
      </c>
      <c r="W45">
        <v>-0.3</v>
      </c>
      <c r="X45" s="4">
        <f t="shared" si="21"/>
        <v>61.88584675161255</v>
      </c>
      <c r="Y45" s="4">
        <f t="shared" si="21"/>
        <v>-7.611882733972401</v>
      </c>
      <c r="Z45" s="4">
        <f t="shared" si="20"/>
        <v>4.8675344581216535</v>
      </c>
      <c r="AA45" s="4">
        <f t="shared" si="20"/>
        <v>-2.1508506255169237</v>
      </c>
      <c r="AB45" s="4">
        <f t="shared" si="20"/>
        <v>0.490541792764436</v>
      </c>
      <c r="AC45" s="4">
        <f t="shared" si="20"/>
        <v>-0.05050457723114494</v>
      </c>
      <c r="AD45" s="4">
        <f t="shared" si="20"/>
        <v>0.0013339253069078977</v>
      </c>
      <c r="AE45" s="4">
        <f t="shared" si="20"/>
        <v>-0.0065329535965536895</v>
      </c>
      <c r="AF45" s="4">
        <f t="shared" si="22"/>
        <v>57.425486037488525</v>
      </c>
      <c r="AG45" s="4">
        <f>AF45-$AF$43+'DL x=+5'!$AG$53</f>
        <v>-241.87033043614116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4155659</v>
      </c>
      <c r="F46" t="s">
        <v>79</v>
      </c>
      <c r="G46" t="s">
        <v>82</v>
      </c>
      <c r="H46">
        <v>6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1502.23</v>
      </c>
      <c r="O46" t="s">
        <v>84</v>
      </c>
      <c r="P46" t="s">
        <v>82</v>
      </c>
      <c r="Q46" s="2">
        <v>1.18767</v>
      </c>
      <c r="V46" s="11">
        <f t="shared" si="19"/>
        <v>5.8</v>
      </c>
      <c r="W46">
        <v>-0.2</v>
      </c>
      <c r="X46" s="4">
        <f t="shared" si="21"/>
        <v>41.25723116774171</v>
      </c>
      <c r="Y46" s="4">
        <f t="shared" si="21"/>
        <v>-3.3830589928766233</v>
      </c>
      <c r="Z46" s="4">
        <f t="shared" si="20"/>
        <v>1.442232432036046</v>
      </c>
      <c r="AA46" s="4">
        <f t="shared" si="20"/>
        <v>-0.424859382818158</v>
      </c>
      <c r="AB46" s="4">
        <f t="shared" si="20"/>
        <v>0.06459809616651013</v>
      </c>
      <c r="AC46" s="4">
        <f t="shared" si="20"/>
        <v>-0.00443387234951067</v>
      </c>
      <c r="AD46" s="4">
        <f t="shared" si="20"/>
        <v>7.807153145139966E-05</v>
      </c>
      <c r="AE46" s="4">
        <f t="shared" si="20"/>
        <v>-0.0002549056730251099</v>
      </c>
      <c r="AF46" s="4">
        <f>SUM(X46:AE46)</f>
        <v>38.95153261375841</v>
      </c>
      <c r="AG46" s="4">
        <f>AF46-$AF$43+'DL x=+5'!$AG$53</f>
        <v>-260.34428385987127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19"/>
        <v>5.9</v>
      </c>
      <c r="W47">
        <v>-0.1</v>
      </c>
      <c r="X47" s="4">
        <f t="shared" si="21"/>
        <v>20.628615583870854</v>
      </c>
      <c r="Y47" s="4">
        <f t="shared" si="21"/>
        <v>-0.8457647482191558</v>
      </c>
      <c r="Z47" s="4">
        <f t="shared" si="20"/>
        <v>0.18027905400450575</v>
      </c>
      <c r="AA47" s="4">
        <f t="shared" si="20"/>
        <v>-0.026553711426134875</v>
      </c>
      <c r="AB47" s="4">
        <f t="shared" si="20"/>
        <v>0.0020186905052034416</v>
      </c>
      <c r="AC47" s="4">
        <f t="shared" si="20"/>
        <v>-6.927925546110421E-05</v>
      </c>
      <c r="AD47" s="4">
        <f t="shared" si="20"/>
        <v>6.099338394640598E-07</v>
      </c>
      <c r="AE47" s="4">
        <f t="shared" si="20"/>
        <v>-9.957252852543356E-07</v>
      </c>
      <c r="AF47" s="4">
        <f t="shared" si="22"/>
        <v>19.938525203688364</v>
      </c>
      <c r="AG47" s="4">
        <f>AF47-$AF$43+'DL x=+5'!$AG$53</f>
        <v>-279.35729126994136</v>
      </c>
    </row>
    <row r="48" spans="2:33" ht="12.75">
      <c r="B48">
        <v>2</v>
      </c>
      <c r="C48" s="2">
        <v>0.167238</v>
      </c>
      <c r="D48" s="2">
        <v>-0.000814365</v>
      </c>
      <c r="V48" s="11">
        <f t="shared" si="19"/>
        <v>6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20"/>
        <v>0</v>
      </c>
      <c r="AA48" s="4">
        <f t="shared" si="20"/>
        <v>0</v>
      </c>
      <c r="AB48" s="4">
        <f t="shared" si="20"/>
        <v>0</v>
      </c>
      <c r="AC48" s="4">
        <f t="shared" si="20"/>
        <v>0</v>
      </c>
      <c r="AD48" s="4">
        <f t="shared" si="20"/>
        <v>0</v>
      </c>
      <c r="AE48" s="4">
        <f t="shared" si="20"/>
        <v>0</v>
      </c>
      <c r="AF48" s="4">
        <f t="shared" si="22"/>
        <v>0</v>
      </c>
      <c r="AG48" s="4">
        <f>AF48-$AF$43+'DL x=+5'!$AG$53</f>
        <v>-299.2958164736297</v>
      </c>
    </row>
    <row r="49" spans="2:33" ht="12.75">
      <c r="B49">
        <v>3</v>
      </c>
      <c r="C49" s="2">
        <v>0.00100724</v>
      </c>
      <c r="D49" s="2">
        <v>0.000306445</v>
      </c>
      <c r="V49" s="11">
        <f t="shared" si="19"/>
        <v>6.1</v>
      </c>
      <c r="W49">
        <v>0.1</v>
      </c>
      <c r="X49" s="4">
        <f t="shared" si="21"/>
        <v>-20.628615583870854</v>
      </c>
      <c r="Y49" s="4">
        <f t="shared" si="21"/>
        <v>-0.8457647482191558</v>
      </c>
      <c r="Z49" s="4">
        <f t="shared" si="20"/>
        <v>-0.18027905400450575</v>
      </c>
      <c r="AA49" s="4">
        <f t="shared" si="20"/>
        <v>-0.026553711426134875</v>
      </c>
      <c r="AB49" s="4">
        <f t="shared" si="20"/>
        <v>-0.0020186905052034416</v>
      </c>
      <c r="AC49" s="4">
        <f t="shared" si="20"/>
        <v>-6.927925546110421E-05</v>
      </c>
      <c r="AD49" s="4">
        <f t="shared" si="20"/>
        <v>-6.099338394640598E-07</v>
      </c>
      <c r="AE49" s="4">
        <f t="shared" si="20"/>
        <v>-9.957252852543356E-07</v>
      </c>
      <c r="AF49" s="4">
        <f t="shared" si="22"/>
        <v>-21.683302672940435</v>
      </c>
      <c r="AG49" s="4">
        <f>AF49-$AF$43+'DL x=+5'!$AG$53</f>
        <v>-320.97911914657016</v>
      </c>
    </row>
    <row r="50" spans="2:33" ht="12.75">
      <c r="B50">
        <v>4</v>
      </c>
      <c r="C50" s="2">
        <v>-0.00323285</v>
      </c>
      <c r="D50" s="2">
        <v>-0.000416605</v>
      </c>
      <c r="V50" s="11">
        <f t="shared" si="19"/>
        <v>6.2</v>
      </c>
      <c r="W50">
        <v>0.2</v>
      </c>
      <c r="X50" s="4">
        <f t="shared" si="21"/>
        <v>-41.25723116774171</v>
      </c>
      <c r="Y50" s="4">
        <f t="shared" si="21"/>
        <v>-3.3830589928766233</v>
      </c>
      <c r="Z50" s="4">
        <f t="shared" si="20"/>
        <v>-1.442232432036046</v>
      </c>
      <c r="AA50" s="4">
        <f t="shared" si="20"/>
        <v>-0.424859382818158</v>
      </c>
      <c r="AB50" s="4">
        <f t="shared" si="20"/>
        <v>-0.06459809616651013</v>
      </c>
      <c r="AC50" s="4">
        <f t="shared" si="20"/>
        <v>-0.00443387234951067</v>
      </c>
      <c r="AD50" s="4">
        <f t="shared" si="20"/>
        <v>-7.807153145139966E-05</v>
      </c>
      <c r="AE50" s="4">
        <f t="shared" si="20"/>
        <v>-0.0002549056730251099</v>
      </c>
      <c r="AF50" s="4">
        <f t="shared" si="22"/>
        <v>-46.57674692119303</v>
      </c>
      <c r="AG50" s="4">
        <f>AF50-$AF$43+'DL x=+5'!$AG$53</f>
        <v>-345.8725633948227</v>
      </c>
    </row>
    <row r="51" spans="2:33" ht="12.75">
      <c r="B51">
        <v>5</v>
      </c>
      <c r="C51" s="2">
        <v>0.00461951</v>
      </c>
      <c r="D51" s="2">
        <v>0.000764341</v>
      </c>
      <c r="V51" s="11">
        <f t="shared" si="19"/>
        <v>6.3</v>
      </c>
      <c r="W51">
        <v>0.3</v>
      </c>
      <c r="X51" s="4">
        <f t="shared" si="21"/>
        <v>-61.88584675161255</v>
      </c>
      <c r="Y51" s="4">
        <f t="shared" si="21"/>
        <v>-7.611882733972401</v>
      </c>
      <c r="Z51" s="4">
        <f t="shared" si="20"/>
        <v>-4.8675344581216535</v>
      </c>
      <c r="AA51" s="4">
        <f t="shared" si="20"/>
        <v>-2.1508506255169237</v>
      </c>
      <c r="AB51" s="4">
        <f t="shared" si="20"/>
        <v>-0.490541792764436</v>
      </c>
      <c r="AC51" s="4">
        <f t="shared" si="20"/>
        <v>-0.05050457723114494</v>
      </c>
      <c r="AD51" s="4">
        <f t="shared" si="20"/>
        <v>-0.0013339253069078977</v>
      </c>
      <c r="AE51" s="4">
        <f t="shared" si="20"/>
        <v>-0.0065329535965536895</v>
      </c>
      <c r="AF51" s="4">
        <f t="shared" si="22"/>
        <v>-77.06502781812257</v>
      </c>
      <c r="AG51" s="4">
        <f>AF51-$AF$43+'DL x=+5'!$AG$53</f>
        <v>-376.3608442917523</v>
      </c>
    </row>
    <row r="52" spans="2:33" ht="12.75">
      <c r="B52">
        <v>6</v>
      </c>
      <c r="C52" s="2">
        <v>-0.00334515</v>
      </c>
      <c r="D52" s="2">
        <v>-0.000722209</v>
      </c>
      <c r="V52" s="11">
        <f t="shared" si="19"/>
        <v>6.4</v>
      </c>
      <c r="W52">
        <v>0.4</v>
      </c>
      <c r="X52" s="4">
        <f t="shared" si="21"/>
        <v>-82.51446233548342</v>
      </c>
      <c r="Y52" s="4">
        <f t="shared" si="21"/>
        <v>-13.532235971506493</v>
      </c>
      <c r="Z52" s="4">
        <f t="shared" si="20"/>
        <v>-11.537859456288368</v>
      </c>
      <c r="AA52" s="4">
        <f t="shared" si="20"/>
        <v>-6.797750125090528</v>
      </c>
      <c r="AB52" s="4">
        <f t="shared" si="20"/>
        <v>-2.0671390773283242</v>
      </c>
      <c r="AC52" s="4">
        <f t="shared" si="20"/>
        <v>-0.28376783036868286</v>
      </c>
      <c r="AD52" s="4">
        <f>AD$20*$W52^AD$24</f>
        <v>-0.009993156025779156</v>
      </c>
      <c r="AE52" s="4">
        <f t="shared" si="20"/>
        <v>-0.06525585229442814</v>
      </c>
      <c r="AF52" s="4">
        <f t="shared" si="22"/>
        <v>-116.80846380438604</v>
      </c>
      <c r="AG52" s="4">
        <f>AF52-$AF$43+'DL x=+5'!$AG$53</f>
        <v>-416.1042802780157</v>
      </c>
    </row>
    <row r="53" spans="2:33" ht="12.75">
      <c r="B53">
        <v>7</v>
      </c>
      <c r="C53" s="2">
        <v>0.000993503</v>
      </c>
      <c r="D53" s="2">
        <v>-0.000192218</v>
      </c>
      <c r="V53" s="11">
        <f t="shared" si="19"/>
        <v>6.5</v>
      </c>
      <c r="W53">
        <v>0.5</v>
      </c>
      <c r="X53" s="4">
        <f t="shared" si="21"/>
        <v>-103.14307791935425</v>
      </c>
      <c r="Y53" s="4">
        <f t="shared" si="21"/>
        <v>-21.144118705478892</v>
      </c>
      <c r="Z53" s="4">
        <f t="shared" si="20"/>
        <v>-22.534881750563212</v>
      </c>
      <c r="AA53" s="4">
        <f t="shared" si="20"/>
        <v>-16.59606964133429</v>
      </c>
      <c r="AB53" s="4">
        <f t="shared" si="20"/>
        <v>-6.3084078287607515</v>
      </c>
      <c r="AC53" s="4">
        <f t="shared" si="20"/>
        <v>-1.0824883665797527</v>
      </c>
      <c r="AD53" s="4">
        <f t="shared" si="20"/>
        <v>-0.047651081208129636</v>
      </c>
      <c r="AE53" s="4">
        <f t="shared" si="20"/>
        <v>-0.38895518955247455</v>
      </c>
      <c r="AF53" s="4">
        <f t="shared" si="22"/>
        <v>-171.24565048283173</v>
      </c>
      <c r="AG53" s="4">
        <f>AF53-$AF$43+'DL x=+5'!$AG$53</f>
        <v>-470.5414669564615</v>
      </c>
    </row>
    <row r="54" spans="2:4" ht="12.75">
      <c r="B54">
        <v>8</v>
      </c>
      <c r="C54" s="2">
        <v>3.34331E-05</v>
      </c>
      <c r="D54" s="2">
        <v>0.000911335</v>
      </c>
    </row>
    <row r="55" spans="2:4" ht="12.75">
      <c r="B55">
        <v>9</v>
      </c>
      <c r="C55" s="2">
        <v>0.00152151</v>
      </c>
      <c r="D55" s="2">
        <v>0.00215137</v>
      </c>
    </row>
    <row r="56" spans="2:4" ht="12.75">
      <c r="B56">
        <v>10</v>
      </c>
      <c r="C56" s="2">
        <v>-0.00213754</v>
      </c>
      <c r="D56" s="2">
        <v>-0.00302657</v>
      </c>
    </row>
    <row r="57" spans="2:4" ht="12.75">
      <c r="B57">
        <v>11</v>
      </c>
      <c r="C57" s="2">
        <v>-0.00351452</v>
      </c>
      <c r="D57" s="2">
        <v>-0.005938</v>
      </c>
    </row>
    <row r="58" spans="2:4" ht="12.75">
      <c r="B58">
        <v>12</v>
      </c>
      <c r="C58" s="2">
        <v>0.0138285</v>
      </c>
      <c r="D58" s="2">
        <v>0.013613</v>
      </c>
    </row>
    <row r="59" spans="2:4" ht="12.75">
      <c r="B59">
        <v>13</v>
      </c>
      <c r="C59" s="2">
        <v>0.033388</v>
      </c>
      <c r="D59" s="2">
        <v>0.0455272</v>
      </c>
    </row>
    <row r="60" spans="2:4" ht="12.75">
      <c r="B60">
        <v>14</v>
      </c>
      <c r="C60" s="2">
        <v>-0.0884447</v>
      </c>
      <c r="D60" s="2">
        <v>-0.05526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4155659</v>
      </c>
      <c r="F61" t="s">
        <v>79</v>
      </c>
      <c r="G61" t="s">
        <v>82</v>
      </c>
      <c r="H61">
        <v>6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1602.09</v>
      </c>
      <c r="O61" t="s">
        <v>84</v>
      </c>
      <c r="P61" t="s">
        <v>82</v>
      </c>
      <c r="Q61" s="2">
        <v>1.225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0.16666</v>
      </c>
      <c r="D63" s="2">
        <v>-0.000799918</v>
      </c>
    </row>
    <row r="64" spans="2:4" ht="12.75">
      <c r="B64">
        <v>3</v>
      </c>
      <c r="C64" s="2">
        <v>0.00117286</v>
      </c>
      <c r="D64" s="2">
        <v>0.000322928</v>
      </c>
    </row>
    <row r="65" spans="2:4" ht="12.75">
      <c r="B65">
        <v>4</v>
      </c>
      <c r="C65" s="2">
        <v>-0.00316306</v>
      </c>
      <c r="D65" s="2">
        <v>-0.000412718</v>
      </c>
    </row>
    <row r="66" spans="2:4" ht="12.75">
      <c r="B66">
        <v>5</v>
      </c>
      <c r="C66" s="2">
        <v>0.00455885</v>
      </c>
      <c r="D66" s="2">
        <v>0.000723274</v>
      </c>
    </row>
    <row r="67" spans="2:4" ht="12.75">
      <c r="B67">
        <v>6</v>
      </c>
      <c r="C67" s="2">
        <v>-0.00335987</v>
      </c>
      <c r="D67" s="2">
        <v>-0.000703628</v>
      </c>
    </row>
    <row r="68" spans="2:4" ht="12.75">
      <c r="B68">
        <v>7</v>
      </c>
      <c r="C68" s="2">
        <v>0.00102374</v>
      </c>
      <c r="D68" s="2">
        <v>-0.000132743</v>
      </c>
    </row>
    <row r="69" spans="2:4" ht="12.75">
      <c r="B69">
        <v>8</v>
      </c>
      <c r="C69" s="2">
        <v>-2.22806E-05</v>
      </c>
      <c r="D69" s="2">
        <v>0.000876586</v>
      </c>
    </row>
    <row r="70" spans="2:4" ht="12.75">
      <c r="B70">
        <v>9</v>
      </c>
      <c r="C70" s="2">
        <v>0.00160564</v>
      </c>
      <c r="D70" s="2">
        <v>0.00181121</v>
      </c>
    </row>
    <row r="71" spans="2:4" ht="12.75">
      <c r="B71">
        <v>10</v>
      </c>
      <c r="C71" s="2">
        <v>-0.00225343</v>
      </c>
      <c r="D71" s="2">
        <v>-0.00283549</v>
      </c>
    </row>
    <row r="72" spans="2:4" ht="12.75">
      <c r="B72">
        <v>11</v>
      </c>
      <c r="C72" s="2">
        <v>-0.00289099</v>
      </c>
      <c r="D72" s="2">
        <v>-0.00560623</v>
      </c>
    </row>
    <row r="73" spans="2:4" ht="12.75">
      <c r="B73">
        <v>12</v>
      </c>
      <c r="C73" s="2">
        <v>0.013774</v>
      </c>
      <c r="D73" s="2">
        <v>0.0126996</v>
      </c>
    </row>
    <row r="74" spans="2:4" ht="12.75">
      <c r="B74">
        <v>13</v>
      </c>
      <c r="C74" s="2">
        <v>0.0314791</v>
      </c>
      <c r="D74" s="2">
        <v>0.0406588</v>
      </c>
    </row>
    <row r="75" spans="2:4" ht="12.75">
      <c r="B75">
        <v>14</v>
      </c>
      <c r="C75" s="2">
        <v>-0.0823868</v>
      </c>
      <c r="D75" s="2">
        <v>-0.052369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4155659</v>
      </c>
      <c r="F76" t="s">
        <v>79</v>
      </c>
      <c r="G76" t="s">
        <v>82</v>
      </c>
      <c r="H76">
        <v>6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1701.98</v>
      </c>
      <c r="O76" t="s">
        <v>84</v>
      </c>
      <c r="P76" t="s">
        <v>82</v>
      </c>
      <c r="Q76" s="2">
        <v>1.25819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0.166113</v>
      </c>
      <c r="D78" s="2">
        <v>-0.000794393</v>
      </c>
    </row>
    <row r="79" spans="2:4" ht="12.75">
      <c r="B79">
        <v>3</v>
      </c>
      <c r="C79" s="2">
        <v>0.00131997</v>
      </c>
      <c r="D79" s="2">
        <v>0.00033523</v>
      </c>
    </row>
    <row r="80" spans="2:4" ht="12.75">
      <c r="B80">
        <v>4</v>
      </c>
      <c r="C80" s="2">
        <v>-0.00311184</v>
      </c>
      <c r="D80" s="2">
        <v>-0.000423669</v>
      </c>
    </row>
    <row r="81" spans="2:4" ht="12.75">
      <c r="B81">
        <v>5</v>
      </c>
      <c r="C81" s="2">
        <v>0.00453974</v>
      </c>
      <c r="D81" s="2">
        <v>0.000734546</v>
      </c>
    </row>
    <row r="82" spans="2:4" ht="12.75">
      <c r="B82">
        <v>6</v>
      </c>
      <c r="C82" s="2">
        <v>-0.00341444</v>
      </c>
      <c r="D82" s="2">
        <v>-0.000737044</v>
      </c>
    </row>
    <row r="83" spans="2:4" ht="12.75">
      <c r="B83">
        <v>7</v>
      </c>
      <c r="C83" s="2">
        <v>0.00112011</v>
      </c>
      <c r="D83" s="2">
        <v>-0.000152858</v>
      </c>
    </row>
    <row r="84" spans="2:4" ht="12.75">
      <c r="B84">
        <v>8</v>
      </c>
      <c r="C84" s="2">
        <v>-1.54895E-06</v>
      </c>
      <c r="D84" s="2">
        <v>0.000861632</v>
      </c>
    </row>
    <row r="85" spans="2:4" ht="12.75">
      <c r="B85">
        <v>9</v>
      </c>
      <c r="C85" s="2">
        <v>0.00133348</v>
      </c>
      <c r="D85" s="2">
        <v>0.00214425</v>
      </c>
    </row>
    <row r="86" spans="2:4" ht="12.75">
      <c r="B86">
        <v>10</v>
      </c>
      <c r="C86" s="2">
        <v>-0.00212782</v>
      </c>
      <c r="D86" s="2">
        <v>-0.00338246</v>
      </c>
    </row>
    <row r="87" spans="2:4" ht="12.75">
      <c r="B87">
        <v>11</v>
      </c>
      <c r="C87" s="2">
        <v>-0.00329636</v>
      </c>
      <c r="D87" s="2">
        <v>-0.00566076</v>
      </c>
    </row>
    <row r="88" spans="2:4" ht="12.75">
      <c r="B88">
        <v>12</v>
      </c>
      <c r="C88" s="2">
        <v>0.0145197</v>
      </c>
      <c r="D88" s="2">
        <v>0.0133923</v>
      </c>
    </row>
    <row r="89" spans="2:4" ht="12.75">
      <c r="B89">
        <v>13</v>
      </c>
      <c r="C89" s="2">
        <v>0.0308489</v>
      </c>
      <c r="D89" s="2">
        <v>0.0458199</v>
      </c>
    </row>
    <row r="90" spans="2:4" ht="12.75">
      <c r="B90">
        <v>14</v>
      </c>
      <c r="C90" s="2">
        <v>-0.0773926</v>
      </c>
      <c r="D90" s="2">
        <v>-0.0591925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4155659</v>
      </c>
      <c r="F91" t="s">
        <v>79</v>
      </c>
      <c r="G91" t="s">
        <v>82</v>
      </c>
      <c r="H91">
        <v>6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1801.85</v>
      </c>
      <c r="O91" t="s">
        <v>84</v>
      </c>
      <c r="P91" t="s">
        <v>82</v>
      </c>
      <c r="Q91" s="2">
        <v>1.28731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0.165627</v>
      </c>
      <c r="D93" s="2">
        <v>-0.000789176</v>
      </c>
    </row>
    <row r="94" spans="2:4" ht="12.75">
      <c r="B94">
        <v>3</v>
      </c>
      <c r="C94" s="2">
        <v>0.00144066</v>
      </c>
      <c r="D94" s="2">
        <v>0.000351887</v>
      </c>
    </row>
    <row r="95" spans="2:4" ht="12.75">
      <c r="B95">
        <v>4</v>
      </c>
      <c r="C95" s="2">
        <v>-0.00307084</v>
      </c>
      <c r="D95" s="2">
        <v>-0.000415849</v>
      </c>
    </row>
    <row r="96" spans="2:4" ht="12.75">
      <c r="B96">
        <v>5</v>
      </c>
      <c r="C96" s="2">
        <v>0.00452311</v>
      </c>
      <c r="D96" s="2">
        <v>0.00070361</v>
      </c>
    </row>
    <row r="97" spans="2:4" ht="12.75">
      <c r="B97">
        <v>6</v>
      </c>
      <c r="C97" s="2">
        <v>-0.0034386</v>
      </c>
      <c r="D97" s="2">
        <v>-0.000708408</v>
      </c>
    </row>
    <row r="98" spans="2:4" ht="12.75">
      <c r="B98">
        <v>7</v>
      </c>
      <c r="C98" s="2">
        <v>0.00118009</v>
      </c>
      <c r="D98" s="2">
        <v>-0.000134621</v>
      </c>
    </row>
    <row r="99" spans="2:4" ht="12.75">
      <c r="B99">
        <v>8</v>
      </c>
      <c r="C99" s="2">
        <v>-0.000103895</v>
      </c>
      <c r="D99" s="2">
        <v>0.000811816</v>
      </c>
    </row>
    <row r="100" spans="2:4" ht="12.75">
      <c r="B100">
        <v>9</v>
      </c>
      <c r="C100" s="2">
        <v>0.0016961</v>
      </c>
      <c r="D100" s="2">
        <v>0.00212109</v>
      </c>
    </row>
    <row r="101" spans="2:4" ht="12.75">
      <c r="B101">
        <v>10</v>
      </c>
      <c r="C101" s="2">
        <v>-0.00236108</v>
      </c>
      <c r="D101" s="2">
        <v>-0.00312214</v>
      </c>
    </row>
    <row r="102" spans="2:4" ht="12.75">
      <c r="B102">
        <v>11</v>
      </c>
      <c r="C102" s="2">
        <v>-0.0026742</v>
      </c>
      <c r="D102" s="2">
        <v>-0.00540299</v>
      </c>
    </row>
    <row r="103" spans="2:4" ht="12.75">
      <c r="B103">
        <v>12</v>
      </c>
      <c r="C103" s="2">
        <v>0.0142921</v>
      </c>
      <c r="D103" s="2">
        <v>0.0119128</v>
      </c>
    </row>
    <row r="104" spans="2:4" ht="12.75">
      <c r="B104">
        <v>13</v>
      </c>
      <c r="C104" s="2">
        <v>0.0351364</v>
      </c>
      <c r="D104" s="2">
        <v>0.0560079</v>
      </c>
    </row>
    <row r="105" spans="2:4" ht="12.75">
      <c r="B105">
        <v>14</v>
      </c>
      <c r="C105" s="2">
        <v>-0.0833208</v>
      </c>
      <c r="D105" s="2">
        <v>-0.0690245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S1">
      <selection activeCell="AC44" sqref="AC44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5742187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4157188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-6</v>
      </c>
      <c r="L1" t="s">
        <v>62</v>
      </c>
      <c r="M1" t="s">
        <v>82</v>
      </c>
      <c r="N1">
        <v>503.55</v>
      </c>
      <c r="O1" t="s">
        <v>84</v>
      </c>
      <c r="P1" t="s">
        <v>82</v>
      </c>
      <c r="Q1" s="2">
        <v>0.472518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-0.167749</v>
      </c>
      <c r="D3" s="2">
        <v>0.00232773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0.0019261</v>
      </c>
      <c r="D4" s="2">
        <v>0.000828314</v>
      </c>
      <c r="S4">
        <v>0</v>
      </c>
      <c r="U4" s="6">
        <f aca="true" ca="1" t="shared" si="2" ref="U4:U10">OFFSET($A$1,U$1+$T$1*$S4-1,13)</f>
        <v>503.55</v>
      </c>
      <c r="V4" s="6"/>
      <c r="W4" s="12">
        <f ca="1">-OFFSET($A$1,W$1+$T$1*$S4-1,16)</f>
        <v>-0.472518</v>
      </c>
      <c r="X4" s="6">
        <f aca="true" ca="1" t="shared" si="3" ref="X4:AE10">OFFSET($A$1,X$1+$T$1*$S4-1,2)*10000*$T$2</f>
        <v>-1677.49</v>
      </c>
      <c r="Y4" s="6">
        <f ca="1" t="shared" si="3"/>
        <v>19.261</v>
      </c>
      <c r="Z4" s="6">
        <f ca="1" t="shared" si="3"/>
        <v>65.836</v>
      </c>
      <c r="AA4" s="6">
        <f ca="1" t="shared" si="3"/>
        <v>60.9694</v>
      </c>
      <c r="AB4" s="6">
        <f ca="1" t="shared" si="3"/>
        <v>22.0602</v>
      </c>
      <c r="AC4" s="6">
        <f ca="1" t="shared" si="3"/>
        <v>-0.00740641</v>
      </c>
      <c r="AD4" s="6">
        <f ca="1" t="shared" si="3"/>
        <v>27.6763</v>
      </c>
      <c r="AE4" s="6">
        <f ca="1" t="shared" si="3"/>
        <v>29.461499999999997</v>
      </c>
      <c r="AF4" s="6">
        <f aca="true" ca="1" t="shared" si="4" ref="AF4:AM10">OFFSET($A$1,AF$1+$T$1*$S4-1,3)*10000*$T$2</f>
        <v>23.2773</v>
      </c>
      <c r="AG4" s="6">
        <f ca="1" t="shared" si="4"/>
        <v>8.28314</v>
      </c>
      <c r="AH4" s="6">
        <f ca="1" t="shared" si="4"/>
        <v>9.03128</v>
      </c>
      <c r="AI4" s="6">
        <f ca="1" t="shared" si="4"/>
        <v>3.93631</v>
      </c>
      <c r="AJ4" s="6">
        <f ca="1" t="shared" si="4"/>
        <v>3.99509</v>
      </c>
      <c r="AK4" s="6">
        <f ca="1" t="shared" si="4"/>
        <v>6.84445</v>
      </c>
      <c r="AL4" s="6">
        <f ca="1" t="shared" si="4"/>
        <v>20.0181</v>
      </c>
      <c r="AM4" s="6">
        <f ca="1" t="shared" si="4"/>
        <v>21.516000000000002</v>
      </c>
    </row>
    <row r="5" spans="2:39" ht="12.75">
      <c r="B5">
        <v>4</v>
      </c>
      <c r="C5" s="2">
        <v>0.0065836</v>
      </c>
      <c r="D5" s="2">
        <v>0.000903128</v>
      </c>
      <c r="S5">
        <v>1</v>
      </c>
      <c r="U5" s="6">
        <f ca="1" t="shared" si="2"/>
        <v>1002.86</v>
      </c>
      <c r="V5" s="6"/>
      <c r="W5" s="12">
        <f aca="true" ca="1" t="shared" si="5" ref="W5:W10">-OFFSET($A$1,W$1+$T$1*$S5-1,16)</f>
        <v>-0.917406</v>
      </c>
      <c r="X5" s="6">
        <f ca="1" t="shared" si="3"/>
        <v>-1667.3</v>
      </c>
      <c r="Y5" s="6">
        <f ca="1" t="shared" si="3"/>
        <v>14.7294</v>
      </c>
      <c r="Z5" s="6">
        <f ca="1" t="shared" si="3"/>
        <v>56.101800000000004</v>
      </c>
      <c r="AA5" s="6">
        <f ca="1" t="shared" si="3"/>
        <v>63.644</v>
      </c>
      <c r="AB5" s="6">
        <f ca="1" t="shared" si="3"/>
        <v>33.1659</v>
      </c>
      <c r="AC5" s="6">
        <f ca="1" t="shared" si="3"/>
        <v>0.648114</v>
      </c>
      <c r="AD5" s="6">
        <f ca="1" t="shared" si="3"/>
        <v>14.797199999999998</v>
      </c>
      <c r="AE5" s="6">
        <f ca="1" t="shared" si="3"/>
        <v>26.0811</v>
      </c>
      <c r="AF5" s="6">
        <f ca="1" t="shared" si="4"/>
        <v>23.572499999999998</v>
      </c>
      <c r="AG5" s="6">
        <f ca="1" t="shared" si="4"/>
        <v>7.80605</v>
      </c>
      <c r="AH5" s="6">
        <f ca="1" t="shared" si="4"/>
        <v>9.69047</v>
      </c>
      <c r="AI5" s="6">
        <f ca="1" t="shared" si="4"/>
        <v>5.2828100000000004</v>
      </c>
      <c r="AJ5" s="6">
        <f ca="1" t="shared" si="4"/>
        <v>3.34197</v>
      </c>
      <c r="AK5" s="6">
        <f ca="1" t="shared" si="4"/>
        <v>4.51546</v>
      </c>
      <c r="AL5" s="6">
        <f ca="1" t="shared" si="4"/>
        <v>20.4708</v>
      </c>
      <c r="AM5" s="6">
        <f ca="1" t="shared" si="4"/>
        <v>25.868000000000002</v>
      </c>
    </row>
    <row r="6" spans="2:39" ht="12.75">
      <c r="B6">
        <v>5</v>
      </c>
      <c r="C6" s="2">
        <v>0.00609694</v>
      </c>
      <c r="D6" s="2">
        <v>0.000393631</v>
      </c>
      <c r="S6">
        <v>2</v>
      </c>
      <c r="U6" s="6">
        <f ca="1" t="shared" si="2"/>
        <v>1302.53</v>
      </c>
      <c r="V6" s="6"/>
      <c r="W6" s="12">
        <f ca="1" t="shared" si="5"/>
        <v>-1.11788</v>
      </c>
      <c r="X6" s="6">
        <f ca="1" t="shared" si="3"/>
        <v>-1654.16</v>
      </c>
      <c r="Y6" s="6">
        <f ca="1" t="shared" si="3"/>
        <v>16.9127</v>
      </c>
      <c r="Z6" s="6">
        <f ca="1" t="shared" si="3"/>
        <v>52.32020000000001</v>
      </c>
      <c r="AA6" s="6">
        <f ca="1" t="shared" si="3"/>
        <v>62.5602</v>
      </c>
      <c r="AB6" s="6">
        <f ca="1" t="shared" si="3"/>
        <v>36.2163</v>
      </c>
      <c r="AC6" s="6">
        <f ca="1" t="shared" si="3"/>
        <v>2.9684</v>
      </c>
      <c r="AD6" s="6">
        <f ca="1" t="shared" si="3"/>
        <v>14.4841</v>
      </c>
      <c r="AE6" s="6">
        <f ca="1" t="shared" si="3"/>
        <v>26.6555</v>
      </c>
      <c r="AF6" s="6">
        <f ca="1" t="shared" si="4"/>
        <v>23.906399999999998</v>
      </c>
      <c r="AG6" s="6">
        <f ca="1" t="shared" si="4"/>
        <v>7.6595</v>
      </c>
      <c r="AH6" s="6">
        <f ca="1" t="shared" si="4"/>
        <v>9.95695</v>
      </c>
      <c r="AI6" s="6">
        <f ca="1" t="shared" si="4"/>
        <v>5.96436</v>
      </c>
      <c r="AJ6" s="6">
        <f ca="1" t="shared" si="4"/>
        <v>4.06103</v>
      </c>
      <c r="AK6" s="6">
        <f ca="1" t="shared" si="4"/>
        <v>4.95963</v>
      </c>
      <c r="AL6" s="6">
        <f ca="1" t="shared" si="4"/>
        <v>21.565199999999997</v>
      </c>
      <c r="AM6" s="6">
        <f ca="1" t="shared" si="4"/>
        <v>25.412899999999997</v>
      </c>
    </row>
    <row r="7" spans="2:39" ht="12.75">
      <c r="B7">
        <v>6</v>
      </c>
      <c r="C7" s="2">
        <v>0.00220602</v>
      </c>
      <c r="D7" s="2">
        <v>0.000399509</v>
      </c>
      <c r="S7">
        <v>3</v>
      </c>
      <c r="U7" s="6">
        <f ca="1" t="shared" si="2"/>
        <v>1502.23</v>
      </c>
      <c r="V7" s="6"/>
      <c r="W7" s="12">
        <f ca="1" t="shared" si="5"/>
        <v>-1.21182</v>
      </c>
      <c r="X7" s="6">
        <f ca="1" t="shared" si="3"/>
        <v>-1643.0800000000002</v>
      </c>
      <c r="Y7" s="6">
        <f ca="1" t="shared" si="3"/>
        <v>20.1108</v>
      </c>
      <c r="Z7" s="6">
        <f ca="1" t="shared" si="3"/>
        <v>50.6271</v>
      </c>
      <c r="AA7" s="6">
        <f ca="1" t="shared" si="3"/>
        <v>61.398700000000005</v>
      </c>
      <c r="AB7" s="6">
        <f ca="1" t="shared" si="3"/>
        <v>37.269999999999996</v>
      </c>
      <c r="AC7" s="6">
        <f ca="1" t="shared" si="3"/>
        <v>4.66552</v>
      </c>
      <c r="AD7" s="6">
        <f ca="1" t="shared" si="3"/>
        <v>14.6007</v>
      </c>
      <c r="AE7" s="6">
        <f ca="1" t="shared" si="3"/>
        <v>26.4181</v>
      </c>
      <c r="AF7" s="6">
        <f ca="1" t="shared" si="4"/>
        <v>24.2913</v>
      </c>
      <c r="AG7" s="6">
        <f ca="1" t="shared" si="4"/>
        <v>7.741160000000001</v>
      </c>
      <c r="AH7" s="6">
        <f ca="1" t="shared" si="4"/>
        <v>10.091500000000002</v>
      </c>
      <c r="AI7" s="6">
        <f ca="1" t="shared" si="4"/>
        <v>6.3796</v>
      </c>
      <c r="AJ7" s="6">
        <f ca="1" t="shared" si="4"/>
        <v>4.54713</v>
      </c>
      <c r="AK7" s="6">
        <f ca="1" t="shared" si="4"/>
        <v>5.01806</v>
      </c>
      <c r="AL7" s="6">
        <f ca="1" t="shared" si="4"/>
        <v>20.7963</v>
      </c>
      <c r="AM7" s="6">
        <f ca="1" t="shared" si="4"/>
        <v>28.3032</v>
      </c>
    </row>
    <row r="8" spans="2:39" ht="12.75">
      <c r="B8">
        <v>7</v>
      </c>
      <c r="C8" s="2">
        <v>-7.40641E-07</v>
      </c>
      <c r="D8" s="2">
        <v>0.000684445</v>
      </c>
      <c r="S8">
        <v>4</v>
      </c>
      <c r="U8" s="6">
        <f ca="1" t="shared" si="2"/>
        <v>1602.11</v>
      </c>
      <c r="V8" s="6"/>
      <c r="W8" s="12">
        <f ca="1" t="shared" si="5"/>
        <v>-1.25046</v>
      </c>
      <c r="X8" s="6">
        <f ca="1" t="shared" si="3"/>
        <v>-1637.5600000000002</v>
      </c>
      <c r="Y8" s="6">
        <f ca="1" t="shared" si="3"/>
        <v>21.4873</v>
      </c>
      <c r="Z8" s="6">
        <f ca="1" t="shared" si="3"/>
        <v>49.6289</v>
      </c>
      <c r="AA8" s="6">
        <f ca="1" t="shared" si="3"/>
        <v>60.78680000000001</v>
      </c>
      <c r="AB8" s="6">
        <f ca="1" t="shared" si="3"/>
        <v>37.844699999999996</v>
      </c>
      <c r="AC8" s="6">
        <f ca="1" t="shared" si="3"/>
        <v>5.42492</v>
      </c>
      <c r="AD8" s="6">
        <f ca="1" t="shared" si="3"/>
        <v>15.4076</v>
      </c>
      <c r="AE8" s="6">
        <f ca="1" t="shared" si="3"/>
        <v>25.8254</v>
      </c>
      <c r="AF8" s="6">
        <f ca="1" t="shared" si="4"/>
        <v>24.4098</v>
      </c>
      <c r="AG8" s="6">
        <f ca="1" t="shared" si="4"/>
        <v>7.7189499999999995</v>
      </c>
      <c r="AH8" s="6">
        <f ca="1" t="shared" si="4"/>
        <v>9.96999</v>
      </c>
      <c r="AI8" s="6">
        <f ca="1" t="shared" si="4"/>
        <v>6.35141</v>
      </c>
      <c r="AJ8" s="6">
        <f ca="1" t="shared" si="4"/>
        <v>4.49997</v>
      </c>
      <c r="AK8" s="6">
        <f ca="1" t="shared" si="4"/>
        <v>5.34914</v>
      </c>
      <c r="AL8" s="6">
        <f ca="1" t="shared" si="4"/>
        <v>22.1538</v>
      </c>
      <c r="AM8" s="6">
        <f ca="1" t="shared" si="4"/>
        <v>28.0544</v>
      </c>
    </row>
    <row r="9" spans="2:39" ht="12.75">
      <c r="B9">
        <v>8</v>
      </c>
      <c r="C9" s="2">
        <v>0.00276763</v>
      </c>
      <c r="D9" s="2">
        <v>0.00200181</v>
      </c>
      <c r="S9">
        <v>5</v>
      </c>
      <c r="U9" s="6">
        <f ca="1" t="shared" si="2"/>
        <v>1702.01</v>
      </c>
      <c r="V9" s="6"/>
      <c r="W9" s="12">
        <f ca="1" t="shared" si="5"/>
        <v>-1.28475</v>
      </c>
      <c r="X9" s="6">
        <f ca="1" t="shared" si="3"/>
        <v>-1632.25</v>
      </c>
      <c r="Y9" s="6">
        <f ca="1" t="shared" si="3"/>
        <v>22.680999999999997</v>
      </c>
      <c r="Z9" s="6">
        <f ca="1" t="shared" si="3"/>
        <v>48.408</v>
      </c>
      <c r="AA9" s="6">
        <f ca="1" t="shared" si="3"/>
        <v>59.7772</v>
      </c>
      <c r="AB9" s="6">
        <f ca="1" t="shared" si="3"/>
        <v>38.1723</v>
      </c>
      <c r="AC9" s="6">
        <f ca="1" t="shared" si="3"/>
        <v>6.8021</v>
      </c>
      <c r="AD9" s="6">
        <f ca="1" t="shared" si="3"/>
        <v>15.7902</v>
      </c>
      <c r="AE9" s="6">
        <f ca="1" t="shared" si="3"/>
        <v>25.192999999999998</v>
      </c>
      <c r="AF9" s="6">
        <f ca="1" t="shared" si="4"/>
        <v>24.672700000000003</v>
      </c>
      <c r="AG9" s="6">
        <f ca="1" t="shared" si="4"/>
        <v>7.75749</v>
      </c>
      <c r="AH9" s="6">
        <f ca="1" t="shared" si="4"/>
        <v>9.956100000000001</v>
      </c>
      <c r="AI9" s="6">
        <f ca="1" t="shared" si="4"/>
        <v>6.43372</v>
      </c>
      <c r="AJ9" s="6">
        <f ca="1" t="shared" si="4"/>
        <v>4.5477099999999995</v>
      </c>
      <c r="AK9" s="6">
        <f ca="1" t="shared" si="4"/>
        <v>5.28044</v>
      </c>
      <c r="AL9" s="6">
        <f ca="1" t="shared" si="4"/>
        <v>20.5663</v>
      </c>
      <c r="AM9" s="6">
        <f ca="1" t="shared" si="4"/>
        <v>24.5471</v>
      </c>
    </row>
    <row r="10" spans="2:39" ht="12.75">
      <c r="B10">
        <v>9</v>
      </c>
      <c r="C10" s="2">
        <v>0.00294615</v>
      </c>
      <c r="D10" s="2">
        <v>0.0021516</v>
      </c>
      <c r="S10">
        <v>6</v>
      </c>
      <c r="U10" s="6">
        <f ca="1" t="shared" si="2"/>
        <v>1801.87</v>
      </c>
      <c r="V10" s="6"/>
      <c r="W10" s="12">
        <f ca="1" t="shared" si="5"/>
        <v>-1.31474</v>
      </c>
      <c r="X10" s="6">
        <f ca="1" t="shared" si="3"/>
        <v>-1627.34</v>
      </c>
      <c r="Y10" s="6">
        <f ca="1" t="shared" si="3"/>
        <v>23.7842</v>
      </c>
      <c r="Z10" s="6">
        <f ca="1" t="shared" si="3"/>
        <v>47.6492</v>
      </c>
      <c r="AA10" s="6">
        <f ca="1" t="shared" si="3"/>
        <v>59.4223</v>
      </c>
      <c r="AB10" s="6">
        <f ca="1" t="shared" si="3"/>
        <v>38.782399999999996</v>
      </c>
      <c r="AC10" s="6">
        <f ca="1" t="shared" si="3"/>
        <v>7.411759999999999</v>
      </c>
      <c r="AD10" s="6">
        <f ca="1" t="shared" si="3"/>
        <v>16.5009</v>
      </c>
      <c r="AE10" s="6">
        <f ca="1" t="shared" si="3"/>
        <v>24.581999999999997</v>
      </c>
      <c r="AF10" s="6">
        <f ca="1" t="shared" si="4"/>
        <v>24.711999999999996</v>
      </c>
      <c r="AG10" s="6">
        <f ca="1" t="shared" si="4"/>
        <v>7.7132700000000005</v>
      </c>
      <c r="AH10" s="6">
        <f ca="1" t="shared" si="4"/>
        <v>9.68394</v>
      </c>
      <c r="AI10" s="6">
        <f ca="1" t="shared" si="4"/>
        <v>6.072570000000001</v>
      </c>
      <c r="AJ10" s="6">
        <f ca="1" t="shared" si="4"/>
        <v>4.38305</v>
      </c>
      <c r="AK10" s="6">
        <f ca="1" t="shared" si="4"/>
        <v>5.08235</v>
      </c>
      <c r="AL10" s="6">
        <f ca="1" t="shared" si="4"/>
        <v>19.9199</v>
      </c>
      <c r="AM10" s="6">
        <f ca="1" t="shared" si="4"/>
        <v>24.3132</v>
      </c>
    </row>
    <row r="11" spans="2:39" ht="12.75">
      <c r="B11">
        <v>10</v>
      </c>
      <c r="C11" s="2">
        <v>0.00719352</v>
      </c>
      <c r="D11" s="2">
        <v>0.00369649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-0.000381119</v>
      </c>
      <c r="D12" s="2">
        <v>0.00177761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0.0144568</v>
      </c>
      <c r="D13" s="2">
        <v>0.00742913</v>
      </c>
      <c r="U13" t="s">
        <v>113</v>
      </c>
      <c r="V13" s="8">
        <f>PI()/2</f>
        <v>1.5707963267948966</v>
      </c>
      <c r="W13" t="s">
        <v>125</v>
      </c>
    </row>
    <row r="14" spans="2:39" ht="12.75">
      <c r="B14">
        <v>13</v>
      </c>
      <c r="C14" s="2">
        <v>-0.0218164</v>
      </c>
      <c r="D14" s="2">
        <v>0.0412248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0.143793</v>
      </c>
      <c r="D15" s="2">
        <v>0.0468268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4157188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-6</v>
      </c>
      <c r="L16" t="s">
        <v>62</v>
      </c>
      <c r="M16" t="s">
        <v>82</v>
      </c>
      <c r="N16">
        <v>1002.86</v>
      </c>
      <c r="O16" t="s">
        <v>84</v>
      </c>
      <c r="P16" t="s">
        <v>82</v>
      </c>
      <c r="Q16" s="2">
        <v>0.917406</v>
      </c>
      <c r="U16" s="6">
        <f>U4</f>
        <v>503.55</v>
      </c>
      <c r="X16" s="6">
        <f>X4*COS(X$14*$V$13)+AF4*SIN(X$14*$V$13)</f>
        <v>1677.49</v>
      </c>
      <c r="Y16" s="6">
        <f aca="true" t="shared" si="7" ref="Y16:AE22">Y4*COS(Y$14*$V$13)+AG4*SIN(Y$14*$V$13)</f>
        <v>-8.283140000000003</v>
      </c>
      <c r="Z16" s="6">
        <f t="shared" si="7"/>
        <v>65.836</v>
      </c>
      <c r="AA16" s="6">
        <f t="shared" si="7"/>
        <v>3.936310000000019</v>
      </c>
      <c r="AB16" s="6">
        <f t="shared" si="7"/>
        <v>-22.0602</v>
      </c>
      <c r="AC16" s="6">
        <f t="shared" si="7"/>
        <v>-6.84445</v>
      </c>
      <c r="AD16" s="6">
        <f t="shared" si="7"/>
        <v>27.67629999999999</v>
      </c>
      <c r="AE16" s="6">
        <f t="shared" si="7"/>
        <v>21.51600000000002</v>
      </c>
      <c r="AF16" s="6">
        <f>AF4*COS(AF$14*$V$13)-X4*SIN(AF$14*$V$13)</f>
        <v>-23.277299999999794</v>
      </c>
      <c r="AG16" s="6">
        <f aca="true" t="shared" si="8" ref="AG16:AM22">AG4*COS(AG$14*$V$13)-Y4*SIN(AG$14*$V$13)</f>
        <v>19.261</v>
      </c>
      <c r="AH16" s="6">
        <f t="shared" si="8"/>
        <v>9.031280000000017</v>
      </c>
      <c r="AI16" s="6">
        <f t="shared" si="8"/>
        <v>-60.9694</v>
      </c>
      <c r="AJ16" s="6">
        <f t="shared" si="8"/>
        <v>-3.995090000000008</v>
      </c>
      <c r="AK16" s="6">
        <f t="shared" si="8"/>
        <v>-0.007406410000002936</v>
      </c>
      <c r="AL16" s="6">
        <f t="shared" si="8"/>
        <v>20.018100000000015</v>
      </c>
      <c r="AM16" s="6">
        <f t="shared" si="8"/>
        <v>-29.461499999999987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1002.86</v>
      </c>
      <c r="X17" s="6">
        <f aca="true" t="shared" si="10" ref="X17:X22">X5*COS(X$14*$V$13)+AF5*SIN(X$14*$V$13)</f>
        <v>1667.3</v>
      </c>
      <c r="Y17" s="6">
        <f t="shared" si="7"/>
        <v>-7.806050000000003</v>
      </c>
      <c r="Z17" s="6">
        <f t="shared" si="7"/>
        <v>56.101800000000004</v>
      </c>
      <c r="AA17" s="6">
        <f t="shared" si="7"/>
        <v>5.28281000000002</v>
      </c>
      <c r="AB17" s="6">
        <f t="shared" si="7"/>
        <v>-33.1659</v>
      </c>
      <c r="AC17" s="6">
        <f t="shared" si="7"/>
        <v>-4.51546</v>
      </c>
      <c r="AD17" s="6">
        <f t="shared" si="7"/>
        <v>14.797199999999988</v>
      </c>
      <c r="AE17" s="6">
        <f t="shared" si="7"/>
        <v>25.868000000000016</v>
      </c>
      <c r="AF17" s="6">
        <f aca="true" t="shared" si="11" ref="AF17:AF22">AF5*COS(AF$14*$V$13)-X5*SIN(AF$14*$V$13)</f>
        <v>-23.572499999999796</v>
      </c>
      <c r="AG17" s="6">
        <f t="shared" si="8"/>
        <v>14.729399999999998</v>
      </c>
      <c r="AH17" s="6">
        <f t="shared" si="8"/>
        <v>9.690470000000014</v>
      </c>
      <c r="AI17" s="6">
        <f t="shared" si="8"/>
        <v>-63.644</v>
      </c>
      <c r="AJ17" s="6">
        <f t="shared" si="8"/>
        <v>-3.341970000000012</v>
      </c>
      <c r="AK17" s="6">
        <f t="shared" si="8"/>
        <v>0.6481139999999981</v>
      </c>
      <c r="AL17" s="6">
        <f t="shared" si="8"/>
        <v>20.470800000000008</v>
      </c>
      <c r="AM17" s="6">
        <f t="shared" si="8"/>
        <v>-26.081099999999985</v>
      </c>
    </row>
    <row r="18" spans="2:39" ht="12.75">
      <c r="B18">
        <v>2</v>
      </c>
      <c r="C18" s="2">
        <v>-0.16673</v>
      </c>
      <c r="D18" s="2">
        <v>0.00235725</v>
      </c>
      <c r="U18" s="6">
        <f t="shared" si="9"/>
        <v>1302.53</v>
      </c>
      <c r="X18" s="6">
        <f t="shared" si="10"/>
        <v>1654.16</v>
      </c>
      <c r="Y18" s="6">
        <f t="shared" si="7"/>
        <v>-7.659500000000003</v>
      </c>
      <c r="Z18" s="6">
        <f t="shared" si="7"/>
        <v>52.32020000000001</v>
      </c>
      <c r="AA18" s="6">
        <f t="shared" si="7"/>
        <v>5.96436000000002</v>
      </c>
      <c r="AB18" s="6">
        <f t="shared" si="7"/>
        <v>-36.2163</v>
      </c>
      <c r="AC18" s="6">
        <f t="shared" si="7"/>
        <v>-4.959630000000001</v>
      </c>
      <c r="AD18" s="6">
        <f t="shared" si="7"/>
        <v>14.484099999999989</v>
      </c>
      <c r="AE18" s="6">
        <f t="shared" si="7"/>
        <v>25.41290000000001</v>
      </c>
      <c r="AF18" s="6">
        <f t="shared" si="11"/>
        <v>-23.906399999999795</v>
      </c>
      <c r="AG18" s="6">
        <f t="shared" si="8"/>
        <v>16.9127</v>
      </c>
      <c r="AH18" s="6">
        <f t="shared" si="8"/>
        <v>9.956950000000013</v>
      </c>
      <c r="AI18" s="6">
        <f t="shared" si="8"/>
        <v>-62.5602</v>
      </c>
      <c r="AJ18" s="6">
        <f t="shared" si="8"/>
        <v>-4.061030000000013</v>
      </c>
      <c r="AK18" s="6">
        <f t="shared" si="8"/>
        <v>2.9683999999999977</v>
      </c>
      <c r="AL18" s="6">
        <f t="shared" si="8"/>
        <v>21.565200000000004</v>
      </c>
      <c r="AM18" s="6">
        <f t="shared" si="8"/>
        <v>-26.655499999999986</v>
      </c>
    </row>
    <row r="19" spans="2:39" ht="12.75">
      <c r="B19">
        <v>3</v>
      </c>
      <c r="C19" s="2">
        <v>0.00147294</v>
      </c>
      <c r="D19" s="2">
        <v>0.000780605</v>
      </c>
      <c r="U19" s="6">
        <f t="shared" si="9"/>
        <v>1502.23</v>
      </c>
      <c r="X19" s="6">
        <f t="shared" si="10"/>
        <v>1643.0800000000002</v>
      </c>
      <c r="Y19" s="6">
        <f t="shared" si="7"/>
        <v>-7.741160000000004</v>
      </c>
      <c r="Z19" s="6">
        <f t="shared" si="7"/>
        <v>50.6271</v>
      </c>
      <c r="AA19" s="6">
        <f t="shared" si="7"/>
        <v>6.379600000000019</v>
      </c>
      <c r="AB19" s="6">
        <f t="shared" si="7"/>
        <v>-37.269999999999996</v>
      </c>
      <c r="AC19" s="6">
        <f t="shared" si="7"/>
        <v>-5.018060000000002</v>
      </c>
      <c r="AD19" s="6">
        <f t="shared" si="7"/>
        <v>14.60069999999999</v>
      </c>
      <c r="AE19" s="6">
        <f t="shared" si="7"/>
        <v>28.303200000000015</v>
      </c>
      <c r="AF19" s="6">
        <f t="shared" si="11"/>
        <v>-24.291299999999797</v>
      </c>
      <c r="AG19" s="6">
        <f t="shared" si="8"/>
        <v>20.1108</v>
      </c>
      <c r="AH19" s="6">
        <f t="shared" si="8"/>
        <v>10.091500000000014</v>
      </c>
      <c r="AI19" s="6">
        <f t="shared" si="8"/>
        <v>-61.398700000000005</v>
      </c>
      <c r="AJ19" s="6">
        <f t="shared" si="8"/>
        <v>-4.547130000000013</v>
      </c>
      <c r="AK19" s="6">
        <f t="shared" si="8"/>
        <v>4.665519999999998</v>
      </c>
      <c r="AL19" s="6">
        <f t="shared" si="8"/>
        <v>20.796300000000006</v>
      </c>
      <c r="AM19" s="6">
        <f t="shared" si="8"/>
        <v>-26.418099999999985</v>
      </c>
    </row>
    <row r="20" spans="2:39" ht="12.75">
      <c r="B20">
        <v>4</v>
      </c>
      <c r="C20" s="2">
        <v>0.00561018</v>
      </c>
      <c r="D20" s="2">
        <v>0.000969047</v>
      </c>
      <c r="U20" s="6">
        <f t="shared" si="9"/>
        <v>1602.11</v>
      </c>
      <c r="X20" s="6">
        <f t="shared" si="10"/>
        <v>1637.5600000000002</v>
      </c>
      <c r="Y20" s="6">
        <f t="shared" si="7"/>
        <v>-7.718950000000003</v>
      </c>
      <c r="Z20" s="6">
        <f t="shared" si="7"/>
        <v>49.6289</v>
      </c>
      <c r="AA20" s="6">
        <f t="shared" si="7"/>
        <v>6.351410000000018</v>
      </c>
      <c r="AB20" s="6">
        <f t="shared" si="7"/>
        <v>-37.844699999999996</v>
      </c>
      <c r="AC20" s="6">
        <f t="shared" si="7"/>
        <v>-5.349140000000003</v>
      </c>
      <c r="AD20" s="6">
        <f t="shared" si="7"/>
        <v>15.40759999999999</v>
      </c>
      <c r="AE20" s="6">
        <f t="shared" si="7"/>
        <v>28.054400000000015</v>
      </c>
      <c r="AF20" s="6">
        <f t="shared" si="11"/>
        <v>-24.4097999999998</v>
      </c>
      <c r="AG20" s="6">
        <f t="shared" si="8"/>
        <v>21.4873</v>
      </c>
      <c r="AH20" s="6">
        <f t="shared" si="8"/>
        <v>9.969990000000012</v>
      </c>
      <c r="AI20" s="6">
        <f t="shared" si="8"/>
        <v>-60.78680000000001</v>
      </c>
      <c r="AJ20" s="6">
        <f t="shared" si="8"/>
        <v>-4.4999700000000145</v>
      </c>
      <c r="AK20" s="6">
        <f t="shared" si="8"/>
        <v>5.4249199999999975</v>
      </c>
      <c r="AL20" s="6">
        <f t="shared" si="8"/>
        <v>22.153800000000007</v>
      </c>
      <c r="AM20" s="6">
        <f t="shared" si="8"/>
        <v>-25.825399999999984</v>
      </c>
    </row>
    <row r="21" spans="2:39" ht="12.75">
      <c r="B21">
        <v>5</v>
      </c>
      <c r="C21" s="2">
        <v>0.0063644</v>
      </c>
      <c r="D21" s="2">
        <v>0.000528281</v>
      </c>
      <c r="U21" s="6">
        <f t="shared" si="9"/>
        <v>1702.01</v>
      </c>
      <c r="X21" s="6">
        <f t="shared" si="10"/>
        <v>1632.25</v>
      </c>
      <c r="Y21" s="6">
        <f t="shared" si="7"/>
        <v>-7.757490000000004</v>
      </c>
      <c r="Z21" s="6">
        <f t="shared" si="7"/>
        <v>48.408</v>
      </c>
      <c r="AA21" s="6">
        <f t="shared" si="7"/>
        <v>6.433720000000019</v>
      </c>
      <c r="AB21" s="6">
        <f t="shared" si="7"/>
        <v>-38.1723</v>
      </c>
      <c r="AC21" s="6">
        <f t="shared" si="7"/>
        <v>-5.280440000000002</v>
      </c>
      <c r="AD21" s="6">
        <f t="shared" si="7"/>
        <v>15.79019999999999</v>
      </c>
      <c r="AE21" s="6">
        <f t="shared" si="7"/>
        <v>24.547100000000015</v>
      </c>
      <c r="AF21" s="6">
        <f t="shared" si="11"/>
        <v>-24.672699999999804</v>
      </c>
      <c r="AG21" s="6">
        <f t="shared" si="8"/>
        <v>22.680999999999997</v>
      </c>
      <c r="AH21" s="6">
        <f t="shared" si="8"/>
        <v>9.956100000000013</v>
      </c>
      <c r="AI21" s="6">
        <f t="shared" si="8"/>
        <v>-59.7772</v>
      </c>
      <c r="AJ21" s="6">
        <f t="shared" si="8"/>
        <v>-4.547710000000014</v>
      </c>
      <c r="AK21" s="6">
        <f t="shared" si="8"/>
        <v>6.802099999999998</v>
      </c>
      <c r="AL21" s="6">
        <f t="shared" si="8"/>
        <v>20.566300000000005</v>
      </c>
      <c r="AM21" s="6">
        <f t="shared" si="8"/>
        <v>-25.192999999999984</v>
      </c>
    </row>
    <row r="22" spans="2:39" ht="12.75">
      <c r="B22">
        <v>6</v>
      </c>
      <c r="C22" s="2">
        <v>0.00331659</v>
      </c>
      <c r="D22" s="2">
        <v>0.000334197</v>
      </c>
      <c r="U22" s="6">
        <f t="shared" si="9"/>
        <v>1801.87</v>
      </c>
      <c r="X22" s="6">
        <f t="shared" si="10"/>
        <v>1627.34</v>
      </c>
      <c r="Y22" s="6">
        <f t="shared" si="7"/>
        <v>-7.713270000000005</v>
      </c>
      <c r="Z22" s="6">
        <f t="shared" si="7"/>
        <v>47.6492</v>
      </c>
      <c r="AA22" s="6">
        <f t="shared" si="7"/>
        <v>6.0725700000000185</v>
      </c>
      <c r="AB22" s="6">
        <f t="shared" si="7"/>
        <v>-38.782399999999996</v>
      </c>
      <c r="AC22" s="6">
        <f t="shared" si="7"/>
        <v>-5.0823500000000035</v>
      </c>
      <c r="AD22" s="6">
        <f t="shared" si="7"/>
        <v>16.50089999999999</v>
      </c>
      <c r="AE22" s="6">
        <f t="shared" si="7"/>
        <v>24.313200000000013</v>
      </c>
      <c r="AF22" s="6">
        <f t="shared" si="11"/>
        <v>-24.711999999999797</v>
      </c>
      <c r="AG22" s="6">
        <f t="shared" si="8"/>
        <v>23.7842</v>
      </c>
      <c r="AH22" s="6">
        <f t="shared" si="8"/>
        <v>9.683940000000012</v>
      </c>
      <c r="AI22" s="6">
        <f t="shared" si="8"/>
        <v>-59.4223</v>
      </c>
      <c r="AJ22" s="6">
        <f t="shared" si="8"/>
        <v>-4.383050000000014</v>
      </c>
      <c r="AK22" s="6">
        <f t="shared" si="8"/>
        <v>7.4117599999999975</v>
      </c>
      <c r="AL22" s="6">
        <f t="shared" si="8"/>
        <v>19.919900000000005</v>
      </c>
      <c r="AM22" s="6">
        <f t="shared" si="8"/>
        <v>-24.581999999999983</v>
      </c>
    </row>
    <row r="23" spans="2:33" ht="12.75">
      <c r="B23">
        <v>7</v>
      </c>
      <c r="C23" s="2">
        <v>6.48114E-05</v>
      </c>
      <c r="D23" s="2">
        <v>0.000451546</v>
      </c>
      <c r="AG23" s="1"/>
    </row>
    <row r="24" spans="2:33" ht="12.75">
      <c r="B24">
        <v>8</v>
      </c>
      <c r="C24" s="2">
        <v>0.00147972</v>
      </c>
      <c r="D24" s="2">
        <v>0.00204708</v>
      </c>
      <c r="AG24" s="1"/>
    </row>
    <row r="25" spans="2:33" ht="12.75">
      <c r="B25">
        <v>9</v>
      </c>
      <c r="C25" s="2">
        <v>0.00260811</v>
      </c>
      <c r="D25" s="2">
        <v>0.0025868</v>
      </c>
      <c r="AG25" s="1"/>
    </row>
    <row r="26" spans="2:33" ht="12.75">
      <c r="B26">
        <v>10</v>
      </c>
      <c r="C26" s="2">
        <v>0.00785885</v>
      </c>
      <c r="D26" s="2">
        <v>0.00367433</v>
      </c>
      <c r="AG26" s="1"/>
    </row>
    <row r="27" spans="2:33" ht="12.75">
      <c r="B27">
        <v>11</v>
      </c>
      <c r="C27" s="2">
        <v>-0.000725013</v>
      </c>
      <c r="D27" s="2">
        <v>0.00138042</v>
      </c>
      <c r="AG27" s="1"/>
    </row>
    <row r="28" spans="2:33" ht="12.75">
      <c r="B28">
        <v>12</v>
      </c>
      <c r="C28" s="2">
        <v>0.0124319</v>
      </c>
      <c r="D28" s="2">
        <v>0.00588266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-0.0211199</v>
      </c>
      <c r="D29" s="2">
        <v>0.0409523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0.141693</v>
      </c>
      <c r="D30" s="2">
        <v>0.0442953</v>
      </c>
      <c r="U30" t="s">
        <v>111</v>
      </c>
      <c r="V30" s="11">
        <f>K1</f>
        <v>-6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4157188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-6</v>
      </c>
      <c r="L31" t="s">
        <v>62</v>
      </c>
      <c r="M31" t="s">
        <v>82</v>
      </c>
      <c r="N31">
        <v>1302.53</v>
      </c>
      <c r="O31" t="s">
        <v>84</v>
      </c>
      <c r="P31" t="s">
        <v>82</v>
      </c>
      <c r="Q31" s="2">
        <v>1.11788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503.55</v>
      </c>
      <c r="X32" s="13"/>
    </row>
    <row r="33" spans="2:32" ht="12.75">
      <c r="B33">
        <v>2</v>
      </c>
      <c r="C33" s="2">
        <v>-0.165416</v>
      </c>
      <c r="D33" s="2">
        <v>0.00239064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0.00169127</v>
      </c>
      <c r="D34" s="2">
        <v>0.00076595</v>
      </c>
      <c r="V34" s="11">
        <f aca="true" t="shared" si="12" ref="V34:V44">W34+$V$30</f>
        <v>-6.5</v>
      </c>
      <c r="W34">
        <v>-0.5</v>
      </c>
      <c r="Y34" s="4">
        <f>Y$29*AG$16*$W34^Y$30</f>
        <v>-4.81525</v>
      </c>
      <c r="Z34" s="4">
        <f>Z$29*Z$16*$W34^Z$30</f>
        <v>8.2295</v>
      </c>
      <c r="AA34" s="4">
        <f>AA$29*AI$16*$W34^AA$30</f>
        <v>-3.8105875</v>
      </c>
      <c r="AB34" s="4">
        <f>AB$29*AB$16*$W34^AB$30</f>
        <v>0.68938125</v>
      </c>
      <c r="AC34" s="4">
        <f>AC$29*AK$16*$W34^AC$30</f>
        <v>0.00011572515625004587</v>
      </c>
      <c r="AD34" s="4">
        <f>AD$29*AD$16*$W34^AD$30</f>
        <v>0.21622109374999993</v>
      </c>
      <c r="AE34" s="4">
        <f>AE$29*AM$16*$W34^AE$30</f>
        <v>-0.11508398437499995</v>
      </c>
      <c r="AF34" s="4">
        <f>SUM(Y34:AE34)</f>
        <v>0.3942965845312499</v>
      </c>
    </row>
    <row r="35" spans="2:32" ht="12.75">
      <c r="B35">
        <v>4</v>
      </c>
      <c r="C35" s="2">
        <v>0.00523202</v>
      </c>
      <c r="D35" s="2">
        <v>0.000995695</v>
      </c>
      <c r="V35" s="11">
        <f t="shared" si="12"/>
        <v>-6.4</v>
      </c>
      <c r="W35">
        <v>-0.4</v>
      </c>
      <c r="Y35" s="4">
        <f aca="true" t="shared" si="13" ref="Y35:Y44">Y$29*AG$16*$W35^Y$30</f>
        <v>-3.0817600000000005</v>
      </c>
      <c r="Z35" s="4">
        <f aca="true" t="shared" si="14" ref="Z35:Z44">Z$29*Z$16*$W35^Z$30</f>
        <v>4.213504000000001</v>
      </c>
      <c r="AA35" s="4">
        <f aca="true" t="shared" si="15" ref="AA35:AA44">AA$29*AI$16*$W35^AA$30</f>
        <v>-1.5608166400000008</v>
      </c>
      <c r="AB35" s="4">
        <f aca="true" t="shared" si="16" ref="AB35:AB44">AB$29*AB$16*$W35^AB$30</f>
        <v>0.2258964480000001</v>
      </c>
      <c r="AC35" s="4">
        <f aca="true" t="shared" si="17" ref="AC35:AC44">AC$29*AK$16*$W35^AC$30</f>
        <v>3.0336655360012043E-05</v>
      </c>
      <c r="AD35" s="4">
        <f aca="true" t="shared" si="18" ref="AD35:AD44">AD$29*AD$16*$W35^AD$30</f>
        <v>0.04534484992000002</v>
      </c>
      <c r="AE35" s="4">
        <f aca="true" t="shared" si="19" ref="AE35:AE44">AE$29*AM$16*$W35^AE$30</f>
        <v>-0.019307888640000007</v>
      </c>
      <c r="AF35" s="4">
        <f aca="true" t="shared" si="20" ref="AF35:AF44">SUM(Y35:AE35)</f>
        <v>-0.17710889406463987</v>
      </c>
    </row>
    <row r="36" spans="2:32" ht="12.75">
      <c r="B36">
        <v>5</v>
      </c>
      <c r="C36" s="2">
        <v>0.00625602</v>
      </c>
      <c r="D36" s="2">
        <v>0.000596436</v>
      </c>
      <c r="V36" s="11">
        <f t="shared" si="12"/>
        <v>-6.3</v>
      </c>
      <c r="W36">
        <v>-0.3</v>
      </c>
      <c r="Y36" s="4">
        <f t="shared" si="13"/>
        <v>-1.73349</v>
      </c>
      <c r="Z36" s="4">
        <f t="shared" si="14"/>
        <v>1.777572</v>
      </c>
      <c r="AA36" s="4">
        <f t="shared" si="15"/>
        <v>-0.49385214</v>
      </c>
      <c r="AB36" s="4">
        <f t="shared" si="16"/>
        <v>0.053606285999999996</v>
      </c>
      <c r="AC36" s="4">
        <f t="shared" si="17"/>
        <v>5.3992728900021394E-06</v>
      </c>
      <c r="AD36" s="4">
        <f t="shared" si="18"/>
        <v>0.006052806809999998</v>
      </c>
      <c r="AE36" s="4">
        <f t="shared" si="19"/>
        <v>-0.0019329690149999987</v>
      </c>
      <c r="AF36" s="4">
        <f t="shared" si="20"/>
        <v>-0.39203861693211006</v>
      </c>
    </row>
    <row r="37" spans="2:32" ht="12.75">
      <c r="B37">
        <v>6</v>
      </c>
      <c r="C37" s="2">
        <v>0.00362163</v>
      </c>
      <c r="D37" s="2">
        <v>0.000406103</v>
      </c>
      <c r="V37" s="11">
        <f t="shared" si="12"/>
        <v>-6.2</v>
      </c>
      <c r="W37">
        <v>-0.2</v>
      </c>
      <c r="Y37" s="4">
        <f t="shared" si="13"/>
        <v>-0.7704400000000001</v>
      </c>
      <c r="Z37" s="4">
        <f t="shared" si="14"/>
        <v>0.5266880000000002</v>
      </c>
      <c r="AA37" s="4">
        <f t="shared" si="15"/>
        <v>-0.09755104000000005</v>
      </c>
      <c r="AB37" s="4">
        <f t="shared" si="16"/>
        <v>0.0070592640000000035</v>
      </c>
      <c r="AC37" s="4">
        <f t="shared" si="17"/>
        <v>4.7401024000018816E-07</v>
      </c>
      <c r="AD37" s="4">
        <f t="shared" si="18"/>
        <v>0.00035425664000000016</v>
      </c>
      <c r="AE37" s="4">
        <f t="shared" si="19"/>
        <v>-7.542144000000003E-05</v>
      </c>
      <c r="AF37" s="4">
        <f t="shared" si="20"/>
        <v>-0.33396446678976</v>
      </c>
    </row>
    <row r="38" spans="2:32" ht="12.75">
      <c r="B38">
        <v>7</v>
      </c>
      <c r="C38" s="2">
        <v>0.00029684</v>
      </c>
      <c r="D38" s="2">
        <v>0.000495963</v>
      </c>
      <c r="V38" s="11">
        <f t="shared" si="12"/>
        <v>-6.1</v>
      </c>
      <c r="W38">
        <v>-0.1</v>
      </c>
      <c r="Y38" s="4">
        <f t="shared" si="13"/>
        <v>-0.19261000000000003</v>
      </c>
      <c r="Z38" s="4">
        <f t="shared" si="14"/>
        <v>0.06583600000000002</v>
      </c>
      <c r="AA38" s="4">
        <f t="shared" si="15"/>
        <v>-0.006096940000000003</v>
      </c>
      <c r="AB38" s="4">
        <f t="shared" si="16"/>
        <v>0.0002206020000000001</v>
      </c>
      <c r="AC38" s="4">
        <f t="shared" si="17"/>
        <v>7.40641000000294E-09</v>
      </c>
      <c r="AD38" s="4">
        <f t="shared" si="18"/>
        <v>2.7676300000000012E-06</v>
      </c>
      <c r="AE38" s="4">
        <f t="shared" si="19"/>
        <v>-2.946150000000001E-07</v>
      </c>
      <c r="AF38" s="4">
        <f t="shared" si="20"/>
        <v>-0.13264785757859</v>
      </c>
    </row>
    <row r="39" spans="2:32" ht="12.75">
      <c r="B39">
        <v>8</v>
      </c>
      <c r="C39" s="2">
        <v>0.00144841</v>
      </c>
      <c r="D39" s="2">
        <v>0.00215652</v>
      </c>
      <c r="V39" s="11">
        <f t="shared" si="12"/>
        <v>-6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0.00266555</v>
      </c>
      <c r="D40" s="2">
        <v>0.00254129</v>
      </c>
      <c r="V40" s="11">
        <f t="shared" si="12"/>
        <v>-5.9</v>
      </c>
      <c r="W40">
        <v>0.1</v>
      </c>
      <c r="Y40" s="4">
        <f t="shared" si="13"/>
        <v>-0.19261000000000003</v>
      </c>
      <c r="Z40" s="4">
        <f t="shared" si="14"/>
        <v>-0.06583600000000002</v>
      </c>
      <c r="AA40" s="4">
        <f t="shared" si="15"/>
        <v>-0.006096940000000003</v>
      </c>
      <c r="AB40" s="4">
        <f t="shared" si="16"/>
        <v>-0.0002206020000000001</v>
      </c>
      <c r="AC40" s="4">
        <f t="shared" si="17"/>
        <v>7.40641000000294E-09</v>
      </c>
      <c r="AD40" s="4">
        <f t="shared" si="18"/>
        <v>-2.7676300000000012E-06</v>
      </c>
      <c r="AE40" s="4">
        <f t="shared" si="19"/>
        <v>-2.946150000000001E-07</v>
      </c>
      <c r="AF40" s="4">
        <f t="shared" si="20"/>
        <v>-0.2647665968385901</v>
      </c>
    </row>
    <row r="41" spans="2:32" ht="12.75">
      <c r="B41">
        <v>10</v>
      </c>
      <c r="C41" s="2">
        <v>0.00795037</v>
      </c>
      <c r="D41" s="2">
        <v>0.00385741</v>
      </c>
      <c r="V41" s="11">
        <f t="shared" si="12"/>
        <v>-5.8</v>
      </c>
      <c r="W41">
        <v>0.2</v>
      </c>
      <c r="Y41" s="4">
        <f t="shared" si="13"/>
        <v>-0.7704400000000001</v>
      </c>
      <c r="Z41" s="4">
        <f t="shared" si="14"/>
        <v>-0.5266880000000002</v>
      </c>
      <c r="AA41" s="4">
        <f t="shared" si="15"/>
        <v>-0.09755104000000005</v>
      </c>
      <c r="AB41" s="4">
        <f t="shared" si="16"/>
        <v>-0.0070592640000000035</v>
      </c>
      <c r="AC41" s="4">
        <f t="shared" si="17"/>
        <v>4.7401024000018816E-07</v>
      </c>
      <c r="AD41" s="4">
        <f t="shared" si="18"/>
        <v>-0.00035425664000000016</v>
      </c>
      <c r="AE41" s="4">
        <f t="shared" si="19"/>
        <v>-7.542144000000003E-05</v>
      </c>
      <c r="AF41" s="4">
        <f t="shared" si="20"/>
        <v>-1.4021675080697606</v>
      </c>
    </row>
    <row r="42" spans="2:32" ht="12.75">
      <c r="B42">
        <v>11</v>
      </c>
      <c r="C42" s="2">
        <v>-0.000656126</v>
      </c>
      <c r="D42" s="2">
        <v>0.00202488</v>
      </c>
      <c r="V42" s="11">
        <f t="shared" si="12"/>
        <v>-5.7</v>
      </c>
      <c r="W42">
        <v>0.3</v>
      </c>
      <c r="Y42" s="4">
        <f t="shared" si="13"/>
        <v>-1.73349</v>
      </c>
      <c r="Z42" s="4">
        <f t="shared" si="14"/>
        <v>-1.777572</v>
      </c>
      <c r="AA42" s="4">
        <f t="shared" si="15"/>
        <v>-0.49385214</v>
      </c>
      <c r="AB42" s="4">
        <f t="shared" si="16"/>
        <v>-0.053606285999999996</v>
      </c>
      <c r="AC42" s="4">
        <f t="shared" si="17"/>
        <v>5.3992728900021394E-06</v>
      </c>
      <c r="AD42" s="4">
        <f t="shared" si="18"/>
        <v>-0.006052806809999998</v>
      </c>
      <c r="AE42" s="4">
        <f t="shared" si="19"/>
        <v>-0.0019329690149999987</v>
      </c>
      <c r="AF42" s="4">
        <f t="shared" si="20"/>
        <v>-4.06650080255211</v>
      </c>
    </row>
    <row r="43" spans="2:32" ht="12.75">
      <c r="B43">
        <v>12</v>
      </c>
      <c r="C43" s="2">
        <v>0.01114</v>
      </c>
      <c r="D43" s="2">
        <v>0.00698866</v>
      </c>
      <c r="V43" s="11">
        <f t="shared" si="12"/>
        <v>-5.6</v>
      </c>
      <c r="W43">
        <v>0.4</v>
      </c>
      <c r="Y43" s="4">
        <f t="shared" si="13"/>
        <v>-3.0817600000000005</v>
      </c>
      <c r="Z43" s="4">
        <f t="shared" si="14"/>
        <v>-4.213504000000001</v>
      </c>
      <c r="AA43" s="4">
        <f t="shared" si="15"/>
        <v>-1.5608166400000008</v>
      </c>
      <c r="AB43" s="4">
        <f t="shared" si="16"/>
        <v>-0.2258964480000001</v>
      </c>
      <c r="AC43" s="4">
        <f t="shared" si="17"/>
        <v>3.0336655360012043E-05</v>
      </c>
      <c r="AD43" s="4">
        <f t="shared" si="18"/>
        <v>-0.04534484992000002</v>
      </c>
      <c r="AE43" s="4">
        <f t="shared" si="19"/>
        <v>-0.019307888640000007</v>
      </c>
      <c r="AF43" s="4">
        <f t="shared" si="20"/>
        <v>-9.146599489904641</v>
      </c>
    </row>
    <row r="44" spans="2:32" ht="12.75">
      <c r="B44">
        <v>13</v>
      </c>
      <c r="C44" s="2">
        <v>-0.0301964</v>
      </c>
      <c r="D44" s="2">
        <v>0.0430529</v>
      </c>
      <c r="V44" s="11">
        <f t="shared" si="12"/>
        <v>-5.5</v>
      </c>
      <c r="W44">
        <v>0.5</v>
      </c>
      <c r="Y44" s="4">
        <f t="shared" si="13"/>
        <v>-4.81525</v>
      </c>
      <c r="Z44" s="4">
        <f t="shared" si="14"/>
        <v>-8.2295</v>
      </c>
      <c r="AA44" s="4">
        <f t="shared" si="15"/>
        <v>-3.8105875</v>
      </c>
      <c r="AB44" s="4">
        <f t="shared" si="16"/>
        <v>-0.68938125</v>
      </c>
      <c r="AC44" s="4">
        <f t="shared" si="17"/>
        <v>0.00011572515625004587</v>
      </c>
      <c r="AD44" s="4">
        <f t="shared" si="18"/>
        <v>-0.21622109374999993</v>
      </c>
      <c r="AE44" s="4">
        <f t="shared" si="19"/>
        <v>-0.11508398437499995</v>
      </c>
      <c r="AF44" s="4">
        <f t="shared" si="20"/>
        <v>-17.875908102968754</v>
      </c>
    </row>
    <row r="45" spans="2:22" ht="12.75">
      <c r="B45">
        <v>14</v>
      </c>
      <c r="C45" s="2">
        <v>0.131682</v>
      </c>
      <c r="D45" s="2">
        <v>0.0348116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4157188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-6</v>
      </c>
      <c r="L46" t="s">
        <v>62</v>
      </c>
      <c r="M46" t="s">
        <v>82</v>
      </c>
      <c r="N46">
        <v>1502.23</v>
      </c>
      <c r="O46" t="s">
        <v>84</v>
      </c>
      <c r="P46" t="s">
        <v>82</v>
      </c>
      <c r="Q46" s="2">
        <v>1.21182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1801.87</v>
      </c>
      <c r="X47" s="13"/>
    </row>
    <row r="48" spans="2:32" ht="12.75">
      <c r="B48">
        <v>2</v>
      </c>
      <c r="C48" s="2">
        <v>-0.164308</v>
      </c>
      <c r="D48" s="2">
        <v>0.00242913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0.00201108</v>
      </c>
      <c r="D49" s="2">
        <v>0.000774116</v>
      </c>
      <c r="V49" s="11">
        <f aca="true" t="shared" si="21" ref="V49:V59">W49+$V$30</f>
        <v>-6.5</v>
      </c>
      <c r="W49">
        <v>-0.5</v>
      </c>
      <c r="Y49" s="4">
        <f>Y$29*AG$22*$W49^Y$30</f>
        <v>-5.94605</v>
      </c>
      <c r="Z49" s="4">
        <f>Z$29*Z$22*$W49^Z$30</f>
        <v>5.95615</v>
      </c>
      <c r="AA49" s="4">
        <f>AA$29*AI$22*$W49^AA$30</f>
        <v>-3.71389375</v>
      </c>
      <c r="AB49" s="4">
        <f>AB$29*AB$22*$W49^AB$30</f>
        <v>1.2119499999999999</v>
      </c>
      <c r="AC49" s="4">
        <f>AC$29*AK$22*$W49^AC$30</f>
        <v>-0.11580874999999996</v>
      </c>
      <c r="AD49" s="4">
        <f>AD$29*AD$22*$W49^AD$30</f>
        <v>0.12891328124999993</v>
      </c>
      <c r="AE49" s="4">
        <f>AE$29*AM$22*$W49^AE$30</f>
        <v>-0.09602343749999993</v>
      </c>
      <c r="AF49" s="4">
        <f>SUM(Y49:AE49)</f>
        <v>-2.5747626562499994</v>
      </c>
    </row>
    <row r="50" spans="2:32" ht="12.75">
      <c r="B50">
        <v>4</v>
      </c>
      <c r="C50" s="2">
        <v>0.00506271</v>
      </c>
      <c r="D50" s="2">
        <v>0.00100915</v>
      </c>
      <c r="V50" s="11">
        <f t="shared" si="21"/>
        <v>-6.4</v>
      </c>
      <c r="W50">
        <v>-0.4</v>
      </c>
      <c r="Y50" s="4">
        <f aca="true" t="shared" si="22" ref="Y50:Y59">Y$29*AG$22*$W50^Y$30</f>
        <v>-3.8054720000000004</v>
      </c>
      <c r="Z50" s="4">
        <f aca="true" t="shared" si="23" ref="Z50:Z59">Z$29*Z$22*$W50^Z$30</f>
        <v>3.0495488000000006</v>
      </c>
      <c r="AA50" s="4">
        <f aca="true" t="shared" si="24" ref="AA50:AA59">AA$29*AI$22*$W50^AA$30</f>
        <v>-1.5212108800000006</v>
      </c>
      <c r="AB50" s="4">
        <f aca="true" t="shared" si="25" ref="AB50:AB59">AB$29*AB$22*$W50^AB$30</f>
        <v>0.3971317760000002</v>
      </c>
      <c r="AC50" s="4">
        <f aca="true" t="shared" si="26" ref="AC50:AC59">AC$29*AK$22*$W50^AC$30</f>
        <v>-0.03035856896000001</v>
      </c>
      <c r="AD50" s="4">
        <f aca="true" t="shared" si="27" ref="AD50:AD59">AD$29*AD$22*$W50^AD$30</f>
        <v>0.027035074560000004</v>
      </c>
      <c r="AE50" s="4">
        <f aca="true" t="shared" si="28" ref="AE50:AE59">AE$29*AM$22*$W50^AE$30</f>
        <v>-0.01611005952</v>
      </c>
      <c r="AF50" s="4">
        <f aca="true" t="shared" si="29" ref="AF50:AF59">SUM(Y50:AE50)</f>
        <v>-1.8994358579200006</v>
      </c>
    </row>
    <row r="51" spans="2:32" ht="12.75">
      <c r="B51">
        <v>5</v>
      </c>
      <c r="C51" s="2">
        <v>0.00613987</v>
      </c>
      <c r="D51" s="2">
        <v>0.00063796</v>
      </c>
      <c r="V51" s="11">
        <f t="shared" si="21"/>
        <v>-6.3</v>
      </c>
      <c r="W51">
        <v>-0.3</v>
      </c>
      <c r="Y51" s="4">
        <f t="shared" si="22"/>
        <v>-2.1405779999999996</v>
      </c>
      <c r="Z51" s="4">
        <f t="shared" si="23"/>
        <v>1.2865284</v>
      </c>
      <c r="AA51" s="4">
        <f t="shared" si="24"/>
        <v>-0.48132062999999997</v>
      </c>
      <c r="AB51" s="4">
        <f t="shared" si="25"/>
        <v>0.09424123199999998</v>
      </c>
      <c r="AC51" s="4">
        <f t="shared" si="26"/>
        <v>-0.005403173039999998</v>
      </c>
      <c r="AD51" s="4">
        <f t="shared" si="27"/>
        <v>0.0036087468299999975</v>
      </c>
      <c r="AE51" s="4">
        <f t="shared" si="28"/>
        <v>-0.0016128250199999986</v>
      </c>
      <c r="AF51" s="4">
        <f t="shared" si="29"/>
        <v>-1.2445362492299998</v>
      </c>
    </row>
    <row r="52" spans="2:32" ht="12.75">
      <c r="B52">
        <v>6</v>
      </c>
      <c r="C52" s="2">
        <v>0.003727</v>
      </c>
      <c r="D52" s="2">
        <v>0.000454713</v>
      </c>
      <c r="V52" s="11">
        <f t="shared" si="21"/>
        <v>-6.2</v>
      </c>
      <c r="W52">
        <v>-0.2</v>
      </c>
      <c r="Y52" s="4">
        <f t="shared" si="22"/>
        <v>-0.9513680000000001</v>
      </c>
      <c r="Z52" s="4">
        <f t="shared" si="23"/>
        <v>0.3811936000000001</v>
      </c>
      <c r="AA52" s="4">
        <f t="shared" si="24"/>
        <v>-0.09507568000000004</v>
      </c>
      <c r="AB52" s="4">
        <f t="shared" si="25"/>
        <v>0.012410368000000007</v>
      </c>
      <c r="AC52" s="4">
        <f t="shared" si="26"/>
        <v>-0.00047435264000000014</v>
      </c>
      <c r="AD52" s="4">
        <f t="shared" si="27"/>
        <v>0.00021121152000000003</v>
      </c>
      <c r="AE52" s="4">
        <f t="shared" si="28"/>
        <v>-6.292992E-05</v>
      </c>
      <c r="AF52" s="4">
        <f t="shared" si="29"/>
        <v>-0.6531657830399998</v>
      </c>
    </row>
    <row r="53" spans="2:32" ht="12.75">
      <c r="B53">
        <v>7</v>
      </c>
      <c r="C53" s="2">
        <v>0.000466552</v>
      </c>
      <c r="D53" s="2">
        <v>0.000501806</v>
      </c>
      <c r="V53" s="11">
        <f t="shared" si="21"/>
        <v>-6.1</v>
      </c>
      <c r="W53">
        <v>-0.1</v>
      </c>
      <c r="Y53" s="4">
        <f t="shared" si="22"/>
        <v>-0.23784200000000003</v>
      </c>
      <c r="Z53" s="4">
        <f t="shared" si="23"/>
        <v>0.04764920000000001</v>
      </c>
      <c r="AA53" s="4">
        <f t="shared" si="24"/>
        <v>-0.005942230000000002</v>
      </c>
      <c r="AB53" s="4">
        <f t="shared" si="25"/>
        <v>0.0003878240000000002</v>
      </c>
      <c r="AC53" s="4">
        <f t="shared" si="26"/>
        <v>-7.411760000000002E-06</v>
      </c>
      <c r="AD53" s="4">
        <f t="shared" si="27"/>
        <v>1.6500900000000002E-06</v>
      </c>
      <c r="AE53" s="4">
        <f t="shared" si="28"/>
        <v>-2.4582E-07</v>
      </c>
      <c r="AF53" s="4">
        <f t="shared" si="29"/>
        <v>-0.19575321349</v>
      </c>
    </row>
    <row r="54" spans="2:32" ht="12.75">
      <c r="B54">
        <v>8</v>
      </c>
      <c r="C54" s="2">
        <v>0.00146007</v>
      </c>
      <c r="D54" s="2">
        <v>0.00207963</v>
      </c>
      <c r="V54" s="11">
        <f t="shared" si="21"/>
        <v>-6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0.00264181</v>
      </c>
      <c r="D55" s="2">
        <v>0.00283032</v>
      </c>
      <c r="V55" s="11">
        <f t="shared" si="21"/>
        <v>-5.9</v>
      </c>
      <c r="W55">
        <v>0.1</v>
      </c>
      <c r="Y55" s="4">
        <f t="shared" si="22"/>
        <v>-0.23784200000000003</v>
      </c>
      <c r="Z55" s="4">
        <f t="shared" si="23"/>
        <v>-0.04764920000000001</v>
      </c>
      <c r="AA55" s="4">
        <f t="shared" si="24"/>
        <v>-0.005942230000000002</v>
      </c>
      <c r="AB55" s="4">
        <f t="shared" si="25"/>
        <v>-0.0003878240000000002</v>
      </c>
      <c r="AC55" s="4">
        <f t="shared" si="26"/>
        <v>-7.411760000000002E-06</v>
      </c>
      <c r="AD55" s="4">
        <f t="shared" si="27"/>
        <v>-1.6500900000000002E-06</v>
      </c>
      <c r="AE55" s="4">
        <f t="shared" si="28"/>
        <v>-2.4582E-07</v>
      </c>
      <c r="AF55" s="4">
        <f t="shared" si="29"/>
        <v>-0.2918305616700001</v>
      </c>
    </row>
    <row r="56" spans="2:32" ht="12.75">
      <c r="B56">
        <v>10</v>
      </c>
      <c r="C56" s="2">
        <v>0.00816914</v>
      </c>
      <c r="D56" s="2">
        <v>0.00407708</v>
      </c>
      <c r="V56" s="11">
        <f t="shared" si="21"/>
        <v>-5.8</v>
      </c>
      <c r="W56">
        <v>0.2</v>
      </c>
      <c r="Y56" s="4">
        <f t="shared" si="22"/>
        <v>-0.9513680000000001</v>
      </c>
      <c r="Z56" s="4">
        <f t="shared" si="23"/>
        <v>-0.3811936000000001</v>
      </c>
      <c r="AA56" s="4">
        <f t="shared" si="24"/>
        <v>-0.09507568000000004</v>
      </c>
      <c r="AB56" s="4">
        <f t="shared" si="25"/>
        <v>-0.012410368000000007</v>
      </c>
      <c r="AC56" s="4">
        <f t="shared" si="26"/>
        <v>-0.00047435264000000014</v>
      </c>
      <c r="AD56" s="4">
        <f t="shared" si="27"/>
        <v>-0.00021121152000000003</v>
      </c>
      <c r="AE56" s="4">
        <f t="shared" si="28"/>
        <v>-6.292992E-05</v>
      </c>
      <c r="AF56" s="4">
        <f t="shared" si="29"/>
        <v>-1.4407961420800002</v>
      </c>
    </row>
    <row r="57" spans="2:32" ht="12.75">
      <c r="B57">
        <v>11</v>
      </c>
      <c r="C57" s="2">
        <v>-0.000156484</v>
      </c>
      <c r="D57" s="2">
        <v>0.00262774</v>
      </c>
      <c r="V57" s="11">
        <f t="shared" si="21"/>
        <v>-5.7</v>
      </c>
      <c r="W57">
        <v>0.3</v>
      </c>
      <c r="Y57" s="4">
        <f t="shared" si="22"/>
        <v>-2.1405779999999996</v>
      </c>
      <c r="Z57" s="4">
        <f t="shared" si="23"/>
        <v>-1.2865284</v>
      </c>
      <c r="AA57" s="4">
        <f t="shared" si="24"/>
        <v>-0.48132062999999997</v>
      </c>
      <c r="AB57" s="4">
        <f t="shared" si="25"/>
        <v>-0.09424123199999998</v>
      </c>
      <c r="AC57" s="4">
        <f t="shared" si="26"/>
        <v>-0.005403173039999998</v>
      </c>
      <c r="AD57" s="4">
        <f t="shared" si="27"/>
        <v>-0.0036087468299999975</v>
      </c>
      <c r="AE57" s="4">
        <f t="shared" si="28"/>
        <v>-0.0016128250199999986</v>
      </c>
      <c r="AF57" s="4">
        <f t="shared" si="29"/>
        <v>-4.01329300689</v>
      </c>
    </row>
    <row r="58" spans="2:32" ht="12.75">
      <c r="B58">
        <v>12</v>
      </c>
      <c r="C58" s="2">
        <v>0.0117348</v>
      </c>
      <c r="D58" s="2">
        <v>0.00939834</v>
      </c>
      <c r="V58" s="11">
        <f t="shared" si="21"/>
        <v>-5.6</v>
      </c>
      <c r="W58">
        <v>0.4</v>
      </c>
      <c r="Y58" s="4">
        <f t="shared" si="22"/>
        <v>-3.8054720000000004</v>
      </c>
      <c r="Z58" s="4">
        <f t="shared" si="23"/>
        <v>-3.0495488000000006</v>
      </c>
      <c r="AA58" s="4">
        <f t="shared" si="24"/>
        <v>-1.5212108800000006</v>
      </c>
      <c r="AB58" s="4">
        <f t="shared" si="25"/>
        <v>-0.3971317760000002</v>
      </c>
      <c r="AC58" s="4">
        <f t="shared" si="26"/>
        <v>-0.03035856896000001</v>
      </c>
      <c r="AD58" s="4">
        <f t="shared" si="27"/>
        <v>-0.027035074560000004</v>
      </c>
      <c r="AE58" s="4">
        <f t="shared" si="28"/>
        <v>-0.01611005952</v>
      </c>
      <c r="AF58" s="4">
        <f t="shared" si="29"/>
        <v>-8.846867159040004</v>
      </c>
    </row>
    <row r="59" spans="2:32" ht="12.75">
      <c r="B59">
        <v>13</v>
      </c>
      <c r="C59" s="2">
        <v>-0.0231799</v>
      </c>
      <c r="D59" s="2">
        <v>0.0461604</v>
      </c>
      <c r="V59" s="11">
        <f t="shared" si="21"/>
        <v>-5.5</v>
      </c>
      <c r="W59">
        <v>0.5</v>
      </c>
      <c r="Y59" s="4">
        <f t="shared" si="22"/>
        <v>-5.94605</v>
      </c>
      <c r="Z59" s="4">
        <f t="shared" si="23"/>
        <v>-5.95615</v>
      </c>
      <c r="AA59" s="4">
        <f t="shared" si="24"/>
        <v>-3.71389375</v>
      </c>
      <c r="AB59" s="4">
        <f t="shared" si="25"/>
        <v>-1.2119499999999999</v>
      </c>
      <c r="AC59" s="4">
        <f t="shared" si="26"/>
        <v>-0.11580874999999996</v>
      </c>
      <c r="AD59" s="4">
        <f t="shared" si="27"/>
        <v>-0.12891328124999993</v>
      </c>
      <c r="AE59" s="4">
        <f t="shared" si="28"/>
        <v>-0.09602343749999993</v>
      </c>
      <c r="AF59" s="4">
        <f t="shared" si="29"/>
        <v>-17.16878921875</v>
      </c>
    </row>
    <row r="60" spans="2:4" ht="12.75">
      <c r="B60">
        <v>14</v>
      </c>
      <c r="C60" s="2">
        <v>0.146614</v>
      </c>
      <c r="D60" s="2">
        <v>0.0473098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4157188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-6</v>
      </c>
      <c r="L61" t="s">
        <v>62</v>
      </c>
      <c r="M61" t="s">
        <v>82</v>
      </c>
      <c r="N61">
        <v>1602.11</v>
      </c>
      <c r="O61" t="s">
        <v>84</v>
      </c>
      <c r="P61" t="s">
        <v>82</v>
      </c>
      <c r="Q61" s="2">
        <v>1.25046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-0.163756</v>
      </c>
      <c r="D63" s="2">
        <v>0.00244098</v>
      </c>
    </row>
    <row r="64" spans="2:4" ht="12.75">
      <c r="B64">
        <v>3</v>
      </c>
      <c r="C64" s="2">
        <v>0.00214873</v>
      </c>
      <c r="D64" s="2">
        <v>0.000771895</v>
      </c>
    </row>
    <row r="65" spans="2:4" ht="12.75">
      <c r="B65">
        <v>4</v>
      </c>
      <c r="C65" s="2">
        <v>0.00496289</v>
      </c>
      <c r="D65" s="2">
        <v>0.000996999</v>
      </c>
    </row>
    <row r="66" spans="2:4" ht="12.75">
      <c r="B66">
        <v>5</v>
      </c>
      <c r="C66" s="2">
        <v>0.00607868</v>
      </c>
      <c r="D66" s="2">
        <v>0.000635141</v>
      </c>
    </row>
    <row r="67" spans="2:4" ht="12.75">
      <c r="B67">
        <v>6</v>
      </c>
      <c r="C67" s="2">
        <v>0.00378447</v>
      </c>
      <c r="D67" s="2">
        <v>0.000449997</v>
      </c>
    </row>
    <row r="68" spans="2:4" ht="12.75">
      <c r="B68">
        <v>7</v>
      </c>
      <c r="C68" s="2">
        <v>0.000542492</v>
      </c>
      <c r="D68" s="2">
        <v>0.000534914</v>
      </c>
    </row>
    <row r="69" spans="2:4" ht="12.75">
      <c r="B69">
        <v>8</v>
      </c>
      <c r="C69" s="2">
        <v>0.00154076</v>
      </c>
      <c r="D69" s="2">
        <v>0.00221538</v>
      </c>
    </row>
    <row r="70" spans="2:4" ht="12.75">
      <c r="B70">
        <v>9</v>
      </c>
      <c r="C70" s="2">
        <v>0.00258254</v>
      </c>
      <c r="D70" s="2">
        <v>0.00280544</v>
      </c>
    </row>
    <row r="71" spans="2:4" ht="12.75">
      <c r="B71">
        <v>10</v>
      </c>
      <c r="C71" s="2">
        <v>0.00807143</v>
      </c>
      <c r="D71" s="2">
        <v>0.00393077</v>
      </c>
    </row>
    <row r="72" spans="2:4" ht="12.75">
      <c r="B72">
        <v>11</v>
      </c>
      <c r="C72" s="2">
        <v>-0.00029018</v>
      </c>
      <c r="D72" s="2">
        <v>0.00251064</v>
      </c>
    </row>
    <row r="73" spans="2:4" ht="12.75">
      <c r="B73">
        <v>12</v>
      </c>
      <c r="C73" s="2">
        <v>0.0133738</v>
      </c>
      <c r="D73" s="2">
        <v>0.0102324</v>
      </c>
    </row>
    <row r="74" spans="2:4" ht="12.75">
      <c r="B74">
        <v>13</v>
      </c>
      <c r="C74" s="2">
        <v>-0.0238001</v>
      </c>
      <c r="D74" s="2">
        <v>0.0458877</v>
      </c>
    </row>
    <row r="75" spans="2:4" ht="12.75">
      <c r="B75">
        <v>14</v>
      </c>
      <c r="C75" s="2">
        <v>0.142546</v>
      </c>
      <c r="D75" s="2">
        <v>0.0416158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4157188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-6</v>
      </c>
      <c r="L76" t="s">
        <v>62</v>
      </c>
      <c r="M76" t="s">
        <v>82</v>
      </c>
      <c r="N76">
        <v>1702.01</v>
      </c>
      <c r="O76" t="s">
        <v>84</v>
      </c>
      <c r="P76" t="s">
        <v>82</v>
      </c>
      <c r="Q76" s="2">
        <v>1.28475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-0.163225</v>
      </c>
      <c r="D78" s="2">
        <v>0.00246727</v>
      </c>
    </row>
    <row r="79" spans="2:4" ht="12.75">
      <c r="B79">
        <v>3</v>
      </c>
      <c r="C79" s="2">
        <v>0.0022681</v>
      </c>
      <c r="D79" s="2">
        <v>0.000775749</v>
      </c>
    </row>
    <row r="80" spans="2:4" ht="12.75">
      <c r="B80">
        <v>4</v>
      </c>
      <c r="C80" s="2">
        <v>0.0048408</v>
      </c>
      <c r="D80" s="2">
        <v>0.00099561</v>
      </c>
    </row>
    <row r="81" spans="2:4" ht="12.75">
      <c r="B81">
        <v>5</v>
      </c>
      <c r="C81" s="2">
        <v>0.00597772</v>
      </c>
      <c r="D81" s="2">
        <v>0.000643372</v>
      </c>
    </row>
    <row r="82" spans="2:4" ht="12.75">
      <c r="B82">
        <v>6</v>
      </c>
      <c r="C82" s="2">
        <v>0.00381723</v>
      </c>
      <c r="D82" s="2">
        <v>0.000454771</v>
      </c>
    </row>
    <row r="83" spans="2:4" ht="12.75">
      <c r="B83">
        <v>7</v>
      </c>
      <c r="C83" s="2">
        <v>0.00068021</v>
      </c>
      <c r="D83" s="2">
        <v>0.000528044</v>
      </c>
    </row>
    <row r="84" spans="2:4" ht="12.75">
      <c r="B84">
        <v>8</v>
      </c>
      <c r="C84" s="2">
        <v>0.00157902</v>
      </c>
      <c r="D84" s="2">
        <v>0.00205663</v>
      </c>
    </row>
    <row r="85" spans="2:4" ht="12.75">
      <c r="B85">
        <v>9</v>
      </c>
      <c r="C85" s="2">
        <v>0.0025193</v>
      </c>
      <c r="D85" s="2">
        <v>0.00245471</v>
      </c>
    </row>
    <row r="86" spans="2:4" ht="12.75">
      <c r="B86">
        <v>10</v>
      </c>
      <c r="C86" s="2">
        <v>0.00803321</v>
      </c>
      <c r="D86" s="2">
        <v>0.00328238</v>
      </c>
    </row>
    <row r="87" spans="2:4" ht="12.75">
      <c r="B87">
        <v>11</v>
      </c>
      <c r="C87" s="2">
        <v>0.000122327</v>
      </c>
      <c r="D87" s="2">
        <v>0.00215293</v>
      </c>
    </row>
    <row r="88" spans="2:4" ht="12.75">
      <c r="B88">
        <v>12</v>
      </c>
      <c r="C88" s="2">
        <v>0.0133472</v>
      </c>
      <c r="D88" s="2">
        <v>0.00936947</v>
      </c>
    </row>
    <row r="89" spans="2:4" ht="12.75">
      <c r="B89">
        <v>13</v>
      </c>
      <c r="C89" s="2">
        <v>-0.0294295</v>
      </c>
      <c r="D89" s="2">
        <v>0.045748</v>
      </c>
    </row>
    <row r="90" spans="2:4" ht="12.75">
      <c r="B90">
        <v>14</v>
      </c>
      <c r="C90" s="2">
        <v>0.135624</v>
      </c>
      <c r="D90" s="2">
        <v>0.0499589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4157188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-6</v>
      </c>
      <c r="L91" t="s">
        <v>62</v>
      </c>
      <c r="M91" t="s">
        <v>82</v>
      </c>
      <c r="N91">
        <v>1801.87</v>
      </c>
      <c r="O91" t="s">
        <v>84</v>
      </c>
      <c r="P91" t="s">
        <v>82</v>
      </c>
      <c r="Q91" s="2">
        <v>1.31474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-0.162734</v>
      </c>
      <c r="D93" s="2">
        <v>0.0024712</v>
      </c>
    </row>
    <row r="94" spans="2:4" ht="12.75">
      <c r="B94">
        <v>3</v>
      </c>
      <c r="C94" s="2">
        <v>0.00237842</v>
      </c>
      <c r="D94" s="2">
        <v>0.000771327</v>
      </c>
    </row>
    <row r="95" spans="2:4" ht="12.75">
      <c r="B95">
        <v>4</v>
      </c>
      <c r="C95" s="2">
        <v>0.00476492</v>
      </c>
      <c r="D95" s="2">
        <v>0.000968394</v>
      </c>
    </row>
    <row r="96" spans="2:4" ht="12.75">
      <c r="B96">
        <v>5</v>
      </c>
      <c r="C96" s="2">
        <v>0.00594223</v>
      </c>
      <c r="D96" s="2">
        <v>0.000607257</v>
      </c>
    </row>
    <row r="97" spans="2:4" ht="12.75">
      <c r="B97">
        <v>6</v>
      </c>
      <c r="C97" s="2">
        <v>0.00387824</v>
      </c>
      <c r="D97" s="2">
        <v>0.000438305</v>
      </c>
    </row>
    <row r="98" spans="2:4" ht="12.75">
      <c r="B98">
        <v>7</v>
      </c>
      <c r="C98" s="2">
        <v>0.000741176</v>
      </c>
      <c r="D98" s="2">
        <v>0.000508235</v>
      </c>
    </row>
    <row r="99" spans="2:4" ht="12.75">
      <c r="B99">
        <v>8</v>
      </c>
      <c r="C99" s="2">
        <v>0.00165009</v>
      </c>
      <c r="D99" s="2">
        <v>0.00199199</v>
      </c>
    </row>
    <row r="100" spans="2:4" ht="12.75">
      <c r="B100">
        <v>9</v>
      </c>
      <c r="C100" s="2">
        <v>0.0024582</v>
      </c>
      <c r="D100" s="2">
        <v>0.00243132</v>
      </c>
    </row>
    <row r="101" spans="2:4" ht="12.75">
      <c r="B101">
        <v>10</v>
      </c>
      <c r="C101" s="2">
        <v>0.00768557</v>
      </c>
      <c r="D101" s="2">
        <v>0.00370179</v>
      </c>
    </row>
    <row r="102" spans="2:4" ht="12.75">
      <c r="B102">
        <v>11</v>
      </c>
      <c r="C102" s="2">
        <v>-0.000278415</v>
      </c>
      <c r="D102" s="2">
        <v>0.00233209</v>
      </c>
    </row>
    <row r="103" spans="2:4" ht="12.75">
      <c r="B103">
        <v>12</v>
      </c>
      <c r="C103" s="2">
        <v>0.0135439</v>
      </c>
      <c r="D103" s="2">
        <v>0.00765744</v>
      </c>
    </row>
    <row r="104" spans="2:4" ht="12.75">
      <c r="B104">
        <v>13</v>
      </c>
      <c r="C104" s="2">
        <v>-0.0214968</v>
      </c>
      <c r="D104" s="2">
        <v>0.0345012</v>
      </c>
    </row>
    <row r="105" spans="2:4" ht="12.75">
      <c r="B105">
        <v>14</v>
      </c>
      <c r="C105" s="2">
        <v>0.13691</v>
      </c>
      <c r="D105" s="2">
        <v>0.0403156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A1">
      <selection activeCell="U44" sqref="U44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5742187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4157103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-5</v>
      </c>
      <c r="L1" t="s">
        <v>62</v>
      </c>
      <c r="M1" t="s">
        <v>82</v>
      </c>
      <c r="N1">
        <v>503.57</v>
      </c>
      <c r="O1" t="s">
        <v>84</v>
      </c>
      <c r="P1" t="s">
        <v>82</v>
      </c>
      <c r="Q1" s="2">
        <v>0.392945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-0.199873</v>
      </c>
      <c r="D3" s="2">
        <v>0.00293748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-0.000933998</v>
      </c>
      <c r="D4" s="2">
        <v>7.48852E-05</v>
      </c>
      <c r="S4">
        <v>0</v>
      </c>
      <c r="U4" s="6">
        <f aca="true" ca="1" t="shared" si="2" ref="U4:U10">OFFSET($A$1,U$1+$T$1*$S4-1,13)</f>
        <v>503.57</v>
      </c>
      <c r="V4" s="6"/>
      <c r="W4" s="12">
        <f ca="1">-OFFSET($A$1,W$1+$T$1*$S4-1,16)</f>
        <v>-0.392945</v>
      </c>
      <c r="X4" s="6">
        <f aca="true" ca="1" t="shared" si="3" ref="X4:AE10">OFFSET($A$1,X$1+$T$1*$S4-1,2)*10000*$T$2</f>
        <v>-1998.73</v>
      </c>
      <c r="Y4" s="6">
        <f ca="1" t="shared" si="3"/>
        <v>-9.33998</v>
      </c>
      <c r="Z4" s="6">
        <f ca="1" t="shared" si="3"/>
        <v>-6.7779</v>
      </c>
      <c r="AA4" s="6">
        <f ca="1" t="shared" si="3"/>
        <v>-7.66685</v>
      </c>
      <c r="AB4" s="6">
        <f ca="1" t="shared" si="3"/>
        <v>-1.07837</v>
      </c>
      <c r="AC4" s="6">
        <f ca="1" t="shared" si="3"/>
        <v>-3.37795</v>
      </c>
      <c r="AD4" s="6">
        <f ca="1" t="shared" si="3"/>
        <v>3.46483</v>
      </c>
      <c r="AE4" s="6">
        <f ca="1" t="shared" si="3"/>
        <v>-23.3388</v>
      </c>
      <c r="AF4" s="6">
        <f aca="true" ca="1" t="shared" si="4" ref="AF4:AM10">OFFSET($A$1,AF$1+$T$1*$S4-1,3)*10000*$T$2</f>
        <v>29.3748</v>
      </c>
      <c r="AG4" s="6">
        <f ca="1" t="shared" si="4"/>
        <v>0.748852</v>
      </c>
      <c r="AH4" s="6">
        <f ca="1" t="shared" si="4"/>
        <v>0.7376320000000001</v>
      </c>
      <c r="AI4" s="6">
        <f ca="1" t="shared" si="4"/>
        <v>0.846293</v>
      </c>
      <c r="AJ4" s="6">
        <f ca="1" t="shared" si="4"/>
        <v>3.14822</v>
      </c>
      <c r="AK4" s="6">
        <f ca="1" t="shared" si="4"/>
        <v>1.5835</v>
      </c>
      <c r="AL4" s="6">
        <f ca="1" t="shared" si="4"/>
        <v>10.7126</v>
      </c>
      <c r="AM4" s="6">
        <f ca="1" t="shared" si="4"/>
        <v>11.3126</v>
      </c>
    </row>
    <row r="5" spans="2:39" ht="12.75">
      <c r="B5">
        <v>4</v>
      </c>
      <c r="C5" s="2">
        <v>-0.00067779</v>
      </c>
      <c r="D5" s="2">
        <v>7.37632E-05</v>
      </c>
      <c r="S5">
        <v>1</v>
      </c>
      <c r="U5" s="6">
        <f ca="1" t="shared" si="2"/>
        <v>1002.84</v>
      </c>
      <c r="V5" s="6"/>
      <c r="W5" s="12">
        <f aca="true" ca="1" t="shared" si="5" ref="W5:W10">-OFFSET($A$1,W$1+$T$1*$S5-1,16)</f>
        <v>-0.763739</v>
      </c>
      <c r="X5" s="6">
        <f ca="1" t="shared" si="3"/>
        <v>-1990.76</v>
      </c>
      <c r="Y5" s="6">
        <f ca="1" t="shared" si="3"/>
        <v>-5.628439999999999</v>
      </c>
      <c r="Z5" s="6">
        <f ca="1" t="shared" si="3"/>
        <v>-5.43835</v>
      </c>
      <c r="AA5" s="6">
        <f ca="1" t="shared" si="3"/>
        <v>-6.79791</v>
      </c>
      <c r="AB5" s="6">
        <f ca="1" t="shared" si="3"/>
        <v>-2.07382</v>
      </c>
      <c r="AC5" s="6">
        <f ca="1" t="shared" si="3"/>
        <v>-4.2187</v>
      </c>
      <c r="AD5" s="6">
        <f ca="1" t="shared" si="3"/>
        <v>1.94325</v>
      </c>
      <c r="AE5" s="6">
        <f ca="1" t="shared" si="3"/>
        <v>-24.8199</v>
      </c>
      <c r="AF5" s="6">
        <f ca="1" t="shared" si="4"/>
        <v>29.222800000000003</v>
      </c>
      <c r="AG5" s="6">
        <f ca="1" t="shared" si="4"/>
        <v>0.848508</v>
      </c>
      <c r="AH5" s="6">
        <f ca="1" t="shared" si="4"/>
        <v>0.888711</v>
      </c>
      <c r="AI5" s="6">
        <f ca="1" t="shared" si="4"/>
        <v>0.8413039999999999</v>
      </c>
      <c r="AJ5" s="6">
        <f ca="1" t="shared" si="4"/>
        <v>3.08465</v>
      </c>
      <c r="AK5" s="6">
        <f ca="1" t="shared" si="4"/>
        <v>1.81442</v>
      </c>
      <c r="AL5" s="6">
        <f ca="1" t="shared" si="4"/>
        <v>11.709</v>
      </c>
      <c r="AM5" s="6">
        <f ca="1" t="shared" si="4"/>
        <v>11.5463</v>
      </c>
    </row>
    <row r="6" spans="2:39" ht="12.75">
      <c r="B6">
        <v>5</v>
      </c>
      <c r="C6" s="2">
        <v>-0.000766685</v>
      </c>
      <c r="D6" s="2">
        <v>8.46293E-05</v>
      </c>
      <c r="S6">
        <v>2</v>
      </c>
      <c r="U6" s="6">
        <f ca="1" t="shared" si="2"/>
        <v>1302.51</v>
      </c>
      <c r="V6" s="6"/>
      <c r="W6" s="12">
        <f ca="1" t="shared" si="5"/>
        <v>-0.931688</v>
      </c>
      <c r="X6" s="6">
        <f ca="1" t="shared" si="3"/>
        <v>-1981.95</v>
      </c>
      <c r="Y6" s="6">
        <f ca="1" t="shared" si="3"/>
        <v>-1.69066</v>
      </c>
      <c r="Z6" s="6">
        <f ca="1" t="shared" si="3"/>
        <v>-4.49664</v>
      </c>
      <c r="AA6" s="6">
        <f ca="1" t="shared" si="3"/>
        <v>-6.59483</v>
      </c>
      <c r="AB6" s="6">
        <f ca="1" t="shared" si="3"/>
        <v>-1.87183</v>
      </c>
      <c r="AC6" s="6">
        <f ca="1" t="shared" si="3"/>
        <v>-4.70798</v>
      </c>
      <c r="AD6" s="6">
        <f ca="1" t="shared" si="3"/>
        <v>1.5930799999999998</v>
      </c>
      <c r="AE6" s="6">
        <f ca="1" t="shared" si="3"/>
        <v>-24.9148</v>
      </c>
      <c r="AF6" s="6">
        <f ca="1" t="shared" si="4"/>
        <v>29.093600000000002</v>
      </c>
      <c r="AG6" s="6">
        <f ca="1" t="shared" si="4"/>
        <v>0.8782260000000001</v>
      </c>
      <c r="AH6" s="6">
        <f ca="1" t="shared" si="4"/>
        <v>0.81807</v>
      </c>
      <c r="AI6" s="6">
        <f ca="1" t="shared" si="4"/>
        <v>0.909946</v>
      </c>
      <c r="AJ6" s="6">
        <f ca="1" t="shared" si="4"/>
        <v>3.04035</v>
      </c>
      <c r="AK6" s="6">
        <f ca="1" t="shared" si="4"/>
        <v>1.85386</v>
      </c>
      <c r="AL6" s="6">
        <f ca="1" t="shared" si="4"/>
        <v>11.073</v>
      </c>
      <c r="AM6" s="6">
        <f ca="1" t="shared" si="4"/>
        <v>12.6433</v>
      </c>
    </row>
    <row r="7" spans="2:39" ht="12.75">
      <c r="B7">
        <v>6</v>
      </c>
      <c r="C7" s="2">
        <v>-0.000107837</v>
      </c>
      <c r="D7" s="2">
        <v>0.000314822</v>
      </c>
      <c r="S7">
        <v>3</v>
      </c>
      <c r="U7" s="6">
        <f ca="1" t="shared" si="2"/>
        <v>1502.23</v>
      </c>
      <c r="V7" s="6"/>
      <c r="W7" s="12">
        <f ca="1" t="shared" si="5"/>
        <v>-1.01086</v>
      </c>
      <c r="X7" s="6">
        <f ca="1" t="shared" si="3"/>
        <v>-1975.12</v>
      </c>
      <c r="Y7" s="6">
        <f ca="1" t="shared" si="3"/>
        <v>1.54909</v>
      </c>
      <c r="Z7" s="6">
        <f ca="1" t="shared" si="3"/>
        <v>-3.7057</v>
      </c>
      <c r="AA7" s="6">
        <f ca="1" t="shared" si="3"/>
        <v>-6.12441</v>
      </c>
      <c r="AB7" s="6">
        <f ca="1" t="shared" si="3"/>
        <v>-1.84579</v>
      </c>
      <c r="AC7" s="6">
        <f ca="1" t="shared" si="3"/>
        <v>-4.65927</v>
      </c>
      <c r="AD7" s="6">
        <f ca="1" t="shared" si="3"/>
        <v>1.98498</v>
      </c>
      <c r="AE7" s="6">
        <f ca="1" t="shared" si="3"/>
        <v>-24.5969</v>
      </c>
      <c r="AF7" s="6">
        <f ca="1" t="shared" si="4"/>
        <v>29.269199999999998</v>
      </c>
      <c r="AG7" s="6">
        <f ca="1" t="shared" si="4"/>
        <v>0.895667</v>
      </c>
      <c r="AH7" s="6">
        <f ca="1" t="shared" si="4"/>
        <v>0.8009299999999999</v>
      </c>
      <c r="AI7" s="6">
        <f ca="1" t="shared" si="4"/>
        <v>0.638298</v>
      </c>
      <c r="AJ7" s="6">
        <f ca="1" t="shared" si="4"/>
        <v>3.11771</v>
      </c>
      <c r="AK7" s="6">
        <f ca="1" t="shared" si="4"/>
        <v>2.38293</v>
      </c>
      <c r="AL7" s="6">
        <f ca="1" t="shared" si="4"/>
        <v>10.5852</v>
      </c>
      <c r="AM7" s="6">
        <f ca="1" t="shared" si="4"/>
        <v>11.5335</v>
      </c>
    </row>
    <row r="8" spans="2:39" ht="12.75">
      <c r="B8">
        <v>7</v>
      </c>
      <c r="C8" s="2">
        <v>-0.000337795</v>
      </c>
      <c r="D8" s="2">
        <v>0.00015835</v>
      </c>
      <c r="S8">
        <v>4</v>
      </c>
      <c r="U8" s="6">
        <f ca="1" t="shared" si="2"/>
        <v>1602.08</v>
      </c>
      <c r="V8" s="6"/>
      <c r="W8" s="12">
        <f ca="1" t="shared" si="5"/>
        <v>-1.04359</v>
      </c>
      <c r="X8" s="6">
        <f ca="1" t="shared" si="3"/>
        <v>-1971.6</v>
      </c>
      <c r="Y8" s="6">
        <f ca="1" t="shared" si="3"/>
        <v>3.25339</v>
      </c>
      <c r="Z8" s="6">
        <f ca="1" t="shared" si="3"/>
        <v>-3.32748</v>
      </c>
      <c r="AA8" s="6">
        <f ca="1" t="shared" si="3"/>
        <v>-5.95751</v>
      </c>
      <c r="AB8" s="6">
        <f ca="1" t="shared" si="3"/>
        <v>-1.65767</v>
      </c>
      <c r="AC8" s="6">
        <f ca="1" t="shared" si="3"/>
        <v>-4.921069999999999</v>
      </c>
      <c r="AD8" s="6">
        <f ca="1" t="shared" si="3"/>
        <v>1.69127</v>
      </c>
      <c r="AE8" s="6">
        <f ca="1" t="shared" si="3"/>
        <v>-23.366400000000002</v>
      </c>
      <c r="AF8" s="6">
        <f ca="1" t="shared" si="4"/>
        <v>29.217000000000002</v>
      </c>
      <c r="AG8" s="6">
        <f ca="1" t="shared" si="4"/>
        <v>0.905976</v>
      </c>
      <c r="AH8" s="6">
        <f ca="1" t="shared" si="4"/>
        <v>0.777941</v>
      </c>
      <c r="AI8" s="6">
        <f ca="1" t="shared" si="4"/>
        <v>0.6136520000000001</v>
      </c>
      <c r="AJ8" s="6">
        <f ca="1" t="shared" si="4"/>
        <v>3.25069</v>
      </c>
      <c r="AK8" s="6">
        <f ca="1" t="shared" si="4"/>
        <v>2.00184</v>
      </c>
      <c r="AL8" s="6">
        <f ca="1" t="shared" si="4"/>
        <v>10.2239</v>
      </c>
      <c r="AM8" s="6">
        <f ca="1" t="shared" si="4"/>
        <v>11.9479</v>
      </c>
    </row>
    <row r="9" spans="2:39" ht="12.75">
      <c r="B9">
        <v>8</v>
      </c>
      <c r="C9" s="2">
        <v>0.000346483</v>
      </c>
      <c r="D9" s="2">
        <v>0.00107126</v>
      </c>
      <c r="S9">
        <v>5</v>
      </c>
      <c r="U9" s="6">
        <f ca="1" t="shared" si="2"/>
        <v>1702.01</v>
      </c>
      <c r="V9" s="6"/>
      <c r="W9" s="12">
        <f ca="1" t="shared" si="5"/>
        <v>-1.07265</v>
      </c>
      <c r="X9" s="6">
        <f ca="1" t="shared" si="3"/>
        <v>-1968.1599999999999</v>
      </c>
      <c r="Y9" s="6">
        <f ca="1" t="shared" si="3"/>
        <v>4.95368</v>
      </c>
      <c r="Z9" s="6">
        <f ca="1" t="shared" si="3"/>
        <v>-3.03287</v>
      </c>
      <c r="AA9" s="6">
        <f ca="1" t="shared" si="3"/>
        <v>-5.97718</v>
      </c>
      <c r="AB9" s="6">
        <f ca="1" t="shared" si="3"/>
        <v>-1.7481</v>
      </c>
      <c r="AC9" s="6">
        <f ca="1" t="shared" si="3"/>
        <v>-4.82978</v>
      </c>
      <c r="AD9" s="6">
        <f ca="1" t="shared" si="3"/>
        <v>1.91893</v>
      </c>
      <c r="AE9" s="6">
        <f ca="1" t="shared" si="3"/>
        <v>-24.3882</v>
      </c>
      <c r="AF9" s="6">
        <f ca="1" t="shared" si="4"/>
        <v>29.4409</v>
      </c>
      <c r="AG9" s="6">
        <f ca="1" t="shared" si="4"/>
        <v>0.938157</v>
      </c>
      <c r="AH9" s="6">
        <f ca="1" t="shared" si="4"/>
        <v>0.8180480000000001</v>
      </c>
      <c r="AI9" s="6">
        <f ca="1" t="shared" si="4"/>
        <v>0.7709969999999999</v>
      </c>
      <c r="AJ9" s="6">
        <f ca="1" t="shared" si="4"/>
        <v>3.12479</v>
      </c>
      <c r="AK9" s="6">
        <f ca="1" t="shared" si="4"/>
        <v>2.40699</v>
      </c>
      <c r="AL9" s="6">
        <f ca="1" t="shared" si="4"/>
        <v>10.6267</v>
      </c>
      <c r="AM9" s="6">
        <f ca="1" t="shared" si="4"/>
        <v>12.050699999999999</v>
      </c>
    </row>
    <row r="10" spans="2:39" ht="12.75">
      <c r="B10">
        <v>9</v>
      </c>
      <c r="C10" s="2">
        <v>-0.00233388</v>
      </c>
      <c r="D10" s="2">
        <v>0.00113126</v>
      </c>
      <c r="S10">
        <v>6</v>
      </c>
      <c r="U10" s="6">
        <f ca="1" t="shared" si="2"/>
        <v>1801.85</v>
      </c>
      <c r="V10" s="6"/>
      <c r="W10" s="12">
        <f ca="1" t="shared" si="5"/>
        <v>-1.09819</v>
      </c>
      <c r="X10" s="6">
        <f ca="1" t="shared" si="3"/>
        <v>-1964.7800000000002</v>
      </c>
      <c r="Y10" s="6">
        <f ca="1" t="shared" si="3"/>
        <v>6.53266</v>
      </c>
      <c r="Z10" s="6">
        <f ca="1" t="shared" si="3"/>
        <v>-2.7790399999999997</v>
      </c>
      <c r="AA10" s="6">
        <f ca="1" t="shared" si="3"/>
        <v>-6.07034</v>
      </c>
      <c r="AB10" s="6">
        <f ca="1" t="shared" si="3"/>
        <v>-1.8596</v>
      </c>
      <c r="AC10" s="6">
        <f ca="1" t="shared" si="3"/>
        <v>-4.9393199999999995</v>
      </c>
      <c r="AD10" s="6">
        <f ca="1" t="shared" si="3"/>
        <v>1.86968</v>
      </c>
      <c r="AE10" s="6">
        <f ca="1" t="shared" si="3"/>
        <v>-24.0055</v>
      </c>
      <c r="AF10" s="6">
        <f ca="1" t="shared" si="4"/>
        <v>29.3217</v>
      </c>
      <c r="AG10" s="6">
        <f ca="1" t="shared" si="4"/>
        <v>0.914269</v>
      </c>
      <c r="AH10" s="6">
        <f ca="1" t="shared" si="4"/>
        <v>0.820288</v>
      </c>
      <c r="AI10" s="6">
        <f ca="1" t="shared" si="4"/>
        <v>0.6979599999999999</v>
      </c>
      <c r="AJ10" s="6">
        <f ca="1" t="shared" si="4"/>
        <v>3.11443</v>
      </c>
      <c r="AK10" s="6">
        <f ca="1" t="shared" si="4"/>
        <v>1.9740900000000001</v>
      </c>
      <c r="AL10" s="6">
        <f ca="1" t="shared" si="4"/>
        <v>10.9715</v>
      </c>
      <c r="AM10" s="6">
        <f ca="1" t="shared" si="4"/>
        <v>11.965000000000002</v>
      </c>
    </row>
    <row r="11" spans="2:39" ht="12.75">
      <c r="B11">
        <v>10</v>
      </c>
      <c r="C11" s="2">
        <v>0.00203765</v>
      </c>
      <c r="D11" s="2">
        <v>0.00334937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-0.00594127</v>
      </c>
      <c r="D12" s="2">
        <v>0.00281452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0.0128944</v>
      </c>
      <c r="D13" s="2">
        <v>0.0100199</v>
      </c>
      <c r="U13" t="s">
        <v>113</v>
      </c>
      <c r="V13" s="8">
        <f>PI()/2</f>
        <v>1.5707963267948966</v>
      </c>
      <c r="W13" t="s">
        <v>125</v>
      </c>
    </row>
    <row r="14" spans="2:39" ht="12.75">
      <c r="B14">
        <v>13</v>
      </c>
      <c r="C14" s="2">
        <v>-0.0553255</v>
      </c>
      <c r="D14" s="2">
        <v>0.0463348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0.114643</v>
      </c>
      <c r="D15" s="2">
        <v>0.0446215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4157103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-5</v>
      </c>
      <c r="L16" t="s">
        <v>62</v>
      </c>
      <c r="M16" t="s">
        <v>82</v>
      </c>
      <c r="N16">
        <v>1002.84</v>
      </c>
      <c r="O16" t="s">
        <v>84</v>
      </c>
      <c r="P16" t="s">
        <v>82</v>
      </c>
      <c r="Q16" s="2">
        <v>0.763739</v>
      </c>
      <c r="U16" s="6">
        <f>U4</f>
        <v>503.57</v>
      </c>
      <c r="X16" s="6">
        <f>X4*COS(X$14*$V$13)+AF4*SIN(X$14*$V$13)</f>
        <v>1998.73</v>
      </c>
      <c r="Y16" s="6">
        <f aca="true" t="shared" si="7" ref="Y16:AE22">Y4*COS(Y$14*$V$13)+AG4*SIN(Y$14*$V$13)</f>
        <v>-0.7488519999999983</v>
      </c>
      <c r="Z16" s="6">
        <f t="shared" si="7"/>
        <v>-6.7779</v>
      </c>
      <c r="AA16" s="6">
        <f t="shared" si="7"/>
        <v>0.8462929999999976</v>
      </c>
      <c r="AB16" s="6">
        <f t="shared" si="7"/>
        <v>1.0783700000000012</v>
      </c>
      <c r="AC16" s="6">
        <f t="shared" si="7"/>
        <v>-1.5834999999999984</v>
      </c>
      <c r="AD16" s="6">
        <f t="shared" si="7"/>
        <v>3.4648299999999947</v>
      </c>
      <c r="AE16" s="6">
        <f t="shared" si="7"/>
        <v>11.312599999999987</v>
      </c>
      <c r="AF16" s="6">
        <f>AF4*COS(AF$14*$V$13)-X4*SIN(AF$14*$V$13)</f>
        <v>-29.374799999999755</v>
      </c>
      <c r="AG16" s="6">
        <f aca="true" t="shared" si="8" ref="AG16:AM22">AG4*COS(AG$14*$V$13)-Y4*SIN(AG$14*$V$13)</f>
        <v>-9.33998</v>
      </c>
      <c r="AH16" s="6">
        <f t="shared" si="8"/>
        <v>0.7376319999999984</v>
      </c>
      <c r="AI16" s="6">
        <f t="shared" si="8"/>
        <v>7.66685</v>
      </c>
      <c r="AJ16" s="6">
        <f t="shared" si="8"/>
        <v>-3.1482199999999994</v>
      </c>
      <c r="AK16" s="6">
        <f t="shared" si="8"/>
        <v>-3.3779500000000007</v>
      </c>
      <c r="AL16" s="6">
        <f t="shared" si="8"/>
        <v>10.712600000000002</v>
      </c>
      <c r="AM16" s="6">
        <f t="shared" si="8"/>
        <v>23.338800000000006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1002.84</v>
      </c>
      <c r="X17" s="6">
        <f aca="true" t="shared" si="10" ref="X17:X22">X5*COS(X$14*$V$13)+AF5*SIN(X$14*$V$13)</f>
        <v>1990.76</v>
      </c>
      <c r="Y17" s="6">
        <f t="shared" si="7"/>
        <v>-0.848507999999999</v>
      </c>
      <c r="Z17" s="6">
        <f t="shared" si="7"/>
        <v>-5.43835</v>
      </c>
      <c r="AA17" s="6">
        <f t="shared" si="7"/>
        <v>0.8413039999999978</v>
      </c>
      <c r="AB17" s="6">
        <f t="shared" si="7"/>
        <v>2.0738200000000013</v>
      </c>
      <c r="AC17" s="6">
        <f t="shared" si="7"/>
        <v>-1.8144199999999981</v>
      </c>
      <c r="AD17" s="6">
        <f t="shared" si="7"/>
        <v>1.9432499999999941</v>
      </c>
      <c r="AE17" s="6">
        <f t="shared" si="7"/>
        <v>11.546299999999986</v>
      </c>
      <c r="AF17" s="6">
        <f aca="true" t="shared" si="11" ref="AF17:AF22">AF5*COS(AF$14*$V$13)-X5*SIN(AF$14*$V$13)</f>
        <v>-29.222799999999758</v>
      </c>
      <c r="AG17" s="6">
        <f t="shared" si="8"/>
        <v>-5.628439999999999</v>
      </c>
      <c r="AH17" s="6">
        <f t="shared" si="8"/>
        <v>0.8887109999999987</v>
      </c>
      <c r="AI17" s="6">
        <f t="shared" si="8"/>
        <v>6.79791</v>
      </c>
      <c r="AJ17" s="6">
        <f t="shared" si="8"/>
        <v>-3.084649999999999</v>
      </c>
      <c r="AK17" s="6">
        <f t="shared" si="8"/>
        <v>-4.218700000000001</v>
      </c>
      <c r="AL17" s="6">
        <f t="shared" si="8"/>
        <v>11.709000000000001</v>
      </c>
      <c r="AM17" s="6">
        <f t="shared" si="8"/>
        <v>24.819900000000008</v>
      </c>
    </row>
    <row r="18" spans="2:39" ht="12.75">
      <c r="B18">
        <v>2</v>
      </c>
      <c r="C18" s="2">
        <v>-0.199076</v>
      </c>
      <c r="D18" s="2">
        <v>0.00292228</v>
      </c>
      <c r="U18" s="6">
        <f t="shared" si="9"/>
        <v>1302.51</v>
      </c>
      <c r="X18" s="6">
        <f t="shared" si="10"/>
        <v>1981.95</v>
      </c>
      <c r="Y18" s="6">
        <f t="shared" si="7"/>
        <v>-0.8782259999999997</v>
      </c>
      <c r="Z18" s="6">
        <f t="shared" si="7"/>
        <v>-4.49664</v>
      </c>
      <c r="AA18" s="6">
        <f t="shared" si="7"/>
        <v>0.909945999999998</v>
      </c>
      <c r="AB18" s="6">
        <f t="shared" si="7"/>
        <v>1.8718300000000012</v>
      </c>
      <c r="AC18" s="6">
        <f t="shared" si="7"/>
        <v>-1.853859999999998</v>
      </c>
      <c r="AD18" s="6">
        <f t="shared" si="7"/>
        <v>1.5930799999999945</v>
      </c>
      <c r="AE18" s="6">
        <f t="shared" si="7"/>
        <v>12.643299999999986</v>
      </c>
      <c r="AF18" s="6">
        <f t="shared" si="11"/>
        <v>-29.09359999999976</v>
      </c>
      <c r="AG18" s="6">
        <f t="shared" si="8"/>
        <v>-1.6906600000000003</v>
      </c>
      <c r="AH18" s="6">
        <f t="shared" si="8"/>
        <v>0.8180699999999989</v>
      </c>
      <c r="AI18" s="6">
        <f t="shared" si="8"/>
        <v>6.59483</v>
      </c>
      <c r="AJ18" s="6">
        <f t="shared" si="8"/>
        <v>-3.040349999999999</v>
      </c>
      <c r="AK18" s="6">
        <f t="shared" si="8"/>
        <v>-4.707980000000001</v>
      </c>
      <c r="AL18" s="6">
        <f t="shared" si="8"/>
        <v>11.073</v>
      </c>
      <c r="AM18" s="6">
        <f t="shared" si="8"/>
        <v>24.914800000000007</v>
      </c>
    </row>
    <row r="19" spans="2:39" ht="12.75">
      <c r="B19">
        <v>3</v>
      </c>
      <c r="C19" s="2">
        <v>-0.000562844</v>
      </c>
      <c r="D19" s="2">
        <v>8.48508E-05</v>
      </c>
      <c r="U19" s="6">
        <f t="shared" si="9"/>
        <v>1502.23</v>
      </c>
      <c r="X19" s="6">
        <f t="shared" si="10"/>
        <v>1975.12</v>
      </c>
      <c r="Y19" s="6">
        <f t="shared" si="7"/>
        <v>-0.8956670000000003</v>
      </c>
      <c r="Z19" s="6">
        <f t="shared" si="7"/>
        <v>-3.7057</v>
      </c>
      <c r="AA19" s="6">
        <f t="shared" si="7"/>
        <v>0.6382979999999981</v>
      </c>
      <c r="AB19" s="6">
        <f t="shared" si="7"/>
        <v>1.8457900000000012</v>
      </c>
      <c r="AC19" s="6">
        <f t="shared" si="7"/>
        <v>-2.382929999999998</v>
      </c>
      <c r="AD19" s="6">
        <f t="shared" si="7"/>
        <v>1.9849799999999949</v>
      </c>
      <c r="AE19" s="6">
        <f t="shared" si="7"/>
        <v>11.533499999999986</v>
      </c>
      <c r="AF19" s="6">
        <f t="shared" si="11"/>
        <v>-29.269199999999756</v>
      </c>
      <c r="AG19" s="6">
        <f t="shared" si="8"/>
        <v>1.5490899999999999</v>
      </c>
      <c r="AH19" s="6">
        <f t="shared" si="8"/>
        <v>0.800929999999999</v>
      </c>
      <c r="AI19" s="6">
        <f t="shared" si="8"/>
        <v>6.12441</v>
      </c>
      <c r="AJ19" s="6">
        <f t="shared" si="8"/>
        <v>-3.1177099999999993</v>
      </c>
      <c r="AK19" s="6">
        <f t="shared" si="8"/>
        <v>-4.659270000000001</v>
      </c>
      <c r="AL19" s="6">
        <f t="shared" si="8"/>
        <v>10.585200000000002</v>
      </c>
      <c r="AM19" s="6">
        <f t="shared" si="8"/>
        <v>24.59690000000001</v>
      </c>
    </row>
    <row r="20" spans="2:39" ht="12.75">
      <c r="B20">
        <v>4</v>
      </c>
      <c r="C20" s="2">
        <v>-0.000543835</v>
      </c>
      <c r="D20" s="2">
        <v>8.88711E-05</v>
      </c>
      <c r="U20" s="6">
        <f t="shared" si="9"/>
        <v>1602.08</v>
      </c>
      <c r="X20" s="6">
        <f t="shared" si="10"/>
        <v>1971.6</v>
      </c>
      <c r="Y20" s="6">
        <f t="shared" si="7"/>
        <v>-0.9059760000000006</v>
      </c>
      <c r="Z20" s="6">
        <f t="shared" si="7"/>
        <v>-3.32748</v>
      </c>
      <c r="AA20" s="6">
        <f t="shared" si="7"/>
        <v>0.6136519999999983</v>
      </c>
      <c r="AB20" s="6">
        <f t="shared" si="7"/>
        <v>1.657670000000001</v>
      </c>
      <c r="AC20" s="6">
        <f t="shared" si="7"/>
        <v>-2.001839999999998</v>
      </c>
      <c r="AD20" s="6">
        <f t="shared" si="7"/>
        <v>1.691269999999995</v>
      </c>
      <c r="AE20" s="6">
        <f t="shared" si="7"/>
        <v>11.947899999999988</v>
      </c>
      <c r="AF20" s="6">
        <f t="shared" si="11"/>
        <v>-29.21699999999976</v>
      </c>
      <c r="AG20" s="6">
        <f t="shared" si="8"/>
        <v>3.25339</v>
      </c>
      <c r="AH20" s="6">
        <f t="shared" si="8"/>
        <v>0.7779409999999992</v>
      </c>
      <c r="AI20" s="6">
        <f t="shared" si="8"/>
        <v>5.95751</v>
      </c>
      <c r="AJ20" s="6">
        <f t="shared" si="8"/>
        <v>-3.2506899999999996</v>
      </c>
      <c r="AK20" s="6">
        <f t="shared" si="8"/>
        <v>-4.92107</v>
      </c>
      <c r="AL20" s="6">
        <f t="shared" si="8"/>
        <v>10.2239</v>
      </c>
      <c r="AM20" s="6">
        <f t="shared" si="8"/>
        <v>23.36640000000001</v>
      </c>
    </row>
    <row r="21" spans="2:39" ht="12.75">
      <c r="B21">
        <v>5</v>
      </c>
      <c r="C21" s="2">
        <v>-0.000679791</v>
      </c>
      <c r="D21" s="2">
        <v>8.41304E-05</v>
      </c>
      <c r="U21" s="6">
        <f t="shared" si="9"/>
        <v>1702.01</v>
      </c>
      <c r="X21" s="6">
        <f t="shared" si="10"/>
        <v>1968.1599999999999</v>
      </c>
      <c r="Y21" s="6">
        <f t="shared" si="7"/>
        <v>-0.9381570000000009</v>
      </c>
      <c r="Z21" s="6">
        <f t="shared" si="7"/>
        <v>-3.03287</v>
      </c>
      <c r="AA21" s="6">
        <f t="shared" si="7"/>
        <v>0.7709969999999982</v>
      </c>
      <c r="AB21" s="6">
        <f t="shared" si="7"/>
        <v>1.748100000000001</v>
      </c>
      <c r="AC21" s="6">
        <f t="shared" si="7"/>
        <v>-2.4069899999999977</v>
      </c>
      <c r="AD21" s="6">
        <f t="shared" si="7"/>
        <v>1.918929999999995</v>
      </c>
      <c r="AE21" s="6">
        <f t="shared" si="7"/>
        <v>12.050699999999985</v>
      </c>
      <c r="AF21" s="6">
        <f t="shared" si="11"/>
        <v>-29.440899999999758</v>
      </c>
      <c r="AG21" s="6">
        <f t="shared" si="8"/>
        <v>4.95368</v>
      </c>
      <c r="AH21" s="6">
        <f t="shared" si="8"/>
        <v>0.8180479999999993</v>
      </c>
      <c r="AI21" s="6">
        <f t="shared" si="8"/>
        <v>5.97718</v>
      </c>
      <c r="AJ21" s="6">
        <f t="shared" si="8"/>
        <v>-3.1247899999999995</v>
      </c>
      <c r="AK21" s="6">
        <f t="shared" si="8"/>
        <v>-4.829780000000001</v>
      </c>
      <c r="AL21" s="6">
        <f t="shared" si="8"/>
        <v>10.626700000000001</v>
      </c>
      <c r="AM21" s="6">
        <f t="shared" si="8"/>
        <v>24.38820000000001</v>
      </c>
    </row>
    <row r="22" spans="2:39" ht="12.75">
      <c r="B22">
        <v>6</v>
      </c>
      <c r="C22" s="2">
        <v>-0.000207382</v>
      </c>
      <c r="D22" s="2">
        <v>0.000308465</v>
      </c>
      <c r="U22" s="6">
        <f t="shared" si="9"/>
        <v>1801.85</v>
      </c>
      <c r="X22" s="6">
        <f t="shared" si="10"/>
        <v>1964.7800000000002</v>
      </c>
      <c r="Y22" s="6">
        <f t="shared" si="7"/>
        <v>-0.9142690000000012</v>
      </c>
      <c r="Z22" s="6">
        <f t="shared" si="7"/>
        <v>-2.7790399999999997</v>
      </c>
      <c r="AA22" s="6">
        <f t="shared" si="7"/>
        <v>0.697959999999998</v>
      </c>
      <c r="AB22" s="6">
        <f t="shared" si="7"/>
        <v>1.859600000000001</v>
      </c>
      <c r="AC22" s="6">
        <f t="shared" si="7"/>
        <v>-1.974089999999998</v>
      </c>
      <c r="AD22" s="6">
        <f t="shared" si="7"/>
        <v>1.8696799999999947</v>
      </c>
      <c r="AE22" s="6">
        <f t="shared" si="7"/>
        <v>11.96499999999999</v>
      </c>
      <c r="AF22" s="6">
        <f t="shared" si="11"/>
        <v>-29.32169999999976</v>
      </c>
      <c r="AG22" s="6">
        <f t="shared" si="8"/>
        <v>6.53266</v>
      </c>
      <c r="AH22" s="6">
        <f t="shared" si="8"/>
        <v>0.8202879999999994</v>
      </c>
      <c r="AI22" s="6">
        <f t="shared" si="8"/>
        <v>6.07034</v>
      </c>
      <c r="AJ22" s="6">
        <f t="shared" si="8"/>
        <v>-3.114429999999999</v>
      </c>
      <c r="AK22" s="6">
        <f t="shared" si="8"/>
        <v>-4.93932</v>
      </c>
      <c r="AL22" s="6">
        <f t="shared" si="8"/>
        <v>10.971500000000002</v>
      </c>
      <c r="AM22" s="6">
        <f t="shared" si="8"/>
        <v>24.00550000000001</v>
      </c>
    </row>
    <row r="23" spans="2:33" ht="12.75">
      <c r="B23">
        <v>7</v>
      </c>
      <c r="C23" s="2">
        <v>-0.00042187</v>
      </c>
      <c r="D23" s="2">
        <v>0.000181442</v>
      </c>
      <c r="AG23" s="1"/>
    </row>
    <row r="24" spans="2:33" ht="12.75">
      <c r="B24">
        <v>8</v>
      </c>
      <c r="C24" s="2">
        <v>0.000194325</v>
      </c>
      <c r="D24" s="2">
        <v>0.0011709</v>
      </c>
      <c r="AG24" s="1"/>
    </row>
    <row r="25" spans="2:33" ht="12.75">
      <c r="B25">
        <v>9</v>
      </c>
      <c r="C25" s="2">
        <v>-0.00248199</v>
      </c>
      <c r="D25" s="2">
        <v>0.00115463</v>
      </c>
      <c r="AG25" s="1"/>
    </row>
    <row r="26" spans="2:33" ht="12.75">
      <c r="B26">
        <v>10</v>
      </c>
      <c r="C26" s="2">
        <v>0.00182336</v>
      </c>
      <c r="D26" s="2">
        <v>0.00343039</v>
      </c>
      <c r="AG26" s="1"/>
    </row>
    <row r="27" spans="2:33" ht="12.75">
      <c r="B27">
        <v>11</v>
      </c>
      <c r="C27" s="2">
        <v>-0.00517186</v>
      </c>
      <c r="D27" s="2">
        <v>0.00384994</v>
      </c>
      <c r="AG27" s="1"/>
    </row>
    <row r="28" spans="2:33" ht="12.75">
      <c r="B28">
        <v>12</v>
      </c>
      <c r="C28" s="2">
        <v>0.0117452</v>
      </c>
      <c r="D28" s="2">
        <v>0.0105703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-0.054939</v>
      </c>
      <c r="D29" s="2">
        <v>0.047392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0.112919</v>
      </c>
      <c r="D30" s="2">
        <v>0.0549133</v>
      </c>
      <c r="U30" t="s">
        <v>111</v>
      </c>
      <c r="V30" s="11">
        <f>K1</f>
        <v>-5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4157103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-5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0.931688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503.57</v>
      </c>
      <c r="X32" s="13"/>
    </row>
    <row r="33" spans="2:32" ht="12.75">
      <c r="B33">
        <v>2</v>
      </c>
      <c r="C33" s="2">
        <v>-0.198195</v>
      </c>
      <c r="D33" s="2">
        <v>0.00290936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-0.000169066</v>
      </c>
      <c r="D34" s="2">
        <v>8.78226E-05</v>
      </c>
      <c r="V34" s="11">
        <f aca="true" t="shared" si="12" ref="V34:V44">W34+$V$30</f>
        <v>-5.5</v>
      </c>
      <c r="W34">
        <v>-0.5</v>
      </c>
      <c r="Y34" s="4">
        <f>Y$29*AG$16*$W34^Y$30</f>
        <v>2.334995</v>
      </c>
      <c r="Z34" s="4">
        <f>Z$29*Z$16*$W34^Z$30</f>
        <v>-0.8472375</v>
      </c>
      <c r="AA34" s="4">
        <f>AA$29*AI$16*$W34^AA$30</f>
        <v>0.479178125</v>
      </c>
      <c r="AB34" s="4">
        <f>AB$29*AB$16*$W34^AB$30</f>
        <v>-0.033699062500000036</v>
      </c>
      <c r="AC34" s="4">
        <f>AC$29*AK$16*$W34^AC$30</f>
        <v>0.05278046875000001</v>
      </c>
      <c r="AD34" s="4">
        <f>AD$29*AD$16*$W34^AD$30</f>
        <v>0.02706898437499996</v>
      </c>
      <c r="AE34" s="4">
        <f>AE$29*AM$16*$W34^AE$30</f>
        <v>0.09116718750000002</v>
      </c>
      <c r="AF34" s="4">
        <f>SUM(Y34:AE34)</f>
        <v>2.1042532031250003</v>
      </c>
    </row>
    <row r="35" spans="2:32" ht="12.75">
      <c r="B35">
        <v>4</v>
      </c>
      <c r="C35" s="2">
        <v>-0.000449664</v>
      </c>
      <c r="D35" s="2">
        <v>8.1807E-05</v>
      </c>
      <c r="V35" s="11">
        <f t="shared" si="12"/>
        <v>-5.4</v>
      </c>
      <c r="W35">
        <v>-0.4</v>
      </c>
      <c r="Y35" s="4">
        <f aca="true" t="shared" si="13" ref="Y35:Y44">Y$29*AG$16*$W35^Y$30</f>
        <v>1.4943968000000003</v>
      </c>
      <c r="Z35" s="4">
        <f aca="true" t="shared" si="14" ref="Z35:Z44">Z$29*Z$16*$W35^Z$30</f>
        <v>-0.4337856000000001</v>
      </c>
      <c r="AA35" s="4">
        <f aca="true" t="shared" si="15" ref="AA35:AA44">AA$29*AI$16*$W35^AA$30</f>
        <v>0.1962713600000001</v>
      </c>
      <c r="AB35" s="4">
        <f aca="true" t="shared" si="16" ref="AB35:AB44">AB$29*AB$16*$W35^AB$30</f>
        <v>-0.011042508800000019</v>
      </c>
      <c r="AC35" s="4">
        <f aca="true" t="shared" si="17" ref="AC35:AC44">AC$29*AK$16*$W35^AC$30</f>
        <v>0.01383608320000001</v>
      </c>
      <c r="AD35" s="4">
        <f aca="true" t="shared" si="18" ref="AD35:AD44">AD$29*AD$16*$W35^AD$30</f>
        <v>0.0056767774719999956</v>
      </c>
      <c r="AE35" s="4">
        <f aca="true" t="shared" si="19" ref="AE35:AE44">AE$29*AM$16*$W35^AE$30</f>
        <v>0.015295315968000017</v>
      </c>
      <c r="AF35" s="4">
        <f aca="true" t="shared" si="20" ref="AF35:AF44">SUM(Y35:AE35)</f>
        <v>1.2806482278400002</v>
      </c>
    </row>
    <row r="36" spans="2:32" ht="12.75">
      <c r="B36">
        <v>5</v>
      </c>
      <c r="C36" s="2">
        <v>-0.000659483</v>
      </c>
      <c r="D36" s="2">
        <v>9.09946E-05</v>
      </c>
      <c r="V36" s="11">
        <f t="shared" si="12"/>
        <v>-5.3</v>
      </c>
      <c r="W36">
        <v>-0.3</v>
      </c>
      <c r="Y36" s="4">
        <f t="shared" si="13"/>
        <v>0.8405982000000001</v>
      </c>
      <c r="Z36" s="4">
        <f t="shared" si="14"/>
        <v>-0.18300329999999998</v>
      </c>
      <c r="AA36" s="4">
        <f t="shared" si="15"/>
        <v>0.062101485</v>
      </c>
      <c r="AB36" s="4">
        <f t="shared" si="16"/>
        <v>-0.0026204391000000027</v>
      </c>
      <c r="AC36" s="4">
        <f t="shared" si="17"/>
        <v>0.00246252555</v>
      </c>
      <c r="AD36" s="4">
        <f t="shared" si="18"/>
        <v>0.0007577583209999988</v>
      </c>
      <c r="AE36" s="4">
        <f t="shared" si="19"/>
        <v>0.0015312586680000001</v>
      </c>
      <c r="AF36" s="4">
        <f t="shared" si="20"/>
        <v>0.7218274884390001</v>
      </c>
    </row>
    <row r="37" spans="2:32" ht="12.75">
      <c r="B37">
        <v>6</v>
      </c>
      <c r="C37" s="2">
        <v>-0.000187183</v>
      </c>
      <c r="D37" s="2">
        <v>0.000304035</v>
      </c>
      <c r="V37" s="11">
        <f t="shared" si="12"/>
        <v>-5.2</v>
      </c>
      <c r="W37">
        <v>-0.2</v>
      </c>
      <c r="Y37" s="4">
        <f t="shared" si="13"/>
        <v>0.3735992000000001</v>
      </c>
      <c r="Z37" s="4">
        <f t="shared" si="14"/>
        <v>-0.05422320000000001</v>
      </c>
      <c r="AA37" s="4">
        <f t="shared" si="15"/>
        <v>0.012266960000000006</v>
      </c>
      <c r="AB37" s="4">
        <f t="shared" si="16"/>
        <v>-0.0003450784000000006</v>
      </c>
      <c r="AC37" s="4">
        <f t="shared" si="17"/>
        <v>0.00021618880000000016</v>
      </c>
      <c r="AD37" s="4">
        <f t="shared" si="18"/>
        <v>4.4349823999999965E-05</v>
      </c>
      <c r="AE37" s="4">
        <f t="shared" si="19"/>
        <v>5.974732800000007E-05</v>
      </c>
      <c r="AF37" s="4">
        <f t="shared" si="20"/>
        <v>0.3316181675520001</v>
      </c>
    </row>
    <row r="38" spans="2:32" ht="12.75">
      <c r="B38">
        <v>7</v>
      </c>
      <c r="C38" s="2">
        <v>-0.000470798</v>
      </c>
      <c r="D38" s="2">
        <v>0.000185386</v>
      </c>
      <c r="V38" s="11">
        <f t="shared" si="12"/>
        <v>-5.1</v>
      </c>
      <c r="W38">
        <v>-0.1</v>
      </c>
      <c r="Y38" s="4">
        <f t="shared" si="13"/>
        <v>0.09339980000000002</v>
      </c>
      <c r="Z38" s="4">
        <f t="shared" si="14"/>
        <v>-0.006777900000000002</v>
      </c>
      <c r="AA38" s="4">
        <f t="shared" si="15"/>
        <v>0.0007666850000000003</v>
      </c>
      <c r="AB38" s="4">
        <f t="shared" si="16"/>
        <v>-1.0783700000000018E-05</v>
      </c>
      <c r="AC38" s="4">
        <f t="shared" si="17"/>
        <v>3.3779500000000025E-06</v>
      </c>
      <c r="AD38" s="4">
        <f t="shared" si="18"/>
        <v>3.4648299999999973E-07</v>
      </c>
      <c r="AE38" s="4">
        <f t="shared" si="19"/>
        <v>2.3338800000000026E-07</v>
      </c>
      <c r="AF38" s="4">
        <f t="shared" si="20"/>
        <v>0.087381759121</v>
      </c>
    </row>
    <row r="39" spans="2:32" ht="12.75">
      <c r="B39">
        <v>8</v>
      </c>
      <c r="C39" s="2">
        <v>0.000159308</v>
      </c>
      <c r="D39" s="2">
        <v>0.0011073</v>
      </c>
      <c r="V39" s="11">
        <f t="shared" si="12"/>
        <v>-5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-0.00249148</v>
      </c>
      <c r="D40" s="2">
        <v>0.00126433</v>
      </c>
      <c r="V40" s="11">
        <f t="shared" si="12"/>
        <v>-4.9</v>
      </c>
      <c r="W40">
        <v>0.1</v>
      </c>
      <c r="Y40" s="4">
        <f t="shared" si="13"/>
        <v>0.09339980000000002</v>
      </c>
      <c r="Z40" s="4">
        <f t="shared" si="14"/>
        <v>0.006777900000000002</v>
      </c>
      <c r="AA40" s="4">
        <f t="shared" si="15"/>
        <v>0.0007666850000000003</v>
      </c>
      <c r="AB40" s="4">
        <f t="shared" si="16"/>
        <v>1.0783700000000018E-05</v>
      </c>
      <c r="AC40" s="4">
        <f t="shared" si="17"/>
        <v>3.3779500000000025E-06</v>
      </c>
      <c r="AD40" s="4">
        <f t="shared" si="18"/>
        <v>-3.4648299999999973E-07</v>
      </c>
      <c r="AE40" s="4">
        <f t="shared" si="19"/>
        <v>2.3338800000000026E-07</v>
      </c>
      <c r="AF40" s="4">
        <f t="shared" si="20"/>
        <v>0.10095843355500002</v>
      </c>
    </row>
    <row r="41" spans="2:32" ht="12.75">
      <c r="B41">
        <v>10</v>
      </c>
      <c r="C41" s="2">
        <v>0.00176863</v>
      </c>
      <c r="D41" s="2">
        <v>0.00320162</v>
      </c>
      <c r="V41" s="11">
        <f t="shared" si="12"/>
        <v>-4.8</v>
      </c>
      <c r="W41">
        <v>0.2</v>
      </c>
      <c r="Y41" s="4">
        <f t="shared" si="13"/>
        <v>0.3735992000000001</v>
      </c>
      <c r="Z41" s="4">
        <f t="shared" si="14"/>
        <v>0.05422320000000001</v>
      </c>
      <c r="AA41" s="4">
        <f t="shared" si="15"/>
        <v>0.012266960000000006</v>
      </c>
      <c r="AB41" s="4">
        <f t="shared" si="16"/>
        <v>0.0003450784000000006</v>
      </c>
      <c r="AC41" s="4">
        <f t="shared" si="17"/>
        <v>0.00021618880000000016</v>
      </c>
      <c r="AD41" s="4">
        <f t="shared" si="18"/>
        <v>-4.4349823999999965E-05</v>
      </c>
      <c r="AE41" s="4">
        <f t="shared" si="19"/>
        <v>5.974732800000007E-05</v>
      </c>
      <c r="AF41" s="4">
        <f t="shared" si="20"/>
        <v>0.4406660247040001</v>
      </c>
    </row>
    <row r="42" spans="2:32" ht="12.75">
      <c r="B42">
        <v>11</v>
      </c>
      <c r="C42" s="2">
        <v>-0.00526071</v>
      </c>
      <c r="D42" s="2">
        <v>0.00447167</v>
      </c>
      <c r="V42" s="11">
        <f t="shared" si="12"/>
        <v>-4.7</v>
      </c>
      <c r="W42">
        <v>0.3</v>
      </c>
      <c r="Y42" s="4">
        <f t="shared" si="13"/>
        <v>0.8405982000000001</v>
      </c>
      <c r="Z42" s="4">
        <f t="shared" si="14"/>
        <v>0.18300329999999998</v>
      </c>
      <c r="AA42" s="4">
        <f t="shared" si="15"/>
        <v>0.062101485</v>
      </c>
      <c r="AB42" s="4">
        <f t="shared" si="16"/>
        <v>0.0026204391000000027</v>
      </c>
      <c r="AC42" s="4">
        <f t="shared" si="17"/>
        <v>0.00246252555</v>
      </c>
      <c r="AD42" s="4">
        <f t="shared" si="18"/>
        <v>-0.0007577583209999988</v>
      </c>
      <c r="AE42" s="4">
        <f t="shared" si="19"/>
        <v>0.0015312586680000001</v>
      </c>
      <c r="AF42" s="4">
        <f t="shared" si="20"/>
        <v>1.091559449997</v>
      </c>
    </row>
    <row r="43" spans="2:32" ht="12.75">
      <c r="B43">
        <v>12</v>
      </c>
      <c r="C43" s="2">
        <v>0.0126899</v>
      </c>
      <c r="D43" s="2">
        <v>0.0105215</v>
      </c>
      <c r="V43" s="11">
        <f t="shared" si="12"/>
        <v>-4.6</v>
      </c>
      <c r="W43">
        <v>0.4</v>
      </c>
      <c r="Y43" s="4">
        <f t="shared" si="13"/>
        <v>1.4943968000000003</v>
      </c>
      <c r="Z43" s="4">
        <f t="shared" si="14"/>
        <v>0.4337856000000001</v>
      </c>
      <c r="AA43" s="4">
        <f t="shared" si="15"/>
        <v>0.1962713600000001</v>
      </c>
      <c r="AB43" s="4">
        <f t="shared" si="16"/>
        <v>0.011042508800000019</v>
      </c>
      <c r="AC43" s="4">
        <f t="shared" si="17"/>
        <v>0.01383608320000001</v>
      </c>
      <c r="AD43" s="4">
        <f t="shared" si="18"/>
        <v>-0.0056767774719999956</v>
      </c>
      <c r="AE43" s="4">
        <f t="shared" si="19"/>
        <v>0.015295315968000017</v>
      </c>
      <c r="AF43" s="4">
        <f t="shared" si="20"/>
        <v>2.1589508904960004</v>
      </c>
    </row>
    <row r="44" spans="2:32" ht="12.75">
      <c r="B44">
        <v>13</v>
      </c>
      <c r="C44" s="2">
        <v>-0.047108</v>
      </c>
      <c r="D44" s="2">
        <v>0.0492269</v>
      </c>
      <c r="V44" s="11">
        <f t="shared" si="12"/>
        <v>-4.5</v>
      </c>
      <c r="W44">
        <v>0.5</v>
      </c>
      <c r="Y44" s="4">
        <f t="shared" si="13"/>
        <v>2.334995</v>
      </c>
      <c r="Z44" s="4">
        <f t="shared" si="14"/>
        <v>0.8472375</v>
      </c>
      <c r="AA44" s="4">
        <f t="shared" si="15"/>
        <v>0.479178125</v>
      </c>
      <c r="AB44" s="4">
        <f t="shared" si="16"/>
        <v>0.033699062500000036</v>
      </c>
      <c r="AC44" s="4">
        <f t="shared" si="17"/>
        <v>0.05278046875000001</v>
      </c>
      <c r="AD44" s="4">
        <f t="shared" si="18"/>
        <v>-0.02706898437499996</v>
      </c>
      <c r="AE44" s="4">
        <f t="shared" si="19"/>
        <v>0.09116718750000002</v>
      </c>
      <c r="AF44" s="4">
        <f t="shared" si="20"/>
        <v>3.8119883593750004</v>
      </c>
    </row>
    <row r="45" spans="2:22" ht="12.75">
      <c r="B45">
        <v>14</v>
      </c>
      <c r="C45" s="2">
        <v>0.107298</v>
      </c>
      <c r="D45" s="2">
        <v>0.0483569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4157103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-5</v>
      </c>
      <c r="L46" t="s">
        <v>62</v>
      </c>
      <c r="M46" t="s">
        <v>82</v>
      </c>
      <c r="N46">
        <v>1502.23</v>
      </c>
      <c r="O46" t="s">
        <v>84</v>
      </c>
      <c r="P46" t="s">
        <v>82</v>
      </c>
      <c r="Q46" s="2">
        <v>1.01086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1801.85</v>
      </c>
      <c r="X47" s="13"/>
    </row>
    <row r="48" spans="2:32" ht="12.75">
      <c r="B48">
        <v>2</v>
      </c>
      <c r="C48" s="2">
        <v>-0.197512</v>
      </c>
      <c r="D48" s="2">
        <v>0.00292692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0.000154909</v>
      </c>
      <c r="D49" s="2">
        <v>8.95667E-05</v>
      </c>
      <c r="V49" s="11">
        <f aca="true" t="shared" si="21" ref="V49:V59">W49+$V$30</f>
        <v>-5.5</v>
      </c>
      <c r="W49">
        <v>-0.5</v>
      </c>
      <c r="Y49" s="4">
        <f>Y$29*AG$22*$W49^Y$30</f>
        <v>-1.633165</v>
      </c>
      <c r="Z49" s="4">
        <f>Z$29*Z$22*$W49^Z$30</f>
        <v>-0.34737999999999997</v>
      </c>
      <c r="AA49" s="4">
        <f>AA$29*AI$22*$W49^AA$30</f>
        <v>0.37939625</v>
      </c>
      <c r="AB49" s="4">
        <f>AB$29*AB$22*$W49^AB$30</f>
        <v>-0.05811250000000003</v>
      </c>
      <c r="AC49" s="4">
        <f>AC$29*AK$22*$W49^AC$30</f>
        <v>0.077176875</v>
      </c>
      <c r="AD49" s="4">
        <f>AD$29*AD$22*$W49^AD$30</f>
        <v>0.014606874999999958</v>
      </c>
      <c r="AE49" s="4">
        <f>AE$29*AM$22*$W49^AE$30</f>
        <v>0.09377148437500003</v>
      </c>
      <c r="AF49" s="4">
        <f>SUM(Y49:AE49)</f>
        <v>-1.4737060156250004</v>
      </c>
    </row>
    <row r="50" spans="2:32" ht="12.75">
      <c r="B50">
        <v>4</v>
      </c>
      <c r="C50" s="2">
        <v>-0.00037057</v>
      </c>
      <c r="D50" s="2">
        <v>8.0093E-05</v>
      </c>
      <c r="V50" s="11">
        <f t="shared" si="21"/>
        <v>-5.4</v>
      </c>
      <c r="W50">
        <v>-0.4</v>
      </c>
      <c r="Y50" s="4">
        <f aca="true" t="shared" si="22" ref="Y50:Y59">Y$29*AG$22*$W50^Y$30</f>
        <v>-1.0452256000000002</v>
      </c>
      <c r="Z50" s="4">
        <f aca="true" t="shared" si="23" ref="Z50:Z59">Z$29*Z$22*$W50^Z$30</f>
        <v>-0.17785856000000003</v>
      </c>
      <c r="AA50" s="4">
        <f aca="true" t="shared" si="24" ref="AA50:AA59">AA$29*AI$22*$W50^AA$30</f>
        <v>0.15540070400000006</v>
      </c>
      <c r="AB50" s="4">
        <f aca="true" t="shared" si="25" ref="AB50:AB59">AB$29*AB$22*$W50^AB$30</f>
        <v>-0.01904230400000002</v>
      </c>
      <c r="AC50" s="4">
        <f aca="true" t="shared" si="26" ref="AC50:AC59">AC$29*AK$22*$W50^AC$30</f>
        <v>0.020231454720000014</v>
      </c>
      <c r="AD50" s="4">
        <f aca="true" t="shared" si="27" ref="AD50:AD59">AD$29*AD$22*$W50^AD$30</f>
        <v>0.0030632837119999937</v>
      </c>
      <c r="AE50" s="4">
        <f aca="true" t="shared" si="28" ref="AE50:AE59">AE$29*AM$22*$W50^AE$30</f>
        <v>0.01573224448000002</v>
      </c>
      <c r="AF50" s="4">
        <f aca="true" t="shared" si="29" ref="AF50:AF59">SUM(Y50:AE50)</f>
        <v>-1.0476987770880002</v>
      </c>
    </row>
    <row r="51" spans="2:32" ht="12.75">
      <c r="B51">
        <v>5</v>
      </c>
      <c r="C51" s="2">
        <v>-0.000612441</v>
      </c>
      <c r="D51" s="2">
        <v>6.38298E-05</v>
      </c>
      <c r="V51" s="11">
        <f t="shared" si="21"/>
        <v>-5.3</v>
      </c>
      <c r="W51">
        <v>-0.3</v>
      </c>
      <c r="Y51" s="4">
        <f t="shared" si="22"/>
        <v>-0.5879394</v>
      </c>
      <c r="Z51" s="4">
        <f t="shared" si="23"/>
        <v>-0.07503407999999999</v>
      </c>
      <c r="AA51" s="4">
        <f t="shared" si="24"/>
        <v>0.049169753999999996</v>
      </c>
      <c r="AB51" s="4">
        <f t="shared" si="25"/>
        <v>-0.0045188280000000025</v>
      </c>
      <c r="AC51" s="4">
        <f t="shared" si="26"/>
        <v>0.00360076428</v>
      </c>
      <c r="AD51" s="4">
        <f t="shared" si="27"/>
        <v>0.0004088990159999988</v>
      </c>
      <c r="AE51" s="4">
        <f t="shared" si="28"/>
        <v>0.0015750008550000003</v>
      </c>
      <c r="AF51" s="4">
        <f t="shared" si="29"/>
        <v>-0.612737889849</v>
      </c>
    </row>
    <row r="52" spans="2:32" ht="12.75">
      <c r="B52">
        <v>6</v>
      </c>
      <c r="C52" s="2">
        <v>-0.000184579</v>
      </c>
      <c r="D52" s="2">
        <v>0.000311771</v>
      </c>
      <c r="V52" s="11">
        <f t="shared" si="21"/>
        <v>-5.2</v>
      </c>
      <c r="W52">
        <v>-0.2</v>
      </c>
      <c r="Y52" s="4">
        <f t="shared" si="22"/>
        <v>-0.26130640000000005</v>
      </c>
      <c r="Z52" s="4">
        <f t="shared" si="23"/>
        <v>-0.022232320000000003</v>
      </c>
      <c r="AA52" s="4">
        <f t="shared" si="24"/>
        <v>0.009712544000000004</v>
      </c>
      <c r="AB52" s="4">
        <f t="shared" si="25"/>
        <v>-0.0005950720000000006</v>
      </c>
      <c r="AC52" s="4">
        <f t="shared" si="26"/>
        <v>0.0003161164800000002</v>
      </c>
      <c r="AD52" s="4">
        <f t="shared" si="27"/>
        <v>2.393190399999995E-05</v>
      </c>
      <c r="AE52" s="4">
        <f t="shared" si="28"/>
        <v>6.145408000000007E-05</v>
      </c>
      <c r="AF52" s="4">
        <f t="shared" si="29"/>
        <v>-0.274019745536</v>
      </c>
    </row>
    <row r="53" spans="2:32" ht="12.75">
      <c r="B53">
        <v>7</v>
      </c>
      <c r="C53" s="2">
        <v>-0.000465927</v>
      </c>
      <c r="D53" s="2">
        <v>0.000238293</v>
      </c>
      <c r="V53" s="11">
        <f t="shared" si="21"/>
        <v>-5.1</v>
      </c>
      <c r="W53">
        <v>-0.1</v>
      </c>
      <c r="Y53" s="4">
        <f t="shared" si="22"/>
        <v>-0.06532660000000001</v>
      </c>
      <c r="Z53" s="4">
        <f t="shared" si="23"/>
        <v>-0.0027790400000000004</v>
      </c>
      <c r="AA53" s="4">
        <f t="shared" si="24"/>
        <v>0.0006070340000000002</v>
      </c>
      <c r="AB53" s="4">
        <f t="shared" si="25"/>
        <v>-1.859600000000002E-05</v>
      </c>
      <c r="AC53" s="4">
        <f t="shared" si="26"/>
        <v>4.939320000000003E-06</v>
      </c>
      <c r="AD53" s="4">
        <f t="shared" si="27"/>
        <v>1.8696799999999961E-07</v>
      </c>
      <c r="AE53" s="4">
        <f t="shared" si="28"/>
        <v>2.400550000000003E-07</v>
      </c>
      <c r="AF53" s="4">
        <f t="shared" si="29"/>
        <v>-0.067511835657</v>
      </c>
    </row>
    <row r="54" spans="2:32" ht="12.75">
      <c r="B54">
        <v>8</v>
      </c>
      <c r="C54" s="2">
        <v>0.000198498</v>
      </c>
      <c r="D54" s="2">
        <v>0.00105852</v>
      </c>
      <c r="V54" s="11">
        <f t="shared" si="21"/>
        <v>-5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-0.00245969</v>
      </c>
      <c r="D55" s="2">
        <v>0.00115335</v>
      </c>
      <c r="V55" s="11">
        <f t="shared" si="21"/>
        <v>-4.9</v>
      </c>
      <c r="W55">
        <v>0.1</v>
      </c>
      <c r="Y55" s="4">
        <f t="shared" si="22"/>
        <v>-0.06532660000000001</v>
      </c>
      <c r="Z55" s="4">
        <f t="shared" si="23"/>
        <v>0.0027790400000000004</v>
      </c>
      <c r="AA55" s="4">
        <f t="shared" si="24"/>
        <v>0.0006070340000000002</v>
      </c>
      <c r="AB55" s="4">
        <f t="shared" si="25"/>
        <v>1.859600000000002E-05</v>
      </c>
      <c r="AC55" s="4">
        <f t="shared" si="26"/>
        <v>4.939320000000003E-06</v>
      </c>
      <c r="AD55" s="4">
        <f t="shared" si="27"/>
        <v>-1.8696799999999961E-07</v>
      </c>
      <c r="AE55" s="4">
        <f t="shared" si="28"/>
        <v>2.400550000000003E-07</v>
      </c>
      <c r="AF55" s="4">
        <f t="shared" si="29"/>
        <v>-0.06191693759300001</v>
      </c>
    </row>
    <row r="56" spans="2:32" ht="12.75">
      <c r="B56">
        <v>10</v>
      </c>
      <c r="C56" s="2">
        <v>0.00178647</v>
      </c>
      <c r="D56" s="2">
        <v>0.00319913</v>
      </c>
      <c r="V56" s="11">
        <f t="shared" si="21"/>
        <v>-4.8</v>
      </c>
      <c r="W56">
        <v>0.2</v>
      </c>
      <c r="Y56" s="4">
        <f t="shared" si="22"/>
        <v>-0.26130640000000005</v>
      </c>
      <c r="Z56" s="4">
        <f t="shared" si="23"/>
        <v>0.022232320000000003</v>
      </c>
      <c r="AA56" s="4">
        <f t="shared" si="24"/>
        <v>0.009712544000000004</v>
      </c>
      <c r="AB56" s="4">
        <f t="shared" si="25"/>
        <v>0.0005950720000000006</v>
      </c>
      <c r="AC56" s="4">
        <f t="shared" si="26"/>
        <v>0.0003161164800000002</v>
      </c>
      <c r="AD56" s="4">
        <f t="shared" si="27"/>
        <v>-2.393190399999995E-05</v>
      </c>
      <c r="AE56" s="4">
        <f t="shared" si="28"/>
        <v>6.145408000000007E-05</v>
      </c>
      <c r="AF56" s="4">
        <f t="shared" si="29"/>
        <v>-0.22841282534400004</v>
      </c>
    </row>
    <row r="57" spans="2:32" ht="12.75">
      <c r="B57">
        <v>11</v>
      </c>
      <c r="C57" s="2">
        <v>-0.00533116</v>
      </c>
      <c r="D57" s="2">
        <v>0.00420259</v>
      </c>
      <c r="V57" s="11">
        <f t="shared" si="21"/>
        <v>-4.7</v>
      </c>
      <c r="W57">
        <v>0.3</v>
      </c>
      <c r="Y57" s="4">
        <f t="shared" si="22"/>
        <v>-0.5879394</v>
      </c>
      <c r="Z57" s="4">
        <f t="shared" si="23"/>
        <v>0.07503407999999999</v>
      </c>
      <c r="AA57" s="4">
        <f t="shared" si="24"/>
        <v>0.049169753999999996</v>
      </c>
      <c r="AB57" s="4">
        <f t="shared" si="25"/>
        <v>0.0045188280000000025</v>
      </c>
      <c r="AC57" s="4">
        <f t="shared" si="26"/>
        <v>0.00360076428</v>
      </c>
      <c r="AD57" s="4">
        <f t="shared" si="27"/>
        <v>-0.0004088990159999988</v>
      </c>
      <c r="AE57" s="4">
        <f t="shared" si="28"/>
        <v>0.0015750008550000003</v>
      </c>
      <c r="AF57" s="4">
        <f t="shared" si="29"/>
        <v>-0.45444987188099994</v>
      </c>
    </row>
    <row r="58" spans="2:32" ht="12.75">
      <c r="B58">
        <v>12</v>
      </c>
      <c r="C58" s="2">
        <v>0.011074</v>
      </c>
      <c r="D58" s="2">
        <v>0.0113813</v>
      </c>
      <c r="V58" s="11">
        <f t="shared" si="21"/>
        <v>-4.6</v>
      </c>
      <c r="W58">
        <v>0.4</v>
      </c>
      <c r="Y58" s="4">
        <f t="shared" si="22"/>
        <v>-1.0452256000000002</v>
      </c>
      <c r="Z58" s="4">
        <f t="shared" si="23"/>
        <v>0.17785856000000003</v>
      </c>
      <c r="AA58" s="4">
        <f t="shared" si="24"/>
        <v>0.15540070400000006</v>
      </c>
      <c r="AB58" s="4">
        <f t="shared" si="25"/>
        <v>0.01904230400000002</v>
      </c>
      <c r="AC58" s="4">
        <f t="shared" si="26"/>
        <v>0.020231454720000014</v>
      </c>
      <c r="AD58" s="4">
        <f t="shared" si="27"/>
        <v>-0.0030632837119999937</v>
      </c>
      <c r="AE58" s="4">
        <f t="shared" si="28"/>
        <v>0.01573224448000002</v>
      </c>
      <c r="AF58" s="4">
        <f t="shared" si="29"/>
        <v>-0.6600236165120001</v>
      </c>
    </row>
    <row r="59" spans="2:32" ht="12.75">
      <c r="B59">
        <v>13</v>
      </c>
      <c r="C59" s="2">
        <v>-0.0504307</v>
      </c>
      <c r="D59" s="2">
        <v>0.0487429</v>
      </c>
      <c r="V59" s="11">
        <f t="shared" si="21"/>
        <v>-4.5</v>
      </c>
      <c r="W59">
        <v>0.5</v>
      </c>
      <c r="Y59" s="4">
        <f t="shared" si="22"/>
        <v>-1.633165</v>
      </c>
      <c r="Z59" s="4">
        <f t="shared" si="23"/>
        <v>0.34737999999999997</v>
      </c>
      <c r="AA59" s="4">
        <f t="shared" si="24"/>
        <v>0.37939625</v>
      </c>
      <c r="AB59" s="4">
        <f t="shared" si="25"/>
        <v>0.05811250000000003</v>
      </c>
      <c r="AC59" s="4">
        <f t="shared" si="26"/>
        <v>0.077176875</v>
      </c>
      <c r="AD59" s="4">
        <f t="shared" si="27"/>
        <v>-0.014606874999999958</v>
      </c>
      <c r="AE59" s="4">
        <f t="shared" si="28"/>
        <v>0.09377148437500003</v>
      </c>
      <c r="AF59" s="4">
        <f t="shared" si="29"/>
        <v>-0.6919347656249998</v>
      </c>
    </row>
    <row r="60" spans="2:4" ht="12.75">
      <c r="B60">
        <v>14</v>
      </c>
      <c r="C60" s="2">
        <v>0.107232</v>
      </c>
      <c r="D60" s="2">
        <v>0.0396218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4157103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-5</v>
      </c>
      <c r="L61" t="s">
        <v>62</v>
      </c>
      <c r="M61" t="s">
        <v>82</v>
      </c>
      <c r="N61">
        <v>1602.08</v>
      </c>
      <c r="O61" t="s">
        <v>84</v>
      </c>
      <c r="P61" t="s">
        <v>82</v>
      </c>
      <c r="Q61" s="2">
        <v>1.04359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-0.19716</v>
      </c>
      <c r="D63" s="2">
        <v>0.0029217</v>
      </c>
    </row>
    <row r="64" spans="2:4" ht="12.75">
      <c r="B64">
        <v>3</v>
      </c>
      <c r="C64" s="2">
        <v>0.000325339</v>
      </c>
      <c r="D64" s="2">
        <v>9.05976E-05</v>
      </c>
    </row>
    <row r="65" spans="2:4" ht="12.75">
      <c r="B65">
        <v>4</v>
      </c>
      <c r="C65" s="2">
        <v>-0.000332748</v>
      </c>
      <c r="D65" s="2">
        <v>7.77941E-05</v>
      </c>
    </row>
    <row r="66" spans="2:4" ht="12.75">
      <c r="B66">
        <v>5</v>
      </c>
      <c r="C66" s="2">
        <v>-0.000595751</v>
      </c>
      <c r="D66" s="2">
        <v>6.13652E-05</v>
      </c>
    </row>
    <row r="67" spans="2:4" ht="12.75">
      <c r="B67">
        <v>6</v>
      </c>
      <c r="C67" s="2">
        <v>-0.000165767</v>
      </c>
      <c r="D67" s="2">
        <v>0.000325069</v>
      </c>
    </row>
    <row r="68" spans="2:4" ht="12.75">
      <c r="B68">
        <v>7</v>
      </c>
      <c r="C68" s="2">
        <v>-0.000492107</v>
      </c>
      <c r="D68" s="2">
        <v>0.000200184</v>
      </c>
    </row>
    <row r="69" spans="2:4" ht="12.75">
      <c r="B69">
        <v>8</v>
      </c>
      <c r="C69" s="2">
        <v>0.000169127</v>
      </c>
      <c r="D69" s="2">
        <v>0.00102239</v>
      </c>
    </row>
    <row r="70" spans="2:4" ht="12.75">
      <c r="B70">
        <v>9</v>
      </c>
      <c r="C70" s="2">
        <v>-0.00233664</v>
      </c>
      <c r="D70" s="2">
        <v>0.00119479</v>
      </c>
    </row>
    <row r="71" spans="2:4" ht="12.75">
      <c r="B71">
        <v>10</v>
      </c>
      <c r="C71" s="2">
        <v>0.00196227</v>
      </c>
      <c r="D71" s="2">
        <v>0.00308704</v>
      </c>
    </row>
    <row r="72" spans="2:4" ht="12.75">
      <c r="B72">
        <v>11</v>
      </c>
      <c r="C72" s="2">
        <v>-0.00523615</v>
      </c>
      <c r="D72" s="2">
        <v>0.0037501</v>
      </c>
    </row>
    <row r="73" spans="2:4" ht="12.75">
      <c r="B73">
        <v>12</v>
      </c>
      <c r="C73" s="2">
        <v>0.0127684</v>
      </c>
      <c r="D73" s="2">
        <v>0.00923567</v>
      </c>
    </row>
    <row r="74" spans="2:4" ht="12.75">
      <c r="B74">
        <v>13</v>
      </c>
      <c r="C74" s="2">
        <v>-0.0459422</v>
      </c>
      <c r="D74" s="2">
        <v>0.0510759</v>
      </c>
    </row>
    <row r="75" spans="2:4" ht="12.75">
      <c r="B75">
        <v>14</v>
      </c>
      <c r="C75" s="2">
        <v>0.102053</v>
      </c>
      <c r="D75" s="2">
        <v>0.0452024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4157103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-5</v>
      </c>
      <c r="L76" t="s">
        <v>62</v>
      </c>
      <c r="M76" t="s">
        <v>82</v>
      </c>
      <c r="N76">
        <v>1702.01</v>
      </c>
      <c r="O76" t="s">
        <v>84</v>
      </c>
      <c r="P76" t="s">
        <v>82</v>
      </c>
      <c r="Q76" s="2">
        <v>1.07265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-0.196816</v>
      </c>
      <c r="D78" s="2">
        <v>0.00294409</v>
      </c>
    </row>
    <row r="79" spans="2:4" ht="12.75">
      <c r="B79">
        <v>3</v>
      </c>
      <c r="C79" s="2">
        <v>0.000495368</v>
      </c>
      <c r="D79" s="2">
        <v>9.38157E-05</v>
      </c>
    </row>
    <row r="80" spans="2:4" ht="12.75">
      <c r="B80">
        <v>4</v>
      </c>
      <c r="C80" s="2">
        <v>-0.000303287</v>
      </c>
      <c r="D80" s="2">
        <v>8.18048E-05</v>
      </c>
    </row>
    <row r="81" spans="2:4" ht="12.75">
      <c r="B81">
        <v>5</v>
      </c>
      <c r="C81" s="2">
        <v>-0.000597718</v>
      </c>
      <c r="D81" s="2">
        <v>7.70997E-05</v>
      </c>
    </row>
    <row r="82" spans="2:4" ht="12.75">
      <c r="B82">
        <v>6</v>
      </c>
      <c r="C82" s="2">
        <v>-0.00017481</v>
      </c>
      <c r="D82" s="2">
        <v>0.000312479</v>
      </c>
    </row>
    <row r="83" spans="2:4" ht="12.75">
      <c r="B83">
        <v>7</v>
      </c>
      <c r="C83" s="2">
        <v>-0.000482978</v>
      </c>
      <c r="D83" s="2">
        <v>0.000240699</v>
      </c>
    </row>
    <row r="84" spans="2:4" ht="12.75">
      <c r="B84">
        <v>8</v>
      </c>
      <c r="C84" s="2">
        <v>0.000191893</v>
      </c>
      <c r="D84" s="2">
        <v>0.00106267</v>
      </c>
    </row>
    <row r="85" spans="2:4" ht="12.75">
      <c r="B85">
        <v>9</v>
      </c>
      <c r="C85" s="2">
        <v>-0.00243882</v>
      </c>
      <c r="D85" s="2">
        <v>0.00120507</v>
      </c>
    </row>
    <row r="86" spans="2:4" ht="12.75">
      <c r="B86">
        <v>10</v>
      </c>
      <c r="C86" s="2">
        <v>0.00225849</v>
      </c>
      <c r="D86" s="2">
        <v>0.00329227</v>
      </c>
    </row>
    <row r="87" spans="2:4" ht="12.75">
      <c r="B87">
        <v>11</v>
      </c>
      <c r="C87" s="2">
        <v>-0.00530443</v>
      </c>
      <c r="D87" s="2">
        <v>0.00448465</v>
      </c>
    </row>
    <row r="88" spans="2:4" ht="12.75">
      <c r="B88">
        <v>12</v>
      </c>
      <c r="C88" s="2">
        <v>0.012729</v>
      </c>
      <c r="D88" s="2">
        <v>0.0107147</v>
      </c>
    </row>
    <row r="89" spans="2:4" ht="12.75">
      <c r="B89">
        <v>13</v>
      </c>
      <c r="C89" s="2">
        <v>-0.0512167</v>
      </c>
      <c r="D89" s="2">
        <v>0.0428086</v>
      </c>
    </row>
    <row r="90" spans="2:4" ht="12.75">
      <c r="B90">
        <v>14</v>
      </c>
      <c r="C90" s="2">
        <v>0.110567</v>
      </c>
      <c r="D90" s="2">
        <v>0.0446518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4157103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-5</v>
      </c>
      <c r="L91" t="s">
        <v>62</v>
      </c>
      <c r="M91" t="s">
        <v>82</v>
      </c>
      <c r="N91">
        <v>1801.85</v>
      </c>
      <c r="O91" t="s">
        <v>84</v>
      </c>
      <c r="P91" t="s">
        <v>82</v>
      </c>
      <c r="Q91" s="2">
        <v>1.09819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-0.196478</v>
      </c>
      <c r="D93" s="2">
        <v>0.00293217</v>
      </c>
    </row>
    <row r="94" spans="2:4" ht="12.75">
      <c r="B94">
        <v>3</v>
      </c>
      <c r="C94" s="2">
        <v>0.000653266</v>
      </c>
      <c r="D94" s="2">
        <v>9.14269E-05</v>
      </c>
    </row>
    <row r="95" spans="2:4" ht="12.75">
      <c r="B95">
        <v>4</v>
      </c>
      <c r="C95" s="2">
        <v>-0.000277904</v>
      </c>
      <c r="D95" s="2">
        <v>8.20288E-05</v>
      </c>
    </row>
    <row r="96" spans="2:4" ht="12.75">
      <c r="B96">
        <v>5</v>
      </c>
      <c r="C96" s="2">
        <v>-0.000607034</v>
      </c>
      <c r="D96" s="2">
        <v>6.9796E-05</v>
      </c>
    </row>
    <row r="97" spans="2:4" ht="12.75">
      <c r="B97">
        <v>6</v>
      </c>
      <c r="C97" s="2">
        <v>-0.00018596</v>
      </c>
      <c r="D97" s="2">
        <v>0.000311443</v>
      </c>
    </row>
    <row r="98" spans="2:4" ht="12.75">
      <c r="B98">
        <v>7</v>
      </c>
      <c r="C98" s="2">
        <v>-0.000493932</v>
      </c>
      <c r="D98" s="2">
        <v>0.000197409</v>
      </c>
    </row>
    <row r="99" spans="2:4" ht="12.75">
      <c r="B99">
        <v>8</v>
      </c>
      <c r="C99" s="2">
        <v>0.000186968</v>
      </c>
      <c r="D99" s="2">
        <v>0.00109715</v>
      </c>
    </row>
    <row r="100" spans="2:4" ht="12.75">
      <c r="B100">
        <v>9</v>
      </c>
      <c r="C100" s="2">
        <v>-0.00240055</v>
      </c>
      <c r="D100" s="2">
        <v>0.0011965</v>
      </c>
    </row>
    <row r="101" spans="2:4" ht="12.75">
      <c r="B101">
        <v>10</v>
      </c>
      <c r="C101" s="2">
        <v>0.0021584</v>
      </c>
      <c r="D101" s="2">
        <v>0.00322332</v>
      </c>
    </row>
    <row r="102" spans="2:4" ht="12.75">
      <c r="B102">
        <v>11</v>
      </c>
      <c r="C102" s="2">
        <v>-0.0053673</v>
      </c>
      <c r="D102" s="2">
        <v>0.00319549</v>
      </c>
    </row>
    <row r="103" spans="2:4" ht="12.75">
      <c r="B103">
        <v>12</v>
      </c>
      <c r="C103" s="2">
        <v>0.0145067</v>
      </c>
      <c r="D103" s="2">
        <v>0.0102159</v>
      </c>
    </row>
    <row r="104" spans="2:4" ht="12.75">
      <c r="B104">
        <v>13</v>
      </c>
      <c r="C104" s="2">
        <v>-0.0516919</v>
      </c>
      <c r="D104" s="2">
        <v>0.0460428</v>
      </c>
    </row>
    <row r="105" spans="2:4" ht="12.75">
      <c r="B105">
        <v>14</v>
      </c>
      <c r="C105" s="2">
        <v>0.121456</v>
      </c>
      <c r="D105" s="2">
        <v>0.0408532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7"/>
  <sheetViews>
    <sheetView workbookViewId="0" topLeftCell="A1">
      <selection activeCell="L45" sqref="L45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7" width="10.140625" style="0" customWidth="1"/>
    <col min="13" max="13" width="11.00390625" style="0" customWidth="1"/>
    <col min="15" max="15" width="10.8515625" style="0" customWidth="1"/>
    <col min="16" max="16" width="9.57421875" style="0" bestFit="1" customWidth="1"/>
  </cols>
  <sheetData>
    <row r="3" spans="1:13" ht="12.75">
      <c r="A3" s="21" t="s">
        <v>100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2.75">
      <c r="A4" s="21" t="s">
        <v>128</v>
      </c>
      <c r="B4" s="56" t="s">
        <v>105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O4" s="9" t="s">
        <v>102</v>
      </c>
    </row>
    <row r="5" spans="1:16" ht="12.75">
      <c r="A5" s="9" t="str">
        <f>'DL x=+1'!U3</f>
        <v>current</v>
      </c>
      <c r="B5" s="18">
        <v>-6</v>
      </c>
      <c r="C5" s="18">
        <v>-5</v>
      </c>
      <c r="D5" s="18">
        <v>-4</v>
      </c>
      <c r="E5" s="18">
        <v>-3</v>
      </c>
      <c r="F5" s="18">
        <v>-2</v>
      </c>
      <c r="G5" s="18">
        <v>-1</v>
      </c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O5" s="17" t="s">
        <v>103</v>
      </c>
      <c r="P5" t="s">
        <v>138</v>
      </c>
    </row>
    <row r="6" spans="1:19" ht="12.75">
      <c r="A6" s="19">
        <f>'DL x=+1'!U4</f>
        <v>503.41</v>
      </c>
      <c r="B6" s="20">
        <f>-'DL x=-6'!$W4*'DL x=-6'!$X4*0.0001/0.0254</f>
        <v>3.122232684409449</v>
      </c>
      <c r="C6" s="20">
        <f>-'DL x=-5'!$W4*'DL x=-5'!$X4*0.0001/0.0254</f>
        <v>3.093271857283465</v>
      </c>
      <c r="D6" s="20">
        <f>-'DL x=-4'!$W4*'DL x=-4'!$X4*0.0001/0.0254</f>
        <v>3.075660212086614</v>
      </c>
      <c r="E6" s="20">
        <f>-'DL x=-3'!$W4*'DL x=-3'!$X4*0.0001/0.0254</f>
        <v>3.072643622834646</v>
      </c>
      <c r="F6" s="20">
        <f>-'DL x=-2'!$W4*'DL x=-2'!$X4*0.0001/0.0254</f>
        <v>3.067530106023623</v>
      </c>
      <c r="G6" s="20">
        <f>-'DL x=-1'!$W4*'DL x=-1'!$X4*0.0001/0.0254</f>
        <v>3.0650397990944884</v>
      </c>
      <c r="H6" s="20">
        <f>'DL x=+1'!$W4*'DL x=+1'!$X4*0.0001/0.0254</f>
        <v>3.0652198186023623</v>
      </c>
      <c r="I6" s="20">
        <f>'DL x=+2'!$W4*'DL x=+2'!$X4*0.0001/0.0254</f>
        <v>3.067737579370079</v>
      </c>
      <c r="J6" s="20">
        <f>'DL x=+3'!$W4*'DL x=+3'!$X4*0.0001/0.0254</f>
        <v>3.072885095118111</v>
      </c>
      <c r="K6" s="20">
        <f>'DL x=+4'!$W4*'DL x=+4'!$X4*0.0001/0.0254</f>
        <v>3.0764178372440942</v>
      </c>
      <c r="L6" s="20">
        <f>'DL x=+5'!$W4*'DL x=+5'!$X4*0.0001/0.0254</f>
        <v>3.094097051574803</v>
      </c>
      <c r="M6" s="20">
        <f>'DL x=+6'!$W4*'DL x=+6'!$X4*0.0001/0.0254</f>
        <v>3.1267834103149603</v>
      </c>
      <c r="O6" s="16">
        <f>'harmonics, morgan'!J4</f>
        <v>3.0693</v>
      </c>
      <c r="P6" s="1">
        <f>O6/AVERAGE(G6:H6)</f>
        <v>1.0013605267677526</v>
      </c>
      <c r="S6" s="8">
        <f>O6/P6</f>
        <v>3.065129808848426</v>
      </c>
    </row>
    <row r="7" spans="1:19" ht="12.75">
      <c r="A7" s="19">
        <f>'DL x=+1'!U5</f>
        <v>1002.76</v>
      </c>
      <c r="B7" s="20">
        <f>-'DL x=-6'!$W5*'DL x=-6'!$X5*0.0001/0.0254</f>
        <v>6.022576175826773</v>
      </c>
      <c r="C7" s="20">
        <f>-'DL x=-5'!$W5*'DL x=-5'!$X5*0.0001/0.0254</f>
        <v>5.987782757086615</v>
      </c>
      <c r="D7" s="20">
        <f>-'DL x=-4'!$W5*'DL x=-4'!$X5*0.0001/0.0254</f>
        <v>5.970402363070868</v>
      </c>
      <c r="E7" s="20">
        <f>-'DL x=-3'!$W5*'DL x=-3'!$X5*0.0001/0.0254</f>
        <v>5.973124012913386</v>
      </c>
      <c r="F7" s="20">
        <f>-'DL x=-2'!$W5*'DL x=-2'!$X5*0.0001/0.0254</f>
        <v>5.967515622283465</v>
      </c>
      <c r="G7" s="20">
        <f>-'DL x=-1'!$W5*'DL x=-1'!$X5*0.0001/0.0254</f>
        <v>5.964089225196851</v>
      </c>
      <c r="H7" s="20">
        <f>'DL x=+1'!$W5*'DL x=+1'!$X5*0.0001/0.0254</f>
        <v>5.964437773700787</v>
      </c>
      <c r="I7" s="20">
        <f>'DL x=+2'!$W5*'DL x=+2'!$X5*0.0001/0.0254</f>
        <v>5.967990161889765</v>
      </c>
      <c r="J7" s="20">
        <f>'DL x=+3'!$W5*'DL x=+3'!$X5*0.0001/0.0254</f>
        <v>5.973640362204725</v>
      </c>
      <c r="K7" s="20">
        <f>'DL x=+4'!$W5*'DL x=+4'!$X5*0.0001/0.0254</f>
        <v>5.97109712992126</v>
      </c>
      <c r="L7" s="20">
        <f>'DL x=+5'!$W5*'DL x=+5'!$X5*0.0001/0.0254</f>
        <v>5.987691342519685</v>
      </c>
      <c r="M7" s="20">
        <f>'DL x=+6'!$W5*'DL x=+6'!$X5*0.0001/0.0254</f>
        <v>6.027674522204725</v>
      </c>
      <c r="O7" s="16">
        <f>'harmonics, morgan'!J5</f>
        <v>5.97196</v>
      </c>
      <c r="P7" s="1">
        <f aca="true" t="shared" si="0" ref="P7:P12">O7/AVERAGE(G7:H7)</f>
        <v>1.0012904360365522</v>
      </c>
      <c r="S7" s="8">
        <f aca="true" t="shared" si="1" ref="S7:S12">O7/P7</f>
        <v>5.964263499448818</v>
      </c>
    </row>
    <row r="8" spans="1:19" ht="12.75">
      <c r="A8" s="19">
        <f>'DL x=+1'!U6</f>
        <v>1302.45</v>
      </c>
      <c r="B8" s="20">
        <f>-'DL x=-6'!$W6*'DL x=-6'!$X6*0.0001/0.0254</f>
        <v>7.265753479133859</v>
      </c>
      <c r="C8" s="20">
        <f>-'DL x=-5'!$W6*'DL x=-5'!$X6*0.0001/0.0254</f>
        <v>7.260802039370079</v>
      </c>
      <c r="D8" s="20">
        <f>-'DL x=-4'!$W6*'DL x=-4'!$X6*0.0001/0.0254</f>
        <v>7.264007685039371</v>
      </c>
      <c r="E8" s="20">
        <f>-'DL x=-3'!$W6*'DL x=-3'!$X6*0.0001/0.0254</f>
        <v>7.279230537598426</v>
      </c>
      <c r="F8" s="20">
        <f>-'DL x=-2'!$W6*'DL x=-2'!$X6*0.0001/0.0254</f>
        <v>7.277796871062992</v>
      </c>
      <c r="G8" s="20">
        <f>-'DL x=-1'!$W6*'DL x=-1'!$X6*0.0001/0.0254</f>
        <v>7.275214015748032</v>
      </c>
      <c r="H8" s="20">
        <f>'DL x=+1'!$W6*'DL x=+1'!$X6*0.0001/0.0254</f>
        <v>7.275298883188977</v>
      </c>
      <c r="I8" s="20">
        <f>'DL x=+2'!$W6*'DL x=+2'!$X6*0.0001/0.0254</f>
        <v>7.278452597401575</v>
      </c>
      <c r="J8" s="20">
        <f>'DL x=+3'!$W6*'DL x=+3'!$X6*0.0001/0.0254</f>
        <v>7.279879172677164</v>
      </c>
      <c r="K8" s="20">
        <f>'DL x=+4'!$W6*'DL x=+4'!$X6*0.0001/0.0254</f>
        <v>7.264623595787402</v>
      </c>
      <c r="L8" s="20">
        <f>'DL x=+5'!$W6*'DL x=+5'!$X6*0.0001/0.0254</f>
        <v>7.261106011889765</v>
      </c>
      <c r="M8" s="20">
        <f>'DL x=+6'!$W6*'DL x=+6'!$X6*0.0001/0.0254</f>
        <v>7.2737979755905515</v>
      </c>
      <c r="O8" s="16">
        <f>'harmonics, morgan'!J6</f>
        <v>7.28482</v>
      </c>
      <c r="P8" s="1">
        <f t="shared" si="0"/>
        <v>1.0013145310543925</v>
      </c>
      <c r="S8" s="8">
        <f t="shared" si="1"/>
        <v>7.275256449468504</v>
      </c>
    </row>
    <row r="9" spans="1:19" ht="12.75">
      <c r="A9" s="19">
        <f>'DL x=+1'!U7</f>
        <v>1502.16</v>
      </c>
      <c r="B9" s="20">
        <f>-'DL x=-6'!$W7*'DL x=-6'!$X7*0.0001/0.0254</f>
        <v>7.8087615165354345</v>
      </c>
      <c r="C9" s="20">
        <f>-'DL x=-5'!$W7*'DL x=-5'!$X7*0.0001/0.0254</f>
        <v>7.839268411417324</v>
      </c>
      <c r="D9" s="20">
        <f>-'DL x=-4'!$W7*'DL x=-4'!$X7*0.0001/0.0254</f>
        <v>7.8633866968503945</v>
      </c>
      <c r="E9" s="20">
        <f>-'DL x=-3'!$W7*'DL x=-3'!$X7*0.0001/0.0254</f>
        <v>7.889516291574803</v>
      </c>
      <c r="F9" s="20">
        <f>-'DL x=-2'!$W7*'DL x=-2'!$X7*0.0001/0.0254</f>
        <v>7.891976771574804</v>
      </c>
      <c r="G9" s="20">
        <f>-'DL x=-1'!$W7*'DL x=-1'!$X7*0.0001/0.0254</f>
        <v>7.890056136614175</v>
      </c>
      <c r="H9" s="20">
        <f>'DL x=+1'!$W7*'DL x=+1'!$X7*0.0001/0.0254</f>
        <v>7.889844752125986</v>
      </c>
      <c r="I9" s="20">
        <f>'DL x=+2'!$W7*'DL x=+2'!$X7*0.0001/0.0254</f>
        <v>7.89285790417323</v>
      </c>
      <c r="J9" s="20">
        <f>'DL x=+3'!$W7*'DL x=+3'!$X7*0.0001/0.0254</f>
        <v>7.890484229645669</v>
      </c>
      <c r="K9" s="20">
        <f>'DL x=+4'!$W7*'DL x=+4'!$X7*0.0001/0.0254</f>
        <v>7.864452397598427</v>
      </c>
      <c r="L9" s="20">
        <f>'DL x=+5'!$W7*'DL x=+5'!$X7*0.0001/0.0254</f>
        <v>7.840065633070868</v>
      </c>
      <c r="M9" s="20">
        <f>'DL x=+6'!$W7*'DL x=+6'!$X7*0.0001/0.0254</f>
        <v>7.819825018110236</v>
      </c>
      <c r="O9" s="16">
        <f>'harmonics, morgan'!J7</f>
        <v>7.90087</v>
      </c>
      <c r="P9" s="1">
        <f t="shared" si="0"/>
        <v>1.0013839827901216</v>
      </c>
      <c r="S9" s="8">
        <f t="shared" si="1"/>
        <v>7.889950444370079</v>
      </c>
    </row>
    <row r="10" spans="1:19" ht="12.75">
      <c r="A10" s="19">
        <f>'DL x=+1'!U8</f>
        <v>1602.03</v>
      </c>
      <c r="B10" s="20">
        <f>-'DL x=-6'!$W8*'DL x=-6'!$X8*0.0001/0.0254</f>
        <v>8.025354377165353</v>
      </c>
      <c r="C10" s="20">
        <f>-'DL x=-5'!$W8*'DL x=-5'!$X8*0.0001/0.0254</f>
        <v>8.073875667716534</v>
      </c>
      <c r="D10" s="20">
        <f>-'DL x=-4'!$W8*'DL x=-4'!$X8*0.0001/0.0254</f>
        <v>8.10980682913386</v>
      </c>
      <c r="E10" s="20">
        <f>-'DL x=-3'!$W8*'DL x=-3'!$X8*0.0001/0.0254</f>
        <v>8.141825844881891</v>
      </c>
      <c r="F10" s="20">
        <f>-'DL x=-2'!$W8*'DL x=-2'!$X8*0.0001/0.0254</f>
        <v>8.146357181535432</v>
      </c>
      <c r="G10" s="20">
        <f>-'DL x=-1'!$W8*'DL x=-1'!$X8*0.0001/0.0254</f>
        <v>8.144779507086616</v>
      </c>
      <c r="H10" s="20">
        <f>'DL x=+1'!$W8*'DL x=+1'!$X8*0.0001/0.0254</f>
        <v>8.144526000787403</v>
      </c>
      <c r="I10" s="20">
        <f>'DL x=+2'!$W8*'DL x=+2'!$X8*0.0001/0.0254</f>
        <v>8.147449665196852</v>
      </c>
      <c r="J10" s="20">
        <f>'DL x=+3'!$W8*'DL x=+3'!$X8*0.0001/0.0254</f>
        <v>8.14298718322835</v>
      </c>
      <c r="K10" s="20">
        <f>'DL x=+4'!$W8*'DL x=+4'!$X8*0.0001/0.0254</f>
        <v>8.111080101614174</v>
      </c>
      <c r="L10" s="20">
        <f>'DL x=+5'!$W8*'DL x=+5'!$X8*0.0001/0.0254</f>
        <v>8.075010548031498</v>
      </c>
      <c r="M10" s="20">
        <f>'DL x=+6'!$W8*'DL x=+6'!$X8*0.0001/0.0254</f>
        <v>8.037736220472443</v>
      </c>
      <c r="O10" s="16">
        <f>'harmonics, morgan'!J8</f>
        <v>8.15615</v>
      </c>
      <c r="P10" s="1">
        <f t="shared" si="0"/>
        <v>1.0014116312150243</v>
      </c>
      <c r="S10" s="8">
        <f t="shared" si="1"/>
        <v>8.14465275393701</v>
      </c>
    </row>
    <row r="11" spans="1:19" ht="12.75">
      <c r="A11" s="19">
        <f>'DL x=+1'!U9</f>
        <v>1701.95</v>
      </c>
      <c r="B11" s="20">
        <f>-'DL x=-6'!$W9*'DL x=-6'!$X9*0.0001/0.0254</f>
        <v>8.214698622047244</v>
      </c>
      <c r="C11" s="20">
        <f>-'DL x=-5'!$W9*'DL x=-5'!$X9*0.0001/0.0254</f>
        <v>8.280407588976379</v>
      </c>
      <c r="D11" s="20">
        <f>-'DL x=-4'!$W9*'DL x=-4'!$X9*0.0001/0.0254</f>
        <v>8.328517576653544</v>
      </c>
      <c r="E11" s="20">
        <f>-'DL x=-3'!$W9*'DL x=-3'!$X9*0.0001/0.0254</f>
        <v>8.366475796220474</v>
      </c>
      <c r="F11" s="20">
        <f>-'DL x=-2'!$W9*'DL x=-2'!$X9*0.0001/0.0254</f>
        <v>8.37318791043307</v>
      </c>
      <c r="G11" s="20">
        <f>-'DL x=-1'!$W9*'DL x=-1'!$X9*0.0001/0.0254</f>
        <v>8.37206779370079</v>
      </c>
      <c r="H11" s="20">
        <f>'DL x=+1'!$W9*'DL x=+1'!$X9*0.0001/0.0254</f>
        <v>8.371817846929133</v>
      </c>
      <c r="I11" s="20">
        <f>'DL x=+2'!$W9*'DL x=+2'!$X9*0.0001/0.0254</f>
        <v>8.374527708661418</v>
      </c>
      <c r="J11" s="20">
        <f>'DL x=+3'!$W9*'DL x=+3'!$X9*0.0001/0.0254</f>
        <v>8.367960412952756</v>
      </c>
      <c r="K11" s="20">
        <f>'DL x=+4'!$W9*'DL x=+4'!$X9*0.0001/0.0254</f>
        <v>8.330021857086614</v>
      </c>
      <c r="L11" s="20">
        <f>'DL x=+5'!$W9*'DL x=+5'!$X9*0.0001/0.0254</f>
        <v>8.281774223622048</v>
      </c>
      <c r="M11" s="20">
        <f>'DL x=+6'!$W9*'DL x=+6'!$X9*0.0001/0.0254</f>
        <v>8.22841399488189</v>
      </c>
      <c r="O11" s="16">
        <f>'harmonics, morgan'!J9</f>
        <v>8.3839</v>
      </c>
      <c r="P11" s="1">
        <f t="shared" si="0"/>
        <v>1.0014282443086</v>
      </c>
      <c r="S11" s="8">
        <f t="shared" si="1"/>
        <v>8.371942820314962</v>
      </c>
    </row>
    <row r="12" spans="1:19" ht="12.75">
      <c r="A12" s="19">
        <f>'DL x=+1'!U10</f>
        <v>1801.79</v>
      </c>
      <c r="B12" s="20">
        <f>-'DL x=-6'!$W10*'DL x=-6'!$X10*0.0001/0.0254</f>
        <v>8.37917203464567</v>
      </c>
      <c r="C12" s="20">
        <f>-'DL x=-5'!$W10*'DL x=-5'!$X10*0.0001/0.0254</f>
        <v>8.460440360629923</v>
      </c>
      <c r="D12" s="20">
        <f>-'DL x=-4'!$W10*'DL x=-4'!$X10*0.0001/0.0254</f>
        <v>8.520514700236221</v>
      </c>
      <c r="E12" s="20">
        <f>-'DL x=-3'!$W10*'DL x=-3'!$X10*0.0001/0.0254</f>
        <v>8.564297772952756</v>
      </c>
      <c r="F12" s="20">
        <f>-'DL x=-2'!$W10*'DL x=-2'!$X10*0.0001/0.0254</f>
        <v>8.573294852125985</v>
      </c>
      <c r="G12" s="20">
        <f>-'DL x=-1'!$W10*'DL x=-1'!$X10*0.0001/0.0254</f>
        <v>8.572443075590552</v>
      </c>
      <c r="H12" s="20">
        <f>'DL x=+1'!$W10*'DL x=+1'!$X10*0.0001/0.0254</f>
        <v>8.57231082433071</v>
      </c>
      <c r="I12" s="20">
        <f>'DL x=+2'!$W10*'DL x=+2'!$X10*0.0001/0.0254</f>
        <v>8.57488765480315</v>
      </c>
      <c r="J12" s="20">
        <f>'DL x=+3'!$W10*'DL x=+3'!$X10*0.0001/0.0254</f>
        <v>8.566272843543308</v>
      </c>
      <c r="K12" s="20">
        <f>'DL x=+4'!$W10*'DL x=+4'!$X10*0.0001/0.0254</f>
        <v>8.52228899468504</v>
      </c>
      <c r="L12" s="20">
        <f>'DL x=+5'!$W10*'DL x=+5'!$X10*0.0001/0.0254</f>
        <v>8.46198125551181</v>
      </c>
      <c r="M12" s="20">
        <f>'DL x=+6'!$W10*'DL x=+6'!$X10*0.0001/0.0254</f>
        <v>8.394224148425197</v>
      </c>
      <c r="O12" s="16">
        <f>'harmonics, morgan'!J10</f>
        <v>8.58476</v>
      </c>
      <c r="P12" s="1">
        <f t="shared" si="0"/>
        <v>1.001444529342521</v>
      </c>
      <c r="S12" s="8">
        <f t="shared" si="1"/>
        <v>8.572376949960631</v>
      </c>
    </row>
    <row r="15" spans="1:13" ht="12.75">
      <c r="A15" s="21" t="s">
        <v>129</v>
      </c>
      <c r="B15" s="56" t="s">
        <v>127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16" ht="12.75">
      <c r="A16" s="9" t="str">
        <f>A5</f>
        <v>current</v>
      </c>
      <c r="B16" s="18">
        <v>-6</v>
      </c>
      <c r="C16" s="18">
        <v>-5</v>
      </c>
      <c r="D16" s="18">
        <v>-4</v>
      </c>
      <c r="E16" s="18">
        <v>-3</v>
      </c>
      <c r="F16" s="18">
        <v>-2</v>
      </c>
      <c r="G16" s="18">
        <v>-1</v>
      </c>
      <c r="H16" s="18">
        <v>1</v>
      </c>
      <c r="I16" s="18">
        <v>2</v>
      </c>
      <c r="J16" s="18">
        <v>3</v>
      </c>
      <c r="K16" s="18">
        <v>4</v>
      </c>
      <c r="L16" s="18">
        <v>5</v>
      </c>
      <c r="M16" s="18">
        <v>6</v>
      </c>
      <c r="P16" t="s">
        <v>138</v>
      </c>
    </row>
    <row r="17" spans="1:19" ht="12.75">
      <c r="A17" s="53">
        <f aca="true" t="shared" si="2" ref="A17:A23">A6</f>
        <v>503.41</v>
      </c>
      <c r="B17" s="54">
        <f>'DL y=-6'!$W4*'DL y=-6'!$X4*0.0001/0.0254</f>
        <v>3.1206465347244094</v>
      </c>
      <c r="C17" s="54">
        <f>'DL y=-5'!$W4*'DL y=-5'!$X4*0.0001/0.0254</f>
        <v>3.0920903931102366</v>
      </c>
      <c r="D17" s="54">
        <f>'DL y=-4'!$W4*'DL y=-4'!$X4*0.0001/0.0254</f>
        <v>3.075130809015748</v>
      </c>
      <c r="E17" s="54">
        <f>'DL y=-3'!$W4*'DL y=-3'!$X4*0.0001/0.0254</f>
        <v>3.071953016456693</v>
      </c>
      <c r="F17" s="54">
        <f>'DL y=-2'!$W4*'DL y=-2'!$X4*0.0001/0.0254</f>
        <v>3.0663081749999996</v>
      </c>
      <c r="G17" s="54">
        <f>'DL y=-1'!$W4*'DL y=-1'!$X4*0.0001/0.0254</f>
        <v>3.061520748649607</v>
      </c>
      <c r="H17" s="54">
        <f>-'DL y=+1.0'!$W4*'DL y=+1.0'!$X4*0.0001/0.0254</f>
        <v>3.0636109694094493</v>
      </c>
      <c r="I17" s="54">
        <f>-'DL y=+2.0'!$W4*'DL y=+2.0'!$X4*0.0001/0.0254</f>
        <v>3.068862262874016</v>
      </c>
      <c r="J17" s="54">
        <f>-'DL y=+3.0'!$W4*'DL y=+3.0'!$X4*0.0001/0.0254</f>
        <v>3.0747131291338583</v>
      </c>
      <c r="K17" s="54">
        <f>-'DL y=+4'!$W4*'DL y=+4'!$X4*0.0001/0.0254</f>
        <v>3.078108151889764</v>
      </c>
      <c r="L17" s="54">
        <f>-'DL y=+5'!$W4*'DL y=+5'!$X4*0.0001/0.0254</f>
        <v>3.096172581417323</v>
      </c>
      <c r="M17" s="54">
        <f>-'DL y=+6'!$W4*'DL y=+6'!$X4*0.0001/0.0254</f>
        <v>3.1297270726377953</v>
      </c>
      <c r="P17" s="1">
        <f>O6/ABS(AVERAGE(G17:H17))</f>
        <v>1.0021988558876596</v>
      </c>
      <c r="S17" s="8">
        <f>O6/P17</f>
        <v>3.0625658590295277</v>
      </c>
    </row>
    <row r="18" spans="1:19" ht="12.75">
      <c r="A18" s="53">
        <f t="shared" si="2"/>
        <v>1002.76</v>
      </c>
      <c r="B18" s="54">
        <f>'DL y=-6'!$W5*'DL y=-6'!$X5*0.0001/0.0254</f>
        <v>6.02201190472441</v>
      </c>
      <c r="C18" s="54">
        <f>'DL y=-5'!$W5*'DL y=-5'!$X5*0.0001/0.0254</f>
        <v>5.985909652125984</v>
      </c>
      <c r="D18" s="54">
        <f>'DL y=-4'!$W5*'DL y=-4'!$X5*0.0001/0.0254</f>
        <v>5.969724466535433</v>
      </c>
      <c r="E18" s="54">
        <f>'DL y=-3'!$W5*'DL y=-3'!$X5*0.0001/0.0254</f>
        <v>5.972311830708661</v>
      </c>
      <c r="F18" s="54">
        <f>'DL y=-2'!$W5*'DL y=-2'!$X5*0.0001/0.0254</f>
        <v>5.965584241102364</v>
      </c>
      <c r="G18" s="54">
        <f>'DL y=-1'!$W5*'DL y=-1'!$X5*0.0001/0.0254</f>
        <v>5.957290933228347</v>
      </c>
      <c r="H18" s="54">
        <f>-'DL y=+1.0'!$W5*'DL y=+1.0'!$X5*0.0001/0.0254</f>
        <v>5.960916063779528</v>
      </c>
      <c r="I18" s="54">
        <f>-'DL y=+2.0'!$W5*'DL y=+2.0'!$X5*0.0001/0.0254</f>
        <v>5.968342331496064</v>
      </c>
      <c r="J18" s="54">
        <f>-'DL y=+3.0'!$W5*'DL y=+3.0'!$X5*0.0001/0.0254</f>
        <v>5.974786566141732</v>
      </c>
      <c r="K18" s="54">
        <f>-'DL y=+4'!$W5*'DL y=+4'!$X5*0.0001/0.0254</f>
        <v>5.971953137401574</v>
      </c>
      <c r="L18" s="54">
        <f>-'DL y=+5'!$W5*'DL y=+5'!$X5*0.0001/0.0254</f>
        <v>5.989031721574804</v>
      </c>
      <c r="M18" s="54">
        <f>-'DL y=+6'!$W5*'DL y=+6'!$X5*0.0001/0.0254</f>
        <v>6.031872656377954</v>
      </c>
      <c r="P18" s="1">
        <f aca="true" t="shared" si="3" ref="P18:P23">O7/ABS(AVERAGE(G18:H18))</f>
        <v>1.002157455647362</v>
      </c>
      <c r="S18" s="8">
        <f aca="true" t="shared" si="4" ref="S18:S23">O7/P18</f>
        <v>5.959103498503938</v>
      </c>
    </row>
    <row r="19" spans="1:19" ht="12.75">
      <c r="A19" s="53">
        <f t="shared" si="2"/>
        <v>1302.45</v>
      </c>
      <c r="B19" s="54">
        <f>'DL y=-6'!$W6*'DL y=-6'!$X6*0.0001/0.0254</f>
        <v>7.280127483464568</v>
      </c>
      <c r="C19" s="54">
        <f>'DL y=-5'!$W6*'DL y=-5'!$X6*0.0001/0.0254</f>
        <v>7.2699174472440955</v>
      </c>
      <c r="D19" s="54">
        <f>'DL y=-4'!$W6*'DL y=-4'!$X6*0.0001/0.0254</f>
        <v>7.272349975393702</v>
      </c>
      <c r="E19" s="54">
        <f>'DL y=-3'!$W6*'DL y=-3'!$X6*0.0001/0.0254</f>
        <v>7.2856959338582685</v>
      </c>
      <c r="F19" s="54">
        <f>'DL y=-2'!$W6*'DL y=-2'!$X6*0.0001/0.0254</f>
        <v>7.280284260944883</v>
      </c>
      <c r="G19" s="54">
        <f>'DL y=-1'!$W6*'DL y=-1'!$X6*0.0001/0.0254</f>
        <v>7.2692567500393706</v>
      </c>
      <c r="H19" s="54">
        <f>-'DL y=+1.0'!$W6*'DL y=+1.0'!$X6*0.0001/0.0254</f>
        <v>7.268756207874016</v>
      </c>
      <c r="I19" s="54">
        <f>-'DL y=+2.0'!$W6*'DL y=+2.0'!$X6*0.0001/0.0254</f>
        <v>7.273781778188979</v>
      </c>
      <c r="J19" s="54">
        <f>-'DL y=+3.0'!$W6*'DL y=+3.0'!$X6*0.0001/0.0254</f>
        <v>7.273924690787402</v>
      </c>
      <c r="K19" s="54">
        <f>-'DL y=+4'!$W6*'DL y=+4'!$X6*0.0001/0.0254</f>
        <v>7.257656194015748</v>
      </c>
      <c r="L19" s="54">
        <f>-'DL y=+5'!$W6*'DL y=+5'!$X6*0.0001/0.0254</f>
        <v>7.255725664094488</v>
      </c>
      <c r="M19" s="54">
        <f>-'DL y=+6'!$W6*'DL y=+6'!$X6*0.0001/0.0254</f>
        <v>7.275236902755906</v>
      </c>
      <c r="P19" s="1">
        <f t="shared" si="3"/>
        <v>1.00217547213489</v>
      </c>
      <c r="S19" s="8">
        <f t="shared" si="4"/>
        <v>7.269006478956694</v>
      </c>
    </row>
    <row r="20" spans="1:19" ht="12.75">
      <c r="A20" s="53">
        <f t="shared" si="2"/>
        <v>1502.16</v>
      </c>
      <c r="B20" s="54">
        <f>'DL y=-6'!$W7*'DL y=-6'!$X7*0.0001/0.0254</f>
        <v>7.839044116535434</v>
      </c>
      <c r="C20" s="54">
        <f>'DL y=-5'!$W7*'DL y=-5'!$X7*0.0001/0.0254</f>
        <v>7.8605110362204735</v>
      </c>
      <c r="D20" s="54">
        <f>'DL y=-4'!$W7*'DL y=-4'!$X7*0.0001/0.0254</f>
        <v>7.881839675433072</v>
      </c>
      <c r="E20" s="54">
        <f>'DL y=-3'!$W7*'DL y=-3'!$X7*0.0001/0.0254</f>
        <v>7.904277499212598</v>
      </c>
      <c r="F20" s="54">
        <f>'DL y=-2'!$W7*'DL y=-2'!$X7*0.0001/0.0254</f>
        <v>7.900129893543308</v>
      </c>
      <c r="G20" s="54">
        <f>'DL y=-1'!$W7*'DL y=-1'!$X7*0.0001/0.0254</f>
        <v>7.886507661023622</v>
      </c>
      <c r="H20" s="54">
        <f>-'DL y=+1.0'!$W7*'DL y=+1.0'!$X7*0.0001/0.0254</f>
        <v>7.8807228755905525</v>
      </c>
      <c r="I20" s="54">
        <f>-'DL y=+2.0'!$W7*'DL y=+2.0'!$X7*0.0001/0.0254</f>
        <v>7.88230955940945</v>
      </c>
      <c r="J20" s="54">
        <f>-'DL y=+3.0'!$W7*'DL y=+3.0'!$X7*0.0001/0.0254</f>
        <v>7.876447842755907</v>
      </c>
      <c r="K20" s="54">
        <f>-'DL y=+4'!$W7*'DL y=+4'!$X7*0.0001/0.0254</f>
        <v>7.848946812992128</v>
      </c>
      <c r="L20" s="54">
        <f>-'DL y=+5'!$W7*'DL y=+5'!$X7*0.0001/0.0254</f>
        <v>7.828754940944884</v>
      </c>
      <c r="M20" s="54">
        <f>-'DL y=+6'!$W7*'DL y=+6'!$X7*0.0001/0.0254</f>
        <v>7.820413384251967</v>
      </c>
      <c r="P20" s="1">
        <f t="shared" si="3"/>
        <v>1.0021886826164994</v>
      </c>
      <c r="S20" s="8">
        <f t="shared" si="4"/>
        <v>7.8836152683070875</v>
      </c>
    </row>
    <row r="21" spans="1:19" ht="12.75">
      <c r="A21" s="53">
        <f t="shared" si="2"/>
        <v>1602.03</v>
      </c>
      <c r="B21" s="54">
        <f>'DL y=-6'!$W8*'DL y=-6'!$X8*0.0001/0.0254</f>
        <v>8.061823927559056</v>
      </c>
      <c r="C21" s="54">
        <f>'DL y=-5'!$W8*'DL y=-5'!$X8*0.0001/0.0254</f>
        <v>8.100559228346457</v>
      </c>
      <c r="D21" s="54">
        <f>'DL y=-4'!$W8*'DL y=-4'!$X8*0.0001/0.0254</f>
        <v>8.13299208362205</v>
      </c>
      <c r="E21" s="54">
        <f>'DL y=-3'!$W8*'DL y=-3'!$X8*0.0001/0.0254</f>
        <v>8.16034919055118</v>
      </c>
      <c r="F21" s="54">
        <f>'DL y=-2'!$W8*'DL y=-2'!$X8*0.0001/0.0254</f>
        <v>8.156947791417325</v>
      </c>
      <c r="G21" s="54">
        <f>'DL y=-1'!$W8*'DL y=-1'!$X8*0.0001/0.0254</f>
        <v>8.142186059055119</v>
      </c>
      <c r="H21" s="54">
        <f>-'DL y=+1.0'!$W8*'DL y=+1.0'!$X8*0.0001/0.0254</f>
        <v>8.134546763385828</v>
      </c>
      <c r="I21" s="54">
        <f>-'DL y=+2.0'!$W8*'DL y=+2.0'!$X8*0.0001/0.0254</f>
        <v>8.134214659999998</v>
      </c>
      <c r="J21" s="54">
        <f>-'DL y=+3.0'!$W8*'DL y=+3.0'!$X8*0.0001/0.0254</f>
        <v>8.125354314960632</v>
      </c>
      <c r="K21" s="54">
        <f>-'DL y=+4'!$W8*'DL y=+4'!$X8*0.0001/0.0254</f>
        <v>8.092074577322835</v>
      </c>
      <c r="L21" s="54">
        <f>-'DL y=+5'!$W8*'DL y=+5'!$X8*0.0001/0.0254</f>
        <v>8.061739062992128</v>
      </c>
      <c r="M21" s="54">
        <f>-'DL y=+6'!$W8*'DL y=+6'!$X8*0.0001/0.0254</f>
        <v>8.038269751968505</v>
      </c>
      <c r="P21" s="1">
        <f t="shared" si="3"/>
        <v>1.0021851545974887</v>
      </c>
      <c r="S21" s="8">
        <f t="shared" si="4"/>
        <v>8.138366411220474</v>
      </c>
    </row>
    <row r="22" spans="1:19" ht="12.75">
      <c r="A22" s="53">
        <f t="shared" si="2"/>
        <v>1701.95</v>
      </c>
      <c r="B22" s="54">
        <f>'DL y=-6'!$W9*'DL y=-6'!$X9*0.0001/0.0254</f>
        <v>8.256036171259844</v>
      </c>
      <c r="C22" s="54">
        <f>'DL y=-5'!$W9*'DL y=-5'!$X9*0.0001/0.0254</f>
        <v>8.311601669291338</v>
      </c>
      <c r="D22" s="54">
        <f>'DL y=-4'!$W9*'DL y=-4'!$X9*0.0001/0.0254</f>
        <v>8.355391426574805</v>
      </c>
      <c r="E22" s="54">
        <f>'DL y=-3'!$W9*'DL y=-3'!$X9*0.0001/0.0254</f>
        <v>8.388151322125985</v>
      </c>
      <c r="F22" s="54">
        <f>'DL y=-2'!$W9*'DL y=-2'!$X9*0.0001/0.0254</f>
        <v>8.386029880708662</v>
      </c>
      <c r="G22" s="54">
        <f>'DL y=-1'!$W9*'DL y=-1'!$X9*0.0001/0.0254</f>
        <v>8.370644310118111</v>
      </c>
      <c r="H22" s="54">
        <f>-'DL y=+1.0'!$W9*'DL y=+1.0'!$X9*0.0001/0.0254</f>
        <v>8.360620590551182</v>
      </c>
      <c r="I22" s="54">
        <f>-'DL y=+2.0'!$W9*'DL y=+2.0'!$X9*0.0001/0.0254</f>
        <v>8.359153618425198</v>
      </c>
      <c r="J22" s="54">
        <f>-'DL y=+3.0'!$W9*'DL y=+3.0'!$X9*0.0001/0.0254</f>
        <v>8.347278884291342</v>
      </c>
      <c r="K22" s="54">
        <f>-'DL y=+4'!$W9*'DL y=+4'!$X9*0.0001/0.0254</f>
        <v>8.308171485590552</v>
      </c>
      <c r="L22" s="54">
        <f>-'DL y=+5'!$W9*'DL y=+5'!$X9*0.0001/0.0254</f>
        <v>8.267310771259842</v>
      </c>
      <c r="M22" s="54">
        <f>-'DL y=+6'!$W9*'DL y=+6'!$X9*0.0001/0.0254</f>
        <v>8.22926104488189</v>
      </c>
      <c r="P22" s="1">
        <f t="shared" si="3"/>
        <v>1.0021836423933044</v>
      </c>
      <c r="S22" s="8">
        <f t="shared" si="4"/>
        <v>8.365632450334648</v>
      </c>
    </row>
    <row r="23" spans="1:19" ht="12.75">
      <c r="A23" s="53">
        <f t="shared" si="2"/>
        <v>1801.79</v>
      </c>
      <c r="B23" s="54">
        <f>'DL y=-6'!$W10*'DL y=-6'!$X10*0.0001/0.0254</f>
        <v>8.423342486614173</v>
      </c>
      <c r="C23" s="54">
        <f>'DL y=-5'!$W10*'DL y=-5'!$X10*0.0001/0.0254</f>
        <v>8.494888772440946</v>
      </c>
      <c r="D23" s="54">
        <f>'DL y=-4'!$W10*'DL y=-4'!$X10*0.0001/0.0254</f>
        <v>8.550068625314962</v>
      </c>
      <c r="E23" s="54">
        <f>'DL y=-3'!$W10*'DL y=-3'!$X10*0.0001/0.0254</f>
        <v>8.588239290708662</v>
      </c>
      <c r="F23" s="54">
        <f>'DL y=-2'!$W10*'DL y=-2'!$X10*0.0001/0.0254</f>
        <v>8.58751263051181</v>
      </c>
      <c r="G23" s="54">
        <f>'DL y=-1'!$W10*'DL y=-1'!$X10*0.0001/0.0254</f>
        <v>8.571440555708662</v>
      </c>
      <c r="H23" s="54">
        <f>-'DL y=+1.0'!$W10*'DL y=+1.0'!$X10*0.0001/0.0254</f>
        <v>8.560430950787403</v>
      </c>
      <c r="I23" s="54">
        <f>-'DL y=+2.0'!$W10*'DL y=+2.0'!$X10*0.0001/0.0254</f>
        <v>8.557780761889763</v>
      </c>
      <c r="J23" s="54">
        <f>-'DL y=+3.0'!$W10*'DL y=+3.0'!$X10*0.0001/0.0254</f>
        <v>8.543281776732286</v>
      </c>
      <c r="K23" s="54">
        <f>-'DL y=+4'!$W10*'DL y=+4'!$X10*0.0001/0.0254</f>
        <v>8.498500646614174</v>
      </c>
      <c r="L23" s="54">
        <f>-'DL y=+5'!$W10*'DL y=+5'!$X10*0.0001/0.0254</f>
        <v>8.447302970866144</v>
      </c>
      <c r="M23" s="54">
        <f>-'DL y=+6'!$W10*'DL y=+6'!$X10*0.0001/0.0254</f>
        <v>8.395419096850395</v>
      </c>
      <c r="P23" s="1">
        <f t="shared" si="3"/>
        <v>1.0021975703874302</v>
      </c>
      <c r="S23" s="8">
        <f t="shared" si="4"/>
        <v>8.565935753248032</v>
      </c>
    </row>
    <row r="24" spans="1:13" ht="12.75">
      <c r="A24" s="2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.75">
      <c r="A26" s="2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2.75">
      <c r="A27" s="21" t="s">
        <v>100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21" t="s">
        <v>152</v>
      </c>
      <c r="B28" s="56" t="s">
        <v>105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12.75">
      <c r="A29" s="9" t="s">
        <v>62</v>
      </c>
      <c r="B29" s="18">
        <v>-6</v>
      </c>
      <c r="C29" s="18">
        <v>-5</v>
      </c>
      <c r="D29" s="18">
        <v>-4</v>
      </c>
      <c r="E29" s="18">
        <v>-3</v>
      </c>
      <c r="F29" s="18">
        <v>-2</v>
      </c>
      <c r="G29" s="18">
        <v>-1</v>
      </c>
      <c r="H29" s="18">
        <v>1</v>
      </c>
      <c r="I29" s="18">
        <v>2</v>
      </c>
      <c r="J29" s="18">
        <v>3</v>
      </c>
      <c r="K29" s="18">
        <v>4</v>
      </c>
      <c r="L29" s="18">
        <v>5</v>
      </c>
      <c r="M29" s="18">
        <v>6</v>
      </c>
    </row>
    <row r="30" spans="1:13" ht="12.75">
      <c r="A30" s="19">
        <f>A6</f>
        <v>503.41</v>
      </c>
      <c r="B30" s="55">
        <f aca="true" t="shared" si="5" ref="B30:M30">(B6-$S6)/$S6*10000</f>
        <v>186.2983923101021</v>
      </c>
      <c r="C30" s="55">
        <f t="shared" si="5"/>
        <v>91.81356154574229</v>
      </c>
      <c r="D30" s="55">
        <f t="shared" si="5"/>
        <v>34.35548865757374</v>
      </c>
      <c r="E30" s="55">
        <f t="shared" si="5"/>
        <v>24.51385244608299</v>
      </c>
      <c r="F30" s="55">
        <f t="shared" si="5"/>
        <v>7.830980496381882</v>
      </c>
      <c r="G30" s="55">
        <f t="shared" si="5"/>
        <v>-0.29365723330058835</v>
      </c>
      <c r="H30" s="55">
        <f t="shared" si="5"/>
        <v>0.29365723329769067</v>
      </c>
      <c r="I30" s="55">
        <f t="shared" si="5"/>
        <v>8.50786323673887</v>
      </c>
      <c r="J30" s="55">
        <f t="shared" si="5"/>
        <v>25.3016568737065</v>
      </c>
      <c r="K30" s="55">
        <f t="shared" si="5"/>
        <v>36.827244193972255</v>
      </c>
      <c r="L30" s="55">
        <f t="shared" si="5"/>
        <v>94.50576168994436</v>
      </c>
      <c r="M30" s="55">
        <f t="shared" si="5"/>
        <v>201.14515636027141</v>
      </c>
    </row>
    <row r="31" spans="1:13" ht="12.75">
      <c r="A31" s="19">
        <f aca="true" t="shared" si="6" ref="A31:A36">A7</f>
        <v>1002.76</v>
      </c>
      <c r="B31" s="55">
        <f aca="true" t="shared" si="7" ref="B31:M31">(B7-$S7)/$S7*10000</f>
        <v>97.7701209601879</v>
      </c>
      <c r="C31" s="55">
        <f t="shared" si="7"/>
        <v>39.43363273599536</v>
      </c>
      <c r="D31" s="55">
        <f t="shared" si="7"/>
        <v>10.29274381089421</v>
      </c>
      <c r="E31" s="55">
        <f t="shared" si="7"/>
        <v>14.856006052359863</v>
      </c>
      <c r="F31" s="55">
        <f t="shared" si="7"/>
        <v>5.452681349420083</v>
      </c>
      <c r="G31" s="55">
        <f t="shared" si="7"/>
        <v>-0.29219743893501693</v>
      </c>
      <c r="H31" s="55">
        <f t="shared" si="7"/>
        <v>0.29219743893799527</v>
      </c>
      <c r="I31" s="55">
        <f t="shared" si="7"/>
        <v>6.24831958093615</v>
      </c>
      <c r="J31" s="55">
        <f t="shared" si="7"/>
        <v>15.721744615699432</v>
      </c>
      <c r="K31" s="55">
        <f t="shared" si="7"/>
        <v>11.45762670122338</v>
      </c>
      <c r="L31" s="55">
        <f t="shared" si="7"/>
        <v>39.28036223254098</v>
      </c>
      <c r="M31" s="55">
        <f t="shared" si="7"/>
        <v>106.31827846265828</v>
      </c>
    </row>
    <row r="32" spans="1:13" ht="12.75">
      <c r="A32" s="19">
        <f t="shared" si="6"/>
        <v>1302.45</v>
      </c>
      <c r="B32" s="55">
        <f aca="true" t="shared" si="8" ref="B32:M32">(B8-$S8)/$S8*10000</f>
        <v>-13.062041730967737</v>
      </c>
      <c r="C32" s="55">
        <f t="shared" si="8"/>
        <v>-19.867904587035085</v>
      </c>
      <c r="D32" s="55">
        <f t="shared" si="8"/>
        <v>-15.46167411040798</v>
      </c>
      <c r="E32" s="55">
        <f t="shared" si="8"/>
        <v>5.462471539697712</v>
      </c>
      <c r="F32" s="55">
        <f t="shared" si="8"/>
        <v>3.4918653550330383</v>
      </c>
      <c r="G32" s="55">
        <f t="shared" si="8"/>
        <v>-0.05832608206510053</v>
      </c>
      <c r="H32" s="55">
        <f t="shared" si="8"/>
        <v>0.05832608206754217</v>
      </c>
      <c r="I32" s="55">
        <f t="shared" si="8"/>
        <v>4.3931756292997735</v>
      </c>
      <c r="J32" s="55">
        <f t="shared" si="8"/>
        <v>6.354034721343922</v>
      </c>
      <c r="K32" s="55">
        <f t="shared" si="8"/>
        <v>-14.615091241050056</v>
      </c>
      <c r="L32" s="55">
        <f t="shared" si="8"/>
        <v>-19.450087673229874</v>
      </c>
      <c r="M32" s="55">
        <f t="shared" si="8"/>
        <v>-2.004704422562235</v>
      </c>
    </row>
    <row r="33" spans="1:13" ht="12.75">
      <c r="A33" s="19">
        <f t="shared" si="6"/>
        <v>1502.16</v>
      </c>
      <c r="B33" s="55">
        <f aca="true" t="shared" si="9" ref="B33:M33">(B9-$S9)/$S9*10000</f>
        <v>-102.90169552658921</v>
      </c>
      <c r="C33" s="55">
        <f t="shared" si="9"/>
        <v>-64.23618666568403</v>
      </c>
      <c r="D33" s="55">
        <f t="shared" si="9"/>
        <v>-33.66782555477193</v>
      </c>
      <c r="E33" s="55">
        <f t="shared" si="9"/>
        <v>-0.5502604843178033</v>
      </c>
      <c r="F33" s="55">
        <f t="shared" si="9"/>
        <v>2.568238189848717</v>
      </c>
      <c r="G33" s="55">
        <f t="shared" si="9"/>
        <v>0.13395805821672613</v>
      </c>
      <c r="H33" s="55">
        <f t="shared" si="9"/>
        <v>-0.1339580582144747</v>
      </c>
      <c r="I33" s="55">
        <f t="shared" si="9"/>
        <v>3.6850165582792647</v>
      </c>
      <c r="J33" s="55">
        <f t="shared" si="9"/>
        <v>0.676538185320431</v>
      </c>
      <c r="K33" s="55">
        <f t="shared" si="9"/>
        <v>-32.31711903823985</v>
      </c>
      <c r="L33" s="55">
        <f t="shared" si="9"/>
        <v>-63.225759972683996</v>
      </c>
      <c r="M33" s="55">
        <f t="shared" si="9"/>
        <v>-88.87942548470862</v>
      </c>
    </row>
    <row r="34" spans="1:13" ht="12.75">
      <c r="A34" s="19">
        <f t="shared" si="6"/>
        <v>1602.03</v>
      </c>
      <c r="B34" s="55">
        <f aca="true" t="shared" si="10" ref="B34:M34">(B10-$S10)/$S10*10000</f>
        <v>-146.47447887080156</v>
      </c>
      <c r="C34" s="55">
        <f t="shared" si="10"/>
        <v>-86.90006604181264</v>
      </c>
      <c r="D34" s="55">
        <f t="shared" si="10"/>
        <v>-42.78380657334504</v>
      </c>
      <c r="E34" s="55">
        <f t="shared" si="10"/>
        <v>-3.470877323470393</v>
      </c>
      <c r="F34" s="55">
        <f t="shared" si="10"/>
        <v>2.0926952319713097</v>
      </c>
      <c r="G34" s="55">
        <f t="shared" si="10"/>
        <v>0.15562744470015394</v>
      </c>
      <c r="H34" s="55">
        <f t="shared" si="10"/>
        <v>-0.15562744470015394</v>
      </c>
      <c r="I34" s="55">
        <f t="shared" si="10"/>
        <v>3.4340460475625907</v>
      </c>
      <c r="J34" s="55">
        <f t="shared" si="10"/>
        <v>-2.0449867649112483</v>
      </c>
      <c r="K34" s="55">
        <f t="shared" si="10"/>
        <v>-41.22048334916022</v>
      </c>
      <c r="L34" s="55">
        <f t="shared" si="10"/>
        <v>-85.5066606392117</v>
      </c>
      <c r="M34" s="55">
        <f t="shared" si="10"/>
        <v>-131.27205872943426</v>
      </c>
    </row>
    <row r="35" spans="1:13" ht="12.75">
      <c r="A35" s="19">
        <f t="shared" si="6"/>
        <v>1701.95</v>
      </c>
      <c r="B35" s="55">
        <f aca="true" t="shared" si="11" ref="B35:M35">(B11-$S11)/$S11*10000</f>
        <v>-187.82282875386576</v>
      </c>
      <c r="C35" s="55">
        <f t="shared" si="11"/>
        <v>-109.33571012509469</v>
      </c>
      <c r="D35" s="55">
        <f t="shared" si="11"/>
        <v>-51.869971634354286</v>
      </c>
      <c r="E35" s="55">
        <f t="shared" si="11"/>
        <v>-6.530173714542823</v>
      </c>
      <c r="F35" s="55">
        <f t="shared" si="11"/>
        <v>1.4872176564418034</v>
      </c>
      <c r="G35" s="55">
        <f t="shared" si="11"/>
        <v>0.14927644456092432</v>
      </c>
      <c r="H35" s="55">
        <f t="shared" si="11"/>
        <v>-0.14927644456092432</v>
      </c>
      <c r="I35" s="55">
        <f t="shared" si="11"/>
        <v>3.0875609185769517</v>
      </c>
      <c r="J35" s="55">
        <f t="shared" si="11"/>
        <v>-4.75684969149752</v>
      </c>
      <c r="K35" s="55">
        <f t="shared" si="11"/>
        <v>-50.07315999175782</v>
      </c>
      <c r="L35" s="55">
        <f t="shared" si="11"/>
        <v>-107.70331167828228</v>
      </c>
      <c r="M35" s="55">
        <f t="shared" si="11"/>
        <v>-171.44028395032848</v>
      </c>
    </row>
    <row r="36" spans="1:13" ht="12.75">
      <c r="A36" s="19">
        <f t="shared" si="6"/>
        <v>1801.79</v>
      </c>
      <c r="B36" s="55">
        <f aca="true" t="shared" si="12" ref="B36:M36">(B12-$S12)/$S12*10000</f>
        <v>-225.38079746463856</v>
      </c>
      <c r="C36" s="55">
        <f t="shared" si="12"/>
        <v>-130.57823983256216</v>
      </c>
      <c r="D36" s="55">
        <f t="shared" si="12"/>
        <v>-60.499264121426755</v>
      </c>
      <c r="E36" s="55">
        <f t="shared" si="12"/>
        <v>-9.424663725167289</v>
      </c>
      <c r="F36" s="55">
        <f t="shared" si="12"/>
        <v>1.070767385418794</v>
      </c>
      <c r="G36" s="55">
        <f t="shared" si="12"/>
        <v>0.07713803336813822</v>
      </c>
      <c r="H36" s="55">
        <f t="shared" si="12"/>
        <v>-0.07713803336813822</v>
      </c>
      <c r="I36" s="55">
        <f t="shared" si="12"/>
        <v>2.9288315914887573</v>
      </c>
      <c r="J36" s="55">
        <f t="shared" si="12"/>
        <v>-7.120669626353214</v>
      </c>
      <c r="K36" s="55">
        <f t="shared" si="12"/>
        <v>-58.4294829403431</v>
      </c>
      <c r="L36" s="55">
        <f t="shared" si="12"/>
        <v>-128.78072802121432</v>
      </c>
      <c r="M36" s="55">
        <f t="shared" si="12"/>
        <v>-207.8219408401686</v>
      </c>
    </row>
    <row r="39" spans="1:13" ht="12.75">
      <c r="A39" s="21" t="s">
        <v>153</v>
      </c>
      <c r="B39" s="56" t="s">
        <v>127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3" ht="12.75">
      <c r="A40" s="9" t="str">
        <f>A29</f>
        <v>current</v>
      </c>
      <c r="B40" s="18">
        <v>-6</v>
      </c>
      <c r="C40" s="18">
        <v>-5</v>
      </c>
      <c r="D40" s="18">
        <v>-4</v>
      </c>
      <c r="E40" s="18">
        <v>-3</v>
      </c>
      <c r="F40" s="18">
        <v>-2</v>
      </c>
      <c r="G40" s="18">
        <v>-1</v>
      </c>
      <c r="H40" s="18">
        <v>1</v>
      </c>
      <c r="I40" s="18">
        <v>2</v>
      </c>
      <c r="J40" s="18">
        <v>3</v>
      </c>
      <c r="K40" s="18">
        <v>4</v>
      </c>
      <c r="L40" s="18">
        <v>5</v>
      </c>
      <c r="M40" s="18">
        <v>6</v>
      </c>
    </row>
    <row r="41" spans="1:13" ht="12.75">
      <c r="A41" s="53">
        <f aca="true" t="shared" si="13" ref="A41:A47">A30</f>
        <v>503.41</v>
      </c>
      <c r="B41" s="55">
        <f aca="true" t="shared" si="14" ref="B41:M41">(B17-$S17)/$S17*10000</f>
        <v>189.6471075834642</v>
      </c>
      <c r="C41" s="55">
        <f t="shared" si="14"/>
        <v>96.40456871697992</v>
      </c>
      <c r="D41" s="55">
        <f t="shared" si="14"/>
        <v>41.027525821768805</v>
      </c>
      <c r="E41" s="55">
        <f t="shared" si="14"/>
        <v>30.651283463794506</v>
      </c>
      <c r="F41" s="55">
        <f t="shared" si="14"/>
        <v>12.219544469348307</v>
      </c>
      <c r="G41" s="55">
        <f t="shared" si="14"/>
        <v>-3.412531935727575</v>
      </c>
      <c r="H41" s="55">
        <f t="shared" si="14"/>
        <v>3.412531935730475</v>
      </c>
      <c r="I41" s="55">
        <f t="shared" si="14"/>
        <v>20.559243896500536</v>
      </c>
      <c r="J41" s="55">
        <f t="shared" si="14"/>
        <v>39.66370247521743</v>
      </c>
      <c r="K41" s="55">
        <f t="shared" si="14"/>
        <v>50.749252671292844</v>
      </c>
      <c r="L41" s="55">
        <f t="shared" si="14"/>
        <v>109.73387654247713</v>
      </c>
      <c r="M41" s="55">
        <f t="shared" si="14"/>
        <v>219.2972060021257</v>
      </c>
    </row>
    <row r="42" spans="1:13" ht="12.75">
      <c r="A42" s="53">
        <f t="shared" si="13"/>
        <v>1002.76</v>
      </c>
      <c r="B42" s="55">
        <f aca="true" t="shared" si="15" ref="B42:M42">(B18-$S18)/$S18*10000</f>
        <v>105.56689649083143</v>
      </c>
      <c r="C42" s="55">
        <f t="shared" si="15"/>
        <v>44.983534232582514</v>
      </c>
      <c r="D42" s="55">
        <f t="shared" si="15"/>
        <v>17.823097105396503</v>
      </c>
      <c r="E42" s="55">
        <f t="shared" si="15"/>
        <v>22.164965263716205</v>
      </c>
      <c r="F42" s="55">
        <f t="shared" si="15"/>
        <v>10.875365061291953</v>
      </c>
      <c r="G42" s="55">
        <f t="shared" si="15"/>
        <v>-3.041674433154028</v>
      </c>
      <c r="H42" s="55">
        <f t="shared" si="15"/>
        <v>3.041674433151047</v>
      </c>
      <c r="I42" s="55">
        <f t="shared" si="15"/>
        <v>15.503729704384652</v>
      </c>
      <c r="J42" s="55">
        <f t="shared" si="15"/>
        <v>26.317830596046146</v>
      </c>
      <c r="K42" s="55">
        <f t="shared" si="15"/>
        <v>21.563040314472328</v>
      </c>
      <c r="L42" s="55">
        <f t="shared" si="15"/>
        <v>50.22269386389976</v>
      </c>
      <c r="M42" s="55">
        <f t="shared" si="15"/>
        <v>122.11427086689186</v>
      </c>
    </row>
    <row r="43" spans="1:13" ht="12.75">
      <c r="A43" s="53">
        <f t="shared" si="13"/>
        <v>1302.45</v>
      </c>
      <c r="B43" s="55">
        <f aca="true" t="shared" si="16" ref="B43:M43">(B19-$S19)/$S19*10000</f>
        <v>15.299208413238901</v>
      </c>
      <c r="C43" s="55">
        <f t="shared" si="16"/>
        <v>1.253222555295216</v>
      </c>
      <c r="D43" s="55">
        <f t="shared" si="16"/>
        <v>4.599660829423181</v>
      </c>
      <c r="E43" s="55">
        <f t="shared" si="16"/>
        <v>22.959746906113626</v>
      </c>
      <c r="F43" s="55">
        <f t="shared" si="16"/>
        <v>15.514887792213532</v>
      </c>
      <c r="G43" s="55">
        <f t="shared" si="16"/>
        <v>0.34429888513805923</v>
      </c>
      <c r="H43" s="55">
        <f t="shared" si="16"/>
        <v>-0.3442988851392811</v>
      </c>
      <c r="I43" s="55">
        <f t="shared" si="16"/>
        <v>6.569397408172473</v>
      </c>
      <c r="J43" s="55">
        <f t="shared" si="16"/>
        <v>6.766002816128348</v>
      </c>
      <c r="K43" s="55">
        <f t="shared" si="16"/>
        <v>-15.61463038147516</v>
      </c>
      <c r="L43" s="55">
        <f t="shared" si="16"/>
        <v>-18.27046777390173</v>
      </c>
      <c r="M43" s="55">
        <f t="shared" si="16"/>
        <v>8.571217837332792</v>
      </c>
    </row>
    <row r="44" spans="1:13" ht="12.75">
      <c r="A44" s="53">
        <f t="shared" si="13"/>
        <v>1502.16</v>
      </c>
      <c r="B44" s="55">
        <f aca="true" t="shared" si="17" ref="B44:M44">(B20-$S20)/$S20*10000</f>
        <v>-56.536436970527745</v>
      </c>
      <c r="C44" s="55">
        <f t="shared" si="17"/>
        <v>-29.306645872858912</v>
      </c>
      <c r="D44" s="55">
        <f t="shared" si="17"/>
        <v>-2.2522571353185303</v>
      </c>
      <c r="E44" s="55">
        <f t="shared" si="17"/>
        <v>26.209080735553723</v>
      </c>
      <c r="F44" s="55">
        <f t="shared" si="17"/>
        <v>20.948035481400726</v>
      </c>
      <c r="G44" s="55">
        <f t="shared" si="17"/>
        <v>3.6688658922292525</v>
      </c>
      <c r="H44" s="55">
        <f t="shared" si="17"/>
        <v>-3.6688658922292525</v>
      </c>
      <c r="I44" s="55">
        <f t="shared" si="17"/>
        <v>-1.656231123919622</v>
      </c>
      <c r="J44" s="55">
        <f t="shared" si="17"/>
        <v>-9.091546590299306</v>
      </c>
      <c r="K44" s="55">
        <f t="shared" si="17"/>
        <v>-43.97532621147875</v>
      </c>
      <c r="L44" s="55">
        <f t="shared" si="17"/>
        <v>-69.58777857000155</v>
      </c>
      <c r="M44" s="55">
        <f t="shared" si="17"/>
        <v>-80.16865600887182</v>
      </c>
    </row>
    <row r="45" spans="1:13" ht="12.75">
      <c r="A45" s="53">
        <f t="shared" si="13"/>
        <v>1602.03</v>
      </c>
      <c r="B45" s="55">
        <f aca="true" t="shared" si="18" ref="B45:M45">(B21-$S21)/$S21*10000</f>
        <v>-94.05141006662986</v>
      </c>
      <c r="C45" s="55">
        <f t="shared" si="18"/>
        <v>-46.455493601138336</v>
      </c>
      <c r="D45" s="55">
        <f t="shared" si="18"/>
        <v>-6.603693329677246</v>
      </c>
      <c r="E45" s="55">
        <f t="shared" si="18"/>
        <v>27.011292217561238</v>
      </c>
      <c r="F45" s="55">
        <f t="shared" si="18"/>
        <v>22.831830441097708</v>
      </c>
      <c r="G45" s="55">
        <f t="shared" si="18"/>
        <v>4.693383956488384</v>
      </c>
      <c r="H45" s="55">
        <f t="shared" si="18"/>
        <v>-4.6933839564905675</v>
      </c>
      <c r="I45" s="55">
        <f t="shared" si="18"/>
        <v>-5.101455268408916</v>
      </c>
      <c r="J45" s="55">
        <f t="shared" si="18"/>
        <v>-15.988584935058485</v>
      </c>
      <c r="K45" s="55">
        <f t="shared" si="18"/>
        <v>-56.880990064315434</v>
      </c>
      <c r="L45" s="55">
        <f t="shared" si="18"/>
        <v>-94.1556872183818</v>
      </c>
      <c r="M45" s="55">
        <f t="shared" si="18"/>
        <v>-122.99355201550597</v>
      </c>
    </row>
    <row r="46" spans="1:13" ht="12.75">
      <c r="A46" s="53">
        <f t="shared" si="13"/>
        <v>1701.95</v>
      </c>
      <c r="B46" s="55">
        <f aca="true" t="shared" si="19" ref="B46:M46">(B22-$S22)/$S22*10000</f>
        <v>-131.00776268316667</v>
      </c>
      <c r="C46" s="55">
        <f t="shared" si="19"/>
        <v>-64.58660640911589</v>
      </c>
      <c r="D46" s="55">
        <f t="shared" si="19"/>
        <v>-12.241780667082782</v>
      </c>
      <c r="E46" s="55">
        <f t="shared" si="19"/>
        <v>26.91831361828093</v>
      </c>
      <c r="F46" s="55">
        <f t="shared" si="19"/>
        <v>24.382412800359994</v>
      </c>
      <c r="G46" s="55">
        <f t="shared" si="19"/>
        <v>5.99101121549172</v>
      </c>
      <c r="H46" s="55">
        <f t="shared" si="19"/>
        <v>-5.991011215493843</v>
      </c>
      <c r="I46" s="55">
        <f t="shared" si="19"/>
        <v>-7.744581115549896</v>
      </c>
      <c r="J46" s="55">
        <f t="shared" si="19"/>
        <v>-21.939245062782618</v>
      </c>
      <c r="K46" s="55">
        <f t="shared" si="19"/>
        <v>-68.68693441318537</v>
      </c>
      <c r="L46" s="55">
        <f t="shared" si="19"/>
        <v>-117.53047920587579</v>
      </c>
      <c r="M46" s="55">
        <f t="shared" si="19"/>
        <v>-163.0138620867844</v>
      </c>
    </row>
    <row r="47" spans="1:13" ht="12.75">
      <c r="A47" s="53">
        <f t="shared" si="13"/>
        <v>1801.79</v>
      </c>
      <c r="B47" s="55">
        <f aca="true" t="shared" si="20" ref="B47:M47">(B23-$S23)/$S23*10000</f>
        <v>-166.4654869490366</v>
      </c>
      <c r="C47" s="55">
        <f t="shared" si="20"/>
        <v>-82.94129544474643</v>
      </c>
      <c r="D47" s="55">
        <f t="shared" si="20"/>
        <v>-18.523519659896976</v>
      </c>
      <c r="E47" s="55">
        <f t="shared" si="20"/>
        <v>26.03747927034438</v>
      </c>
      <c r="F47" s="55">
        <f t="shared" si="20"/>
        <v>25.189165416745205</v>
      </c>
      <c r="G47" s="55">
        <f t="shared" si="20"/>
        <v>6.4263877516736745</v>
      </c>
      <c r="H47" s="55">
        <f t="shared" si="20"/>
        <v>-6.4263877516736745</v>
      </c>
      <c r="I47" s="55">
        <f t="shared" si="20"/>
        <v>-9.520257439681659</v>
      </c>
      <c r="J47" s="55">
        <f t="shared" si="20"/>
        <v>-26.44658700265944</v>
      </c>
      <c r="K47" s="55">
        <f t="shared" si="20"/>
        <v>-78.72474015263157</v>
      </c>
      <c r="L47" s="55">
        <f t="shared" si="20"/>
        <v>-138.49366350536275</v>
      </c>
      <c r="M47" s="55">
        <f t="shared" si="20"/>
        <v>-199.063664857609</v>
      </c>
    </row>
  </sheetData>
  <mergeCells count="4">
    <mergeCell ref="B4:M4"/>
    <mergeCell ref="B15:M15"/>
    <mergeCell ref="B28:M28"/>
    <mergeCell ref="B39:M3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A1">
      <selection activeCell="T45" sqref="T45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5742187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4157018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-4</v>
      </c>
      <c r="L1" t="s">
        <v>62</v>
      </c>
      <c r="M1" t="s">
        <v>82</v>
      </c>
      <c r="N1">
        <v>503.57</v>
      </c>
      <c r="O1" t="s">
        <v>84</v>
      </c>
      <c r="P1" t="s">
        <v>82</v>
      </c>
      <c r="Q1" s="2">
        <v>0.313891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-0.248839</v>
      </c>
      <c r="D3" s="2">
        <v>0.00413498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-0.000541022</v>
      </c>
      <c r="D4" s="2">
        <v>0.000100526</v>
      </c>
      <c r="S4">
        <v>0</v>
      </c>
      <c r="U4" s="6">
        <f aca="true" ca="1" t="shared" si="2" ref="U4:U10">OFFSET($A$1,U$1+$T$1*$S4-1,13)</f>
        <v>503.57</v>
      </c>
      <c r="V4" s="6"/>
      <c r="W4" s="12">
        <f ca="1">-OFFSET($A$1,W$1+$T$1*$S4-1,16)</f>
        <v>-0.313891</v>
      </c>
      <c r="X4" s="6">
        <f aca="true" ca="1" t="shared" si="3" ref="X4:AE10">OFFSET($A$1,X$1+$T$1*$S4-1,2)*10000*$T$2</f>
        <v>-2488.39</v>
      </c>
      <c r="Y4" s="6">
        <f ca="1" t="shared" si="3"/>
        <v>-5.410220000000001</v>
      </c>
      <c r="Z4" s="6">
        <f ca="1" t="shared" si="3"/>
        <v>-6.25172</v>
      </c>
      <c r="AA4" s="6">
        <f ca="1" t="shared" si="3"/>
        <v>-4.43669</v>
      </c>
      <c r="AB4" s="6">
        <f ca="1" t="shared" si="3"/>
        <v>-0.200967</v>
      </c>
      <c r="AC4" s="6">
        <f ca="1" t="shared" si="3"/>
        <v>-7.646909999999999</v>
      </c>
      <c r="AD4" s="6">
        <f ca="1" t="shared" si="3"/>
        <v>1.39578</v>
      </c>
      <c r="AE4" s="6">
        <f ca="1" t="shared" si="3"/>
        <v>-31.165300000000002</v>
      </c>
      <c r="AF4" s="6">
        <f aca="true" ca="1" t="shared" si="4" ref="AF4:AM10">OFFSET($A$1,AF$1+$T$1*$S4-1,3)*10000*$T$2</f>
        <v>41.3498</v>
      </c>
      <c r="AG4" s="6">
        <f ca="1" t="shared" si="4"/>
        <v>1.00526</v>
      </c>
      <c r="AH4" s="6">
        <f ca="1" t="shared" si="4"/>
        <v>1.42897</v>
      </c>
      <c r="AI4" s="6">
        <f ca="1" t="shared" si="4"/>
        <v>0.6190359999999999</v>
      </c>
      <c r="AJ4" s="6">
        <f ca="1" t="shared" si="4"/>
        <v>3.17132</v>
      </c>
      <c r="AK4" s="6">
        <f ca="1" t="shared" si="4"/>
        <v>1.82626</v>
      </c>
      <c r="AL4" s="6">
        <f ca="1" t="shared" si="4"/>
        <v>12.2964</v>
      </c>
      <c r="AM4" s="6">
        <f ca="1" t="shared" si="4"/>
        <v>11.2749</v>
      </c>
    </row>
    <row r="5" spans="2:39" ht="12.75">
      <c r="B5">
        <v>4</v>
      </c>
      <c r="C5" s="2">
        <v>-0.000625172</v>
      </c>
      <c r="D5" s="2">
        <v>0.000142897</v>
      </c>
      <c r="S5">
        <v>1</v>
      </c>
      <c r="U5" s="6">
        <f ca="1" t="shared" si="2"/>
        <v>1002.86</v>
      </c>
      <c r="V5" s="6"/>
      <c r="W5" s="12">
        <f aca="true" ca="1" t="shared" si="5" ref="W5:W10">-OFFSET($A$1,W$1+$T$1*$S5-1,16)</f>
        <v>-0.610475</v>
      </c>
      <c r="X5" s="6">
        <f ca="1" t="shared" si="3"/>
        <v>-2483.8199999999997</v>
      </c>
      <c r="Y5" s="6">
        <f ca="1" t="shared" si="3"/>
        <v>-2.52455</v>
      </c>
      <c r="Z5" s="6">
        <f ca="1" t="shared" si="3"/>
        <v>-5.59562</v>
      </c>
      <c r="AA5" s="6">
        <f ca="1" t="shared" si="3"/>
        <v>-4.64058</v>
      </c>
      <c r="AB5" s="6">
        <f ca="1" t="shared" si="3"/>
        <v>0.056718599999999994</v>
      </c>
      <c r="AC5" s="6">
        <f ca="1" t="shared" si="3"/>
        <v>-6.83437</v>
      </c>
      <c r="AD5" s="6">
        <f ca="1" t="shared" si="3"/>
        <v>0.7112050000000001</v>
      </c>
      <c r="AE5" s="6">
        <f ca="1" t="shared" si="3"/>
        <v>-30.1765</v>
      </c>
      <c r="AF5" s="6">
        <f ca="1" t="shared" si="4"/>
        <v>41.3171</v>
      </c>
      <c r="AG5" s="6">
        <f ca="1" t="shared" si="4"/>
        <v>0.93426</v>
      </c>
      <c r="AH5" s="6">
        <f ca="1" t="shared" si="4"/>
        <v>1.31759</v>
      </c>
      <c r="AI5" s="6">
        <f ca="1" t="shared" si="4"/>
        <v>0.605012</v>
      </c>
      <c r="AJ5" s="6">
        <f ca="1" t="shared" si="4"/>
        <v>3.33959</v>
      </c>
      <c r="AK5" s="6">
        <f ca="1" t="shared" si="4"/>
        <v>2.19217</v>
      </c>
      <c r="AL5" s="6">
        <f ca="1" t="shared" si="4"/>
        <v>14.2013</v>
      </c>
      <c r="AM5" s="6">
        <f ca="1" t="shared" si="4"/>
        <v>13.724900000000002</v>
      </c>
    </row>
    <row r="6" spans="2:39" ht="12.75">
      <c r="B6">
        <v>5</v>
      </c>
      <c r="C6" s="2">
        <v>-0.000443669</v>
      </c>
      <c r="D6" s="2">
        <v>6.19036E-05</v>
      </c>
      <c r="S6">
        <v>2</v>
      </c>
      <c r="U6" s="6">
        <f ca="1" t="shared" si="2"/>
        <v>1302.5</v>
      </c>
      <c r="V6" s="6"/>
      <c r="W6" s="12">
        <f ca="1" t="shared" si="5"/>
        <v>-0.745205</v>
      </c>
      <c r="X6" s="6">
        <f ca="1" t="shared" si="3"/>
        <v>-2478.75</v>
      </c>
      <c r="Y6" s="6">
        <f ca="1" t="shared" si="3"/>
        <v>0.361173</v>
      </c>
      <c r="Z6" s="6">
        <f ca="1" t="shared" si="3"/>
        <v>-4.76607</v>
      </c>
      <c r="AA6" s="6">
        <f ca="1" t="shared" si="3"/>
        <v>-4.78646</v>
      </c>
      <c r="AB6" s="6">
        <f ca="1" t="shared" si="3"/>
        <v>-0.044659199999999996</v>
      </c>
      <c r="AC6" s="6">
        <f ca="1" t="shared" si="3"/>
        <v>-6.6606499999999995</v>
      </c>
      <c r="AD6" s="6">
        <f ca="1" t="shared" si="3"/>
        <v>0.34654799999999997</v>
      </c>
      <c r="AE6" s="6">
        <f ca="1" t="shared" si="3"/>
        <v>-28.7213</v>
      </c>
      <c r="AF6" s="6">
        <f ca="1" t="shared" si="4"/>
        <v>41.7954</v>
      </c>
      <c r="AG6" s="6">
        <f ca="1" t="shared" si="4"/>
        <v>0.928322</v>
      </c>
      <c r="AH6" s="6">
        <f ca="1" t="shared" si="4"/>
        <v>1.2049400000000001</v>
      </c>
      <c r="AI6" s="6">
        <f ca="1" t="shared" si="4"/>
        <v>0.769323</v>
      </c>
      <c r="AJ6" s="6">
        <f ca="1" t="shared" si="4"/>
        <v>3.45296</v>
      </c>
      <c r="AK6" s="6">
        <f ca="1" t="shared" si="4"/>
        <v>2.1648199999999997</v>
      </c>
      <c r="AL6" s="6">
        <f ca="1" t="shared" si="4"/>
        <v>13.269499999999999</v>
      </c>
      <c r="AM6" s="6">
        <f ca="1" t="shared" si="4"/>
        <v>12.461</v>
      </c>
    </row>
    <row r="7" spans="2:39" ht="12.75">
      <c r="B7">
        <v>6</v>
      </c>
      <c r="C7" s="2">
        <v>-2.00967E-05</v>
      </c>
      <c r="D7" s="2">
        <v>0.000317132</v>
      </c>
      <c r="S7">
        <v>3</v>
      </c>
      <c r="U7" s="6">
        <f ca="1" t="shared" si="2"/>
        <v>1502.22</v>
      </c>
      <c r="V7" s="6"/>
      <c r="W7" s="12">
        <f ca="1" t="shared" si="5"/>
        <v>-0.808972</v>
      </c>
      <c r="X7" s="6">
        <f ca="1" t="shared" si="3"/>
        <v>-2474.73</v>
      </c>
      <c r="Y7" s="6">
        <f ca="1" t="shared" si="3"/>
        <v>2.4563200000000003</v>
      </c>
      <c r="Z7" s="6">
        <f ca="1" t="shared" si="3"/>
        <v>-4.18005</v>
      </c>
      <c r="AA7" s="6">
        <f ca="1" t="shared" si="3"/>
        <v>-4.73471</v>
      </c>
      <c r="AB7" s="6">
        <f ca="1" t="shared" si="3"/>
        <v>-0.0844247</v>
      </c>
      <c r="AC7" s="6">
        <f ca="1" t="shared" si="3"/>
        <v>-6.90884</v>
      </c>
      <c r="AD7" s="6">
        <f ca="1" t="shared" si="3"/>
        <v>1.01965</v>
      </c>
      <c r="AE7" s="6">
        <f ca="1" t="shared" si="3"/>
        <v>-29.063299999999998</v>
      </c>
      <c r="AF7" s="6">
        <f ca="1" t="shared" si="4"/>
        <v>41.9437</v>
      </c>
      <c r="AG7" s="6">
        <f ca="1" t="shared" si="4"/>
        <v>0.893785</v>
      </c>
      <c r="AH7" s="6">
        <f ca="1" t="shared" si="4"/>
        <v>1.17346</v>
      </c>
      <c r="AI7" s="6">
        <f ca="1" t="shared" si="4"/>
        <v>0.7079449999999999</v>
      </c>
      <c r="AJ7" s="6">
        <f ca="1" t="shared" si="4"/>
        <v>3.41298</v>
      </c>
      <c r="AK7" s="6">
        <f ca="1" t="shared" si="4"/>
        <v>2.07354</v>
      </c>
      <c r="AL7" s="6">
        <f ca="1" t="shared" si="4"/>
        <v>12.533399999999999</v>
      </c>
      <c r="AM7" s="6">
        <f ca="1" t="shared" si="4"/>
        <v>12.344999999999999</v>
      </c>
    </row>
    <row r="8" spans="2:39" ht="12.75">
      <c r="B8">
        <v>7</v>
      </c>
      <c r="C8" s="2">
        <v>-0.000764691</v>
      </c>
      <c r="D8" s="2">
        <v>0.000182626</v>
      </c>
      <c r="S8">
        <v>4</v>
      </c>
      <c r="U8" s="6">
        <f ca="1" t="shared" si="2"/>
        <v>1602.08</v>
      </c>
      <c r="V8" s="6"/>
      <c r="W8" s="12">
        <f ca="1" t="shared" si="5"/>
        <v>-0.835364</v>
      </c>
      <c r="X8" s="6">
        <f ca="1" t="shared" si="3"/>
        <v>-2472.9100000000003</v>
      </c>
      <c r="Y8" s="6">
        <f ca="1" t="shared" si="3"/>
        <v>3.5374700000000003</v>
      </c>
      <c r="Z8" s="6">
        <f ca="1" t="shared" si="3"/>
        <v>-3.8612599999999997</v>
      </c>
      <c r="AA8" s="6">
        <f ca="1" t="shared" si="3"/>
        <v>-4.775</v>
      </c>
      <c r="AB8" s="6">
        <f ca="1" t="shared" si="3"/>
        <v>-0.144269</v>
      </c>
      <c r="AC8" s="6">
        <f ca="1" t="shared" si="3"/>
        <v>-7.02189</v>
      </c>
      <c r="AD8" s="6">
        <f ca="1" t="shared" si="3"/>
        <v>0.640661</v>
      </c>
      <c r="AE8" s="6">
        <f ca="1" t="shared" si="3"/>
        <v>-30.0971</v>
      </c>
      <c r="AF8" s="6">
        <f ca="1" t="shared" si="4"/>
        <v>41.783300000000004</v>
      </c>
      <c r="AG8" s="6">
        <f ca="1" t="shared" si="4"/>
        <v>0.858157</v>
      </c>
      <c r="AH8" s="6">
        <f ca="1" t="shared" si="4"/>
        <v>1.17631</v>
      </c>
      <c r="AI8" s="6">
        <f ca="1" t="shared" si="4"/>
        <v>0.668958</v>
      </c>
      <c r="AJ8" s="6">
        <f ca="1" t="shared" si="4"/>
        <v>3.4522399999999998</v>
      </c>
      <c r="AK8" s="6">
        <f ca="1" t="shared" si="4"/>
        <v>1.4978</v>
      </c>
      <c r="AL8" s="6">
        <f ca="1" t="shared" si="4"/>
        <v>13.0247</v>
      </c>
      <c r="AM8" s="6">
        <f ca="1" t="shared" si="4"/>
        <v>13.491499999999998</v>
      </c>
    </row>
    <row r="9" spans="2:39" ht="12.75">
      <c r="B9">
        <v>8</v>
      </c>
      <c r="C9" s="2">
        <v>0.000139578</v>
      </c>
      <c r="D9" s="2">
        <v>0.00122964</v>
      </c>
      <c r="S9">
        <v>5</v>
      </c>
      <c r="U9" s="6">
        <f ca="1" t="shared" si="2"/>
        <v>1701.99</v>
      </c>
      <c r="V9" s="6"/>
      <c r="W9" s="12">
        <f ca="1" t="shared" si="5"/>
        <v>-0.858895</v>
      </c>
      <c r="X9" s="6">
        <f ca="1" t="shared" si="3"/>
        <v>-2470.9300000000003</v>
      </c>
      <c r="Y9" s="6">
        <f ca="1" t="shared" si="3"/>
        <v>4.6634</v>
      </c>
      <c r="Z9" s="6">
        <f ca="1" t="shared" si="3"/>
        <v>-3.53295</v>
      </c>
      <c r="AA9" s="6">
        <f ca="1" t="shared" si="3"/>
        <v>-4.63128</v>
      </c>
      <c r="AB9" s="6">
        <f ca="1" t="shared" si="3"/>
        <v>0.0601756</v>
      </c>
      <c r="AC9" s="6">
        <f ca="1" t="shared" si="3"/>
        <v>-6.47848</v>
      </c>
      <c r="AD9" s="6">
        <f ca="1" t="shared" si="3"/>
        <v>0.746531</v>
      </c>
      <c r="AE9" s="6">
        <f ca="1" t="shared" si="3"/>
        <v>-28.581000000000003</v>
      </c>
      <c r="AF9" s="6">
        <f ca="1" t="shared" si="4"/>
        <v>42.353699999999996</v>
      </c>
      <c r="AG9" s="6">
        <f ca="1" t="shared" si="4"/>
        <v>0.904614</v>
      </c>
      <c r="AH9" s="6">
        <f ca="1" t="shared" si="4"/>
        <v>1.1205800000000001</v>
      </c>
      <c r="AI9" s="6">
        <f ca="1" t="shared" si="4"/>
        <v>0.726232</v>
      </c>
      <c r="AJ9" s="6">
        <f ca="1" t="shared" si="4"/>
        <v>3.18025</v>
      </c>
      <c r="AK9" s="6">
        <f ca="1" t="shared" si="4"/>
        <v>2.09062</v>
      </c>
      <c r="AL9" s="6">
        <f ca="1" t="shared" si="4"/>
        <v>12.459000000000001</v>
      </c>
      <c r="AM9" s="6">
        <f ca="1" t="shared" si="4"/>
        <v>10.4925</v>
      </c>
    </row>
    <row r="10" spans="2:39" ht="12.75">
      <c r="B10">
        <v>9</v>
      </c>
      <c r="C10" s="2">
        <v>-0.00311653</v>
      </c>
      <c r="D10" s="2">
        <v>0.00112749</v>
      </c>
      <c r="S10">
        <v>6</v>
      </c>
      <c r="U10" s="6">
        <f ca="1" t="shared" si="2"/>
        <v>1801.85</v>
      </c>
      <c r="V10" s="6"/>
      <c r="W10" s="12">
        <f ca="1" t="shared" si="5"/>
        <v>-0.879569</v>
      </c>
      <c r="X10" s="6">
        <f ca="1" t="shared" si="3"/>
        <v>-2469.0699999999997</v>
      </c>
      <c r="Y10" s="6">
        <f ca="1" t="shared" si="3"/>
        <v>5.681730000000001</v>
      </c>
      <c r="Z10" s="6">
        <f ca="1" t="shared" si="3"/>
        <v>-3.1684200000000002</v>
      </c>
      <c r="AA10" s="6">
        <f ca="1" t="shared" si="3"/>
        <v>-4.75614</v>
      </c>
      <c r="AB10" s="6">
        <f ca="1" t="shared" si="3"/>
        <v>-0.113441</v>
      </c>
      <c r="AC10" s="6">
        <f ca="1" t="shared" si="3"/>
        <v>-6.91446</v>
      </c>
      <c r="AD10" s="6">
        <f ca="1" t="shared" si="3"/>
        <v>1.02283</v>
      </c>
      <c r="AE10" s="6">
        <f ca="1" t="shared" si="3"/>
        <v>-29.7811</v>
      </c>
      <c r="AF10" s="6">
        <f ca="1" t="shared" si="4"/>
        <v>42.1064</v>
      </c>
      <c r="AG10" s="6">
        <f ca="1" t="shared" si="4"/>
        <v>0.858977</v>
      </c>
      <c r="AH10" s="6">
        <f ca="1" t="shared" si="4"/>
        <v>1.16418</v>
      </c>
      <c r="AI10" s="6">
        <f ca="1" t="shared" si="4"/>
        <v>0.973354</v>
      </c>
      <c r="AJ10" s="6">
        <f ca="1" t="shared" si="4"/>
        <v>3.1011</v>
      </c>
      <c r="AK10" s="6">
        <f ca="1" t="shared" si="4"/>
        <v>1.75322</v>
      </c>
      <c r="AL10" s="6">
        <f ca="1" t="shared" si="4"/>
        <v>12.4889</v>
      </c>
      <c r="AM10" s="6">
        <f ca="1" t="shared" si="4"/>
        <v>14.514899999999999</v>
      </c>
    </row>
    <row r="11" spans="2:39" ht="12.75">
      <c r="B11">
        <v>10</v>
      </c>
      <c r="C11" s="2">
        <v>0.0027215</v>
      </c>
      <c r="D11" s="2">
        <v>0.00423088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-0.00706024</v>
      </c>
      <c r="D12" s="2">
        <v>0.00379043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0.0155407</v>
      </c>
      <c r="D13" s="2">
        <v>0.0112116</v>
      </c>
      <c r="U13" t="s">
        <v>113</v>
      </c>
      <c r="V13" s="8">
        <f>PI()/2</f>
        <v>1.5707963267948966</v>
      </c>
      <c r="W13" t="s">
        <v>125</v>
      </c>
    </row>
    <row r="14" spans="2:39" ht="12.75">
      <c r="B14">
        <v>13</v>
      </c>
      <c r="C14" s="2">
        <v>-0.066851</v>
      </c>
      <c r="D14" s="2">
        <v>0.0377225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0.149326</v>
      </c>
      <c r="D15" s="2">
        <v>0.0404898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4157018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-4</v>
      </c>
      <c r="L16" t="s">
        <v>62</v>
      </c>
      <c r="M16" t="s">
        <v>82</v>
      </c>
      <c r="N16">
        <v>1002.86</v>
      </c>
      <c r="O16" t="s">
        <v>84</v>
      </c>
      <c r="P16" t="s">
        <v>82</v>
      </c>
      <c r="Q16" s="2">
        <v>0.610475</v>
      </c>
      <c r="U16" s="6">
        <f>U4</f>
        <v>503.57</v>
      </c>
      <c r="X16" s="6">
        <f>X4*COS(X$14*$V$13)+AF4*SIN(X$14*$V$13)</f>
        <v>2488.39</v>
      </c>
      <c r="Y16" s="6">
        <f aca="true" t="shared" si="7" ref="Y16:AE22">Y4*COS(Y$14*$V$13)+AG4*SIN(Y$14*$V$13)</f>
        <v>-1.0052599999999992</v>
      </c>
      <c r="Z16" s="6">
        <f t="shared" si="7"/>
        <v>-6.25172</v>
      </c>
      <c r="AA16" s="6">
        <f t="shared" si="7"/>
        <v>0.6190359999999986</v>
      </c>
      <c r="AB16" s="6">
        <f t="shared" si="7"/>
        <v>0.20096700000000117</v>
      </c>
      <c r="AC16" s="6">
        <f t="shared" si="7"/>
        <v>-1.8262599999999967</v>
      </c>
      <c r="AD16" s="6">
        <f t="shared" si="7"/>
        <v>1.395779999999994</v>
      </c>
      <c r="AE16" s="6">
        <f t="shared" si="7"/>
        <v>11.274899999999983</v>
      </c>
      <c r="AF16" s="6">
        <f>AF4*COS(AF$14*$V$13)-X4*SIN(AF$14*$V$13)</f>
        <v>-41.349799999999696</v>
      </c>
      <c r="AG16" s="6">
        <f aca="true" t="shared" si="8" ref="AG16:AM22">AG4*COS(AG$14*$V$13)-Y4*SIN(AG$14*$V$13)</f>
        <v>-5.410220000000001</v>
      </c>
      <c r="AH16" s="6">
        <f t="shared" si="8"/>
        <v>1.4289699999999985</v>
      </c>
      <c r="AI16" s="6">
        <f t="shared" si="8"/>
        <v>4.43669</v>
      </c>
      <c r="AJ16" s="6">
        <f t="shared" si="8"/>
        <v>-3.17132</v>
      </c>
      <c r="AK16" s="6">
        <f t="shared" si="8"/>
        <v>-7.64691</v>
      </c>
      <c r="AL16" s="6">
        <f t="shared" si="8"/>
        <v>12.2964</v>
      </c>
      <c r="AM16" s="6">
        <f t="shared" si="8"/>
        <v>31.16530000000001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1002.86</v>
      </c>
      <c r="X17" s="6">
        <f aca="true" t="shared" si="10" ref="X17:X22">X5*COS(X$14*$V$13)+AF5*SIN(X$14*$V$13)</f>
        <v>2483.8199999999997</v>
      </c>
      <c r="Y17" s="6">
        <f t="shared" si="7"/>
        <v>-0.9342599999999995</v>
      </c>
      <c r="Z17" s="6">
        <f t="shared" si="7"/>
        <v>-5.59562</v>
      </c>
      <c r="AA17" s="6">
        <f t="shared" si="7"/>
        <v>0.6050119999999986</v>
      </c>
      <c r="AB17" s="6">
        <f t="shared" si="7"/>
        <v>-0.056718599999998766</v>
      </c>
      <c r="AC17" s="6">
        <f t="shared" si="7"/>
        <v>-2.192169999999997</v>
      </c>
      <c r="AD17" s="6">
        <f t="shared" si="7"/>
        <v>0.7112049999999931</v>
      </c>
      <c r="AE17" s="6">
        <f t="shared" si="7"/>
        <v>13.724899999999986</v>
      </c>
      <c r="AF17" s="6">
        <f aca="true" t="shared" si="11" ref="AF17:AF22">AF5*COS(AF$14*$V$13)-X5*SIN(AF$14*$V$13)</f>
        <v>-41.3170999999997</v>
      </c>
      <c r="AG17" s="6">
        <f t="shared" si="8"/>
        <v>-2.52455</v>
      </c>
      <c r="AH17" s="6">
        <f t="shared" si="8"/>
        <v>1.3175899999999987</v>
      </c>
      <c r="AI17" s="6">
        <f t="shared" si="8"/>
        <v>4.64058</v>
      </c>
      <c r="AJ17" s="6">
        <f t="shared" si="8"/>
        <v>-3.33959</v>
      </c>
      <c r="AK17" s="6">
        <f t="shared" si="8"/>
        <v>-6.834370000000001</v>
      </c>
      <c r="AL17" s="6">
        <f t="shared" si="8"/>
        <v>14.2013</v>
      </c>
      <c r="AM17" s="6">
        <f t="shared" si="8"/>
        <v>30.176500000000008</v>
      </c>
    </row>
    <row r="18" spans="2:39" ht="12.75">
      <c r="B18">
        <v>2</v>
      </c>
      <c r="C18" s="2">
        <v>-0.248382</v>
      </c>
      <c r="D18" s="2">
        <v>0.00413171</v>
      </c>
      <c r="U18" s="6">
        <f t="shared" si="9"/>
        <v>1302.5</v>
      </c>
      <c r="X18" s="6">
        <f t="shared" si="10"/>
        <v>2478.75</v>
      </c>
      <c r="Y18" s="6">
        <f t="shared" si="7"/>
        <v>-0.9283220000000001</v>
      </c>
      <c r="Z18" s="6">
        <f t="shared" si="7"/>
        <v>-4.76607</v>
      </c>
      <c r="AA18" s="6">
        <f t="shared" si="7"/>
        <v>0.7693229999999985</v>
      </c>
      <c r="AB18" s="6">
        <f t="shared" si="7"/>
        <v>0.044659200000001266</v>
      </c>
      <c r="AC18" s="6">
        <f t="shared" si="7"/>
        <v>-2.164819999999997</v>
      </c>
      <c r="AD18" s="6">
        <f t="shared" si="7"/>
        <v>0.3465479999999935</v>
      </c>
      <c r="AE18" s="6">
        <f t="shared" si="7"/>
        <v>12.460999999999984</v>
      </c>
      <c r="AF18" s="6">
        <f t="shared" si="11"/>
        <v>-41.795399999999695</v>
      </c>
      <c r="AG18" s="6">
        <f t="shared" si="8"/>
        <v>0.36117299999999986</v>
      </c>
      <c r="AH18" s="6">
        <f t="shared" si="8"/>
        <v>1.204939999999999</v>
      </c>
      <c r="AI18" s="6">
        <f t="shared" si="8"/>
        <v>4.78646</v>
      </c>
      <c r="AJ18" s="6">
        <f t="shared" si="8"/>
        <v>-3.45296</v>
      </c>
      <c r="AK18" s="6">
        <f t="shared" si="8"/>
        <v>-6.66065</v>
      </c>
      <c r="AL18" s="6">
        <f t="shared" si="8"/>
        <v>13.269499999999999</v>
      </c>
      <c r="AM18" s="6">
        <f t="shared" si="8"/>
        <v>28.721300000000006</v>
      </c>
    </row>
    <row r="19" spans="2:39" ht="12.75">
      <c r="B19">
        <v>3</v>
      </c>
      <c r="C19" s="2">
        <v>-0.000252455</v>
      </c>
      <c r="D19" s="2">
        <v>9.3426E-05</v>
      </c>
      <c r="U19" s="6">
        <f t="shared" si="9"/>
        <v>1502.22</v>
      </c>
      <c r="X19" s="6">
        <f t="shared" si="10"/>
        <v>2474.73</v>
      </c>
      <c r="Y19" s="6">
        <f t="shared" si="7"/>
        <v>-0.8937850000000005</v>
      </c>
      <c r="Z19" s="6">
        <f t="shared" si="7"/>
        <v>-4.18005</v>
      </c>
      <c r="AA19" s="6">
        <f t="shared" si="7"/>
        <v>0.7079449999999985</v>
      </c>
      <c r="AB19" s="6">
        <f t="shared" si="7"/>
        <v>0.08442470000000125</v>
      </c>
      <c r="AC19" s="6">
        <f t="shared" si="7"/>
        <v>-2.073539999999997</v>
      </c>
      <c r="AD19" s="6">
        <f t="shared" si="7"/>
        <v>1.0196499999999937</v>
      </c>
      <c r="AE19" s="6">
        <f t="shared" si="7"/>
        <v>12.344999999999983</v>
      </c>
      <c r="AF19" s="6">
        <f t="shared" si="11"/>
        <v>-41.943699999999694</v>
      </c>
      <c r="AG19" s="6">
        <f t="shared" si="8"/>
        <v>2.4563200000000003</v>
      </c>
      <c r="AH19" s="6">
        <f t="shared" si="8"/>
        <v>1.1734599999999988</v>
      </c>
      <c r="AI19" s="6">
        <f t="shared" si="8"/>
        <v>4.73471</v>
      </c>
      <c r="AJ19" s="6">
        <f t="shared" si="8"/>
        <v>-3.41298</v>
      </c>
      <c r="AK19" s="6">
        <f t="shared" si="8"/>
        <v>-6.9088400000000005</v>
      </c>
      <c r="AL19" s="6">
        <f t="shared" si="8"/>
        <v>12.533399999999999</v>
      </c>
      <c r="AM19" s="6">
        <f t="shared" si="8"/>
        <v>29.063300000000005</v>
      </c>
    </row>
    <row r="20" spans="2:39" ht="12.75">
      <c r="B20">
        <v>4</v>
      </c>
      <c r="C20" s="2">
        <v>-0.000559562</v>
      </c>
      <c r="D20" s="2">
        <v>0.000131759</v>
      </c>
      <c r="U20" s="6">
        <f t="shared" si="9"/>
        <v>1602.08</v>
      </c>
      <c r="X20" s="6">
        <f t="shared" si="10"/>
        <v>2472.9100000000003</v>
      </c>
      <c r="Y20" s="6">
        <f t="shared" si="7"/>
        <v>-0.8581570000000006</v>
      </c>
      <c r="Z20" s="6">
        <f t="shared" si="7"/>
        <v>-3.86126</v>
      </c>
      <c r="AA20" s="6">
        <f t="shared" si="7"/>
        <v>0.6689579999999986</v>
      </c>
      <c r="AB20" s="6">
        <f t="shared" si="7"/>
        <v>0.14426900000000129</v>
      </c>
      <c r="AC20" s="6">
        <f t="shared" si="7"/>
        <v>-1.497799999999997</v>
      </c>
      <c r="AD20" s="6">
        <f t="shared" si="7"/>
        <v>0.6406609999999937</v>
      </c>
      <c r="AE20" s="6">
        <f t="shared" si="7"/>
        <v>13.491499999999983</v>
      </c>
      <c r="AF20" s="6">
        <f t="shared" si="11"/>
        <v>-41.7832999999997</v>
      </c>
      <c r="AG20" s="6">
        <f t="shared" si="8"/>
        <v>3.5374700000000003</v>
      </c>
      <c r="AH20" s="6">
        <f t="shared" si="8"/>
        <v>1.176309999999999</v>
      </c>
      <c r="AI20" s="6">
        <f t="shared" si="8"/>
        <v>4.775</v>
      </c>
      <c r="AJ20" s="6">
        <f t="shared" si="8"/>
        <v>-3.4522399999999998</v>
      </c>
      <c r="AK20" s="6">
        <f t="shared" si="8"/>
        <v>-7.021890000000001</v>
      </c>
      <c r="AL20" s="6">
        <f t="shared" si="8"/>
        <v>13.0247</v>
      </c>
      <c r="AM20" s="6">
        <f t="shared" si="8"/>
        <v>30.097100000000008</v>
      </c>
    </row>
    <row r="21" spans="2:39" ht="12.75">
      <c r="B21">
        <v>5</v>
      </c>
      <c r="C21" s="2">
        <v>-0.000464058</v>
      </c>
      <c r="D21" s="2">
        <v>6.05012E-05</v>
      </c>
      <c r="U21" s="6">
        <f t="shared" si="9"/>
        <v>1701.99</v>
      </c>
      <c r="X21" s="6">
        <f t="shared" si="10"/>
        <v>2470.9300000000003</v>
      </c>
      <c r="Y21" s="6">
        <f t="shared" si="7"/>
        <v>-0.9046140000000009</v>
      </c>
      <c r="Z21" s="6">
        <f t="shared" si="7"/>
        <v>-3.5329500000000005</v>
      </c>
      <c r="AA21" s="6">
        <f t="shared" si="7"/>
        <v>0.7262319999999985</v>
      </c>
      <c r="AB21" s="6">
        <f t="shared" si="7"/>
        <v>-0.06017559999999884</v>
      </c>
      <c r="AC21" s="6">
        <f t="shared" si="7"/>
        <v>-2.0906199999999973</v>
      </c>
      <c r="AD21" s="6">
        <f t="shared" si="7"/>
        <v>0.7465309999999938</v>
      </c>
      <c r="AE21" s="6">
        <f t="shared" si="7"/>
        <v>10.492499999999984</v>
      </c>
      <c r="AF21" s="6">
        <f t="shared" si="11"/>
        <v>-42.35369999999969</v>
      </c>
      <c r="AG21" s="6">
        <f t="shared" si="8"/>
        <v>4.6634</v>
      </c>
      <c r="AH21" s="6">
        <f t="shared" si="8"/>
        <v>1.1205799999999992</v>
      </c>
      <c r="AI21" s="6">
        <f t="shared" si="8"/>
        <v>4.63128</v>
      </c>
      <c r="AJ21" s="6">
        <f t="shared" si="8"/>
        <v>-3.18025</v>
      </c>
      <c r="AK21" s="6">
        <f t="shared" si="8"/>
        <v>-6.478480000000001</v>
      </c>
      <c r="AL21" s="6">
        <f t="shared" si="8"/>
        <v>12.459000000000001</v>
      </c>
      <c r="AM21" s="6">
        <f t="shared" si="8"/>
        <v>28.58100000000001</v>
      </c>
    </row>
    <row r="22" spans="2:39" ht="12.75">
      <c r="B22">
        <v>6</v>
      </c>
      <c r="C22" s="2">
        <v>5.67186E-06</v>
      </c>
      <c r="D22" s="2">
        <v>0.000333959</v>
      </c>
      <c r="U22" s="6">
        <f t="shared" si="9"/>
        <v>1801.85</v>
      </c>
      <c r="X22" s="6">
        <f t="shared" si="10"/>
        <v>2469.0699999999997</v>
      </c>
      <c r="Y22" s="6">
        <f t="shared" si="7"/>
        <v>-0.858977000000001</v>
      </c>
      <c r="Z22" s="6">
        <f t="shared" si="7"/>
        <v>-3.1684200000000007</v>
      </c>
      <c r="AA22" s="6">
        <f t="shared" si="7"/>
        <v>0.9733539999999986</v>
      </c>
      <c r="AB22" s="6">
        <f t="shared" si="7"/>
        <v>0.11344100000000114</v>
      </c>
      <c r="AC22" s="6">
        <f t="shared" si="7"/>
        <v>-1.7532199999999971</v>
      </c>
      <c r="AD22" s="6">
        <f t="shared" si="7"/>
        <v>1.0228299999999937</v>
      </c>
      <c r="AE22" s="6">
        <f t="shared" si="7"/>
        <v>14.514899999999983</v>
      </c>
      <c r="AF22" s="6">
        <f t="shared" si="11"/>
        <v>-42.106399999999695</v>
      </c>
      <c r="AG22" s="6">
        <f t="shared" si="8"/>
        <v>5.681730000000001</v>
      </c>
      <c r="AH22" s="6">
        <f t="shared" si="8"/>
        <v>1.1641799999999993</v>
      </c>
      <c r="AI22" s="6">
        <f t="shared" si="8"/>
        <v>4.75614</v>
      </c>
      <c r="AJ22" s="6">
        <f t="shared" si="8"/>
        <v>-3.1011</v>
      </c>
      <c r="AK22" s="6">
        <f t="shared" si="8"/>
        <v>-6.914460000000001</v>
      </c>
      <c r="AL22" s="6">
        <f t="shared" si="8"/>
        <v>12.4889</v>
      </c>
      <c r="AM22" s="6">
        <f t="shared" si="8"/>
        <v>29.781100000000006</v>
      </c>
    </row>
    <row r="23" spans="2:33" ht="12.75">
      <c r="B23">
        <v>7</v>
      </c>
      <c r="C23" s="2">
        <v>-0.000683437</v>
      </c>
      <c r="D23" s="2">
        <v>0.000219217</v>
      </c>
      <c r="AG23" s="1"/>
    </row>
    <row r="24" spans="2:33" ht="12.75">
      <c r="B24">
        <v>8</v>
      </c>
      <c r="C24" s="2">
        <v>7.11205E-05</v>
      </c>
      <c r="D24" s="2">
        <v>0.00142013</v>
      </c>
      <c r="AG24" s="1"/>
    </row>
    <row r="25" spans="2:33" ht="12.75">
      <c r="B25">
        <v>9</v>
      </c>
      <c r="C25" s="2">
        <v>-0.00301765</v>
      </c>
      <c r="D25" s="2">
        <v>0.00137249</v>
      </c>
      <c r="AG25" s="1"/>
    </row>
    <row r="26" spans="2:33" ht="12.75">
      <c r="B26">
        <v>10</v>
      </c>
      <c r="C26" s="2">
        <v>0.0024153</v>
      </c>
      <c r="D26" s="2">
        <v>0.00406686</v>
      </c>
      <c r="AG26" s="1"/>
    </row>
    <row r="27" spans="2:33" ht="12.75">
      <c r="B27">
        <v>11</v>
      </c>
      <c r="C27" s="2">
        <v>-0.00588032</v>
      </c>
      <c r="D27" s="2">
        <v>0.00426055</v>
      </c>
      <c r="AG27" s="1"/>
    </row>
    <row r="28" spans="2:33" ht="12.75">
      <c r="B28">
        <v>12</v>
      </c>
      <c r="C28" s="2">
        <v>0.0157159</v>
      </c>
      <c r="D28" s="2">
        <v>0.0145454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-0.062893</v>
      </c>
      <c r="D29" s="2">
        <v>0.0534504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0.132149</v>
      </c>
      <c r="D30" s="2">
        <v>0.0544597</v>
      </c>
      <c r="U30" t="s">
        <v>111</v>
      </c>
      <c r="V30" s="11">
        <f>K1</f>
        <v>-4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4157018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-4</v>
      </c>
      <c r="L31" t="s">
        <v>62</v>
      </c>
      <c r="M31" t="s">
        <v>82</v>
      </c>
      <c r="N31">
        <v>1302.5</v>
      </c>
      <c r="O31" t="s">
        <v>84</v>
      </c>
      <c r="P31" t="s">
        <v>82</v>
      </c>
      <c r="Q31" s="2">
        <v>0.745205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503.57</v>
      </c>
      <c r="X32" s="13"/>
    </row>
    <row r="33" spans="2:32" ht="12.75">
      <c r="B33">
        <v>2</v>
      </c>
      <c r="C33" s="2">
        <v>-0.247875</v>
      </c>
      <c r="D33" s="2">
        <v>0.00417954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3.61173E-05</v>
      </c>
      <c r="D34" s="2">
        <v>9.28322E-05</v>
      </c>
      <c r="V34" s="11">
        <f aca="true" t="shared" si="12" ref="V34:V44">W34+$V$30</f>
        <v>-4.5</v>
      </c>
      <c r="W34">
        <v>-0.5</v>
      </c>
      <c r="Y34" s="4">
        <f>Y$29*AG$16*$W34^Y$30</f>
        <v>1.3525550000000002</v>
      </c>
      <c r="Z34" s="4">
        <f>Z$29*Z$16*$W34^Z$30</f>
        <v>-0.781465</v>
      </c>
      <c r="AA34" s="4">
        <f>AA$29*AI$16*$W34^AA$30</f>
        <v>0.277293125</v>
      </c>
      <c r="AB34" s="4">
        <f>AB$29*AB$16*$W34^AB$30</f>
        <v>-0.006280218750000037</v>
      </c>
      <c r="AC34" s="4">
        <f>AC$29*AK$16*$W34^AC$30</f>
        <v>0.11948296875</v>
      </c>
      <c r="AD34" s="4">
        <f>AD$29*AD$16*$W34^AD$30</f>
        <v>0.010904531249999953</v>
      </c>
      <c r="AE34" s="4">
        <f>AE$29*AM$16*$W34^AE$30</f>
        <v>0.12173945312500004</v>
      </c>
      <c r="AF34" s="4">
        <f>SUM(Y34:AE34)</f>
        <v>1.0942298593750002</v>
      </c>
    </row>
    <row r="35" spans="2:32" ht="12.75">
      <c r="B35">
        <v>4</v>
      </c>
      <c r="C35" s="2">
        <v>-0.000476607</v>
      </c>
      <c r="D35" s="2">
        <v>0.000120494</v>
      </c>
      <c r="V35" s="11">
        <f t="shared" si="12"/>
        <v>-4.4</v>
      </c>
      <c r="W35">
        <v>-0.4</v>
      </c>
      <c r="Y35" s="4">
        <f aca="true" t="shared" si="13" ref="Y35:Y44">Y$29*AG$16*$W35^Y$30</f>
        <v>0.8656352000000003</v>
      </c>
      <c r="Z35" s="4">
        <f aca="true" t="shared" si="14" ref="Z35:Z44">Z$29*Z$16*$W35^Z$30</f>
        <v>-0.4001100800000001</v>
      </c>
      <c r="AA35" s="4">
        <f aca="true" t="shared" si="15" ref="AA35:AA44">AA$29*AI$16*$W35^AA$30</f>
        <v>0.11357926400000004</v>
      </c>
      <c r="AB35" s="4">
        <f aca="true" t="shared" si="16" ref="AB35:AB44">AB$29*AB$16*$W35^AB$30</f>
        <v>-0.002057902080000013</v>
      </c>
      <c r="AC35" s="4">
        <f aca="true" t="shared" si="17" ref="AC35:AC44">AC$29*AK$16*$W35^AC$30</f>
        <v>0.03132174336000002</v>
      </c>
      <c r="AD35" s="4">
        <f aca="true" t="shared" si="18" ref="AD35:AD44">AD$29*AD$16*$W35^AD$30</f>
        <v>0.002286845951999992</v>
      </c>
      <c r="AE35" s="4">
        <f aca="true" t="shared" si="19" ref="AE35:AE44">AE$29*AM$16*$W35^AE$30</f>
        <v>0.020424491008000024</v>
      </c>
      <c r="AF35" s="4">
        <f aca="true" t="shared" si="20" ref="AF35:AF44">SUM(Y35:AE35)</f>
        <v>0.6310795622400003</v>
      </c>
    </row>
    <row r="36" spans="2:32" ht="12.75">
      <c r="B36">
        <v>5</v>
      </c>
      <c r="C36" s="2">
        <v>-0.000478646</v>
      </c>
      <c r="D36" s="2">
        <v>7.69323E-05</v>
      </c>
      <c r="V36" s="11">
        <f t="shared" si="12"/>
        <v>-4.3</v>
      </c>
      <c r="W36">
        <v>-0.3</v>
      </c>
      <c r="Y36" s="4">
        <f t="shared" si="13"/>
        <v>0.48691980000000007</v>
      </c>
      <c r="Z36" s="4">
        <f t="shared" si="14"/>
        <v>-0.16879644</v>
      </c>
      <c r="AA36" s="4">
        <f t="shared" si="15"/>
        <v>0.035937188999999994</v>
      </c>
      <c r="AB36" s="4">
        <f t="shared" si="16"/>
        <v>-0.0004883498100000028</v>
      </c>
      <c r="AC36" s="4">
        <f t="shared" si="17"/>
        <v>0.00557459739</v>
      </c>
      <c r="AD36" s="4">
        <f t="shared" si="18"/>
        <v>0.00030525708599999865</v>
      </c>
      <c r="AE36" s="4">
        <f t="shared" si="19"/>
        <v>0.0020447553330000005</v>
      </c>
      <c r="AF36" s="4">
        <f t="shared" si="20"/>
        <v>0.36149680899900005</v>
      </c>
    </row>
    <row r="37" spans="2:32" ht="12.75">
      <c r="B37">
        <v>6</v>
      </c>
      <c r="C37" s="2">
        <v>-4.46592E-06</v>
      </c>
      <c r="D37" s="2">
        <v>0.000345296</v>
      </c>
      <c r="V37" s="11">
        <f t="shared" si="12"/>
        <v>-4.2</v>
      </c>
      <c r="W37">
        <v>-0.2</v>
      </c>
      <c r="Y37" s="4">
        <f t="shared" si="13"/>
        <v>0.21640880000000007</v>
      </c>
      <c r="Z37" s="4">
        <f t="shared" si="14"/>
        <v>-0.05001376000000001</v>
      </c>
      <c r="AA37" s="4">
        <f t="shared" si="15"/>
        <v>0.0070987040000000026</v>
      </c>
      <c r="AB37" s="4">
        <f t="shared" si="16"/>
        <v>-6.430944000000041E-05</v>
      </c>
      <c r="AC37" s="4">
        <f t="shared" si="17"/>
        <v>0.0004894022400000003</v>
      </c>
      <c r="AD37" s="4">
        <f t="shared" si="18"/>
        <v>1.7865983999999937E-05</v>
      </c>
      <c r="AE37" s="4">
        <f t="shared" si="19"/>
        <v>7.978316800000009E-05</v>
      </c>
      <c r="AF37" s="4">
        <f t="shared" si="20"/>
        <v>0.17401648595200006</v>
      </c>
    </row>
    <row r="38" spans="2:32" ht="12.75">
      <c r="B38">
        <v>7</v>
      </c>
      <c r="C38" s="2">
        <v>-0.000666065</v>
      </c>
      <c r="D38" s="2">
        <v>0.000216482</v>
      </c>
      <c r="V38" s="11">
        <f t="shared" si="12"/>
        <v>-4.1</v>
      </c>
      <c r="W38">
        <v>-0.1</v>
      </c>
      <c r="Y38" s="4">
        <f t="shared" si="13"/>
        <v>0.05410220000000002</v>
      </c>
      <c r="Z38" s="4">
        <f t="shared" si="14"/>
        <v>-0.006251720000000001</v>
      </c>
      <c r="AA38" s="4">
        <f t="shared" si="15"/>
        <v>0.00044366900000000016</v>
      </c>
      <c r="AB38" s="4">
        <f t="shared" si="16"/>
        <v>-2.0096700000000127E-06</v>
      </c>
      <c r="AC38" s="4">
        <f t="shared" si="17"/>
        <v>7.646910000000005E-06</v>
      </c>
      <c r="AD38" s="4">
        <f t="shared" si="18"/>
        <v>1.395779999999995E-07</v>
      </c>
      <c r="AE38" s="4">
        <f t="shared" si="19"/>
        <v>3.1165300000000036E-07</v>
      </c>
      <c r="AF38" s="4">
        <f t="shared" si="20"/>
        <v>0.04830023747100001</v>
      </c>
    </row>
    <row r="39" spans="2:32" ht="12.75">
      <c r="B39">
        <v>8</v>
      </c>
      <c r="C39" s="2">
        <v>3.46548E-05</v>
      </c>
      <c r="D39" s="2">
        <v>0.00132695</v>
      </c>
      <c r="V39" s="11">
        <f t="shared" si="12"/>
        <v>-4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-0.00287213</v>
      </c>
      <c r="D40" s="2">
        <v>0.0012461</v>
      </c>
      <c r="V40" s="11">
        <f t="shared" si="12"/>
        <v>-3.9</v>
      </c>
      <c r="W40">
        <v>0.1</v>
      </c>
      <c r="Y40" s="4">
        <f t="shared" si="13"/>
        <v>0.05410220000000002</v>
      </c>
      <c r="Z40" s="4">
        <f t="shared" si="14"/>
        <v>0.006251720000000001</v>
      </c>
      <c r="AA40" s="4">
        <f t="shared" si="15"/>
        <v>0.00044366900000000016</v>
      </c>
      <c r="AB40" s="4">
        <f t="shared" si="16"/>
        <v>2.0096700000000127E-06</v>
      </c>
      <c r="AC40" s="4">
        <f t="shared" si="17"/>
        <v>7.646910000000005E-06</v>
      </c>
      <c r="AD40" s="4">
        <f t="shared" si="18"/>
        <v>-1.395779999999995E-07</v>
      </c>
      <c r="AE40" s="4">
        <f t="shared" si="19"/>
        <v>3.1165300000000036E-07</v>
      </c>
      <c r="AF40" s="4">
        <f t="shared" si="20"/>
        <v>0.060807417655000015</v>
      </c>
    </row>
    <row r="41" spans="2:32" ht="12.75">
      <c r="B41">
        <v>10</v>
      </c>
      <c r="C41" s="2">
        <v>0.0024897</v>
      </c>
      <c r="D41" s="2">
        <v>0.00393285</v>
      </c>
      <c r="V41" s="11">
        <f t="shared" si="12"/>
        <v>-3.8</v>
      </c>
      <c r="W41">
        <v>0.2</v>
      </c>
      <c r="Y41" s="4">
        <f t="shared" si="13"/>
        <v>0.21640880000000007</v>
      </c>
      <c r="Z41" s="4">
        <f t="shared" si="14"/>
        <v>0.05001376000000001</v>
      </c>
      <c r="AA41" s="4">
        <f t="shared" si="15"/>
        <v>0.0070987040000000026</v>
      </c>
      <c r="AB41" s="4">
        <f t="shared" si="16"/>
        <v>6.430944000000041E-05</v>
      </c>
      <c r="AC41" s="4">
        <f t="shared" si="17"/>
        <v>0.0004894022400000003</v>
      </c>
      <c r="AD41" s="4">
        <f t="shared" si="18"/>
        <v>-1.7865983999999937E-05</v>
      </c>
      <c r="AE41" s="4">
        <f t="shared" si="19"/>
        <v>7.978316800000009E-05</v>
      </c>
      <c r="AF41" s="4">
        <f t="shared" si="20"/>
        <v>0.2741368928640001</v>
      </c>
    </row>
    <row r="42" spans="2:32" ht="12.75">
      <c r="B42">
        <v>11</v>
      </c>
      <c r="C42" s="2">
        <v>-0.00605329</v>
      </c>
      <c r="D42" s="2">
        <v>0.00486784</v>
      </c>
      <c r="V42" s="11">
        <f t="shared" si="12"/>
        <v>-3.7</v>
      </c>
      <c r="W42">
        <v>0.3</v>
      </c>
      <c r="Y42" s="4">
        <f t="shared" si="13"/>
        <v>0.48691980000000007</v>
      </c>
      <c r="Z42" s="4">
        <f t="shared" si="14"/>
        <v>0.16879644</v>
      </c>
      <c r="AA42" s="4">
        <f t="shared" si="15"/>
        <v>0.035937188999999994</v>
      </c>
      <c r="AB42" s="4">
        <f t="shared" si="16"/>
        <v>0.0004883498100000028</v>
      </c>
      <c r="AC42" s="4">
        <f t="shared" si="17"/>
        <v>0.00557459739</v>
      </c>
      <c r="AD42" s="4">
        <f t="shared" si="18"/>
        <v>-0.00030525708599999865</v>
      </c>
      <c r="AE42" s="4">
        <f t="shared" si="19"/>
        <v>0.0020447553330000005</v>
      </c>
      <c r="AF42" s="4">
        <f t="shared" si="20"/>
        <v>0.699455874447</v>
      </c>
    </row>
    <row r="43" spans="2:32" ht="12.75">
      <c r="B43">
        <v>12</v>
      </c>
      <c r="C43" s="2">
        <v>0.0166183</v>
      </c>
      <c r="D43" s="2">
        <v>0.0122043</v>
      </c>
      <c r="V43" s="11">
        <f t="shared" si="12"/>
        <v>-3.6</v>
      </c>
      <c r="W43">
        <v>0.4</v>
      </c>
      <c r="Y43" s="4">
        <f t="shared" si="13"/>
        <v>0.8656352000000003</v>
      </c>
      <c r="Z43" s="4">
        <f t="shared" si="14"/>
        <v>0.4001100800000001</v>
      </c>
      <c r="AA43" s="4">
        <f t="shared" si="15"/>
        <v>0.11357926400000004</v>
      </c>
      <c r="AB43" s="4">
        <f t="shared" si="16"/>
        <v>0.002057902080000013</v>
      </c>
      <c r="AC43" s="4">
        <f t="shared" si="17"/>
        <v>0.03132174336000002</v>
      </c>
      <c r="AD43" s="4">
        <f t="shared" si="18"/>
        <v>-0.002286845951999992</v>
      </c>
      <c r="AE43" s="4">
        <f t="shared" si="19"/>
        <v>0.020424491008000024</v>
      </c>
      <c r="AF43" s="4">
        <f t="shared" si="20"/>
        <v>1.4308418344960003</v>
      </c>
    </row>
    <row r="44" spans="2:32" ht="12.75">
      <c r="B44">
        <v>13</v>
      </c>
      <c r="C44" s="2">
        <v>-0.0608544</v>
      </c>
      <c r="D44" s="2">
        <v>0.0550152</v>
      </c>
      <c r="V44" s="11">
        <f t="shared" si="12"/>
        <v>-3.5</v>
      </c>
      <c r="W44">
        <v>0.5</v>
      </c>
      <c r="Y44" s="4">
        <f t="shared" si="13"/>
        <v>1.3525550000000002</v>
      </c>
      <c r="Z44" s="4">
        <f t="shared" si="14"/>
        <v>0.781465</v>
      </c>
      <c r="AA44" s="4">
        <f t="shared" si="15"/>
        <v>0.277293125</v>
      </c>
      <c r="AB44" s="4">
        <f t="shared" si="16"/>
        <v>0.006280218750000037</v>
      </c>
      <c r="AC44" s="4">
        <f t="shared" si="17"/>
        <v>0.11948296875</v>
      </c>
      <c r="AD44" s="4">
        <f t="shared" si="18"/>
        <v>-0.010904531249999953</v>
      </c>
      <c r="AE44" s="4">
        <f t="shared" si="19"/>
        <v>0.12173945312500004</v>
      </c>
      <c r="AF44" s="4">
        <f t="shared" si="20"/>
        <v>2.647911234375</v>
      </c>
    </row>
    <row r="45" spans="2:22" ht="12.75">
      <c r="B45">
        <v>14</v>
      </c>
      <c r="C45" s="2">
        <v>0.144466</v>
      </c>
      <c r="D45" s="2">
        <v>0.0438233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4157018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-4</v>
      </c>
      <c r="L46" t="s">
        <v>62</v>
      </c>
      <c r="M46" t="s">
        <v>82</v>
      </c>
      <c r="N46">
        <v>1502.22</v>
      </c>
      <c r="O46" t="s">
        <v>84</v>
      </c>
      <c r="P46" t="s">
        <v>82</v>
      </c>
      <c r="Q46" s="2">
        <v>0.808972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1801.85</v>
      </c>
      <c r="X47" s="13"/>
    </row>
    <row r="48" spans="2:32" ht="12.75">
      <c r="B48">
        <v>2</v>
      </c>
      <c r="C48" s="2">
        <v>-0.247473</v>
      </c>
      <c r="D48" s="2">
        <v>0.00419437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0.000245632</v>
      </c>
      <c r="D49" s="2">
        <v>8.93785E-05</v>
      </c>
      <c r="V49" s="11">
        <f aca="true" t="shared" si="21" ref="V49:V59">W49+$V$30</f>
        <v>-4.5</v>
      </c>
      <c r="W49">
        <v>-0.5</v>
      </c>
      <c r="Y49" s="4">
        <f>Y$29*AG$22*$W49^Y$30</f>
        <v>-1.4204325000000002</v>
      </c>
      <c r="Z49" s="4">
        <f>Z$29*Z$22*$W49^Z$30</f>
        <v>-0.3960525000000001</v>
      </c>
      <c r="AA49" s="4">
        <f>AA$29*AI$22*$W49^AA$30</f>
        <v>0.29725875</v>
      </c>
      <c r="AB49" s="4">
        <f>AB$29*AB$22*$W49^AB$30</f>
        <v>-0.0035450312500000356</v>
      </c>
      <c r="AC49" s="4">
        <f>AC$29*AK$22*$W49^AC$30</f>
        <v>0.10803843750000001</v>
      </c>
      <c r="AD49" s="4">
        <f>AD$29*AD$22*$W49^AD$30</f>
        <v>0.00799085937499995</v>
      </c>
      <c r="AE49" s="4">
        <f>AE$29*AM$22*$W49^AE$30</f>
        <v>0.11633242187500002</v>
      </c>
      <c r="AF49" s="4">
        <f>SUM(Y49:AE49)</f>
        <v>-1.2904095625000005</v>
      </c>
    </row>
    <row r="50" spans="2:32" ht="12.75">
      <c r="B50">
        <v>4</v>
      </c>
      <c r="C50" s="2">
        <v>-0.000418005</v>
      </c>
      <c r="D50" s="2">
        <v>0.000117346</v>
      </c>
      <c r="V50" s="11">
        <f t="shared" si="21"/>
        <v>-4.4</v>
      </c>
      <c r="W50">
        <v>-0.4</v>
      </c>
      <c r="Y50" s="4">
        <f aca="true" t="shared" si="22" ref="Y50:Y59">Y$29*AG$22*$W50^Y$30</f>
        <v>-0.9090768000000004</v>
      </c>
      <c r="Z50" s="4">
        <f aca="true" t="shared" si="23" ref="Z50:Z59">Z$29*Z$22*$W50^Z$30</f>
        <v>-0.20277888000000008</v>
      </c>
      <c r="AA50" s="4">
        <f aca="true" t="shared" si="24" ref="AA50:AA59">AA$29*AI$22*$W50^AA$30</f>
        <v>0.12175718400000006</v>
      </c>
      <c r="AB50" s="4">
        <f aca="true" t="shared" si="25" ref="AB50:AB59">AB$29*AB$22*$W50^AB$30</f>
        <v>-0.0011616358400000123</v>
      </c>
      <c r="AC50" s="4">
        <f aca="true" t="shared" si="26" ref="AC50:AC59">AC$29*AK$22*$W50^AC$30</f>
        <v>0.02832162816000002</v>
      </c>
      <c r="AD50" s="4">
        <f aca="true" t="shared" si="27" ref="AD50:AD59">AD$29*AD$22*$W50^AD$30</f>
        <v>0.001675804671999991</v>
      </c>
      <c r="AE50" s="4">
        <f aca="true" t="shared" si="28" ref="AE50:AE59">AE$29*AM$22*$W50^AE$30</f>
        <v>0.01951734169600002</v>
      </c>
      <c r="AF50" s="4">
        <f aca="true" t="shared" si="29" ref="AF50:AF59">SUM(Y50:AE50)</f>
        <v>-0.9417453573120003</v>
      </c>
    </row>
    <row r="51" spans="2:32" ht="12.75">
      <c r="B51">
        <v>5</v>
      </c>
      <c r="C51" s="2">
        <v>-0.000473471</v>
      </c>
      <c r="D51" s="2">
        <v>7.07945E-05</v>
      </c>
      <c r="V51" s="11">
        <f t="shared" si="21"/>
        <v>-4.3</v>
      </c>
      <c r="W51">
        <v>-0.3</v>
      </c>
      <c r="Y51" s="4">
        <f t="shared" si="22"/>
        <v>-0.5113557000000001</v>
      </c>
      <c r="Z51" s="4">
        <f t="shared" si="23"/>
        <v>-0.08554734000000001</v>
      </c>
      <c r="AA51" s="4">
        <f t="shared" si="24"/>
        <v>0.038524734</v>
      </c>
      <c r="AB51" s="4">
        <f t="shared" si="25"/>
        <v>-0.00027566163000000276</v>
      </c>
      <c r="AC51" s="4">
        <f t="shared" si="26"/>
        <v>0.005040641340000001</v>
      </c>
      <c r="AD51" s="4">
        <f t="shared" si="27"/>
        <v>0.0002236929209999986</v>
      </c>
      <c r="AE51" s="4">
        <f t="shared" si="28"/>
        <v>0.0019539379710000002</v>
      </c>
      <c r="AF51" s="4">
        <f t="shared" si="29"/>
        <v>-0.5514356953980001</v>
      </c>
    </row>
    <row r="52" spans="2:32" ht="12.75">
      <c r="B52">
        <v>6</v>
      </c>
      <c r="C52" s="2">
        <v>-8.44247E-06</v>
      </c>
      <c r="D52" s="2">
        <v>0.000341298</v>
      </c>
      <c r="V52" s="11">
        <f t="shared" si="21"/>
        <v>-4.2</v>
      </c>
      <c r="W52">
        <v>-0.2</v>
      </c>
      <c r="Y52" s="4">
        <f t="shared" si="22"/>
        <v>-0.2272692000000001</v>
      </c>
      <c r="Z52" s="4">
        <f t="shared" si="23"/>
        <v>-0.02534736000000001</v>
      </c>
      <c r="AA52" s="4">
        <f t="shared" si="24"/>
        <v>0.007609824000000004</v>
      </c>
      <c r="AB52" s="4">
        <f t="shared" si="25"/>
        <v>-3.6301120000000385E-05</v>
      </c>
      <c r="AC52" s="4">
        <f t="shared" si="26"/>
        <v>0.00044252544000000034</v>
      </c>
      <c r="AD52" s="4">
        <f t="shared" si="27"/>
        <v>1.309222399999993E-05</v>
      </c>
      <c r="AE52" s="4">
        <f t="shared" si="28"/>
        <v>7.623961600000007E-05</v>
      </c>
      <c r="AF52" s="4">
        <f t="shared" si="29"/>
        <v>-0.24451117984000006</v>
      </c>
    </row>
    <row r="53" spans="2:32" ht="12.75">
      <c r="B53">
        <v>7</v>
      </c>
      <c r="C53" s="2">
        <v>-0.000690884</v>
      </c>
      <c r="D53" s="2">
        <v>0.000207354</v>
      </c>
      <c r="V53" s="11">
        <f t="shared" si="21"/>
        <v>-4.1</v>
      </c>
      <c r="W53">
        <v>-0.1</v>
      </c>
      <c r="Y53" s="4">
        <f t="shared" si="22"/>
        <v>-0.05681730000000002</v>
      </c>
      <c r="Z53" s="4">
        <f t="shared" si="23"/>
        <v>-0.0031684200000000012</v>
      </c>
      <c r="AA53" s="4">
        <f t="shared" si="24"/>
        <v>0.00047561400000000023</v>
      </c>
      <c r="AB53" s="4">
        <f t="shared" si="25"/>
        <v>-1.134410000000012E-06</v>
      </c>
      <c r="AC53" s="4">
        <f t="shared" si="26"/>
        <v>6.914460000000005E-06</v>
      </c>
      <c r="AD53" s="4">
        <f t="shared" si="27"/>
        <v>1.0228299999999945E-07</v>
      </c>
      <c r="AE53" s="4">
        <f t="shared" si="28"/>
        <v>2.978110000000003E-07</v>
      </c>
      <c r="AF53" s="4">
        <f t="shared" si="29"/>
        <v>-0.05950392585600002</v>
      </c>
    </row>
    <row r="54" spans="2:32" ht="12.75">
      <c r="B54">
        <v>8</v>
      </c>
      <c r="C54" s="2">
        <v>0.000101965</v>
      </c>
      <c r="D54" s="2">
        <v>0.00125334</v>
      </c>
      <c r="V54" s="11">
        <f t="shared" si="21"/>
        <v>-4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-0.00290633</v>
      </c>
      <c r="D55" s="2">
        <v>0.0012345</v>
      </c>
      <c r="V55" s="11">
        <f t="shared" si="21"/>
        <v>-3.9</v>
      </c>
      <c r="W55">
        <v>0.1</v>
      </c>
      <c r="Y55" s="4">
        <f t="shared" si="22"/>
        <v>-0.05681730000000002</v>
      </c>
      <c r="Z55" s="4">
        <f t="shared" si="23"/>
        <v>0.0031684200000000012</v>
      </c>
      <c r="AA55" s="4">
        <f t="shared" si="24"/>
        <v>0.00047561400000000023</v>
      </c>
      <c r="AB55" s="4">
        <f t="shared" si="25"/>
        <v>1.134410000000012E-06</v>
      </c>
      <c r="AC55" s="4">
        <f t="shared" si="26"/>
        <v>6.914460000000005E-06</v>
      </c>
      <c r="AD55" s="4">
        <f t="shared" si="27"/>
        <v>-1.0228299999999945E-07</v>
      </c>
      <c r="AE55" s="4">
        <f t="shared" si="28"/>
        <v>2.978110000000003E-07</v>
      </c>
      <c r="AF55" s="4">
        <f t="shared" si="29"/>
        <v>-0.053165021602000026</v>
      </c>
    </row>
    <row r="56" spans="2:32" ht="12.75">
      <c r="B56">
        <v>10</v>
      </c>
      <c r="C56" s="2">
        <v>0.00228</v>
      </c>
      <c r="D56" s="2">
        <v>0.00383279</v>
      </c>
      <c r="V56" s="11">
        <f t="shared" si="21"/>
        <v>-3.8</v>
      </c>
      <c r="W56">
        <v>0.2</v>
      </c>
      <c r="Y56" s="4">
        <f t="shared" si="22"/>
        <v>-0.2272692000000001</v>
      </c>
      <c r="Z56" s="4">
        <f t="shared" si="23"/>
        <v>0.02534736000000001</v>
      </c>
      <c r="AA56" s="4">
        <f t="shared" si="24"/>
        <v>0.007609824000000004</v>
      </c>
      <c r="AB56" s="4">
        <f t="shared" si="25"/>
        <v>3.6301120000000385E-05</v>
      </c>
      <c r="AC56" s="4">
        <f t="shared" si="26"/>
        <v>0.00044252544000000034</v>
      </c>
      <c r="AD56" s="4">
        <f t="shared" si="27"/>
        <v>-1.309222399999993E-05</v>
      </c>
      <c r="AE56" s="4">
        <f t="shared" si="28"/>
        <v>7.623961600000007E-05</v>
      </c>
      <c r="AF56" s="4">
        <f t="shared" si="29"/>
        <v>-0.19377004204800005</v>
      </c>
    </row>
    <row r="57" spans="2:32" ht="12.75">
      <c r="B57">
        <v>11</v>
      </c>
      <c r="C57" s="2">
        <v>-0.00700447</v>
      </c>
      <c r="D57" s="2">
        <v>0.00456389</v>
      </c>
      <c r="V57" s="11">
        <f t="shared" si="21"/>
        <v>-3.7</v>
      </c>
      <c r="W57">
        <v>0.3</v>
      </c>
      <c r="Y57" s="4">
        <f t="shared" si="22"/>
        <v>-0.5113557000000001</v>
      </c>
      <c r="Z57" s="4">
        <f t="shared" si="23"/>
        <v>0.08554734000000001</v>
      </c>
      <c r="AA57" s="4">
        <f t="shared" si="24"/>
        <v>0.038524734</v>
      </c>
      <c r="AB57" s="4">
        <f t="shared" si="25"/>
        <v>0.00027566163000000276</v>
      </c>
      <c r="AC57" s="4">
        <f t="shared" si="26"/>
        <v>0.005040641340000001</v>
      </c>
      <c r="AD57" s="4">
        <f t="shared" si="27"/>
        <v>-0.0002236929209999986</v>
      </c>
      <c r="AE57" s="4">
        <f t="shared" si="28"/>
        <v>0.0019539379710000002</v>
      </c>
      <c r="AF57" s="4">
        <f t="shared" si="29"/>
        <v>-0.38023707798000006</v>
      </c>
    </row>
    <row r="58" spans="2:32" ht="12.75">
      <c r="B58">
        <v>12</v>
      </c>
      <c r="C58" s="2">
        <v>0.0162103</v>
      </c>
      <c r="D58" s="2">
        <v>0.0131334</v>
      </c>
      <c r="V58" s="11">
        <f t="shared" si="21"/>
        <v>-3.6</v>
      </c>
      <c r="W58">
        <v>0.4</v>
      </c>
      <c r="Y58" s="4">
        <f t="shared" si="22"/>
        <v>-0.9090768000000004</v>
      </c>
      <c r="Z58" s="4">
        <f t="shared" si="23"/>
        <v>0.20277888000000008</v>
      </c>
      <c r="AA58" s="4">
        <f t="shared" si="24"/>
        <v>0.12175718400000006</v>
      </c>
      <c r="AB58" s="4">
        <f t="shared" si="25"/>
        <v>0.0011616358400000123</v>
      </c>
      <c r="AC58" s="4">
        <f t="shared" si="26"/>
        <v>0.02832162816000002</v>
      </c>
      <c r="AD58" s="4">
        <f t="shared" si="27"/>
        <v>-0.001675804671999991</v>
      </c>
      <c r="AE58" s="4">
        <f t="shared" si="28"/>
        <v>0.01951734169600002</v>
      </c>
      <c r="AF58" s="4">
        <f t="shared" si="29"/>
        <v>-0.5372159349760001</v>
      </c>
    </row>
    <row r="59" spans="2:32" ht="12.75">
      <c r="B59">
        <v>13</v>
      </c>
      <c r="C59" s="2">
        <v>-0.0599395</v>
      </c>
      <c r="D59" s="2">
        <v>0.0546748</v>
      </c>
      <c r="V59" s="11">
        <f t="shared" si="21"/>
        <v>-3.5</v>
      </c>
      <c r="W59">
        <v>0.5</v>
      </c>
      <c r="Y59" s="4">
        <f t="shared" si="22"/>
        <v>-1.4204325000000002</v>
      </c>
      <c r="Z59" s="4">
        <f t="shared" si="23"/>
        <v>0.3960525000000001</v>
      </c>
      <c r="AA59" s="4">
        <f t="shared" si="24"/>
        <v>0.29725875</v>
      </c>
      <c r="AB59" s="4">
        <f t="shared" si="25"/>
        <v>0.0035450312500000356</v>
      </c>
      <c r="AC59" s="4">
        <f t="shared" si="26"/>
        <v>0.10803843750000001</v>
      </c>
      <c r="AD59" s="4">
        <f t="shared" si="27"/>
        <v>-0.00799085937499995</v>
      </c>
      <c r="AE59" s="4">
        <f t="shared" si="28"/>
        <v>0.11633242187500002</v>
      </c>
      <c r="AF59" s="4">
        <f t="shared" si="29"/>
        <v>-0.50719621875</v>
      </c>
    </row>
    <row r="60" spans="2:4" ht="12.75">
      <c r="B60">
        <v>14</v>
      </c>
      <c r="C60" s="2">
        <v>0.138601</v>
      </c>
      <c r="D60" s="2">
        <v>0.0546353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4157018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-4</v>
      </c>
      <c r="L61" t="s">
        <v>62</v>
      </c>
      <c r="M61" t="s">
        <v>82</v>
      </c>
      <c r="N61">
        <v>1602.08</v>
      </c>
      <c r="O61" t="s">
        <v>84</v>
      </c>
      <c r="P61" t="s">
        <v>82</v>
      </c>
      <c r="Q61" s="2">
        <v>0.835364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-0.247291</v>
      </c>
      <c r="D63" s="2">
        <v>0.00417833</v>
      </c>
    </row>
    <row r="64" spans="2:4" ht="12.75">
      <c r="B64">
        <v>3</v>
      </c>
      <c r="C64" s="2">
        <v>0.000353747</v>
      </c>
      <c r="D64" s="2">
        <v>8.58157E-05</v>
      </c>
    </row>
    <row r="65" spans="2:4" ht="12.75">
      <c r="B65">
        <v>4</v>
      </c>
      <c r="C65" s="2">
        <v>-0.000386126</v>
      </c>
      <c r="D65" s="2">
        <v>0.000117631</v>
      </c>
    </row>
    <row r="66" spans="2:4" ht="12.75">
      <c r="B66">
        <v>5</v>
      </c>
      <c r="C66" s="2">
        <v>-0.0004775</v>
      </c>
      <c r="D66" s="2">
        <v>6.68958E-05</v>
      </c>
    </row>
    <row r="67" spans="2:4" ht="12.75">
      <c r="B67">
        <v>6</v>
      </c>
      <c r="C67" s="2">
        <v>-1.44269E-05</v>
      </c>
      <c r="D67" s="2">
        <v>0.000345224</v>
      </c>
    </row>
    <row r="68" spans="2:4" ht="12.75">
      <c r="B68">
        <v>7</v>
      </c>
      <c r="C68" s="2">
        <v>-0.000702189</v>
      </c>
      <c r="D68" s="2">
        <v>0.00014978</v>
      </c>
    </row>
    <row r="69" spans="2:4" ht="12.75">
      <c r="B69">
        <v>8</v>
      </c>
      <c r="C69" s="2">
        <v>6.40661E-05</v>
      </c>
      <c r="D69" s="2">
        <v>0.00130247</v>
      </c>
    </row>
    <row r="70" spans="2:4" ht="12.75">
      <c r="B70">
        <v>9</v>
      </c>
      <c r="C70" s="2">
        <v>-0.00300971</v>
      </c>
      <c r="D70" s="2">
        <v>0.00134915</v>
      </c>
    </row>
    <row r="71" spans="2:4" ht="12.75">
      <c r="B71">
        <v>10</v>
      </c>
      <c r="C71" s="2">
        <v>0.00253417</v>
      </c>
      <c r="D71" s="2">
        <v>0.00399152</v>
      </c>
    </row>
    <row r="72" spans="2:4" ht="12.75">
      <c r="B72">
        <v>11</v>
      </c>
      <c r="C72" s="2">
        <v>-0.00680375</v>
      </c>
      <c r="D72" s="2">
        <v>0.00426385</v>
      </c>
    </row>
    <row r="73" spans="2:4" ht="12.75">
      <c r="B73">
        <v>12</v>
      </c>
      <c r="C73" s="2">
        <v>0.0158358</v>
      </c>
      <c r="D73" s="2">
        <v>0.012234</v>
      </c>
    </row>
    <row r="74" spans="2:4" ht="12.75">
      <c r="B74">
        <v>13</v>
      </c>
      <c r="C74" s="2">
        <v>-0.0627921</v>
      </c>
      <c r="D74" s="2">
        <v>0.0593754</v>
      </c>
    </row>
    <row r="75" spans="2:4" ht="12.75">
      <c r="B75">
        <v>14</v>
      </c>
      <c r="C75" s="2">
        <v>0.140267</v>
      </c>
      <c r="D75" s="2">
        <v>0.051583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4157018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-4</v>
      </c>
      <c r="L76" t="s">
        <v>62</v>
      </c>
      <c r="M76" t="s">
        <v>82</v>
      </c>
      <c r="N76">
        <v>1701.99</v>
      </c>
      <c r="O76" t="s">
        <v>84</v>
      </c>
      <c r="P76" t="s">
        <v>82</v>
      </c>
      <c r="Q76" s="2">
        <v>0.858895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-0.247093</v>
      </c>
      <c r="D78" s="2">
        <v>0.00423537</v>
      </c>
    </row>
    <row r="79" spans="2:4" ht="12.75">
      <c r="B79">
        <v>3</v>
      </c>
      <c r="C79" s="2">
        <v>0.00046634</v>
      </c>
      <c r="D79" s="2">
        <v>9.04614E-05</v>
      </c>
    </row>
    <row r="80" spans="2:4" ht="12.75">
      <c r="B80">
        <v>4</v>
      </c>
      <c r="C80" s="2">
        <v>-0.000353295</v>
      </c>
      <c r="D80" s="2">
        <v>0.000112058</v>
      </c>
    </row>
    <row r="81" spans="2:4" ht="12.75">
      <c r="B81">
        <v>5</v>
      </c>
      <c r="C81" s="2">
        <v>-0.000463128</v>
      </c>
      <c r="D81" s="2">
        <v>7.26232E-05</v>
      </c>
    </row>
    <row r="82" spans="2:4" ht="12.75">
      <c r="B82">
        <v>6</v>
      </c>
      <c r="C82" s="2">
        <v>6.01756E-06</v>
      </c>
      <c r="D82" s="2">
        <v>0.000318025</v>
      </c>
    </row>
    <row r="83" spans="2:4" ht="12.75">
      <c r="B83">
        <v>7</v>
      </c>
      <c r="C83" s="2">
        <v>-0.000647848</v>
      </c>
      <c r="D83" s="2">
        <v>0.000209062</v>
      </c>
    </row>
    <row r="84" spans="2:4" ht="12.75">
      <c r="B84">
        <v>8</v>
      </c>
      <c r="C84" s="2">
        <v>7.46531E-05</v>
      </c>
      <c r="D84" s="2">
        <v>0.0012459</v>
      </c>
    </row>
    <row r="85" spans="2:4" ht="12.75">
      <c r="B85">
        <v>9</v>
      </c>
      <c r="C85" s="2">
        <v>-0.0028581</v>
      </c>
      <c r="D85" s="2">
        <v>0.00104925</v>
      </c>
    </row>
    <row r="86" spans="2:4" ht="12.75">
      <c r="B86">
        <v>10</v>
      </c>
      <c r="C86" s="2">
        <v>0.00262243</v>
      </c>
      <c r="D86" s="2">
        <v>0.00404081</v>
      </c>
    </row>
    <row r="87" spans="2:4" ht="12.75">
      <c r="B87">
        <v>11</v>
      </c>
      <c r="C87" s="2">
        <v>-0.00634256</v>
      </c>
      <c r="D87" s="2">
        <v>0.00398455</v>
      </c>
    </row>
    <row r="88" spans="2:4" ht="12.75">
      <c r="B88">
        <v>12</v>
      </c>
      <c r="C88" s="2">
        <v>0.017171</v>
      </c>
      <c r="D88" s="2">
        <v>0.0115576</v>
      </c>
    </row>
    <row r="89" spans="2:4" ht="12.75">
      <c r="B89">
        <v>13</v>
      </c>
      <c r="C89" s="2">
        <v>-0.0677331</v>
      </c>
      <c r="D89" s="2">
        <v>0.0504076</v>
      </c>
    </row>
    <row r="90" spans="2:4" ht="12.75">
      <c r="B90">
        <v>14</v>
      </c>
      <c r="C90" s="2">
        <v>0.149462</v>
      </c>
      <c r="D90" s="2">
        <v>0.0485803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4157018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-4</v>
      </c>
      <c r="L91" t="s">
        <v>62</v>
      </c>
      <c r="M91" t="s">
        <v>82</v>
      </c>
      <c r="N91">
        <v>1801.85</v>
      </c>
      <c r="O91" t="s">
        <v>84</v>
      </c>
      <c r="P91" t="s">
        <v>82</v>
      </c>
      <c r="Q91" s="2">
        <v>0.879569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-0.246907</v>
      </c>
      <c r="D93" s="2">
        <v>0.00421064</v>
      </c>
    </row>
    <row r="94" spans="2:4" ht="12.75">
      <c r="B94">
        <v>3</v>
      </c>
      <c r="C94" s="2">
        <v>0.000568173</v>
      </c>
      <c r="D94" s="2">
        <v>8.58977E-05</v>
      </c>
    </row>
    <row r="95" spans="2:4" ht="12.75">
      <c r="B95">
        <v>4</v>
      </c>
      <c r="C95" s="2">
        <v>-0.000316842</v>
      </c>
      <c r="D95" s="2">
        <v>0.000116418</v>
      </c>
    </row>
    <row r="96" spans="2:4" ht="12.75">
      <c r="B96">
        <v>5</v>
      </c>
      <c r="C96" s="2">
        <v>-0.000475614</v>
      </c>
      <c r="D96" s="2">
        <v>9.73354E-05</v>
      </c>
    </row>
    <row r="97" spans="2:4" ht="12.75">
      <c r="B97">
        <v>6</v>
      </c>
      <c r="C97" s="2">
        <v>-1.13441E-05</v>
      </c>
      <c r="D97" s="2">
        <v>0.00031011</v>
      </c>
    </row>
    <row r="98" spans="2:4" ht="12.75">
      <c r="B98">
        <v>7</v>
      </c>
      <c r="C98" s="2">
        <v>-0.000691446</v>
      </c>
      <c r="D98" s="2">
        <v>0.000175322</v>
      </c>
    </row>
    <row r="99" spans="2:4" ht="12.75">
      <c r="B99">
        <v>8</v>
      </c>
      <c r="C99" s="2">
        <v>0.000102283</v>
      </c>
      <c r="D99" s="2">
        <v>0.00124889</v>
      </c>
    </row>
    <row r="100" spans="2:4" ht="12.75">
      <c r="B100">
        <v>9</v>
      </c>
      <c r="C100" s="2">
        <v>-0.00297811</v>
      </c>
      <c r="D100" s="2">
        <v>0.00145149</v>
      </c>
    </row>
    <row r="101" spans="2:4" ht="12.75">
      <c r="B101">
        <v>10</v>
      </c>
      <c r="C101" s="2">
        <v>0.00236661</v>
      </c>
      <c r="D101" s="2">
        <v>0.0035545</v>
      </c>
    </row>
    <row r="102" spans="2:4" ht="12.75">
      <c r="B102">
        <v>11</v>
      </c>
      <c r="C102" s="2">
        <v>-0.00665882</v>
      </c>
      <c r="D102" s="2">
        <v>0.00443853</v>
      </c>
    </row>
    <row r="103" spans="2:4" ht="12.75">
      <c r="B103">
        <v>12</v>
      </c>
      <c r="C103" s="2">
        <v>0.0169032</v>
      </c>
      <c r="D103" s="2">
        <v>0.0127324</v>
      </c>
    </row>
    <row r="104" spans="2:4" ht="12.75">
      <c r="B104">
        <v>13</v>
      </c>
      <c r="C104" s="2">
        <v>-0.0639664</v>
      </c>
      <c r="D104" s="2">
        <v>0.0561366</v>
      </c>
    </row>
    <row r="105" spans="2:4" ht="12.75">
      <c r="B105">
        <v>14</v>
      </c>
      <c r="C105" s="2">
        <v>0.144654</v>
      </c>
      <c r="D105" s="2">
        <v>0.0460733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A1">
      <selection activeCell="I47" sqref="I47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5742187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4156933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-3</v>
      </c>
      <c r="L1" t="s">
        <v>62</v>
      </c>
      <c r="M1" t="s">
        <v>82</v>
      </c>
      <c r="N1">
        <v>503.5</v>
      </c>
      <c r="O1" t="s">
        <v>84</v>
      </c>
      <c r="P1" t="s">
        <v>82</v>
      </c>
      <c r="Q1" s="2">
        <v>0.235222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-0.331719</v>
      </c>
      <c r="D3" s="2">
        <v>0.00685007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-0.000351873</v>
      </c>
      <c r="D4" s="2">
        <v>0.000125615</v>
      </c>
      <c r="S4">
        <v>0</v>
      </c>
      <c r="U4" s="6">
        <f aca="true" ca="1" t="shared" si="2" ref="U4:U10">OFFSET($A$1,U$1+$T$1*$S4-1,13)</f>
        <v>503.5</v>
      </c>
      <c r="V4" s="6"/>
      <c r="W4" s="12">
        <f ca="1">-OFFSET($A$1,W$1+$T$1*$S4-1,16)</f>
        <v>-0.235222</v>
      </c>
      <c r="X4" s="6">
        <f aca="true" ca="1" t="shared" si="3" ref="X4:AE10">OFFSET($A$1,X$1+$T$1*$S4-1,2)*10000*$T$2</f>
        <v>-3317.19</v>
      </c>
      <c r="Y4" s="6">
        <f ca="1" t="shared" si="3"/>
        <v>-3.51873</v>
      </c>
      <c r="Z4" s="6">
        <f ca="1" t="shared" si="3"/>
        <v>-2.55295</v>
      </c>
      <c r="AA4" s="6">
        <f ca="1" t="shared" si="3"/>
        <v>-6.76512</v>
      </c>
      <c r="AB4" s="6">
        <f ca="1" t="shared" si="3"/>
        <v>-2.5503400000000003</v>
      </c>
      <c r="AC4" s="6">
        <f ca="1" t="shared" si="3"/>
        <v>-9.800049999999999</v>
      </c>
      <c r="AD4" s="6">
        <f ca="1" t="shared" si="3"/>
        <v>3.54016</v>
      </c>
      <c r="AE4" s="6">
        <f ca="1" t="shared" si="3"/>
        <v>-40.3966</v>
      </c>
      <c r="AF4" s="6">
        <f aca="true" ca="1" t="shared" si="4" ref="AF4:AM10">OFFSET($A$1,AF$1+$T$1*$S4-1,3)*10000*$T$2</f>
        <v>68.5007</v>
      </c>
      <c r="AG4" s="6">
        <f ca="1" t="shared" si="4"/>
        <v>1.25615</v>
      </c>
      <c r="AH4" s="6">
        <f ca="1" t="shared" si="4"/>
        <v>1.58055</v>
      </c>
      <c r="AI4" s="6">
        <f ca="1" t="shared" si="4"/>
        <v>1.21346</v>
      </c>
      <c r="AJ4" s="6">
        <f ca="1" t="shared" si="4"/>
        <v>4.80195</v>
      </c>
      <c r="AK4" s="6">
        <f ca="1" t="shared" si="4"/>
        <v>2.35785</v>
      </c>
      <c r="AL4" s="6">
        <f ca="1" t="shared" si="4"/>
        <v>18.6235</v>
      </c>
      <c r="AM4" s="6">
        <f ca="1" t="shared" si="4"/>
        <v>24.083099999999998</v>
      </c>
    </row>
    <row r="5" spans="2:39" ht="12.75">
      <c r="B5">
        <v>4</v>
      </c>
      <c r="C5" s="2">
        <v>-0.000255295</v>
      </c>
      <c r="D5" s="2">
        <v>0.000158055</v>
      </c>
      <c r="S5">
        <v>1</v>
      </c>
      <c r="U5" s="6">
        <f ca="1" t="shared" si="2"/>
        <v>1002.83</v>
      </c>
      <c r="V5" s="6"/>
      <c r="W5" s="12">
        <f aca="true" ca="1" t="shared" si="5" ref="W5:W10">-OFFSET($A$1,W$1+$T$1*$S5-1,16)</f>
        <v>-0.457607</v>
      </c>
      <c r="X5" s="6">
        <f ca="1" t="shared" si="3"/>
        <v>-3315</v>
      </c>
      <c r="Y5" s="6">
        <f ca="1" t="shared" si="3"/>
        <v>-2.0583400000000003</v>
      </c>
      <c r="Z5" s="6">
        <f ca="1" t="shared" si="3"/>
        <v>-2.4875</v>
      </c>
      <c r="AA5" s="6">
        <f ca="1" t="shared" si="3"/>
        <v>-6.1218</v>
      </c>
      <c r="AB5" s="6">
        <f ca="1" t="shared" si="3"/>
        <v>-2.3154</v>
      </c>
      <c r="AC5" s="6">
        <f ca="1" t="shared" si="3"/>
        <v>-9.17876</v>
      </c>
      <c r="AD5" s="6">
        <f ca="1" t="shared" si="3"/>
        <v>0.36971000000000004</v>
      </c>
      <c r="AE5" s="6">
        <f ca="1" t="shared" si="3"/>
        <v>-40.2834</v>
      </c>
      <c r="AF5" s="6">
        <f ca="1" t="shared" si="4"/>
        <v>68.1659</v>
      </c>
      <c r="AG5" s="6">
        <f ca="1" t="shared" si="4"/>
        <v>1.3037500000000002</v>
      </c>
      <c r="AH5" s="6">
        <f ca="1" t="shared" si="4"/>
        <v>1.56234</v>
      </c>
      <c r="AI5" s="6">
        <f ca="1" t="shared" si="4"/>
        <v>0.993489</v>
      </c>
      <c r="AJ5" s="6">
        <f ca="1" t="shared" si="4"/>
        <v>4.61851</v>
      </c>
      <c r="AK5" s="6">
        <f ca="1" t="shared" si="4"/>
        <v>2.98431</v>
      </c>
      <c r="AL5" s="6">
        <f ca="1" t="shared" si="4"/>
        <v>18.2743</v>
      </c>
      <c r="AM5" s="6">
        <f ca="1" t="shared" si="4"/>
        <v>18.7075</v>
      </c>
    </row>
    <row r="6" spans="2:39" ht="12.75">
      <c r="B6">
        <v>5</v>
      </c>
      <c r="C6" s="2">
        <v>-0.000676512</v>
      </c>
      <c r="D6" s="2">
        <v>0.000121346</v>
      </c>
      <c r="S6">
        <v>2</v>
      </c>
      <c r="U6" s="6">
        <f ca="1" t="shared" si="2"/>
        <v>1302.51</v>
      </c>
      <c r="V6" s="6"/>
      <c r="W6" s="12">
        <f ca="1" t="shared" si="5"/>
        <v>-0.558881</v>
      </c>
      <c r="X6" s="6">
        <f ca="1" t="shared" si="3"/>
        <v>-3311.2000000000003</v>
      </c>
      <c r="Y6" s="6">
        <f ca="1" t="shared" si="3"/>
        <v>-0.786061</v>
      </c>
      <c r="Z6" s="6">
        <f ca="1" t="shared" si="3"/>
        <v>-1.92922</v>
      </c>
      <c r="AA6" s="6">
        <f ca="1" t="shared" si="3"/>
        <v>-6.2715000000000005</v>
      </c>
      <c r="AB6" s="6">
        <f ca="1" t="shared" si="3"/>
        <v>-2.13253</v>
      </c>
      <c r="AC6" s="6">
        <f ca="1" t="shared" si="3"/>
        <v>-9.29867</v>
      </c>
      <c r="AD6" s="6">
        <f ca="1" t="shared" si="3"/>
        <v>2.2632</v>
      </c>
      <c r="AE6" s="6">
        <f ca="1" t="shared" si="3"/>
        <v>-39.868300000000005</v>
      </c>
      <c r="AF6" s="6">
        <f ca="1" t="shared" si="4"/>
        <v>68.2612</v>
      </c>
      <c r="AG6" s="6">
        <f ca="1" t="shared" si="4"/>
        <v>1.28274</v>
      </c>
      <c r="AH6" s="6">
        <f ca="1" t="shared" si="4"/>
        <v>1.41389</v>
      </c>
      <c r="AI6" s="6">
        <f ca="1" t="shared" si="4"/>
        <v>1.06198</v>
      </c>
      <c r="AJ6" s="6">
        <f ca="1" t="shared" si="4"/>
        <v>4.59519</v>
      </c>
      <c r="AK6" s="6">
        <f ca="1" t="shared" si="4"/>
        <v>2.91403</v>
      </c>
      <c r="AL6" s="6">
        <f ca="1" t="shared" si="4"/>
        <v>17.4066</v>
      </c>
      <c r="AM6" s="6">
        <f ca="1" t="shared" si="4"/>
        <v>20.4157</v>
      </c>
    </row>
    <row r="7" spans="2:39" ht="12.75">
      <c r="B7">
        <v>6</v>
      </c>
      <c r="C7" s="2">
        <v>-0.000255034</v>
      </c>
      <c r="D7" s="2">
        <v>0.000480195</v>
      </c>
      <c r="S7">
        <v>3</v>
      </c>
      <c r="U7" s="6">
        <f ca="1" t="shared" si="2"/>
        <v>1502.22</v>
      </c>
      <c r="V7" s="6"/>
      <c r="W7" s="12">
        <f ca="1" t="shared" si="5"/>
        <v>-0.60688</v>
      </c>
      <c r="X7" s="6">
        <f ca="1" t="shared" si="3"/>
        <v>-3308.2099999999996</v>
      </c>
      <c r="Y7" s="6">
        <f ca="1" t="shared" si="3"/>
        <v>0.0145971</v>
      </c>
      <c r="Z7" s="6">
        <f ca="1" t="shared" si="3"/>
        <v>-1.50545</v>
      </c>
      <c r="AA7" s="6">
        <f ca="1" t="shared" si="3"/>
        <v>-5.81685</v>
      </c>
      <c r="AB7" s="6">
        <f ca="1" t="shared" si="3"/>
        <v>-1.6974500000000001</v>
      </c>
      <c r="AC7" s="6">
        <f ca="1" t="shared" si="3"/>
        <v>-9.666120000000001</v>
      </c>
      <c r="AD7" s="6">
        <f ca="1" t="shared" si="3"/>
        <v>1.16753</v>
      </c>
      <c r="AE7" s="6">
        <f ca="1" t="shared" si="3"/>
        <v>-39.3759</v>
      </c>
      <c r="AF7" s="6">
        <f ca="1" t="shared" si="4"/>
        <v>67.9108</v>
      </c>
      <c r="AG7" s="6">
        <f ca="1" t="shared" si="4"/>
        <v>1.29863</v>
      </c>
      <c r="AH7" s="6">
        <f ca="1" t="shared" si="4"/>
        <v>1.31843</v>
      </c>
      <c r="AI7" s="6">
        <f ca="1" t="shared" si="4"/>
        <v>0.86975</v>
      </c>
      <c r="AJ7" s="6">
        <f ca="1" t="shared" si="4"/>
        <v>4.66268</v>
      </c>
      <c r="AK7" s="6">
        <f ca="1" t="shared" si="4"/>
        <v>3.37859</v>
      </c>
      <c r="AL7" s="6">
        <f ca="1" t="shared" si="4"/>
        <v>16.609</v>
      </c>
      <c r="AM7" s="6">
        <f ca="1" t="shared" si="4"/>
        <v>17.992800000000003</v>
      </c>
    </row>
    <row r="8" spans="2:39" ht="12.75">
      <c r="B8">
        <v>7</v>
      </c>
      <c r="C8" s="2">
        <v>-0.000980005</v>
      </c>
      <c r="D8" s="2">
        <v>0.000235785</v>
      </c>
      <c r="S8">
        <v>4</v>
      </c>
      <c r="U8" s="6">
        <f ca="1" t="shared" si="2"/>
        <v>1602.08</v>
      </c>
      <c r="V8" s="6"/>
      <c r="W8" s="12">
        <f ca="1" t="shared" si="5"/>
        <v>-0.626808</v>
      </c>
      <c r="X8" s="6">
        <f ca="1" t="shared" si="3"/>
        <v>-3306.7999999999997</v>
      </c>
      <c r="Y8" s="6">
        <f ca="1" t="shared" si="3"/>
        <v>0.500392</v>
      </c>
      <c r="Z8" s="6">
        <f ca="1" t="shared" si="3"/>
        <v>-1.3164099999999999</v>
      </c>
      <c r="AA8" s="6">
        <f ca="1" t="shared" si="3"/>
        <v>-6.16636</v>
      </c>
      <c r="AB8" s="6">
        <f ca="1" t="shared" si="3"/>
        <v>-1.74569</v>
      </c>
      <c r="AC8" s="6">
        <f ca="1" t="shared" si="3"/>
        <v>-9.49331</v>
      </c>
      <c r="AD8" s="6">
        <f ca="1" t="shared" si="3"/>
        <v>2.6180499999999998</v>
      </c>
      <c r="AE8" s="6">
        <f ca="1" t="shared" si="3"/>
        <v>-41.1816</v>
      </c>
      <c r="AF8" s="6">
        <f ca="1" t="shared" si="4"/>
        <v>67.9395</v>
      </c>
      <c r="AG8" s="6">
        <f ca="1" t="shared" si="4"/>
        <v>1.2158499999999999</v>
      </c>
      <c r="AH8" s="6">
        <f ca="1" t="shared" si="4"/>
        <v>1.3198100000000001</v>
      </c>
      <c r="AI8" s="6">
        <f ca="1" t="shared" si="4"/>
        <v>0.8121450000000001</v>
      </c>
      <c r="AJ8" s="6">
        <f ca="1" t="shared" si="4"/>
        <v>4.56387</v>
      </c>
      <c r="AK8" s="6">
        <f ca="1" t="shared" si="4"/>
        <v>2.74172</v>
      </c>
      <c r="AL8" s="6">
        <f ca="1" t="shared" si="4"/>
        <v>18.276500000000002</v>
      </c>
      <c r="AM8" s="6">
        <f ca="1" t="shared" si="4"/>
        <v>16.2052</v>
      </c>
    </row>
    <row r="9" spans="2:39" ht="12.75">
      <c r="B9">
        <v>8</v>
      </c>
      <c r="C9" s="2">
        <v>0.000354016</v>
      </c>
      <c r="D9" s="2">
        <v>0.00186235</v>
      </c>
      <c r="S9">
        <v>5</v>
      </c>
      <c r="U9" s="6">
        <f ca="1" t="shared" si="2"/>
        <v>1702</v>
      </c>
      <c r="V9" s="6"/>
      <c r="W9" s="12">
        <f ca="1" t="shared" si="5"/>
        <v>-0.644567</v>
      </c>
      <c r="X9" s="6">
        <f ca="1" t="shared" si="3"/>
        <v>-3305.46</v>
      </c>
      <c r="Y9" s="6">
        <f ca="1" t="shared" si="3"/>
        <v>0.995041</v>
      </c>
      <c r="Z9" s="6">
        <f ca="1" t="shared" si="3"/>
        <v>-1.02321</v>
      </c>
      <c r="AA9" s="6">
        <f ca="1" t="shared" si="3"/>
        <v>-6.1024199999999995</v>
      </c>
      <c r="AB9" s="6">
        <f ca="1" t="shared" si="3"/>
        <v>-1.9413500000000001</v>
      </c>
      <c r="AC9" s="6">
        <f ca="1" t="shared" si="3"/>
        <v>-9.5474</v>
      </c>
      <c r="AD9" s="6">
        <f ca="1" t="shared" si="3"/>
        <v>3.09072</v>
      </c>
      <c r="AE9" s="6">
        <f ca="1" t="shared" si="3"/>
        <v>-41.6142</v>
      </c>
      <c r="AF9" s="6">
        <f ca="1" t="shared" si="4"/>
        <v>68.143</v>
      </c>
      <c r="AG9" s="6">
        <f ca="1" t="shared" si="4"/>
        <v>1.2557399999999999</v>
      </c>
      <c r="AH9" s="6">
        <f ca="1" t="shared" si="4"/>
        <v>1.43985</v>
      </c>
      <c r="AI9" s="6">
        <f ca="1" t="shared" si="4"/>
        <v>0.890574</v>
      </c>
      <c r="AJ9" s="6">
        <f ca="1" t="shared" si="4"/>
        <v>4.2548</v>
      </c>
      <c r="AK9" s="6">
        <f ca="1" t="shared" si="4"/>
        <v>2.91784</v>
      </c>
      <c r="AL9" s="6">
        <f ca="1" t="shared" si="4"/>
        <v>17.712699999999998</v>
      </c>
      <c r="AM9" s="6">
        <f ca="1" t="shared" si="4"/>
        <v>19.378500000000003</v>
      </c>
    </row>
    <row r="10" spans="2:39" ht="12.75">
      <c r="B10">
        <v>9</v>
      </c>
      <c r="C10" s="2">
        <v>-0.00403966</v>
      </c>
      <c r="D10" s="2">
        <v>0.00240831</v>
      </c>
      <c r="S10">
        <v>6</v>
      </c>
      <c r="U10" s="6">
        <f ca="1" t="shared" si="2"/>
        <v>1801.85</v>
      </c>
      <c r="V10" s="6"/>
      <c r="W10" s="12">
        <f ca="1" t="shared" si="5"/>
        <v>-0.660128</v>
      </c>
      <c r="X10" s="6">
        <f ca="1" t="shared" si="3"/>
        <v>-3304.5299999999997</v>
      </c>
      <c r="Y10" s="6">
        <f ca="1" t="shared" si="3"/>
        <v>1.5631</v>
      </c>
      <c r="Z10" s="6">
        <f ca="1" t="shared" si="3"/>
        <v>-0.839215</v>
      </c>
      <c r="AA10" s="6">
        <f ca="1" t="shared" si="3"/>
        <v>-5.8405000000000005</v>
      </c>
      <c r="AB10" s="6">
        <f ca="1" t="shared" si="3"/>
        <v>-1.8647299999999998</v>
      </c>
      <c r="AC10" s="6">
        <f ca="1" t="shared" si="3"/>
        <v>-9.47431</v>
      </c>
      <c r="AD10" s="6">
        <f ca="1" t="shared" si="3"/>
        <v>2.64725</v>
      </c>
      <c r="AE10" s="6">
        <f ca="1" t="shared" si="3"/>
        <v>-39.3065</v>
      </c>
      <c r="AF10" s="6">
        <f ca="1" t="shared" si="4"/>
        <v>68.0084</v>
      </c>
      <c r="AG10" s="6">
        <f ca="1" t="shared" si="4"/>
        <v>1.20479</v>
      </c>
      <c r="AH10" s="6">
        <f ca="1" t="shared" si="4"/>
        <v>1.3533</v>
      </c>
      <c r="AI10" s="6">
        <f ca="1" t="shared" si="4"/>
        <v>0.949406</v>
      </c>
      <c r="AJ10" s="6">
        <f ca="1" t="shared" si="4"/>
        <v>4.5087600000000005</v>
      </c>
      <c r="AK10" s="6">
        <f ca="1" t="shared" si="4"/>
        <v>2.77282</v>
      </c>
      <c r="AL10" s="6">
        <f ca="1" t="shared" si="4"/>
        <v>16.8109</v>
      </c>
      <c r="AM10" s="6">
        <f ca="1" t="shared" si="4"/>
        <v>16.8809</v>
      </c>
    </row>
    <row r="11" spans="2:39" ht="12.75">
      <c r="B11">
        <v>10</v>
      </c>
      <c r="C11" s="2">
        <v>0.00353176</v>
      </c>
      <c r="D11" s="2">
        <v>0.00453773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-0.00991972</v>
      </c>
      <c r="D12" s="2">
        <v>0.00674194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0.0227914</v>
      </c>
      <c r="D13" s="2">
        <v>0.0198717</v>
      </c>
      <c r="U13" t="s">
        <v>113</v>
      </c>
      <c r="V13" s="8">
        <f>PI()/2</f>
        <v>1.5707963267948966</v>
      </c>
      <c r="W13" t="s">
        <v>125</v>
      </c>
    </row>
    <row r="14" spans="2:39" ht="12.75">
      <c r="B14">
        <v>13</v>
      </c>
      <c r="C14" s="2">
        <v>-0.0723681</v>
      </c>
      <c r="D14" s="2">
        <v>0.0742594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0.167813</v>
      </c>
      <c r="D15" s="2">
        <v>0.0749469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4156933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-3</v>
      </c>
      <c r="L16" t="s">
        <v>62</v>
      </c>
      <c r="M16" t="s">
        <v>82</v>
      </c>
      <c r="N16">
        <v>1002.83</v>
      </c>
      <c r="O16" t="s">
        <v>84</v>
      </c>
      <c r="P16" t="s">
        <v>82</v>
      </c>
      <c r="Q16" s="2">
        <v>0.457607</v>
      </c>
      <c r="U16" s="6">
        <f>U4</f>
        <v>503.5</v>
      </c>
      <c r="X16" s="6">
        <f>X4*COS(X$14*$V$13)+AF4*SIN(X$14*$V$13)</f>
        <v>3317.19</v>
      </c>
      <c r="Y16" s="6">
        <f aca="true" t="shared" si="7" ref="Y16:AE22">Y4*COS(Y$14*$V$13)+AG4*SIN(Y$14*$V$13)</f>
        <v>-1.2561499999999994</v>
      </c>
      <c r="Z16" s="6">
        <f t="shared" si="7"/>
        <v>-2.5529500000000005</v>
      </c>
      <c r="AA16" s="6">
        <f t="shared" si="7"/>
        <v>1.213459999999998</v>
      </c>
      <c r="AB16" s="6">
        <f t="shared" si="7"/>
        <v>2.550340000000002</v>
      </c>
      <c r="AC16" s="6">
        <f t="shared" si="7"/>
        <v>-2.357849999999996</v>
      </c>
      <c r="AD16" s="6">
        <f t="shared" si="7"/>
        <v>3.540159999999991</v>
      </c>
      <c r="AE16" s="6">
        <f t="shared" si="7"/>
        <v>24.083099999999977</v>
      </c>
      <c r="AF16" s="6">
        <f>AF4*COS(AF$14*$V$13)-X4*SIN(AF$14*$V$13)</f>
        <v>-68.50069999999958</v>
      </c>
      <c r="AG16" s="6">
        <f aca="true" t="shared" si="8" ref="AG16:AM22">AG4*COS(AG$14*$V$13)-Y4*SIN(AG$14*$V$13)</f>
        <v>-3.5187300000000006</v>
      </c>
      <c r="AH16" s="6">
        <f t="shared" si="8"/>
        <v>1.5805499999999992</v>
      </c>
      <c r="AI16" s="6">
        <f t="shared" si="8"/>
        <v>6.76512</v>
      </c>
      <c r="AJ16" s="6">
        <f t="shared" si="8"/>
        <v>-4.801949999999999</v>
      </c>
      <c r="AK16" s="6">
        <f t="shared" si="8"/>
        <v>-9.80005</v>
      </c>
      <c r="AL16" s="6">
        <f t="shared" si="8"/>
        <v>18.6235</v>
      </c>
      <c r="AM16" s="6">
        <f t="shared" si="8"/>
        <v>40.396600000000014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1002.83</v>
      </c>
      <c r="X17" s="6">
        <f aca="true" t="shared" si="10" ref="X17:X22">X5*COS(X$14*$V$13)+AF5*SIN(X$14*$V$13)</f>
        <v>3315</v>
      </c>
      <c r="Y17" s="6">
        <f t="shared" si="7"/>
        <v>-1.3037499999999997</v>
      </c>
      <c r="Z17" s="6">
        <f t="shared" si="7"/>
        <v>-2.4875000000000003</v>
      </c>
      <c r="AA17" s="6">
        <f t="shared" si="7"/>
        <v>0.9934889999999981</v>
      </c>
      <c r="AB17" s="6">
        <f t="shared" si="7"/>
        <v>2.3154000000000017</v>
      </c>
      <c r="AC17" s="6">
        <f t="shared" si="7"/>
        <v>-2.984309999999996</v>
      </c>
      <c r="AD17" s="6">
        <f t="shared" si="7"/>
        <v>0.3697099999999911</v>
      </c>
      <c r="AE17" s="6">
        <f t="shared" si="7"/>
        <v>18.70749999999998</v>
      </c>
      <c r="AF17" s="6">
        <f aca="true" t="shared" si="11" ref="AF17:AF22">AF5*COS(AF$14*$V$13)-X5*SIN(AF$14*$V$13)</f>
        <v>-68.16589999999958</v>
      </c>
      <c r="AG17" s="6">
        <f t="shared" si="8"/>
        <v>-2.0583400000000007</v>
      </c>
      <c r="AH17" s="6">
        <f t="shared" si="8"/>
        <v>1.5623399999999994</v>
      </c>
      <c r="AI17" s="6">
        <f t="shared" si="8"/>
        <v>6.1218</v>
      </c>
      <c r="AJ17" s="6">
        <f t="shared" si="8"/>
        <v>-4.618509999999999</v>
      </c>
      <c r="AK17" s="6">
        <f t="shared" si="8"/>
        <v>-9.178760000000002</v>
      </c>
      <c r="AL17" s="6">
        <f t="shared" si="8"/>
        <v>18.2743</v>
      </c>
      <c r="AM17" s="6">
        <f t="shared" si="8"/>
        <v>40.28340000000001</v>
      </c>
    </row>
    <row r="18" spans="2:39" ht="12.75">
      <c r="B18">
        <v>2</v>
      </c>
      <c r="C18" s="2">
        <v>-0.3315</v>
      </c>
      <c r="D18" s="2">
        <v>0.00681659</v>
      </c>
      <c r="U18" s="6">
        <f t="shared" si="9"/>
        <v>1302.51</v>
      </c>
      <c r="X18" s="6">
        <f t="shared" si="10"/>
        <v>3311.2000000000003</v>
      </c>
      <c r="Y18" s="6">
        <f t="shared" si="7"/>
        <v>-1.2827399999999998</v>
      </c>
      <c r="Z18" s="6">
        <f t="shared" si="7"/>
        <v>-1.9292200000000004</v>
      </c>
      <c r="AA18" s="6">
        <f t="shared" si="7"/>
        <v>1.061979999999998</v>
      </c>
      <c r="AB18" s="6">
        <f t="shared" si="7"/>
        <v>2.132530000000002</v>
      </c>
      <c r="AC18" s="6">
        <f t="shared" si="7"/>
        <v>-2.914029999999996</v>
      </c>
      <c r="AD18" s="6">
        <f t="shared" si="7"/>
        <v>2.2631999999999914</v>
      </c>
      <c r="AE18" s="6">
        <f t="shared" si="7"/>
        <v>20.41569999999998</v>
      </c>
      <c r="AF18" s="6">
        <f t="shared" si="11"/>
        <v>-68.26119999999959</v>
      </c>
      <c r="AG18" s="6">
        <f t="shared" si="8"/>
        <v>-0.7860610000000002</v>
      </c>
      <c r="AH18" s="6">
        <f t="shared" si="8"/>
        <v>1.4138899999999996</v>
      </c>
      <c r="AI18" s="6">
        <f t="shared" si="8"/>
        <v>6.2715000000000005</v>
      </c>
      <c r="AJ18" s="6">
        <f t="shared" si="8"/>
        <v>-4.595189999999999</v>
      </c>
      <c r="AK18" s="6">
        <f t="shared" si="8"/>
        <v>-9.298670000000001</v>
      </c>
      <c r="AL18" s="6">
        <f t="shared" si="8"/>
        <v>17.4066</v>
      </c>
      <c r="AM18" s="6">
        <f t="shared" si="8"/>
        <v>39.86830000000002</v>
      </c>
    </row>
    <row r="19" spans="2:39" ht="12.75">
      <c r="B19">
        <v>3</v>
      </c>
      <c r="C19" s="2">
        <v>-0.000205834</v>
      </c>
      <c r="D19" s="2">
        <v>0.000130375</v>
      </c>
      <c r="U19" s="6">
        <f t="shared" si="9"/>
        <v>1502.22</v>
      </c>
      <c r="X19" s="6">
        <f t="shared" si="10"/>
        <v>3308.2099999999996</v>
      </c>
      <c r="Y19" s="6">
        <f t="shared" si="7"/>
        <v>-1.29863</v>
      </c>
      <c r="Z19" s="6">
        <f t="shared" si="7"/>
        <v>-1.5054500000000002</v>
      </c>
      <c r="AA19" s="6">
        <f t="shared" si="7"/>
        <v>0.8697499999999982</v>
      </c>
      <c r="AB19" s="6">
        <f t="shared" si="7"/>
        <v>1.697450000000002</v>
      </c>
      <c r="AC19" s="6">
        <f t="shared" si="7"/>
        <v>-3.378589999999996</v>
      </c>
      <c r="AD19" s="6">
        <f t="shared" si="7"/>
        <v>1.1675299999999917</v>
      </c>
      <c r="AE19" s="6">
        <f t="shared" si="7"/>
        <v>17.99279999999998</v>
      </c>
      <c r="AF19" s="6">
        <f t="shared" si="11"/>
        <v>-67.91079999999958</v>
      </c>
      <c r="AG19" s="6">
        <f t="shared" si="8"/>
        <v>0.01459709999999976</v>
      </c>
      <c r="AH19" s="6">
        <f t="shared" si="8"/>
        <v>1.3184299999999995</v>
      </c>
      <c r="AI19" s="6">
        <f t="shared" si="8"/>
        <v>5.81685</v>
      </c>
      <c r="AJ19" s="6">
        <f t="shared" si="8"/>
        <v>-4.662679999999999</v>
      </c>
      <c r="AK19" s="6">
        <f t="shared" si="8"/>
        <v>-9.666120000000003</v>
      </c>
      <c r="AL19" s="6">
        <f t="shared" si="8"/>
        <v>16.609</v>
      </c>
      <c r="AM19" s="6">
        <f t="shared" si="8"/>
        <v>39.37590000000001</v>
      </c>
    </row>
    <row r="20" spans="2:39" ht="12.75">
      <c r="B20">
        <v>4</v>
      </c>
      <c r="C20" s="2">
        <v>-0.00024875</v>
      </c>
      <c r="D20" s="2">
        <v>0.000156234</v>
      </c>
      <c r="U20" s="6">
        <f t="shared" si="9"/>
        <v>1602.08</v>
      </c>
      <c r="X20" s="6">
        <f t="shared" si="10"/>
        <v>3306.7999999999997</v>
      </c>
      <c r="Y20" s="6">
        <f t="shared" si="7"/>
        <v>-1.2158499999999999</v>
      </c>
      <c r="Z20" s="6">
        <f t="shared" si="7"/>
        <v>-1.31641</v>
      </c>
      <c r="AA20" s="6">
        <f t="shared" si="7"/>
        <v>0.8121449999999982</v>
      </c>
      <c r="AB20" s="6">
        <f t="shared" si="7"/>
        <v>1.7456900000000017</v>
      </c>
      <c r="AC20" s="6">
        <f t="shared" si="7"/>
        <v>-2.741719999999996</v>
      </c>
      <c r="AD20" s="6">
        <f t="shared" si="7"/>
        <v>2.618049999999991</v>
      </c>
      <c r="AE20" s="6">
        <f t="shared" si="7"/>
        <v>16.20519999999998</v>
      </c>
      <c r="AF20" s="6">
        <f t="shared" si="11"/>
        <v>-67.93949999999958</v>
      </c>
      <c r="AG20" s="6">
        <f t="shared" si="8"/>
        <v>0.5003919999999997</v>
      </c>
      <c r="AH20" s="6">
        <f t="shared" si="8"/>
        <v>1.31981</v>
      </c>
      <c r="AI20" s="6">
        <f t="shared" si="8"/>
        <v>6.16636</v>
      </c>
      <c r="AJ20" s="6">
        <f t="shared" si="8"/>
        <v>-4.563869999999999</v>
      </c>
      <c r="AK20" s="6">
        <f t="shared" si="8"/>
        <v>-9.493310000000001</v>
      </c>
      <c r="AL20" s="6">
        <f t="shared" si="8"/>
        <v>18.276500000000002</v>
      </c>
      <c r="AM20" s="6">
        <f t="shared" si="8"/>
        <v>41.18160000000001</v>
      </c>
    </row>
    <row r="21" spans="2:39" ht="12.75">
      <c r="B21">
        <v>5</v>
      </c>
      <c r="C21" s="2">
        <v>-0.00061218</v>
      </c>
      <c r="D21" s="2">
        <v>9.93489E-05</v>
      </c>
      <c r="U21" s="6">
        <f t="shared" si="9"/>
        <v>1702</v>
      </c>
      <c r="X21" s="6">
        <f t="shared" si="10"/>
        <v>3305.46</v>
      </c>
      <c r="Y21" s="6">
        <f t="shared" si="7"/>
        <v>-1.25574</v>
      </c>
      <c r="Z21" s="6">
        <f t="shared" si="7"/>
        <v>-1.0232100000000004</v>
      </c>
      <c r="AA21" s="6">
        <f t="shared" si="7"/>
        <v>0.8905739999999981</v>
      </c>
      <c r="AB21" s="6">
        <f t="shared" si="7"/>
        <v>1.9413500000000017</v>
      </c>
      <c r="AC21" s="6">
        <f t="shared" si="7"/>
        <v>-2.917839999999996</v>
      </c>
      <c r="AD21" s="6">
        <f t="shared" si="7"/>
        <v>3.0907199999999913</v>
      </c>
      <c r="AE21" s="6">
        <f t="shared" si="7"/>
        <v>19.37849999999998</v>
      </c>
      <c r="AF21" s="6">
        <f t="shared" si="11"/>
        <v>-68.1429999999996</v>
      </c>
      <c r="AG21" s="6">
        <f t="shared" si="8"/>
        <v>0.9950409999999997</v>
      </c>
      <c r="AH21" s="6">
        <f t="shared" si="8"/>
        <v>1.4398499999999999</v>
      </c>
      <c r="AI21" s="6">
        <f t="shared" si="8"/>
        <v>6.1024199999999995</v>
      </c>
      <c r="AJ21" s="6">
        <f t="shared" si="8"/>
        <v>-4.2547999999999995</v>
      </c>
      <c r="AK21" s="6">
        <f t="shared" si="8"/>
        <v>-9.547400000000001</v>
      </c>
      <c r="AL21" s="6">
        <f t="shared" si="8"/>
        <v>17.712699999999998</v>
      </c>
      <c r="AM21" s="6">
        <f t="shared" si="8"/>
        <v>41.61420000000001</v>
      </c>
    </row>
    <row r="22" spans="2:39" ht="12.75">
      <c r="B22">
        <v>6</v>
      </c>
      <c r="C22" s="2">
        <v>-0.00023154</v>
      </c>
      <c r="D22" s="2">
        <v>0.000461851</v>
      </c>
      <c r="U22" s="6">
        <f t="shared" si="9"/>
        <v>1801.85</v>
      </c>
      <c r="X22" s="6">
        <f t="shared" si="10"/>
        <v>3304.5299999999997</v>
      </c>
      <c r="Y22" s="6">
        <f t="shared" si="7"/>
        <v>-1.2047900000000002</v>
      </c>
      <c r="Z22" s="6">
        <f t="shared" si="7"/>
        <v>-0.8392150000000004</v>
      </c>
      <c r="AA22" s="6">
        <f t="shared" si="7"/>
        <v>0.9494059999999982</v>
      </c>
      <c r="AB22" s="6">
        <f t="shared" si="7"/>
        <v>1.8647300000000013</v>
      </c>
      <c r="AC22" s="6">
        <f t="shared" si="7"/>
        <v>-2.772819999999996</v>
      </c>
      <c r="AD22" s="6">
        <f t="shared" si="7"/>
        <v>2.6472499999999917</v>
      </c>
      <c r="AE22" s="6">
        <f t="shared" si="7"/>
        <v>16.88089999999998</v>
      </c>
      <c r="AF22" s="6">
        <f t="shared" si="11"/>
        <v>-68.0083999999996</v>
      </c>
      <c r="AG22" s="6">
        <f t="shared" si="8"/>
        <v>1.5630999999999997</v>
      </c>
      <c r="AH22" s="6">
        <f t="shared" si="8"/>
        <v>1.3532999999999997</v>
      </c>
      <c r="AI22" s="6">
        <f t="shared" si="8"/>
        <v>5.8405000000000005</v>
      </c>
      <c r="AJ22" s="6">
        <f t="shared" si="8"/>
        <v>-4.50876</v>
      </c>
      <c r="AK22" s="6">
        <f t="shared" si="8"/>
        <v>-9.474310000000001</v>
      </c>
      <c r="AL22" s="6">
        <f t="shared" si="8"/>
        <v>16.8109</v>
      </c>
      <c r="AM22" s="6">
        <f t="shared" si="8"/>
        <v>39.30650000000001</v>
      </c>
    </row>
    <row r="23" spans="2:33" ht="12.75">
      <c r="B23">
        <v>7</v>
      </c>
      <c r="C23" s="2">
        <v>-0.000917876</v>
      </c>
      <c r="D23" s="2">
        <v>0.000298431</v>
      </c>
      <c r="AG23" s="1"/>
    </row>
    <row r="24" spans="2:33" ht="12.75">
      <c r="B24">
        <v>8</v>
      </c>
      <c r="C24" s="2">
        <v>3.6971E-05</v>
      </c>
      <c r="D24" s="2">
        <v>0.00182743</v>
      </c>
      <c r="AG24" s="1"/>
    </row>
    <row r="25" spans="2:33" ht="12.75">
      <c r="B25">
        <v>9</v>
      </c>
      <c r="C25" s="2">
        <v>-0.00402834</v>
      </c>
      <c r="D25" s="2">
        <v>0.00187075</v>
      </c>
      <c r="AG25" s="1"/>
    </row>
    <row r="26" spans="2:33" ht="12.75">
      <c r="B26">
        <v>10</v>
      </c>
      <c r="C26" s="2">
        <v>0.00350754</v>
      </c>
      <c r="D26" s="2">
        <v>0.00511019</v>
      </c>
      <c r="AG26" s="1"/>
    </row>
    <row r="27" spans="2:33" ht="12.75">
      <c r="B27">
        <v>11</v>
      </c>
      <c r="C27" s="2">
        <v>-0.0077132</v>
      </c>
      <c r="D27" s="2">
        <v>0.00572645</v>
      </c>
      <c r="AG27" s="1"/>
    </row>
    <row r="28" spans="2:33" ht="12.75">
      <c r="B28">
        <v>12</v>
      </c>
      <c r="C28" s="2">
        <v>0.0189111</v>
      </c>
      <c r="D28" s="2">
        <v>0.0159873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-0.0837871</v>
      </c>
      <c r="D29" s="2">
        <v>0.0744891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0.188526</v>
      </c>
      <c r="D30" s="2">
        <v>0.0762344</v>
      </c>
      <c r="U30" t="s">
        <v>111</v>
      </c>
      <c r="V30" s="11">
        <f>K1</f>
        <v>-3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4156933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-3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0.558881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</v>
      </c>
      <c r="X32" s="13"/>
    </row>
    <row r="33" spans="2:32" ht="12.75">
      <c r="B33">
        <v>2</v>
      </c>
      <c r="C33" s="2">
        <v>-0.33112</v>
      </c>
      <c r="D33" s="2">
        <v>0.00682612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-7.86061E-05</v>
      </c>
      <c r="D34" s="2">
        <v>0.000128274</v>
      </c>
      <c r="V34" s="11">
        <f aca="true" t="shared" si="12" ref="V34:V44">W34+$V$30</f>
        <v>-3.5</v>
      </c>
      <c r="W34">
        <v>-0.5</v>
      </c>
      <c r="Y34" s="4">
        <f>Y$29*AG$16*$W34^Y$30</f>
        <v>0.8796825000000001</v>
      </c>
      <c r="Z34" s="4">
        <f>Z$29*Z$16*$W34^Z$30</f>
        <v>-0.31911875000000006</v>
      </c>
      <c r="AA34" s="4">
        <f>AA$29*AI$16*$W34^AA$30</f>
        <v>0.42282</v>
      </c>
      <c r="AB34" s="4">
        <f>AB$29*AB$16*$W34^AB$30</f>
        <v>-0.07969812500000006</v>
      </c>
      <c r="AC34" s="4">
        <f>AC$29*AK$16*$W34^AC$30</f>
        <v>0.15312578125</v>
      </c>
      <c r="AD34" s="4">
        <f>AD$29*AD$16*$W34^AD$30</f>
        <v>0.02765749999999993</v>
      </c>
      <c r="AE34" s="4">
        <f>AE$29*AM$16*$W34^AE$30</f>
        <v>0.15779921875000005</v>
      </c>
      <c r="AF34" s="4">
        <f>SUM(Y34:AE34)</f>
        <v>1.242268125</v>
      </c>
    </row>
    <row r="35" spans="2:32" ht="12.75">
      <c r="B35">
        <v>4</v>
      </c>
      <c r="C35" s="2">
        <v>-0.000192922</v>
      </c>
      <c r="D35" s="2">
        <v>0.000141389</v>
      </c>
      <c r="V35" s="11">
        <f t="shared" si="12"/>
        <v>-3.4</v>
      </c>
      <c r="W35">
        <v>-0.4</v>
      </c>
      <c r="Y35" s="4">
        <f aca="true" t="shared" si="13" ref="Y35:Y44">Y$29*AG$16*$W35^Y$30</f>
        <v>0.5629968000000002</v>
      </c>
      <c r="Z35" s="4">
        <f aca="true" t="shared" si="14" ref="Z35:Z44">Z$29*Z$16*$W35^Z$30</f>
        <v>-0.16338880000000008</v>
      </c>
      <c r="AA35" s="4">
        <f aca="true" t="shared" si="15" ref="AA35:AA44">AA$29*AI$16*$W35^AA$30</f>
        <v>0.17318707200000008</v>
      </c>
      <c r="AB35" s="4">
        <f aca="true" t="shared" si="16" ref="AB35:AB44">AB$29*AB$16*$W35^AB$30</f>
        <v>-0.026115481600000035</v>
      </c>
      <c r="AC35" s="4">
        <f aca="true" t="shared" si="17" ref="AC35:AC44">AC$29*AK$16*$W35^AC$30</f>
        <v>0.040141004800000026</v>
      </c>
      <c r="AD35" s="4">
        <f aca="true" t="shared" si="18" ref="AD35:AD44">AD$29*AD$16*$W35^AD$30</f>
        <v>0.005800198143999989</v>
      </c>
      <c r="AE35" s="4">
        <f aca="true" t="shared" si="19" ref="AE35:AE44">AE$29*AM$16*$W35^AE$30</f>
        <v>0.02647431577600003</v>
      </c>
      <c r="AF35" s="4">
        <f aca="true" t="shared" si="20" ref="AF35:AF44">SUM(Y35:AE35)</f>
        <v>0.6190951091200002</v>
      </c>
    </row>
    <row r="36" spans="2:32" ht="12.75">
      <c r="B36">
        <v>5</v>
      </c>
      <c r="C36" s="2">
        <v>-0.00062715</v>
      </c>
      <c r="D36" s="2">
        <v>0.000106198</v>
      </c>
      <c r="V36" s="11">
        <f t="shared" si="12"/>
        <v>-3.3</v>
      </c>
      <c r="W36">
        <v>-0.3</v>
      </c>
      <c r="Y36" s="4">
        <f t="shared" si="13"/>
        <v>0.3166857</v>
      </c>
      <c r="Z36" s="4">
        <f t="shared" si="14"/>
        <v>-0.06892965000000001</v>
      </c>
      <c r="AA36" s="4">
        <f t="shared" si="15"/>
        <v>0.05479747199999999</v>
      </c>
      <c r="AB36" s="4">
        <f t="shared" si="16"/>
        <v>-0.006197326200000005</v>
      </c>
      <c r="AC36" s="4">
        <f t="shared" si="17"/>
        <v>0.00714423645</v>
      </c>
      <c r="AD36" s="4">
        <f t="shared" si="18"/>
        <v>0.0007742329919999979</v>
      </c>
      <c r="AE36" s="4">
        <f t="shared" si="19"/>
        <v>0.0026504209260000003</v>
      </c>
      <c r="AF36" s="4">
        <f t="shared" si="20"/>
        <v>0.306925086168</v>
      </c>
    </row>
    <row r="37" spans="2:32" ht="12.75">
      <c r="B37">
        <v>6</v>
      </c>
      <c r="C37" s="2">
        <v>-0.000213253</v>
      </c>
      <c r="D37" s="2">
        <v>0.000459519</v>
      </c>
      <c r="V37" s="11">
        <f t="shared" si="12"/>
        <v>-3.2</v>
      </c>
      <c r="W37">
        <v>-0.2</v>
      </c>
      <c r="Y37" s="4">
        <f t="shared" si="13"/>
        <v>0.14074920000000005</v>
      </c>
      <c r="Z37" s="4">
        <f t="shared" si="14"/>
        <v>-0.02042360000000001</v>
      </c>
      <c r="AA37" s="4">
        <f t="shared" si="15"/>
        <v>0.010824192000000005</v>
      </c>
      <c r="AB37" s="4">
        <f t="shared" si="16"/>
        <v>-0.0008161088000000011</v>
      </c>
      <c r="AC37" s="4">
        <f t="shared" si="17"/>
        <v>0.0006272032000000004</v>
      </c>
      <c r="AD37" s="4">
        <f t="shared" si="18"/>
        <v>4.531404799999992E-05</v>
      </c>
      <c r="AE37" s="4">
        <f t="shared" si="19"/>
        <v>0.00010341529600000012</v>
      </c>
      <c r="AF37" s="4">
        <f t="shared" si="20"/>
        <v>0.13110961574400007</v>
      </c>
    </row>
    <row r="38" spans="2:32" ht="12.75">
      <c r="B38">
        <v>7</v>
      </c>
      <c r="C38" s="2">
        <v>-0.000929867</v>
      </c>
      <c r="D38" s="2">
        <v>0.000291403</v>
      </c>
      <c r="V38" s="11">
        <f t="shared" si="12"/>
        <v>-3.1</v>
      </c>
      <c r="W38">
        <v>-0.1</v>
      </c>
      <c r="Y38" s="4">
        <f t="shared" si="13"/>
        <v>0.03518730000000001</v>
      </c>
      <c r="Z38" s="4">
        <f t="shared" si="14"/>
        <v>-0.0025529500000000013</v>
      </c>
      <c r="AA38" s="4">
        <f t="shared" si="15"/>
        <v>0.0006765120000000003</v>
      </c>
      <c r="AB38" s="4">
        <f t="shared" si="16"/>
        <v>-2.5503400000000034E-05</v>
      </c>
      <c r="AC38" s="4">
        <f t="shared" si="17"/>
        <v>9.800050000000006E-06</v>
      </c>
      <c r="AD38" s="4">
        <f t="shared" si="18"/>
        <v>3.5401599999999935E-07</v>
      </c>
      <c r="AE38" s="4">
        <f t="shared" si="19"/>
        <v>4.0396600000000046E-07</v>
      </c>
      <c r="AF38" s="4">
        <f t="shared" si="20"/>
        <v>0.03329591663200001</v>
      </c>
    </row>
    <row r="39" spans="2:32" ht="12.75">
      <c r="B39">
        <v>8</v>
      </c>
      <c r="C39" s="2">
        <v>0.00022632</v>
      </c>
      <c r="D39" s="2">
        <v>0.00174066</v>
      </c>
      <c r="V39" s="11">
        <f t="shared" si="12"/>
        <v>-3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-0.00398683</v>
      </c>
      <c r="D40" s="2">
        <v>0.00204157</v>
      </c>
      <c r="V40" s="11">
        <f t="shared" si="12"/>
        <v>-2.9</v>
      </c>
      <c r="W40">
        <v>0.1</v>
      </c>
      <c r="Y40" s="4">
        <f t="shared" si="13"/>
        <v>0.03518730000000001</v>
      </c>
      <c r="Z40" s="4">
        <f t="shared" si="14"/>
        <v>0.0025529500000000013</v>
      </c>
      <c r="AA40" s="4">
        <f t="shared" si="15"/>
        <v>0.0006765120000000003</v>
      </c>
      <c r="AB40" s="4">
        <f t="shared" si="16"/>
        <v>2.5503400000000034E-05</v>
      </c>
      <c r="AC40" s="4">
        <f t="shared" si="17"/>
        <v>9.800050000000006E-06</v>
      </c>
      <c r="AD40" s="4">
        <f t="shared" si="18"/>
        <v>-3.5401599999999935E-07</v>
      </c>
      <c r="AE40" s="4">
        <f t="shared" si="19"/>
        <v>4.0396600000000046E-07</v>
      </c>
      <c r="AF40" s="4">
        <f t="shared" si="20"/>
        <v>0.03845211540000001</v>
      </c>
    </row>
    <row r="41" spans="2:32" ht="12.75">
      <c r="B41">
        <v>10</v>
      </c>
      <c r="C41" s="2">
        <v>0.00310018</v>
      </c>
      <c r="D41" s="2">
        <v>0.0051663</v>
      </c>
      <c r="V41" s="11">
        <f t="shared" si="12"/>
        <v>-2.8</v>
      </c>
      <c r="W41">
        <v>0.2</v>
      </c>
      <c r="Y41" s="4">
        <f t="shared" si="13"/>
        <v>0.14074920000000005</v>
      </c>
      <c r="Z41" s="4">
        <f t="shared" si="14"/>
        <v>0.02042360000000001</v>
      </c>
      <c r="AA41" s="4">
        <f t="shared" si="15"/>
        <v>0.010824192000000005</v>
      </c>
      <c r="AB41" s="4">
        <f t="shared" si="16"/>
        <v>0.0008161088000000011</v>
      </c>
      <c r="AC41" s="4">
        <f t="shared" si="17"/>
        <v>0.0006272032000000004</v>
      </c>
      <c r="AD41" s="4">
        <f t="shared" si="18"/>
        <v>-4.531404799999992E-05</v>
      </c>
      <c r="AE41" s="4">
        <f t="shared" si="19"/>
        <v>0.00010341529600000012</v>
      </c>
      <c r="AF41" s="4">
        <f t="shared" si="20"/>
        <v>0.17349840524800006</v>
      </c>
    </row>
    <row r="42" spans="2:32" ht="12.75">
      <c r="B42">
        <v>11</v>
      </c>
      <c r="C42" s="2">
        <v>-0.00880563</v>
      </c>
      <c r="D42" s="2">
        <v>0.00658745</v>
      </c>
      <c r="V42" s="11">
        <f t="shared" si="12"/>
        <v>-2.7</v>
      </c>
      <c r="W42">
        <v>0.3</v>
      </c>
      <c r="Y42" s="4">
        <f t="shared" si="13"/>
        <v>0.3166857</v>
      </c>
      <c r="Z42" s="4">
        <f t="shared" si="14"/>
        <v>0.06892965000000001</v>
      </c>
      <c r="AA42" s="4">
        <f t="shared" si="15"/>
        <v>0.05479747199999999</v>
      </c>
      <c r="AB42" s="4">
        <f t="shared" si="16"/>
        <v>0.006197326200000005</v>
      </c>
      <c r="AC42" s="4">
        <f t="shared" si="17"/>
        <v>0.00714423645</v>
      </c>
      <c r="AD42" s="4">
        <f t="shared" si="18"/>
        <v>-0.0007742329919999979</v>
      </c>
      <c r="AE42" s="4">
        <f t="shared" si="19"/>
        <v>0.0026504209260000003</v>
      </c>
      <c r="AF42" s="4">
        <f t="shared" si="20"/>
        <v>0.455630572584</v>
      </c>
    </row>
    <row r="43" spans="2:32" ht="12.75">
      <c r="B43">
        <v>12</v>
      </c>
      <c r="C43" s="2">
        <v>0.022294</v>
      </c>
      <c r="D43" s="2">
        <v>0.0167967</v>
      </c>
      <c r="V43" s="11">
        <f t="shared" si="12"/>
        <v>-2.6</v>
      </c>
      <c r="W43">
        <v>0.4</v>
      </c>
      <c r="Y43" s="4">
        <f t="shared" si="13"/>
        <v>0.5629968000000002</v>
      </c>
      <c r="Z43" s="4">
        <f t="shared" si="14"/>
        <v>0.16338880000000008</v>
      </c>
      <c r="AA43" s="4">
        <f t="shared" si="15"/>
        <v>0.17318707200000008</v>
      </c>
      <c r="AB43" s="4">
        <f t="shared" si="16"/>
        <v>0.026115481600000035</v>
      </c>
      <c r="AC43" s="4">
        <f t="shared" si="17"/>
        <v>0.040141004800000026</v>
      </c>
      <c r="AD43" s="4">
        <f t="shared" si="18"/>
        <v>-0.005800198143999989</v>
      </c>
      <c r="AE43" s="4">
        <f t="shared" si="19"/>
        <v>0.02647431577600003</v>
      </c>
      <c r="AF43" s="4">
        <f t="shared" si="20"/>
        <v>0.9865032760320004</v>
      </c>
    </row>
    <row r="44" spans="2:32" ht="12.75">
      <c r="B44">
        <v>13</v>
      </c>
      <c r="C44" s="2">
        <v>-0.0800259</v>
      </c>
      <c r="D44" s="2">
        <v>0.0754337</v>
      </c>
      <c r="V44" s="11">
        <f t="shared" si="12"/>
        <v>-2.5</v>
      </c>
      <c r="W44">
        <v>0.5</v>
      </c>
      <c r="Y44" s="4">
        <f t="shared" si="13"/>
        <v>0.8796825000000001</v>
      </c>
      <c r="Z44" s="4">
        <f t="shared" si="14"/>
        <v>0.31911875000000006</v>
      </c>
      <c r="AA44" s="4">
        <f t="shared" si="15"/>
        <v>0.42282</v>
      </c>
      <c r="AB44" s="4">
        <f t="shared" si="16"/>
        <v>0.07969812500000006</v>
      </c>
      <c r="AC44" s="4">
        <f t="shared" si="17"/>
        <v>0.15312578125</v>
      </c>
      <c r="AD44" s="4">
        <f t="shared" si="18"/>
        <v>-0.02765749999999993</v>
      </c>
      <c r="AE44" s="4">
        <f t="shared" si="19"/>
        <v>0.15779921875000005</v>
      </c>
      <c r="AF44" s="4">
        <f t="shared" si="20"/>
        <v>1.9845868750000004</v>
      </c>
    </row>
    <row r="45" spans="2:22" ht="12.75">
      <c r="B45">
        <v>14</v>
      </c>
      <c r="C45" s="2">
        <v>0.186719</v>
      </c>
      <c r="D45" s="2">
        <v>0.0629215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4156933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-3</v>
      </c>
      <c r="L46" t="s">
        <v>62</v>
      </c>
      <c r="M46" t="s">
        <v>82</v>
      </c>
      <c r="N46">
        <v>1502.22</v>
      </c>
      <c r="O46" t="s">
        <v>84</v>
      </c>
      <c r="P46" t="s">
        <v>82</v>
      </c>
      <c r="Q46" s="2">
        <v>0.60688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1801.85</v>
      </c>
      <c r="X47" s="13"/>
    </row>
    <row r="48" spans="2:32" ht="12.75">
      <c r="B48">
        <v>2</v>
      </c>
      <c r="C48" s="2">
        <v>-0.330821</v>
      </c>
      <c r="D48" s="2">
        <v>0.00679108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1.45971E-06</v>
      </c>
      <c r="D49" s="2">
        <v>0.000129863</v>
      </c>
      <c r="V49" s="11">
        <f aca="true" t="shared" si="21" ref="V49:V59">W49+$V$30</f>
        <v>-3.5</v>
      </c>
      <c r="W49">
        <v>-0.5</v>
      </c>
      <c r="Y49" s="4">
        <f>Y$29*AG$22*$W49^Y$30</f>
        <v>-0.39077499999999993</v>
      </c>
      <c r="Z49" s="4">
        <f>Z$29*Z$22*$W49^Z$30</f>
        <v>-0.10490187500000005</v>
      </c>
      <c r="AA49" s="4">
        <f>AA$29*AI$22*$W49^AA$30</f>
        <v>0.36503125000000003</v>
      </c>
      <c r="AB49" s="4">
        <f>AB$29*AB$22*$W49^AB$30</f>
        <v>-0.05827281250000004</v>
      </c>
      <c r="AC49" s="4">
        <f>AC$29*AK$22*$W49^AC$30</f>
        <v>0.14803609375000001</v>
      </c>
      <c r="AD49" s="4">
        <f>AD$29*AD$22*$W49^AD$30</f>
        <v>0.020681640624999935</v>
      </c>
      <c r="AE49" s="4">
        <f>AE$29*AM$22*$W49^AE$30</f>
        <v>0.15354101562500003</v>
      </c>
      <c r="AF49" s="4">
        <f>SUM(Y49:AE49)</f>
        <v>0.1333403125</v>
      </c>
    </row>
    <row r="50" spans="2:32" ht="12.75">
      <c r="B50">
        <v>4</v>
      </c>
      <c r="C50" s="2">
        <v>-0.000150545</v>
      </c>
      <c r="D50" s="2">
        <v>0.000131843</v>
      </c>
      <c r="V50" s="11">
        <f t="shared" si="21"/>
        <v>-3.4</v>
      </c>
      <c r="W50">
        <v>-0.4</v>
      </c>
      <c r="Y50" s="4">
        <f aca="true" t="shared" si="22" ref="Y50:Y59">Y$29*AG$22*$W50^Y$30</f>
        <v>-0.250096</v>
      </c>
      <c r="Z50" s="4">
        <f aca="true" t="shared" si="23" ref="Z50:Z59">Z$29*Z$22*$W50^Z$30</f>
        <v>-0.05370976000000004</v>
      </c>
      <c r="AA50" s="4">
        <f aca="true" t="shared" si="24" ref="AA50:AA59">AA$29*AI$22*$W50^AA$30</f>
        <v>0.1495168000000001</v>
      </c>
      <c r="AB50" s="4">
        <f aca="true" t="shared" si="25" ref="AB50:AB59">AB$29*AB$22*$W50^AB$30</f>
        <v>-0.019094835200000024</v>
      </c>
      <c r="AC50" s="4">
        <f aca="true" t="shared" si="26" ref="AC50:AC59">AC$29*AK$22*$W50^AC$30</f>
        <v>0.038806773760000024</v>
      </c>
      <c r="AD50" s="4">
        <f aca="true" t="shared" si="27" ref="AD50:AD59">AD$29*AD$22*$W50^AD$30</f>
        <v>0.004337254399999989</v>
      </c>
      <c r="AE50" s="4">
        <f aca="true" t="shared" si="28" ref="AE50:AE59">AE$29*AM$22*$W50^AE$30</f>
        <v>0.025759907840000026</v>
      </c>
      <c r="AF50" s="4">
        <f aca="true" t="shared" si="29" ref="AF50:AF59">SUM(Y50:AE50)</f>
        <v>-0.10447985919999993</v>
      </c>
    </row>
    <row r="51" spans="2:32" ht="12.75">
      <c r="B51">
        <v>5</v>
      </c>
      <c r="C51" s="2">
        <v>-0.000581685</v>
      </c>
      <c r="D51" s="2">
        <v>8.6975E-05</v>
      </c>
      <c r="V51" s="11">
        <f t="shared" si="21"/>
        <v>-3.3</v>
      </c>
      <c r="W51">
        <v>-0.3</v>
      </c>
      <c r="Y51" s="4">
        <f t="shared" si="22"/>
        <v>-0.14067899999999997</v>
      </c>
      <c r="Z51" s="4">
        <f t="shared" si="23"/>
        <v>-0.02265880500000001</v>
      </c>
      <c r="AA51" s="4">
        <f t="shared" si="24"/>
        <v>0.047308050000000004</v>
      </c>
      <c r="AB51" s="4">
        <f t="shared" si="25"/>
        <v>-0.004531293900000003</v>
      </c>
      <c r="AC51" s="4">
        <f t="shared" si="26"/>
        <v>0.00690677199</v>
      </c>
      <c r="AD51" s="4">
        <f t="shared" si="27"/>
        <v>0.0005789535749999981</v>
      </c>
      <c r="AE51" s="4">
        <f t="shared" si="28"/>
        <v>0.0025788994650000003</v>
      </c>
      <c r="AF51" s="4">
        <f t="shared" si="29"/>
        <v>-0.11049642386999996</v>
      </c>
    </row>
    <row r="52" spans="2:32" ht="12.75">
      <c r="B52">
        <v>6</v>
      </c>
      <c r="C52" s="2">
        <v>-0.000169745</v>
      </c>
      <c r="D52" s="2">
        <v>0.000466268</v>
      </c>
      <c r="V52" s="11">
        <f t="shared" si="21"/>
        <v>-3.2</v>
      </c>
      <c r="W52">
        <v>-0.2</v>
      </c>
      <c r="Y52" s="4">
        <f t="shared" si="22"/>
        <v>-0.062524</v>
      </c>
      <c r="Z52" s="4">
        <f t="shared" si="23"/>
        <v>-0.006713720000000005</v>
      </c>
      <c r="AA52" s="4">
        <f t="shared" si="24"/>
        <v>0.009344800000000006</v>
      </c>
      <c r="AB52" s="4">
        <f t="shared" si="25"/>
        <v>-0.0005967136000000008</v>
      </c>
      <c r="AC52" s="4">
        <f t="shared" si="26"/>
        <v>0.0006063558400000004</v>
      </c>
      <c r="AD52" s="4">
        <f t="shared" si="27"/>
        <v>3.3884799999999917E-05</v>
      </c>
      <c r="AE52" s="4">
        <f t="shared" si="28"/>
        <v>0.0001006246400000001</v>
      </c>
      <c r="AF52" s="4">
        <f t="shared" si="29"/>
        <v>-0.05974876831999999</v>
      </c>
    </row>
    <row r="53" spans="2:32" ht="12.75">
      <c r="B53">
        <v>7</v>
      </c>
      <c r="C53" s="2">
        <v>-0.000966612</v>
      </c>
      <c r="D53" s="2">
        <v>0.000337859</v>
      </c>
      <c r="V53" s="11">
        <f t="shared" si="21"/>
        <v>-3.1</v>
      </c>
      <c r="W53">
        <v>-0.1</v>
      </c>
      <c r="Y53" s="4">
        <f t="shared" si="22"/>
        <v>-0.015631</v>
      </c>
      <c r="Z53" s="4">
        <f t="shared" si="23"/>
        <v>-0.0008392150000000006</v>
      </c>
      <c r="AA53" s="4">
        <f t="shared" si="24"/>
        <v>0.0005840500000000003</v>
      </c>
      <c r="AB53" s="4">
        <f t="shared" si="25"/>
        <v>-1.8647300000000024E-05</v>
      </c>
      <c r="AC53" s="4">
        <f t="shared" si="26"/>
        <v>9.474310000000006E-06</v>
      </c>
      <c r="AD53" s="4">
        <f t="shared" si="27"/>
        <v>2.6472499999999935E-07</v>
      </c>
      <c r="AE53" s="4">
        <f t="shared" si="28"/>
        <v>3.930650000000004E-07</v>
      </c>
      <c r="AF53" s="4">
        <f t="shared" si="29"/>
        <v>-0.0158946802</v>
      </c>
    </row>
    <row r="54" spans="2:32" ht="12.75">
      <c r="B54">
        <v>8</v>
      </c>
      <c r="C54" s="2">
        <v>0.000116753</v>
      </c>
      <c r="D54" s="2">
        <v>0.0016609</v>
      </c>
      <c r="V54" s="11">
        <f t="shared" si="21"/>
        <v>-3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-0.00393759</v>
      </c>
      <c r="D55" s="2">
        <v>0.00179928</v>
      </c>
      <c r="V55" s="11">
        <f t="shared" si="21"/>
        <v>-2.9</v>
      </c>
      <c r="W55">
        <v>0.1</v>
      </c>
      <c r="Y55" s="4">
        <f t="shared" si="22"/>
        <v>-0.015631</v>
      </c>
      <c r="Z55" s="4">
        <f t="shared" si="23"/>
        <v>0.0008392150000000006</v>
      </c>
      <c r="AA55" s="4">
        <f t="shared" si="24"/>
        <v>0.0005840500000000003</v>
      </c>
      <c r="AB55" s="4">
        <f t="shared" si="25"/>
        <v>1.8647300000000024E-05</v>
      </c>
      <c r="AC55" s="4">
        <f t="shared" si="26"/>
        <v>9.474310000000006E-06</v>
      </c>
      <c r="AD55" s="4">
        <f t="shared" si="27"/>
        <v>-2.6472499999999935E-07</v>
      </c>
      <c r="AE55" s="4">
        <f t="shared" si="28"/>
        <v>3.930650000000004E-07</v>
      </c>
      <c r="AF55" s="4">
        <f t="shared" si="29"/>
        <v>-0.014179485049999998</v>
      </c>
    </row>
    <row r="56" spans="2:32" ht="12.75">
      <c r="B56">
        <v>10</v>
      </c>
      <c r="C56" s="2">
        <v>0.00338645</v>
      </c>
      <c r="D56" s="2">
        <v>0.00520413</v>
      </c>
      <c r="V56" s="11">
        <f t="shared" si="21"/>
        <v>-2.8</v>
      </c>
      <c r="W56">
        <v>0.2</v>
      </c>
      <c r="Y56" s="4">
        <f t="shared" si="22"/>
        <v>-0.062524</v>
      </c>
      <c r="Z56" s="4">
        <f t="shared" si="23"/>
        <v>0.006713720000000005</v>
      </c>
      <c r="AA56" s="4">
        <f t="shared" si="24"/>
        <v>0.009344800000000006</v>
      </c>
      <c r="AB56" s="4">
        <f t="shared" si="25"/>
        <v>0.0005967136000000008</v>
      </c>
      <c r="AC56" s="4">
        <f t="shared" si="26"/>
        <v>0.0006063558400000004</v>
      </c>
      <c r="AD56" s="4">
        <f t="shared" si="27"/>
        <v>-3.3884799999999917E-05</v>
      </c>
      <c r="AE56" s="4">
        <f t="shared" si="28"/>
        <v>0.0001006246400000001</v>
      </c>
      <c r="AF56" s="4">
        <f t="shared" si="29"/>
        <v>-0.045195670719999984</v>
      </c>
    </row>
    <row r="57" spans="2:32" ht="12.75">
      <c r="B57">
        <v>11</v>
      </c>
      <c r="C57" s="2">
        <v>-0.00912044</v>
      </c>
      <c r="D57" s="2">
        <v>0.00606373</v>
      </c>
      <c r="V57" s="11">
        <f t="shared" si="21"/>
        <v>-2.7</v>
      </c>
      <c r="W57">
        <v>0.3</v>
      </c>
      <c r="Y57" s="4">
        <f t="shared" si="22"/>
        <v>-0.14067899999999997</v>
      </c>
      <c r="Z57" s="4">
        <f t="shared" si="23"/>
        <v>0.02265880500000001</v>
      </c>
      <c r="AA57" s="4">
        <f t="shared" si="24"/>
        <v>0.047308050000000004</v>
      </c>
      <c r="AB57" s="4">
        <f t="shared" si="25"/>
        <v>0.004531293900000003</v>
      </c>
      <c r="AC57" s="4">
        <f t="shared" si="26"/>
        <v>0.00690677199</v>
      </c>
      <c r="AD57" s="4">
        <f t="shared" si="27"/>
        <v>-0.0005789535749999981</v>
      </c>
      <c r="AE57" s="4">
        <f t="shared" si="28"/>
        <v>0.0025788994650000003</v>
      </c>
      <c r="AF57" s="4">
        <f t="shared" si="29"/>
        <v>-0.05727413321999997</v>
      </c>
    </row>
    <row r="58" spans="2:32" ht="12.75">
      <c r="B58">
        <v>12</v>
      </c>
      <c r="C58" s="2">
        <v>0.0209464</v>
      </c>
      <c r="D58" s="2">
        <v>0.0173438</v>
      </c>
      <c r="V58" s="11">
        <f t="shared" si="21"/>
        <v>-2.6</v>
      </c>
      <c r="W58">
        <v>0.4</v>
      </c>
      <c r="Y58" s="4">
        <f t="shared" si="22"/>
        <v>-0.250096</v>
      </c>
      <c r="Z58" s="4">
        <f t="shared" si="23"/>
        <v>0.05370976000000004</v>
      </c>
      <c r="AA58" s="4">
        <f t="shared" si="24"/>
        <v>0.1495168000000001</v>
      </c>
      <c r="AB58" s="4">
        <f t="shared" si="25"/>
        <v>0.019094835200000024</v>
      </c>
      <c r="AC58" s="4">
        <f t="shared" si="26"/>
        <v>0.038806773760000024</v>
      </c>
      <c r="AD58" s="4">
        <f t="shared" si="27"/>
        <v>-0.004337254399999989</v>
      </c>
      <c r="AE58" s="4">
        <f t="shared" si="28"/>
        <v>0.025759907840000026</v>
      </c>
      <c r="AF58" s="4">
        <f t="shared" si="29"/>
        <v>0.03245482240000024</v>
      </c>
    </row>
    <row r="59" spans="2:32" ht="12.75">
      <c r="B59">
        <v>13</v>
      </c>
      <c r="C59" s="2">
        <v>-0.0853362</v>
      </c>
      <c r="D59" s="2">
        <v>0.0771342</v>
      </c>
      <c r="V59" s="11">
        <f t="shared" si="21"/>
        <v>-2.5</v>
      </c>
      <c r="W59">
        <v>0.5</v>
      </c>
      <c r="Y59" s="4">
        <f t="shared" si="22"/>
        <v>-0.39077499999999993</v>
      </c>
      <c r="Z59" s="4">
        <f t="shared" si="23"/>
        <v>0.10490187500000005</v>
      </c>
      <c r="AA59" s="4">
        <f t="shared" si="24"/>
        <v>0.36503125000000003</v>
      </c>
      <c r="AB59" s="4">
        <f t="shared" si="25"/>
        <v>0.05827281250000004</v>
      </c>
      <c r="AC59" s="4">
        <f t="shared" si="26"/>
        <v>0.14803609375000001</v>
      </c>
      <c r="AD59" s="4">
        <f t="shared" si="27"/>
        <v>-0.020681640624999935</v>
      </c>
      <c r="AE59" s="4">
        <f t="shared" si="28"/>
        <v>0.15354101562500003</v>
      </c>
      <c r="AF59" s="4">
        <f t="shared" si="29"/>
        <v>0.4183264062500003</v>
      </c>
    </row>
    <row r="60" spans="2:4" ht="12.75">
      <c r="B60">
        <v>14</v>
      </c>
      <c r="C60" s="2">
        <v>0.181284</v>
      </c>
      <c r="D60" s="2">
        <v>0.0599471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4156933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-3</v>
      </c>
      <c r="L61" t="s">
        <v>62</v>
      </c>
      <c r="M61" t="s">
        <v>82</v>
      </c>
      <c r="N61">
        <v>1602.08</v>
      </c>
      <c r="O61" t="s">
        <v>84</v>
      </c>
      <c r="P61" t="s">
        <v>82</v>
      </c>
      <c r="Q61" s="2">
        <v>0.626808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-0.33068</v>
      </c>
      <c r="D63" s="2">
        <v>0.00679395</v>
      </c>
    </row>
    <row r="64" spans="2:4" ht="12.75">
      <c r="B64">
        <v>3</v>
      </c>
      <c r="C64" s="2">
        <v>5.00392E-05</v>
      </c>
      <c r="D64" s="2">
        <v>0.000121585</v>
      </c>
    </row>
    <row r="65" spans="2:4" ht="12.75">
      <c r="B65">
        <v>4</v>
      </c>
      <c r="C65" s="2">
        <v>-0.000131641</v>
      </c>
      <c r="D65" s="2">
        <v>0.000131981</v>
      </c>
    </row>
    <row r="66" spans="2:4" ht="12.75">
      <c r="B66">
        <v>5</v>
      </c>
      <c r="C66" s="2">
        <v>-0.000616636</v>
      </c>
      <c r="D66" s="2">
        <v>8.12145E-05</v>
      </c>
    </row>
    <row r="67" spans="2:4" ht="12.75">
      <c r="B67">
        <v>6</v>
      </c>
      <c r="C67" s="2">
        <v>-0.000174569</v>
      </c>
      <c r="D67" s="2">
        <v>0.000456387</v>
      </c>
    </row>
    <row r="68" spans="2:4" ht="12.75">
      <c r="B68">
        <v>7</v>
      </c>
      <c r="C68" s="2">
        <v>-0.000949331</v>
      </c>
      <c r="D68" s="2">
        <v>0.000274172</v>
      </c>
    </row>
    <row r="69" spans="2:4" ht="12.75">
      <c r="B69">
        <v>8</v>
      </c>
      <c r="C69" s="2">
        <v>0.000261805</v>
      </c>
      <c r="D69" s="2">
        <v>0.00182765</v>
      </c>
    </row>
    <row r="70" spans="2:4" ht="12.75">
      <c r="B70">
        <v>9</v>
      </c>
      <c r="C70" s="2">
        <v>-0.00411816</v>
      </c>
      <c r="D70" s="2">
        <v>0.00162052</v>
      </c>
    </row>
    <row r="71" spans="2:4" ht="12.75">
      <c r="B71">
        <v>10</v>
      </c>
      <c r="C71" s="2">
        <v>0.00391796</v>
      </c>
      <c r="D71" s="2">
        <v>0.00501296</v>
      </c>
    </row>
    <row r="72" spans="2:4" ht="12.75">
      <c r="B72">
        <v>11</v>
      </c>
      <c r="C72" s="2">
        <v>-0.00777406</v>
      </c>
      <c r="D72" s="2">
        <v>0.00595448</v>
      </c>
    </row>
    <row r="73" spans="2:4" ht="12.75">
      <c r="B73">
        <v>12</v>
      </c>
      <c r="C73" s="2">
        <v>0.0231138</v>
      </c>
      <c r="D73" s="2">
        <v>0.0182542</v>
      </c>
    </row>
    <row r="74" spans="2:4" ht="12.75">
      <c r="B74">
        <v>13</v>
      </c>
      <c r="C74" s="2">
        <v>-0.0809463</v>
      </c>
      <c r="D74" s="2">
        <v>0.0684655</v>
      </c>
    </row>
    <row r="75" spans="2:4" ht="12.75">
      <c r="B75">
        <v>14</v>
      </c>
      <c r="C75" s="2">
        <v>0.193689</v>
      </c>
      <c r="D75" s="2">
        <v>0.0659068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4156933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-3</v>
      </c>
      <c r="L76" t="s">
        <v>62</v>
      </c>
      <c r="M76" t="s">
        <v>82</v>
      </c>
      <c r="N76">
        <v>1702</v>
      </c>
      <c r="O76" t="s">
        <v>84</v>
      </c>
      <c r="P76" t="s">
        <v>82</v>
      </c>
      <c r="Q76" s="2">
        <v>0.644567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-0.330546</v>
      </c>
      <c r="D78" s="2">
        <v>0.0068143</v>
      </c>
    </row>
    <row r="79" spans="2:4" ht="12.75">
      <c r="B79">
        <v>3</v>
      </c>
      <c r="C79" s="2">
        <v>9.95041E-05</v>
      </c>
      <c r="D79" s="2">
        <v>0.000125574</v>
      </c>
    </row>
    <row r="80" spans="2:4" ht="12.75">
      <c r="B80">
        <v>4</v>
      </c>
      <c r="C80" s="2">
        <v>-0.000102321</v>
      </c>
      <c r="D80" s="2">
        <v>0.000143985</v>
      </c>
    </row>
    <row r="81" spans="2:4" ht="12.75">
      <c r="B81">
        <v>5</v>
      </c>
      <c r="C81" s="2">
        <v>-0.000610242</v>
      </c>
      <c r="D81" s="2">
        <v>8.90574E-05</v>
      </c>
    </row>
    <row r="82" spans="2:4" ht="12.75">
      <c r="B82">
        <v>6</v>
      </c>
      <c r="C82" s="2">
        <v>-0.000194135</v>
      </c>
      <c r="D82" s="2">
        <v>0.00042548</v>
      </c>
    </row>
    <row r="83" spans="2:4" ht="12.75">
      <c r="B83">
        <v>7</v>
      </c>
      <c r="C83" s="2">
        <v>-0.00095474</v>
      </c>
      <c r="D83" s="2">
        <v>0.000291784</v>
      </c>
    </row>
    <row r="84" spans="2:4" ht="12.75">
      <c r="B84">
        <v>8</v>
      </c>
      <c r="C84" s="2">
        <v>0.000309072</v>
      </c>
      <c r="D84" s="2">
        <v>0.00177127</v>
      </c>
    </row>
    <row r="85" spans="2:4" ht="12.75">
      <c r="B85">
        <v>9</v>
      </c>
      <c r="C85" s="2">
        <v>-0.00416142</v>
      </c>
      <c r="D85" s="2">
        <v>0.00193785</v>
      </c>
    </row>
    <row r="86" spans="2:4" ht="12.75">
      <c r="B86">
        <v>10</v>
      </c>
      <c r="C86" s="2">
        <v>0.00324393</v>
      </c>
      <c r="D86" s="2">
        <v>0.00504596</v>
      </c>
    </row>
    <row r="87" spans="2:4" ht="12.75">
      <c r="B87">
        <v>11</v>
      </c>
      <c r="C87" s="2">
        <v>-0.00841129</v>
      </c>
      <c r="D87" s="2">
        <v>0.00562216</v>
      </c>
    </row>
    <row r="88" spans="2:4" ht="12.75">
      <c r="B88">
        <v>12</v>
      </c>
      <c r="C88" s="2">
        <v>0.0227738</v>
      </c>
      <c r="D88" s="2">
        <v>0.017855</v>
      </c>
    </row>
    <row r="89" spans="2:4" ht="12.75">
      <c r="B89">
        <v>13</v>
      </c>
      <c r="C89" s="2">
        <v>-0.085027</v>
      </c>
      <c r="D89" s="2">
        <v>0.0832064</v>
      </c>
    </row>
    <row r="90" spans="2:4" ht="12.75">
      <c r="B90">
        <v>14</v>
      </c>
      <c r="C90" s="2">
        <v>0.186201</v>
      </c>
      <c r="D90" s="2">
        <v>0.0588484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4156933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-3</v>
      </c>
      <c r="L91" t="s">
        <v>62</v>
      </c>
      <c r="M91" t="s">
        <v>82</v>
      </c>
      <c r="N91">
        <v>1801.85</v>
      </c>
      <c r="O91" t="s">
        <v>84</v>
      </c>
      <c r="P91" t="s">
        <v>82</v>
      </c>
      <c r="Q91" s="2">
        <v>0.660128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-0.330453</v>
      </c>
      <c r="D93" s="2">
        <v>0.00680084</v>
      </c>
    </row>
    <row r="94" spans="2:4" ht="12.75">
      <c r="B94">
        <v>3</v>
      </c>
      <c r="C94" s="2">
        <v>0.00015631</v>
      </c>
      <c r="D94" s="2">
        <v>0.000120479</v>
      </c>
    </row>
    <row r="95" spans="2:4" ht="12.75">
      <c r="B95">
        <v>4</v>
      </c>
      <c r="C95" s="2">
        <v>-8.39215E-05</v>
      </c>
      <c r="D95" s="2">
        <v>0.00013533</v>
      </c>
    </row>
    <row r="96" spans="2:4" ht="12.75">
      <c r="B96">
        <v>5</v>
      </c>
      <c r="C96" s="2">
        <v>-0.00058405</v>
      </c>
      <c r="D96" s="2">
        <v>9.49406E-05</v>
      </c>
    </row>
    <row r="97" spans="2:4" ht="12.75">
      <c r="B97">
        <v>6</v>
      </c>
      <c r="C97" s="2">
        <v>-0.000186473</v>
      </c>
      <c r="D97" s="2">
        <v>0.000450876</v>
      </c>
    </row>
    <row r="98" spans="2:4" ht="12.75">
      <c r="B98">
        <v>7</v>
      </c>
      <c r="C98" s="2">
        <v>-0.000947431</v>
      </c>
      <c r="D98" s="2">
        <v>0.000277282</v>
      </c>
    </row>
    <row r="99" spans="2:4" ht="12.75">
      <c r="B99">
        <v>8</v>
      </c>
      <c r="C99" s="2">
        <v>0.000264725</v>
      </c>
      <c r="D99" s="2">
        <v>0.00168109</v>
      </c>
    </row>
    <row r="100" spans="2:4" ht="12.75">
      <c r="B100">
        <v>9</v>
      </c>
      <c r="C100" s="2">
        <v>-0.00393065</v>
      </c>
      <c r="D100" s="2">
        <v>0.00168809</v>
      </c>
    </row>
    <row r="101" spans="2:4" ht="12.75">
      <c r="B101">
        <v>10</v>
      </c>
      <c r="C101" s="2">
        <v>0.00369562</v>
      </c>
      <c r="D101" s="2">
        <v>0.00516522</v>
      </c>
    </row>
    <row r="102" spans="2:4" ht="12.75">
      <c r="B102">
        <v>11</v>
      </c>
      <c r="C102" s="2">
        <v>-0.00904229</v>
      </c>
      <c r="D102" s="2">
        <v>0.00661142</v>
      </c>
    </row>
    <row r="103" spans="2:4" ht="12.75">
      <c r="B103">
        <v>12</v>
      </c>
      <c r="C103" s="2">
        <v>0.0230819</v>
      </c>
      <c r="D103" s="2">
        <v>0.01793</v>
      </c>
    </row>
    <row r="104" spans="2:4" ht="12.75">
      <c r="B104">
        <v>13</v>
      </c>
      <c r="C104" s="2">
        <v>-0.0887525</v>
      </c>
      <c r="D104" s="2">
        <v>0.0726793</v>
      </c>
    </row>
    <row r="105" spans="2:4" ht="12.75">
      <c r="B105">
        <v>14</v>
      </c>
      <c r="C105" s="2">
        <v>0.206137</v>
      </c>
      <c r="D105" s="2">
        <v>0.055782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A1">
      <selection activeCell="L46" sqref="L46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5742187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4156848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-2</v>
      </c>
      <c r="L1" t="s">
        <v>62</v>
      </c>
      <c r="M1" t="s">
        <v>82</v>
      </c>
      <c r="N1">
        <v>503.55</v>
      </c>
      <c r="O1" t="s">
        <v>84</v>
      </c>
      <c r="P1" t="s">
        <v>82</v>
      </c>
      <c r="Q1" s="2">
        <v>0.157353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-0.494965</v>
      </c>
      <c r="D3" s="2">
        <v>0.014206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-0.000711151</v>
      </c>
      <c r="D4" s="2">
        <v>0.000204927</v>
      </c>
      <c r="S4">
        <v>0</v>
      </c>
      <c r="U4" s="6">
        <f aca="true" ca="1" t="shared" si="2" ref="U4:U10">OFFSET($A$1,U$1+$T$1*$S4-1,13)</f>
        <v>503.55</v>
      </c>
      <c r="V4" s="6"/>
      <c r="W4" s="12">
        <f ca="1">-OFFSET($A$1,W$1+$T$1*$S4-1,16)</f>
        <v>-0.157353</v>
      </c>
      <c r="X4" s="6">
        <f aca="true" ca="1" t="shared" si="3" ref="X4:AE10">OFFSET($A$1,X$1+$T$1*$S4-1,2)*10000*$T$2</f>
        <v>-4949.65</v>
      </c>
      <c r="Y4" s="6">
        <f ca="1" t="shared" si="3"/>
        <v>-7.11151</v>
      </c>
      <c r="Z4" s="6">
        <f ca="1" t="shared" si="3"/>
        <v>-7.68912</v>
      </c>
      <c r="AA4" s="6">
        <f ca="1" t="shared" si="3"/>
        <v>-9.71656</v>
      </c>
      <c r="AB4" s="6">
        <f ca="1" t="shared" si="3"/>
        <v>-1.87668</v>
      </c>
      <c r="AC4" s="6">
        <f ca="1" t="shared" si="3"/>
        <v>-15.424</v>
      </c>
      <c r="AD4" s="6">
        <f ca="1" t="shared" si="3"/>
        <v>5.17513</v>
      </c>
      <c r="AE4" s="6">
        <f ca="1" t="shared" si="3"/>
        <v>-62.0348</v>
      </c>
      <c r="AF4" s="6">
        <f aca="true" ca="1" t="shared" si="4" ref="AF4:AM10">OFFSET($A$1,AF$1+$T$1*$S4-1,3)*10000*$T$2</f>
        <v>142.06</v>
      </c>
      <c r="AG4" s="6">
        <f ca="1" t="shared" si="4"/>
        <v>2.04927</v>
      </c>
      <c r="AH4" s="6">
        <f ca="1" t="shared" si="4"/>
        <v>2.64833</v>
      </c>
      <c r="AI4" s="6">
        <f ca="1" t="shared" si="4"/>
        <v>1.3949799999999999</v>
      </c>
      <c r="AJ4" s="6">
        <f ca="1" t="shared" si="4"/>
        <v>8.07222</v>
      </c>
      <c r="AK4" s="6">
        <f ca="1" t="shared" si="4"/>
        <v>5.03241</v>
      </c>
      <c r="AL4" s="6">
        <f ca="1" t="shared" si="4"/>
        <v>26.5051</v>
      </c>
      <c r="AM4" s="6">
        <f ca="1" t="shared" si="4"/>
        <v>31.3021</v>
      </c>
    </row>
    <row r="5" spans="2:39" ht="12.75">
      <c r="B5">
        <v>4</v>
      </c>
      <c r="C5" s="2">
        <v>-0.000768912</v>
      </c>
      <c r="D5" s="2">
        <v>0.000264833</v>
      </c>
      <c r="S5">
        <v>1</v>
      </c>
      <c r="U5" s="6">
        <f ca="1" t="shared" si="2"/>
        <v>1002.83</v>
      </c>
      <c r="V5" s="6"/>
      <c r="W5" s="12">
        <f aca="true" ca="1" t="shared" si="5" ref="W5:W10">-OFFSET($A$1,W$1+$T$1*$S5-1,16)</f>
        <v>-0.306166</v>
      </c>
      <c r="X5" s="6">
        <f ca="1" t="shared" si="3"/>
        <v>-4949.14</v>
      </c>
      <c r="Y5" s="6">
        <f ca="1" t="shared" si="3"/>
        <v>-6.03996</v>
      </c>
      <c r="Z5" s="6">
        <f ca="1" t="shared" si="3"/>
        <v>-7.195110000000001</v>
      </c>
      <c r="AA5" s="6">
        <f ca="1" t="shared" si="3"/>
        <v>-9.24633</v>
      </c>
      <c r="AB5" s="6">
        <f ca="1" t="shared" si="3"/>
        <v>-2.26483</v>
      </c>
      <c r="AC5" s="6">
        <f ca="1" t="shared" si="3"/>
        <v>-14.3525</v>
      </c>
      <c r="AD5" s="6">
        <f ca="1" t="shared" si="3"/>
        <v>4.30848</v>
      </c>
      <c r="AE5" s="6">
        <f ca="1" t="shared" si="3"/>
        <v>-60.888799999999996</v>
      </c>
      <c r="AF5" s="6">
        <f ca="1" t="shared" si="4"/>
        <v>140.23000000000002</v>
      </c>
      <c r="AG5" s="6">
        <f ca="1" t="shared" si="4"/>
        <v>1.94469</v>
      </c>
      <c r="AH5" s="6">
        <f ca="1" t="shared" si="4"/>
        <v>2.5887000000000002</v>
      </c>
      <c r="AI5" s="6">
        <f ca="1" t="shared" si="4"/>
        <v>2.04258</v>
      </c>
      <c r="AJ5" s="6">
        <f ca="1" t="shared" si="4"/>
        <v>7.57549</v>
      </c>
      <c r="AK5" s="6">
        <f ca="1" t="shared" si="4"/>
        <v>4.61113</v>
      </c>
      <c r="AL5" s="6">
        <f ca="1" t="shared" si="4"/>
        <v>28.6338</v>
      </c>
      <c r="AM5" s="6">
        <f ca="1" t="shared" si="4"/>
        <v>32.027</v>
      </c>
    </row>
    <row r="6" spans="2:39" ht="12.75">
      <c r="B6">
        <v>5</v>
      </c>
      <c r="C6" s="2">
        <v>-0.000971656</v>
      </c>
      <c r="D6" s="2">
        <v>0.000139498</v>
      </c>
      <c r="S6">
        <v>2</v>
      </c>
      <c r="U6" s="6">
        <f ca="1" t="shared" si="2"/>
        <v>1302.5</v>
      </c>
      <c r="V6" s="6"/>
      <c r="W6" s="12">
        <f ca="1" t="shared" si="5"/>
        <v>-0.374079</v>
      </c>
      <c r="X6" s="6">
        <f ca="1" t="shared" si="3"/>
        <v>-4943.32</v>
      </c>
      <c r="Y6" s="6">
        <f ca="1" t="shared" si="3"/>
        <v>-5.845960000000001</v>
      </c>
      <c r="Z6" s="6">
        <f ca="1" t="shared" si="3"/>
        <v>-6.7562500000000005</v>
      </c>
      <c r="AA6" s="6">
        <f ca="1" t="shared" si="3"/>
        <v>-9.64062</v>
      </c>
      <c r="AB6" s="6">
        <f ca="1" t="shared" si="3"/>
        <v>-2.4392</v>
      </c>
      <c r="AC6" s="6">
        <f ca="1" t="shared" si="3"/>
        <v>-14.554699999999999</v>
      </c>
      <c r="AD6" s="6">
        <f ca="1" t="shared" si="3"/>
        <v>5.480049999999999</v>
      </c>
      <c r="AE6" s="6">
        <f ca="1" t="shared" si="3"/>
        <v>-59.4256</v>
      </c>
      <c r="AF6" s="6">
        <f ca="1" t="shared" si="4"/>
        <v>140.583</v>
      </c>
      <c r="AG6" s="6">
        <f ca="1" t="shared" si="4"/>
        <v>2.02492</v>
      </c>
      <c r="AH6" s="6">
        <f ca="1" t="shared" si="4"/>
        <v>2.35582</v>
      </c>
      <c r="AI6" s="6">
        <f ca="1" t="shared" si="4"/>
        <v>1.7699099999999999</v>
      </c>
      <c r="AJ6" s="6">
        <f ca="1" t="shared" si="4"/>
        <v>7.91448</v>
      </c>
      <c r="AK6" s="6">
        <f ca="1" t="shared" si="4"/>
        <v>4.08073</v>
      </c>
      <c r="AL6" s="6">
        <f ca="1" t="shared" si="4"/>
        <v>26.6967</v>
      </c>
      <c r="AM6" s="6">
        <f ca="1" t="shared" si="4"/>
        <v>33.2868</v>
      </c>
    </row>
    <row r="7" spans="2:39" ht="12.75">
      <c r="B7">
        <v>6</v>
      </c>
      <c r="C7" s="2">
        <v>-0.000187668</v>
      </c>
      <c r="D7" s="2">
        <v>0.000807222</v>
      </c>
      <c r="S7">
        <v>3</v>
      </c>
      <c r="U7" s="6">
        <f ca="1" t="shared" si="2"/>
        <v>1502.22</v>
      </c>
      <c r="V7" s="6"/>
      <c r="W7" s="12">
        <f ca="1" t="shared" si="5"/>
        <v>-0.406368</v>
      </c>
      <c r="X7" s="6">
        <f ca="1" t="shared" si="3"/>
        <v>-4937.97</v>
      </c>
      <c r="Y7" s="6">
        <f ca="1" t="shared" si="3"/>
        <v>-5.92947</v>
      </c>
      <c r="Z7" s="6">
        <f ca="1" t="shared" si="3"/>
        <v>-6.41146</v>
      </c>
      <c r="AA7" s="6">
        <f ca="1" t="shared" si="3"/>
        <v>-9.15057</v>
      </c>
      <c r="AB7" s="6">
        <f ca="1" t="shared" si="3"/>
        <v>-1.6542400000000002</v>
      </c>
      <c r="AC7" s="6">
        <f ca="1" t="shared" si="3"/>
        <v>-13.9149</v>
      </c>
      <c r="AD7" s="6">
        <f ca="1" t="shared" si="3"/>
        <v>3.6944700000000004</v>
      </c>
      <c r="AE7" s="6">
        <f ca="1" t="shared" si="3"/>
        <v>-55.73909999999999</v>
      </c>
      <c r="AF7" s="6">
        <f ca="1" t="shared" si="4"/>
        <v>137.75799999999998</v>
      </c>
      <c r="AG7" s="6">
        <f ca="1" t="shared" si="4"/>
        <v>2.03243</v>
      </c>
      <c r="AH7" s="6">
        <f ca="1" t="shared" si="4"/>
        <v>2.42653</v>
      </c>
      <c r="AI7" s="6">
        <f ca="1" t="shared" si="4"/>
        <v>1.90899</v>
      </c>
      <c r="AJ7" s="6">
        <f ca="1" t="shared" si="4"/>
        <v>7.6608600000000004</v>
      </c>
      <c r="AK7" s="6">
        <f ca="1" t="shared" si="4"/>
        <v>4.95187</v>
      </c>
      <c r="AL7" s="6">
        <f ca="1" t="shared" si="4"/>
        <v>25.6887</v>
      </c>
      <c r="AM7" s="6">
        <f ca="1" t="shared" si="4"/>
        <v>30.1644</v>
      </c>
    </row>
    <row r="8" spans="2:39" ht="12.75">
      <c r="B8">
        <v>7</v>
      </c>
      <c r="C8" s="2">
        <v>-0.0015424</v>
      </c>
      <c r="D8" s="2">
        <v>0.000503241</v>
      </c>
      <c r="S8">
        <v>4</v>
      </c>
      <c r="U8" s="6">
        <f ca="1" t="shared" si="2"/>
        <v>1602.08</v>
      </c>
      <c r="V8" s="6"/>
      <c r="W8" s="12">
        <f ca="1" t="shared" si="5"/>
        <v>-0.419761</v>
      </c>
      <c r="X8" s="6">
        <f ca="1" t="shared" si="3"/>
        <v>-4935.820000000001</v>
      </c>
      <c r="Y8" s="6">
        <f ca="1" t="shared" si="3"/>
        <v>-5.95603</v>
      </c>
      <c r="Z8" s="6">
        <f ca="1" t="shared" si="3"/>
        <v>-6.1499299999999995</v>
      </c>
      <c r="AA8" s="6">
        <f ca="1" t="shared" si="3"/>
        <v>-9.12725</v>
      </c>
      <c r="AB8" s="6">
        <f ca="1" t="shared" si="3"/>
        <v>-1.7848300000000001</v>
      </c>
      <c r="AC8" s="6">
        <f ca="1" t="shared" si="3"/>
        <v>-14.6455</v>
      </c>
      <c r="AD8" s="6">
        <f ca="1" t="shared" si="3"/>
        <v>3.91019</v>
      </c>
      <c r="AE8" s="6">
        <f ca="1" t="shared" si="3"/>
        <v>-55.6253</v>
      </c>
      <c r="AF8" s="6">
        <f ca="1" t="shared" si="4"/>
        <v>139.249</v>
      </c>
      <c r="AG8" s="6">
        <f ca="1" t="shared" si="4"/>
        <v>1.9979500000000001</v>
      </c>
      <c r="AH8" s="6">
        <f ca="1" t="shared" si="4"/>
        <v>2.47138</v>
      </c>
      <c r="AI8" s="6">
        <f ca="1" t="shared" si="4"/>
        <v>1.80178</v>
      </c>
      <c r="AJ8" s="6">
        <f ca="1" t="shared" si="4"/>
        <v>7.268179999999999</v>
      </c>
      <c r="AK8" s="6">
        <f ca="1" t="shared" si="4"/>
        <v>4.80557</v>
      </c>
      <c r="AL8" s="6">
        <f ca="1" t="shared" si="4"/>
        <v>26.569599999999998</v>
      </c>
      <c r="AM8" s="6">
        <f ca="1" t="shared" si="4"/>
        <v>32.724</v>
      </c>
    </row>
    <row r="9" spans="2:39" ht="12.75">
      <c r="B9">
        <v>8</v>
      </c>
      <c r="C9" s="2">
        <v>0.000517513</v>
      </c>
      <c r="D9" s="2">
        <v>0.00265051</v>
      </c>
      <c r="S9">
        <v>5</v>
      </c>
      <c r="U9" s="6">
        <f ca="1" t="shared" si="2"/>
        <v>1701.96</v>
      </c>
      <c r="V9" s="6"/>
      <c r="W9" s="12">
        <f ca="1" t="shared" si="5"/>
        <v>-0.431722</v>
      </c>
      <c r="X9" s="6">
        <f ca="1" t="shared" si="3"/>
        <v>-4933.85</v>
      </c>
      <c r="Y9" s="6">
        <f ca="1" t="shared" si="3"/>
        <v>-5.8278300000000005</v>
      </c>
      <c r="Z9" s="6">
        <f ca="1" t="shared" si="3"/>
        <v>-5.9324200000000005</v>
      </c>
      <c r="AA9" s="6">
        <f ca="1" t="shared" si="3"/>
        <v>-8.83398</v>
      </c>
      <c r="AB9" s="6">
        <f ca="1" t="shared" si="3"/>
        <v>-1.77739</v>
      </c>
      <c r="AC9" s="6">
        <f ca="1" t="shared" si="3"/>
        <v>-14.123899999999999</v>
      </c>
      <c r="AD9" s="6">
        <f ca="1" t="shared" si="3"/>
        <v>4.43547</v>
      </c>
      <c r="AE9" s="6">
        <f ca="1" t="shared" si="3"/>
        <v>-55.4373</v>
      </c>
      <c r="AF9" s="6">
        <f ca="1" t="shared" si="4"/>
        <v>137.72899999999998</v>
      </c>
      <c r="AG9" s="6">
        <f ca="1" t="shared" si="4"/>
        <v>1.9689800000000002</v>
      </c>
      <c r="AH9" s="6">
        <f ca="1" t="shared" si="4"/>
        <v>2.3231</v>
      </c>
      <c r="AI9" s="6">
        <f ca="1" t="shared" si="4"/>
        <v>1.68469</v>
      </c>
      <c r="AJ9" s="6">
        <f ca="1" t="shared" si="4"/>
        <v>7.2096</v>
      </c>
      <c r="AK9" s="6">
        <f ca="1" t="shared" si="4"/>
        <v>4.11594</v>
      </c>
      <c r="AL9" s="6">
        <f ca="1" t="shared" si="4"/>
        <v>25.442899999999998</v>
      </c>
      <c r="AM9" s="6">
        <f ca="1" t="shared" si="4"/>
        <v>30.6712</v>
      </c>
    </row>
    <row r="10" spans="2:39" ht="12.75">
      <c r="B10">
        <v>9</v>
      </c>
      <c r="C10" s="2">
        <v>-0.00620348</v>
      </c>
      <c r="D10" s="2">
        <v>0.00313021</v>
      </c>
      <c r="S10">
        <v>6</v>
      </c>
      <c r="U10" s="6">
        <f ca="1" t="shared" si="2"/>
        <v>1801.87</v>
      </c>
      <c r="V10" s="6"/>
      <c r="W10" s="12">
        <f ca="1" t="shared" si="5"/>
        <v>-0.442229</v>
      </c>
      <c r="X10" s="6">
        <f ca="1" t="shared" si="3"/>
        <v>-4932.349999999999</v>
      </c>
      <c r="Y10" s="6">
        <f ca="1" t="shared" si="3"/>
        <v>-5.5861</v>
      </c>
      <c r="Z10" s="6">
        <f ca="1" t="shared" si="3"/>
        <v>-5.7791</v>
      </c>
      <c r="AA10" s="6">
        <f ca="1" t="shared" si="3"/>
        <v>-8.74551</v>
      </c>
      <c r="AB10" s="6">
        <f ca="1" t="shared" si="3"/>
        <v>-2.0480199999999997</v>
      </c>
      <c r="AC10" s="6">
        <f ca="1" t="shared" si="3"/>
        <v>-13.791400000000001</v>
      </c>
      <c r="AD10" s="6">
        <f ca="1" t="shared" si="3"/>
        <v>5.480040000000001</v>
      </c>
      <c r="AE10" s="6">
        <f ca="1" t="shared" si="3"/>
        <v>-54.315099999999994</v>
      </c>
      <c r="AF10" s="6">
        <f ca="1" t="shared" si="4"/>
        <v>138.548</v>
      </c>
      <c r="AG10" s="6">
        <f ca="1" t="shared" si="4"/>
        <v>1.9366500000000002</v>
      </c>
      <c r="AH10" s="6">
        <f ca="1" t="shared" si="4"/>
        <v>2.29044</v>
      </c>
      <c r="AI10" s="6">
        <f ca="1" t="shared" si="4"/>
        <v>1.86498</v>
      </c>
      <c r="AJ10" s="6">
        <f ca="1" t="shared" si="4"/>
        <v>6.8264</v>
      </c>
      <c r="AK10" s="6">
        <f ca="1" t="shared" si="4"/>
        <v>3.6219699999999997</v>
      </c>
      <c r="AL10" s="6">
        <f ca="1" t="shared" si="4"/>
        <v>27.6205</v>
      </c>
      <c r="AM10" s="6">
        <f ca="1" t="shared" si="4"/>
        <v>30.7601</v>
      </c>
    </row>
    <row r="11" spans="2:39" ht="12.75">
      <c r="B11">
        <v>10</v>
      </c>
      <c r="C11" s="2">
        <v>0.00464089</v>
      </c>
      <c r="D11" s="2">
        <v>0.00815552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-0.0140091</v>
      </c>
      <c r="D12" s="2">
        <v>0.009683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0.0412816</v>
      </c>
      <c r="D13" s="2">
        <v>0.0256836</v>
      </c>
      <c r="U13" t="s">
        <v>113</v>
      </c>
      <c r="V13" s="8">
        <f>PI()/2</f>
        <v>1.5707963267948966</v>
      </c>
      <c r="W13" t="s">
        <v>125</v>
      </c>
    </row>
    <row r="14" spans="2:39" ht="12.75">
      <c r="B14">
        <v>13</v>
      </c>
      <c r="C14" s="2">
        <v>-0.119496</v>
      </c>
      <c r="D14" s="2">
        <v>0.118611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0.258509</v>
      </c>
      <c r="D15" s="2">
        <v>0.109422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4156848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-2</v>
      </c>
      <c r="L16" t="s">
        <v>62</v>
      </c>
      <c r="M16" t="s">
        <v>82</v>
      </c>
      <c r="N16">
        <v>1002.83</v>
      </c>
      <c r="O16" t="s">
        <v>84</v>
      </c>
      <c r="P16" t="s">
        <v>82</v>
      </c>
      <c r="Q16" s="2">
        <v>0.306166</v>
      </c>
      <c r="U16" s="6">
        <f>U4</f>
        <v>503.55</v>
      </c>
      <c r="X16" s="6">
        <f>X4*COS(X$14*$V$13)+AF4*SIN(X$14*$V$13)</f>
        <v>4949.65</v>
      </c>
      <c r="Y16" s="6">
        <f aca="true" t="shared" si="7" ref="Y16:AE22">Y4*COS(Y$14*$V$13)+AG4*SIN(Y$14*$V$13)</f>
        <v>-2.0492699999999986</v>
      </c>
      <c r="Z16" s="6">
        <f t="shared" si="7"/>
        <v>-7.689120000000001</v>
      </c>
      <c r="AA16" s="6">
        <f t="shared" si="7"/>
        <v>1.394979999999997</v>
      </c>
      <c r="AB16" s="6">
        <f t="shared" si="7"/>
        <v>1.8766800000000028</v>
      </c>
      <c r="AC16" s="6">
        <f t="shared" si="7"/>
        <v>-5.032409999999993</v>
      </c>
      <c r="AD16" s="6">
        <f t="shared" si="7"/>
        <v>5.175129999999987</v>
      </c>
      <c r="AE16" s="6">
        <f t="shared" si="7"/>
        <v>31.302099999999964</v>
      </c>
      <c r="AF16" s="6">
        <f>AF4*COS(AF$14*$V$13)-X4*SIN(AF$14*$V$13)</f>
        <v>-142.0599999999994</v>
      </c>
      <c r="AG16" s="6">
        <f aca="true" t="shared" si="8" ref="AG16:AM22">AG4*COS(AG$14*$V$13)-Y4*SIN(AG$14*$V$13)</f>
        <v>-7.11151</v>
      </c>
      <c r="AH16" s="6">
        <f t="shared" si="8"/>
        <v>2.6483299999999983</v>
      </c>
      <c r="AI16" s="6">
        <f t="shared" si="8"/>
        <v>9.71656</v>
      </c>
      <c r="AJ16" s="6">
        <f t="shared" si="8"/>
        <v>-8.07222</v>
      </c>
      <c r="AK16" s="6">
        <f t="shared" si="8"/>
        <v>-15.424000000000001</v>
      </c>
      <c r="AL16" s="6">
        <f t="shared" si="8"/>
        <v>26.505100000000002</v>
      </c>
      <c r="AM16" s="6">
        <f t="shared" si="8"/>
        <v>62.03480000000001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1002.83</v>
      </c>
      <c r="X17" s="6">
        <f aca="true" t="shared" si="10" ref="X17:X22">X5*COS(X$14*$V$13)+AF5*SIN(X$14*$V$13)</f>
        <v>4949.14</v>
      </c>
      <c r="Y17" s="6">
        <f t="shared" si="7"/>
        <v>-1.944689999999999</v>
      </c>
      <c r="Z17" s="6">
        <f t="shared" si="7"/>
        <v>-7.1951100000000014</v>
      </c>
      <c r="AA17" s="6">
        <f t="shared" si="7"/>
        <v>2.0425799999999974</v>
      </c>
      <c r="AB17" s="6">
        <f t="shared" si="7"/>
        <v>2.2648300000000026</v>
      </c>
      <c r="AC17" s="6">
        <f t="shared" si="7"/>
        <v>-4.611129999999994</v>
      </c>
      <c r="AD17" s="6">
        <f t="shared" si="7"/>
        <v>4.308479999999986</v>
      </c>
      <c r="AE17" s="6">
        <f t="shared" si="7"/>
        <v>32.026999999999965</v>
      </c>
      <c r="AF17" s="6">
        <f aca="true" t="shared" si="11" ref="AF17:AF22">AF5*COS(AF$14*$V$13)-X5*SIN(AF$14*$V$13)</f>
        <v>-140.22999999999942</v>
      </c>
      <c r="AG17" s="6">
        <f t="shared" si="8"/>
        <v>-6.03996</v>
      </c>
      <c r="AH17" s="6">
        <f t="shared" si="8"/>
        <v>2.5886999999999984</v>
      </c>
      <c r="AI17" s="6">
        <f t="shared" si="8"/>
        <v>9.24633</v>
      </c>
      <c r="AJ17" s="6">
        <f t="shared" si="8"/>
        <v>-7.575489999999999</v>
      </c>
      <c r="AK17" s="6">
        <f t="shared" si="8"/>
        <v>-14.352500000000001</v>
      </c>
      <c r="AL17" s="6">
        <f t="shared" si="8"/>
        <v>28.633800000000004</v>
      </c>
      <c r="AM17" s="6">
        <f t="shared" si="8"/>
        <v>60.88880000000001</v>
      </c>
    </row>
    <row r="18" spans="2:39" ht="12.75">
      <c r="B18">
        <v>2</v>
      </c>
      <c r="C18" s="2">
        <v>-0.494914</v>
      </c>
      <c r="D18" s="2">
        <v>0.014023</v>
      </c>
      <c r="U18" s="6">
        <f t="shared" si="9"/>
        <v>1302.5</v>
      </c>
      <c r="X18" s="6">
        <f t="shared" si="10"/>
        <v>4943.32</v>
      </c>
      <c r="Y18" s="6">
        <f t="shared" si="7"/>
        <v>-2.024919999999999</v>
      </c>
      <c r="Z18" s="6">
        <f t="shared" si="7"/>
        <v>-6.756250000000001</v>
      </c>
      <c r="AA18" s="6">
        <f t="shared" si="7"/>
        <v>1.769909999999997</v>
      </c>
      <c r="AB18" s="6">
        <f t="shared" si="7"/>
        <v>2.439200000000003</v>
      </c>
      <c r="AC18" s="6">
        <f t="shared" si="7"/>
        <v>-4.080729999999994</v>
      </c>
      <c r="AD18" s="6">
        <f t="shared" si="7"/>
        <v>5.480049999999986</v>
      </c>
      <c r="AE18" s="6">
        <f t="shared" si="7"/>
        <v>33.286799999999964</v>
      </c>
      <c r="AF18" s="6">
        <f t="shared" si="11"/>
        <v>-140.5829999999994</v>
      </c>
      <c r="AG18" s="6">
        <f t="shared" si="8"/>
        <v>-5.845960000000001</v>
      </c>
      <c r="AH18" s="6">
        <f t="shared" si="8"/>
        <v>2.3558199999999982</v>
      </c>
      <c r="AI18" s="6">
        <f t="shared" si="8"/>
        <v>9.64062</v>
      </c>
      <c r="AJ18" s="6">
        <f t="shared" si="8"/>
        <v>-7.914479999999999</v>
      </c>
      <c r="AK18" s="6">
        <f t="shared" si="8"/>
        <v>-14.5547</v>
      </c>
      <c r="AL18" s="6">
        <f t="shared" si="8"/>
        <v>26.696700000000003</v>
      </c>
      <c r="AM18" s="6">
        <f t="shared" si="8"/>
        <v>59.425600000000024</v>
      </c>
    </row>
    <row r="19" spans="2:39" ht="12.75">
      <c r="B19">
        <v>3</v>
      </c>
      <c r="C19" s="2">
        <v>-0.000603996</v>
      </c>
      <c r="D19" s="2">
        <v>0.000194469</v>
      </c>
      <c r="U19" s="6">
        <f t="shared" si="9"/>
        <v>1502.22</v>
      </c>
      <c r="X19" s="6">
        <f t="shared" si="10"/>
        <v>4937.97</v>
      </c>
      <c r="Y19" s="6">
        <f t="shared" si="7"/>
        <v>-2.0324299999999993</v>
      </c>
      <c r="Z19" s="6">
        <f t="shared" si="7"/>
        <v>-6.411460000000001</v>
      </c>
      <c r="AA19" s="6">
        <f t="shared" si="7"/>
        <v>1.908989999999997</v>
      </c>
      <c r="AB19" s="6">
        <f t="shared" si="7"/>
        <v>1.654240000000003</v>
      </c>
      <c r="AC19" s="6">
        <f t="shared" si="7"/>
        <v>-4.951869999999994</v>
      </c>
      <c r="AD19" s="6">
        <f t="shared" si="7"/>
        <v>3.694469999999988</v>
      </c>
      <c r="AE19" s="6">
        <f t="shared" si="7"/>
        <v>30.16439999999997</v>
      </c>
      <c r="AF19" s="6">
        <f t="shared" si="11"/>
        <v>-137.75799999999938</v>
      </c>
      <c r="AG19" s="6">
        <f t="shared" si="8"/>
        <v>-5.92947</v>
      </c>
      <c r="AH19" s="6">
        <f t="shared" si="8"/>
        <v>2.4265299999999983</v>
      </c>
      <c r="AI19" s="6">
        <f t="shared" si="8"/>
        <v>9.15057</v>
      </c>
      <c r="AJ19" s="6">
        <f t="shared" si="8"/>
        <v>-7.66086</v>
      </c>
      <c r="AK19" s="6">
        <f t="shared" si="8"/>
        <v>-13.914900000000001</v>
      </c>
      <c r="AL19" s="6">
        <f t="shared" si="8"/>
        <v>25.688700000000004</v>
      </c>
      <c r="AM19" s="6">
        <f t="shared" si="8"/>
        <v>55.73910000000001</v>
      </c>
    </row>
    <row r="20" spans="2:39" ht="12.75">
      <c r="B20">
        <v>4</v>
      </c>
      <c r="C20" s="2">
        <v>-0.000719511</v>
      </c>
      <c r="D20" s="2">
        <v>0.00025887</v>
      </c>
      <c r="U20" s="6">
        <f t="shared" si="9"/>
        <v>1602.08</v>
      </c>
      <c r="X20" s="6">
        <f t="shared" si="10"/>
        <v>4935.820000000001</v>
      </c>
      <c r="Y20" s="6">
        <f t="shared" si="7"/>
        <v>-1.997949999999999</v>
      </c>
      <c r="Z20" s="6">
        <f t="shared" si="7"/>
        <v>-6.14993</v>
      </c>
      <c r="AA20" s="6">
        <f t="shared" si="7"/>
        <v>1.801779999999997</v>
      </c>
      <c r="AB20" s="6">
        <f t="shared" si="7"/>
        <v>1.7848300000000028</v>
      </c>
      <c r="AC20" s="6">
        <f t="shared" si="7"/>
        <v>-4.805569999999994</v>
      </c>
      <c r="AD20" s="6">
        <f t="shared" si="7"/>
        <v>3.910189999999987</v>
      </c>
      <c r="AE20" s="6">
        <f t="shared" si="7"/>
        <v>32.72399999999997</v>
      </c>
      <c r="AF20" s="6">
        <f t="shared" si="11"/>
        <v>-139.2489999999994</v>
      </c>
      <c r="AG20" s="6">
        <f t="shared" si="8"/>
        <v>-5.95603</v>
      </c>
      <c r="AH20" s="6">
        <f t="shared" si="8"/>
        <v>2.4713799999999986</v>
      </c>
      <c r="AI20" s="6">
        <f t="shared" si="8"/>
        <v>9.12725</v>
      </c>
      <c r="AJ20" s="6">
        <f t="shared" si="8"/>
        <v>-7.268179999999998</v>
      </c>
      <c r="AK20" s="6">
        <f t="shared" si="8"/>
        <v>-14.645500000000002</v>
      </c>
      <c r="AL20" s="6">
        <f t="shared" si="8"/>
        <v>26.5696</v>
      </c>
      <c r="AM20" s="6">
        <f t="shared" si="8"/>
        <v>55.625300000000024</v>
      </c>
    </row>
    <row r="21" spans="2:39" ht="12.75">
      <c r="B21">
        <v>5</v>
      </c>
      <c r="C21" s="2">
        <v>-0.000924633</v>
      </c>
      <c r="D21" s="2">
        <v>0.000204258</v>
      </c>
      <c r="U21" s="6">
        <f t="shared" si="9"/>
        <v>1701.96</v>
      </c>
      <c r="X21" s="6">
        <f t="shared" si="10"/>
        <v>4933.85</v>
      </c>
      <c r="Y21" s="6">
        <f t="shared" si="7"/>
        <v>-1.968979999999999</v>
      </c>
      <c r="Z21" s="6">
        <f t="shared" si="7"/>
        <v>-5.932420000000001</v>
      </c>
      <c r="AA21" s="6">
        <f t="shared" si="7"/>
        <v>1.6846899999999974</v>
      </c>
      <c r="AB21" s="6">
        <f t="shared" si="7"/>
        <v>1.7773900000000027</v>
      </c>
      <c r="AC21" s="6">
        <f t="shared" si="7"/>
        <v>-4.115939999999994</v>
      </c>
      <c r="AD21" s="6">
        <f t="shared" si="7"/>
        <v>4.435469999999987</v>
      </c>
      <c r="AE21" s="6">
        <f t="shared" si="7"/>
        <v>30.671199999999967</v>
      </c>
      <c r="AF21" s="6">
        <f t="shared" si="11"/>
        <v>-137.7289999999994</v>
      </c>
      <c r="AG21" s="6">
        <f t="shared" si="8"/>
        <v>-5.8278300000000005</v>
      </c>
      <c r="AH21" s="6">
        <f t="shared" si="8"/>
        <v>2.323099999999999</v>
      </c>
      <c r="AI21" s="6">
        <f t="shared" si="8"/>
        <v>8.83398</v>
      </c>
      <c r="AJ21" s="6">
        <f t="shared" si="8"/>
        <v>-7.209599999999999</v>
      </c>
      <c r="AK21" s="6">
        <f t="shared" si="8"/>
        <v>-14.1239</v>
      </c>
      <c r="AL21" s="6">
        <f t="shared" si="8"/>
        <v>25.4429</v>
      </c>
      <c r="AM21" s="6">
        <f t="shared" si="8"/>
        <v>55.437300000000015</v>
      </c>
    </row>
    <row r="22" spans="2:39" ht="12.75">
      <c r="B22">
        <v>6</v>
      </c>
      <c r="C22" s="2">
        <v>-0.000226483</v>
      </c>
      <c r="D22" s="2">
        <v>0.000757549</v>
      </c>
      <c r="U22" s="6">
        <f t="shared" si="9"/>
        <v>1801.87</v>
      </c>
      <c r="X22" s="6">
        <f t="shared" si="10"/>
        <v>4932.349999999999</v>
      </c>
      <c r="Y22" s="6">
        <f t="shared" si="7"/>
        <v>-1.936649999999999</v>
      </c>
      <c r="Z22" s="6">
        <f t="shared" si="7"/>
        <v>-5.779100000000001</v>
      </c>
      <c r="AA22" s="6">
        <f t="shared" si="7"/>
        <v>1.8649799999999974</v>
      </c>
      <c r="AB22" s="6">
        <f t="shared" si="7"/>
        <v>2.0480200000000024</v>
      </c>
      <c r="AC22" s="6">
        <f t="shared" si="7"/>
        <v>-3.621969999999994</v>
      </c>
      <c r="AD22" s="6">
        <f t="shared" si="7"/>
        <v>5.480039999999987</v>
      </c>
      <c r="AE22" s="6">
        <f t="shared" si="7"/>
        <v>30.760099999999973</v>
      </c>
      <c r="AF22" s="6">
        <f t="shared" si="11"/>
        <v>-138.5479999999994</v>
      </c>
      <c r="AG22" s="6">
        <f t="shared" si="8"/>
        <v>-5.5861</v>
      </c>
      <c r="AH22" s="6">
        <f t="shared" si="8"/>
        <v>2.2904399999999985</v>
      </c>
      <c r="AI22" s="6">
        <f t="shared" si="8"/>
        <v>8.74551</v>
      </c>
      <c r="AJ22" s="6">
        <f t="shared" si="8"/>
        <v>-6.826399999999999</v>
      </c>
      <c r="AK22" s="6">
        <f t="shared" si="8"/>
        <v>-13.791400000000003</v>
      </c>
      <c r="AL22" s="6">
        <f t="shared" si="8"/>
        <v>27.620500000000003</v>
      </c>
      <c r="AM22" s="6">
        <f t="shared" si="8"/>
        <v>54.31510000000001</v>
      </c>
    </row>
    <row r="23" spans="2:33" ht="12.75">
      <c r="B23">
        <v>7</v>
      </c>
      <c r="C23" s="2">
        <v>-0.00143525</v>
      </c>
      <c r="D23" s="2">
        <v>0.000461113</v>
      </c>
      <c r="AG23" s="1"/>
    </row>
    <row r="24" spans="2:33" ht="12.75">
      <c r="B24">
        <v>8</v>
      </c>
      <c r="C24" s="2">
        <v>0.000430848</v>
      </c>
      <c r="D24" s="2">
        <v>0.00286338</v>
      </c>
      <c r="AG24" s="1"/>
    </row>
    <row r="25" spans="2:33" ht="12.75">
      <c r="B25">
        <v>9</v>
      </c>
      <c r="C25" s="2">
        <v>-0.00608888</v>
      </c>
      <c r="D25" s="2">
        <v>0.0032027</v>
      </c>
      <c r="AG25" s="1"/>
    </row>
    <row r="26" spans="2:33" ht="12.75">
      <c r="B26">
        <v>10</v>
      </c>
      <c r="C26" s="2">
        <v>0.00515704</v>
      </c>
      <c r="D26" s="2">
        <v>0.00809867</v>
      </c>
      <c r="AG26" s="1"/>
    </row>
    <row r="27" spans="2:33" ht="12.75">
      <c r="B27">
        <v>11</v>
      </c>
      <c r="C27" s="2">
        <v>-0.0133831</v>
      </c>
      <c r="D27" s="2">
        <v>0.0102536</v>
      </c>
      <c r="AG27" s="1"/>
    </row>
    <row r="28" spans="2:33" ht="12.75">
      <c r="B28">
        <v>12</v>
      </c>
      <c r="C28" s="2">
        <v>0.0334433</v>
      </c>
      <c r="D28" s="2">
        <v>0.0266707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-0.10817</v>
      </c>
      <c r="D29" s="2">
        <v>0.129232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0.273202</v>
      </c>
      <c r="D30" s="2">
        <v>0.0802161</v>
      </c>
      <c r="U30" t="s">
        <v>111</v>
      </c>
      <c r="V30" s="11">
        <f>K1</f>
        <v>-2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4156848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-2</v>
      </c>
      <c r="L31" t="s">
        <v>62</v>
      </c>
      <c r="M31" t="s">
        <v>82</v>
      </c>
      <c r="N31">
        <v>1302.5</v>
      </c>
      <c r="O31" t="s">
        <v>84</v>
      </c>
      <c r="P31" t="s">
        <v>82</v>
      </c>
      <c r="Q31" s="2">
        <v>0.374079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503.55</v>
      </c>
      <c r="X32" s="13"/>
    </row>
    <row r="33" spans="2:32" ht="12.75">
      <c r="B33">
        <v>2</v>
      </c>
      <c r="C33" s="2">
        <v>-0.494332</v>
      </c>
      <c r="D33" s="2">
        <v>0.0140583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-0.000584596</v>
      </c>
      <c r="D34" s="2">
        <v>0.000202492</v>
      </c>
      <c r="V34" s="11">
        <f aca="true" t="shared" si="12" ref="V34:V44">W34+$V$30</f>
        <v>-2.5</v>
      </c>
      <c r="W34">
        <v>-0.5</v>
      </c>
      <c r="Y34" s="4">
        <f>Y$29*AG$16*$W34^Y$30</f>
        <v>1.7778775</v>
      </c>
      <c r="Z34" s="4">
        <f>Z$29*Z$16*$W34^Z$30</f>
        <v>-0.9611400000000001</v>
      </c>
      <c r="AA34" s="4">
        <f>AA$29*AI$16*$W34^AA$30</f>
        <v>0.607285</v>
      </c>
      <c r="AB34" s="4">
        <f>AB$29*AB$16*$W34^AB$30</f>
        <v>-0.05864625000000009</v>
      </c>
      <c r="AC34" s="4">
        <f>AC$29*AK$16*$W34^AC$30</f>
        <v>0.24100000000000002</v>
      </c>
      <c r="AD34" s="4">
        <f>AD$29*AD$16*$W34^AD$30</f>
        <v>0.0404307031249999</v>
      </c>
      <c r="AE34" s="4">
        <f>AE$29*AM$16*$W34^AE$30</f>
        <v>0.24232343750000004</v>
      </c>
      <c r="AF34" s="4">
        <f>SUM(Y34:AE34)</f>
        <v>1.889130390625</v>
      </c>
    </row>
    <row r="35" spans="2:32" ht="12.75">
      <c r="B35">
        <v>4</v>
      </c>
      <c r="C35" s="2">
        <v>-0.000675625</v>
      </c>
      <c r="D35" s="2">
        <v>0.000235582</v>
      </c>
      <c r="V35" s="11">
        <f t="shared" si="12"/>
        <v>-2.4</v>
      </c>
      <c r="W35">
        <v>-0.4</v>
      </c>
      <c r="Y35" s="4">
        <f aca="true" t="shared" si="13" ref="Y35:Y44">Y$29*AG$16*$W35^Y$30</f>
        <v>1.1378416000000002</v>
      </c>
      <c r="Z35" s="4">
        <f aca="true" t="shared" si="14" ref="Z35:Z44">Z$29*Z$16*$W35^Z$30</f>
        <v>-0.49210368000000015</v>
      </c>
      <c r="AA35" s="4">
        <f aca="true" t="shared" si="15" ref="AA35:AA44">AA$29*AI$16*$W35^AA$30</f>
        <v>0.2487439360000001</v>
      </c>
      <c r="AB35" s="4">
        <f aca="true" t="shared" si="16" ref="AB35:AB44">AB$29*AB$16*$W35^AB$30</f>
        <v>-0.01921720320000004</v>
      </c>
      <c r="AC35" s="4">
        <f aca="true" t="shared" si="17" ref="AC35:AC44">AC$29*AK$16*$W35^AC$30</f>
        <v>0.06317670400000004</v>
      </c>
      <c r="AD35" s="4">
        <f aca="true" t="shared" si="18" ref="AD35:AD44">AD$29*AD$16*$W35^AD$30</f>
        <v>0.008478932991999985</v>
      </c>
      <c r="AE35" s="4">
        <f aca="true" t="shared" si="19" ref="AE35:AE44">AE$29*AM$16*$W35^AE$30</f>
        <v>0.04065512652800004</v>
      </c>
      <c r="AF35" s="4">
        <f aca="true" t="shared" si="20" ref="AF35:AF44">SUM(Y35:AE35)</f>
        <v>0.9875754163200002</v>
      </c>
    </row>
    <row r="36" spans="2:32" ht="12.75">
      <c r="B36">
        <v>5</v>
      </c>
      <c r="C36" s="2">
        <v>-0.000964062</v>
      </c>
      <c r="D36" s="2">
        <v>0.00017699099999999999</v>
      </c>
      <c r="V36" s="11">
        <f t="shared" si="12"/>
        <v>-2.3</v>
      </c>
      <c r="W36">
        <v>-0.3</v>
      </c>
      <c r="Y36" s="4">
        <f t="shared" si="13"/>
        <v>0.6400359</v>
      </c>
      <c r="Z36" s="4">
        <f t="shared" si="14"/>
        <v>-0.20760624000000003</v>
      </c>
      <c r="AA36" s="4">
        <f t="shared" si="15"/>
        <v>0.078704136</v>
      </c>
      <c r="AB36" s="4">
        <f t="shared" si="16"/>
        <v>-0.0045603324000000065</v>
      </c>
      <c r="AC36" s="4">
        <f t="shared" si="17"/>
        <v>0.011244096</v>
      </c>
      <c r="AD36" s="4">
        <f t="shared" si="18"/>
        <v>0.001131800930999997</v>
      </c>
      <c r="AE36" s="4">
        <f t="shared" si="19"/>
        <v>0.004070103228</v>
      </c>
      <c r="AF36" s="4">
        <f t="shared" si="20"/>
        <v>0.523019463759</v>
      </c>
    </row>
    <row r="37" spans="2:32" ht="12.75">
      <c r="B37">
        <v>6</v>
      </c>
      <c r="C37" s="2">
        <v>-0.00024392</v>
      </c>
      <c r="D37" s="2">
        <v>0.000791448</v>
      </c>
      <c r="V37" s="11">
        <f t="shared" si="12"/>
        <v>-2.2</v>
      </c>
      <c r="W37">
        <v>-0.2</v>
      </c>
      <c r="Y37" s="4">
        <f t="shared" si="13"/>
        <v>0.28446040000000006</v>
      </c>
      <c r="Z37" s="4">
        <f t="shared" si="14"/>
        <v>-0.06151296000000002</v>
      </c>
      <c r="AA37" s="4">
        <f t="shared" si="15"/>
        <v>0.015546496000000007</v>
      </c>
      <c r="AB37" s="4">
        <f t="shared" si="16"/>
        <v>-0.0006005376000000012</v>
      </c>
      <c r="AC37" s="4">
        <f t="shared" si="17"/>
        <v>0.0009871360000000007</v>
      </c>
      <c r="AD37" s="4">
        <f t="shared" si="18"/>
        <v>6.624166399999989E-05</v>
      </c>
      <c r="AE37" s="4">
        <f t="shared" si="19"/>
        <v>0.00015880908800000015</v>
      </c>
      <c r="AF37" s="4">
        <f t="shared" si="20"/>
        <v>0.23910558515200006</v>
      </c>
    </row>
    <row r="38" spans="2:32" ht="12.75">
      <c r="B38">
        <v>7</v>
      </c>
      <c r="C38" s="2">
        <v>-0.00145547</v>
      </c>
      <c r="D38" s="2">
        <v>0.000408073</v>
      </c>
      <c r="V38" s="11">
        <f t="shared" si="12"/>
        <v>-2.1</v>
      </c>
      <c r="W38">
        <v>-0.1</v>
      </c>
      <c r="Y38" s="4">
        <f t="shared" si="13"/>
        <v>0.07111510000000001</v>
      </c>
      <c r="Z38" s="4">
        <f t="shared" si="14"/>
        <v>-0.007689120000000002</v>
      </c>
      <c r="AA38" s="4">
        <f t="shared" si="15"/>
        <v>0.0009716560000000004</v>
      </c>
      <c r="AB38" s="4">
        <f t="shared" si="16"/>
        <v>-1.876680000000004E-05</v>
      </c>
      <c r="AC38" s="4">
        <f t="shared" si="17"/>
        <v>1.542400000000001E-05</v>
      </c>
      <c r="AD38" s="4">
        <f t="shared" si="18"/>
        <v>5.175129999999991E-07</v>
      </c>
      <c r="AE38" s="4">
        <f t="shared" si="19"/>
        <v>6.203480000000006E-07</v>
      </c>
      <c r="AF38" s="4">
        <f t="shared" si="20"/>
        <v>0.064395431061</v>
      </c>
    </row>
    <row r="39" spans="2:32" ht="12.75">
      <c r="B39">
        <v>8</v>
      </c>
      <c r="C39" s="2">
        <v>0.000548005</v>
      </c>
      <c r="D39" s="2">
        <v>0.00266967</v>
      </c>
      <c r="V39" s="11">
        <f t="shared" si="12"/>
        <v>-2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-0.00594256</v>
      </c>
      <c r="D40" s="2">
        <v>0.00332868</v>
      </c>
      <c r="V40" s="11">
        <f t="shared" si="12"/>
        <v>-1.9</v>
      </c>
      <c r="W40">
        <v>0.1</v>
      </c>
      <c r="Y40" s="4">
        <f t="shared" si="13"/>
        <v>0.07111510000000001</v>
      </c>
      <c r="Z40" s="4">
        <f t="shared" si="14"/>
        <v>0.007689120000000002</v>
      </c>
      <c r="AA40" s="4">
        <f t="shared" si="15"/>
        <v>0.0009716560000000004</v>
      </c>
      <c r="AB40" s="4">
        <f t="shared" si="16"/>
        <v>1.876680000000004E-05</v>
      </c>
      <c r="AC40" s="4">
        <f t="shared" si="17"/>
        <v>1.542400000000001E-05</v>
      </c>
      <c r="AD40" s="4">
        <f t="shared" si="18"/>
        <v>-5.175129999999991E-07</v>
      </c>
      <c r="AE40" s="4">
        <f t="shared" si="19"/>
        <v>6.203480000000006E-07</v>
      </c>
      <c r="AF40" s="4">
        <f t="shared" si="20"/>
        <v>0.07981016963500003</v>
      </c>
    </row>
    <row r="41" spans="2:32" ht="12.75">
      <c r="B41">
        <v>10</v>
      </c>
      <c r="C41" s="2">
        <v>0.00477863</v>
      </c>
      <c r="D41" s="2">
        <v>0.00869337</v>
      </c>
      <c r="V41" s="11">
        <f t="shared" si="12"/>
        <v>-1.8</v>
      </c>
      <c r="W41">
        <v>0.2</v>
      </c>
      <c r="Y41" s="4">
        <f t="shared" si="13"/>
        <v>0.28446040000000006</v>
      </c>
      <c r="Z41" s="4">
        <f t="shared" si="14"/>
        <v>0.06151296000000002</v>
      </c>
      <c r="AA41" s="4">
        <f t="shared" si="15"/>
        <v>0.015546496000000007</v>
      </c>
      <c r="AB41" s="4">
        <f t="shared" si="16"/>
        <v>0.0006005376000000012</v>
      </c>
      <c r="AC41" s="4">
        <f t="shared" si="17"/>
        <v>0.0009871360000000007</v>
      </c>
      <c r="AD41" s="4">
        <f t="shared" si="18"/>
        <v>-6.624166399999989E-05</v>
      </c>
      <c r="AE41" s="4">
        <f t="shared" si="19"/>
        <v>0.00015880908800000015</v>
      </c>
      <c r="AF41" s="4">
        <f t="shared" si="20"/>
        <v>0.3632000970240001</v>
      </c>
    </row>
    <row r="42" spans="2:32" ht="12.75">
      <c r="B42">
        <v>11</v>
      </c>
      <c r="C42" s="2">
        <v>-0.0124953</v>
      </c>
      <c r="D42" s="2">
        <v>0.00922512</v>
      </c>
      <c r="V42" s="11">
        <f t="shared" si="12"/>
        <v>-1.7</v>
      </c>
      <c r="W42">
        <v>0.3</v>
      </c>
      <c r="Y42" s="4">
        <f t="shared" si="13"/>
        <v>0.6400359</v>
      </c>
      <c r="Z42" s="4">
        <f t="shared" si="14"/>
        <v>0.20760624000000003</v>
      </c>
      <c r="AA42" s="4">
        <f t="shared" si="15"/>
        <v>0.078704136</v>
      </c>
      <c r="AB42" s="4">
        <f t="shared" si="16"/>
        <v>0.0045603324000000065</v>
      </c>
      <c r="AC42" s="4">
        <f t="shared" si="17"/>
        <v>0.011244096</v>
      </c>
      <c r="AD42" s="4">
        <f t="shared" si="18"/>
        <v>-0.001131800930999997</v>
      </c>
      <c r="AE42" s="4">
        <f t="shared" si="19"/>
        <v>0.004070103228</v>
      </c>
      <c r="AF42" s="4">
        <f t="shared" si="20"/>
        <v>0.9450890066970001</v>
      </c>
    </row>
    <row r="43" spans="2:32" ht="12.75">
      <c r="B43">
        <v>12</v>
      </c>
      <c r="C43" s="2">
        <v>0.0348811</v>
      </c>
      <c r="D43" s="2">
        <v>0.0267265</v>
      </c>
      <c r="V43" s="11">
        <f t="shared" si="12"/>
        <v>-1.6</v>
      </c>
      <c r="W43">
        <v>0.4</v>
      </c>
      <c r="Y43" s="4">
        <f t="shared" si="13"/>
        <v>1.1378416000000002</v>
      </c>
      <c r="Z43" s="4">
        <f t="shared" si="14"/>
        <v>0.49210368000000015</v>
      </c>
      <c r="AA43" s="4">
        <f t="shared" si="15"/>
        <v>0.2487439360000001</v>
      </c>
      <c r="AB43" s="4">
        <f t="shared" si="16"/>
        <v>0.01921720320000004</v>
      </c>
      <c r="AC43" s="4">
        <f t="shared" si="17"/>
        <v>0.06317670400000004</v>
      </c>
      <c r="AD43" s="4">
        <f t="shared" si="18"/>
        <v>-0.008478932991999985</v>
      </c>
      <c r="AE43" s="4">
        <f t="shared" si="19"/>
        <v>0.04065512652800004</v>
      </c>
      <c r="AF43" s="4">
        <f t="shared" si="20"/>
        <v>1.9932593167360002</v>
      </c>
    </row>
    <row r="44" spans="2:32" ht="12.75">
      <c r="B44">
        <v>13</v>
      </c>
      <c r="C44" s="2">
        <v>-0.105892</v>
      </c>
      <c r="D44" s="2">
        <v>0.121613</v>
      </c>
      <c r="V44" s="11">
        <f t="shared" si="12"/>
        <v>-1.5</v>
      </c>
      <c r="W44">
        <v>0.5</v>
      </c>
      <c r="Y44" s="4">
        <f t="shared" si="13"/>
        <v>1.7778775</v>
      </c>
      <c r="Z44" s="4">
        <f t="shared" si="14"/>
        <v>0.9611400000000001</v>
      </c>
      <c r="AA44" s="4">
        <f t="shared" si="15"/>
        <v>0.607285</v>
      </c>
      <c r="AB44" s="4">
        <f t="shared" si="16"/>
        <v>0.05864625000000009</v>
      </c>
      <c r="AC44" s="4">
        <f t="shared" si="17"/>
        <v>0.24100000000000002</v>
      </c>
      <c r="AD44" s="4">
        <f t="shared" si="18"/>
        <v>-0.0404307031249999</v>
      </c>
      <c r="AE44" s="4">
        <f t="shared" si="19"/>
        <v>0.24232343750000004</v>
      </c>
      <c r="AF44" s="4">
        <f t="shared" si="20"/>
        <v>3.847841484375001</v>
      </c>
    </row>
    <row r="45" spans="2:22" ht="12.75">
      <c r="B45">
        <v>14</v>
      </c>
      <c r="C45" s="2">
        <v>0.27603</v>
      </c>
      <c r="D45" s="2">
        <v>0.0921601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4156848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-2</v>
      </c>
      <c r="L46" t="s">
        <v>62</v>
      </c>
      <c r="M46" t="s">
        <v>82</v>
      </c>
      <c r="N46">
        <v>1502.22</v>
      </c>
      <c r="O46" t="s">
        <v>84</v>
      </c>
      <c r="P46" t="s">
        <v>82</v>
      </c>
      <c r="Q46" s="2">
        <v>0.406368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1801.87</v>
      </c>
      <c r="X47" s="13"/>
    </row>
    <row r="48" spans="2:32" ht="12.75">
      <c r="B48">
        <v>2</v>
      </c>
      <c r="C48" s="2">
        <v>-0.493797</v>
      </c>
      <c r="D48" s="2">
        <v>0.0137758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-0.000592947</v>
      </c>
      <c r="D49" s="2">
        <v>0.000203243</v>
      </c>
      <c r="V49" s="11">
        <f aca="true" t="shared" si="21" ref="V49:V59">W49+$V$30</f>
        <v>-2.5</v>
      </c>
      <c r="W49">
        <v>-0.5</v>
      </c>
      <c r="Y49" s="4">
        <f>Y$29*AG$22*$W49^Y$30</f>
        <v>1.396525</v>
      </c>
      <c r="Z49" s="4">
        <f>Z$29*Z$22*$W49^Z$30</f>
        <v>-0.7223875000000001</v>
      </c>
      <c r="AA49" s="4">
        <f>AA$29*AI$22*$W49^AA$30</f>
        <v>0.546594375</v>
      </c>
      <c r="AB49" s="4">
        <f>AB$29*AB$22*$W49^AB$30</f>
        <v>-0.06400062500000007</v>
      </c>
      <c r="AC49" s="4">
        <f>AC$29*AK$22*$W49^AC$30</f>
        <v>0.21549062500000005</v>
      </c>
      <c r="AD49" s="4">
        <f>AD$29*AD$22*$W49^AD$30</f>
        <v>0.0428128124999999</v>
      </c>
      <c r="AE49" s="4">
        <f>AE$29*AM$22*$W49^AE$30</f>
        <v>0.21216835937500003</v>
      </c>
      <c r="AF49" s="4">
        <f>SUM(Y49:AE49)</f>
        <v>1.6272030468749996</v>
      </c>
    </row>
    <row r="50" spans="2:32" ht="12.75">
      <c r="B50">
        <v>4</v>
      </c>
      <c r="C50" s="2">
        <v>-0.000641146</v>
      </c>
      <c r="D50" s="2">
        <v>0.000242653</v>
      </c>
      <c r="V50" s="11">
        <f t="shared" si="21"/>
        <v>-2.4</v>
      </c>
      <c r="W50">
        <v>-0.4</v>
      </c>
      <c r="Y50" s="4">
        <f aca="true" t="shared" si="22" ref="Y50:Y59">Y$29*AG$22*$W50^Y$30</f>
        <v>0.8937760000000002</v>
      </c>
      <c r="Z50" s="4">
        <f aca="true" t="shared" si="23" ref="Z50:Z59">Z$29*Z$22*$W50^Z$30</f>
        <v>-0.36986240000000015</v>
      </c>
      <c r="AA50" s="4">
        <f aca="true" t="shared" si="24" ref="AA50:AA59">AA$29*AI$22*$W50^AA$30</f>
        <v>0.22388505600000008</v>
      </c>
      <c r="AB50" s="4">
        <f aca="true" t="shared" si="25" ref="AB50:AB59">AB$29*AB$22*$W50^AB$30</f>
        <v>-0.020971724800000036</v>
      </c>
      <c r="AC50" s="4">
        <f aca="true" t="shared" si="26" ref="AC50:AC59">AC$29*AK$22*$W50^AC$30</f>
        <v>0.05648957440000005</v>
      </c>
      <c r="AD50" s="4">
        <f aca="true" t="shared" si="27" ref="AD50:AD59">AD$29*AD$22*$W50^AD$30</f>
        <v>0.008978497535999986</v>
      </c>
      <c r="AE50" s="4">
        <f aca="true" t="shared" si="28" ref="AE50:AE59">AE$29*AM$22*$W50^AE$30</f>
        <v>0.03559594393600003</v>
      </c>
      <c r="AF50" s="4">
        <f aca="true" t="shared" si="29" ref="AF50:AF59">SUM(Y50:AE50)</f>
        <v>0.8278909470720003</v>
      </c>
    </row>
    <row r="51" spans="2:32" ht="12.75">
      <c r="B51">
        <v>5</v>
      </c>
      <c r="C51" s="2">
        <v>-0.000915057</v>
      </c>
      <c r="D51" s="2">
        <v>0.000190899</v>
      </c>
      <c r="V51" s="11">
        <f t="shared" si="21"/>
        <v>-2.3</v>
      </c>
      <c r="W51">
        <v>-0.3</v>
      </c>
      <c r="Y51" s="4">
        <f t="shared" si="22"/>
        <v>0.502749</v>
      </c>
      <c r="Z51" s="4">
        <f t="shared" si="23"/>
        <v>-0.15603570000000003</v>
      </c>
      <c r="AA51" s="4">
        <f t="shared" si="24"/>
        <v>0.07083863099999999</v>
      </c>
      <c r="AB51" s="4">
        <f t="shared" si="25"/>
        <v>-0.004976688600000005</v>
      </c>
      <c r="AC51" s="4">
        <f t="shared" si="26"/>
        <v>0.010053930600000002</v>
      </c>
      <c r="AD51" s="4">
        <f t="shared" si="27"/>
        <v>0.001198484747999997</v>
      </c>
      <c r="AE51" s="4">
        <f t="shared" si="28"/>
        <v>0.003563613711</v>
      </c>
      <c r="AF51" s="4">
        <f t="shared" si="29"/>
        <v>0.42739127145899997</v>
      </c>
    </row>
    <row r="52" spans="2:32" ht="12.75">
      <c r="B52">
        <v>6</v>
      </c>
      <c r="C52" s="2">
        <v>-0.000165424</v>
      </c>
      <c r="D52" s="2">
        <v>0.000766086</v>
      </c>
      <c r="V52" s="11">
        <f t="shared" si="21"/>
        <v>-2.2</v>
      </c>
      <c r="W52">
        <v>-0.2</v>
      </c>
      <c r="Y52" s="4">
        <f t="shared" si="22"/>
        <v>0.22344400000000006</v>
      </c>
      <c r="Z52" s="4">
        <f t="shared" si="23"/>
        <v>-0.04623280000000002</v>
      </c>
      <c r="AA52" s="4">
        <f t="shared" si="24"/>
        <v>0.013992816000000005</v>
      </c>
      <c r="AB52" s="4">
        <f t="shared" si="25"/>
        <v>-0.0006553664000000011</v>
      </c>
      <c r="AC52" s="4">
        <f t="shared" si="26"/>
        <v>0.0008826496000000007</v>
      </c>
      <c r="AD52" s="4">
        <f t="shared" si="27"/>
        <v>7.014451199999989E-05</v>
      </c>
      <c r="AE52" s="4">
        <f t="shared" si="28"/>
        <v>0.00013904665600000013</v>
      </c>
      <c r="AF52" s="4">
        <f t="shared" si="29"/>
        <v>0.19164049036800004</v>
      </c>
    </row>
    <row r="53" spans="2:32" ht="12.75">
      <c r="B53">
        <v>7</v>
      </c>
      <c r="C53" s="2">
        <v>-0.00139149</v>
      </c>
      <c r="D53" s="2">
        <v>0.000495187</v>
      </c>
      <c r="V53" s="11">
        <f t="shared" si="21"/>
        <v>-2.1</v>
      </c>
      <c r="W53">
        <v>-0.1</v>
      </c>
      <c r="Y53" s="4">
        <f t="shared" si="22"/>
        <v>0.055861000000000015</v>
      </c>
      <c r="Z53" s="4">
        <f t="shared" si="23"/>
        <v>-0.005779100000000002</v>
      </c>
      <c r="AA53" s="4">
        <f t="shared" si="24"/>
        <v>0.0008745510000000003</v>
      </c>
      <c r="AB53" s="4">
        <f t="shared" si="25"/>
        <v>-2.0480200000000035E-05</v>
      </c>
      <c r="AC53" s="4">
        <f t="shared" si="26"/>
        <v>1.3791400000000012E-05</v>
      </c>
      <c r="AD53" s="4">
        <f t="shared" si="27"/>
        <v>5.480039999999991E-07</v>
      </c>
      <c r="AE53" s="4">
        <f t="shared" si="28"/>
        <v>5.431510000000005E-07</v>
      </c>
      <c r="AF53" s="4">
        <f t="shared" si="29"/>
        <v>0.05095085335500001</v>
      </c>
    </row>
    <row r="54" spans="2:32" ht="12.75">
      <c r="B54">
        <v>8</v>
      </c>
      <c r="C54" s="2">
        <v>0.000369447</v>
      </c>
      <c r="D54" s="2">
        <v>0.00256887</v>
      </c>
      <c r="V54" s="11">
        <f t="shared" si="21"/>
        <v>-2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-0.00557391</v>
      </c>
      <c r="D55" s="2">
        <v>0.00301644</v>
      </c>
      <c r="V55" s="11">
        <f t="shared" si="21"/>
        <v>-1.9</v>
      </c>
      <c r="W55">
        <v>0.1</v>
      </c>
      <c r="Y55" s="4">
        <f t="shared" si="22"/>
        <v>0.055861000000000015</v>
      </c>
      <c r="Z55" s="4">
        <f t="shared" si="23"/>
        <v>0.005779100000000002</v>
      </c>
      <c r="AA55" s="4">
        <f t="shared" si="24"/>
        <v>0.0008745510000000003</v>
      </c>
      <c r="AB55" s="4">
        <f t="shared" si="25"/>
        <v>2.0480200000000035E-05</v>
      </c>
      <c r="AC55" s="4">
        <f t="shared" si="26"/>
        <v>1.3791400000000012E-05</v>
      </c>
      <c r="AD55" s="4">
        <f t="shared" si="27"/>
        <v>-5.480039999999991E-07</v>
      </c>
      <c r="AE55" s="4">
        <f t="shared" si="28"/>
        <v>5.431510000000005E-07</v>
      </c>
      <c r="AF55" s="4">
        <f t="shared" si="29"/>
        <v>0.06254891774700003</v>
      </c>
    </row>
    <row r="56" spans="2:32" ht="12.75">
      <c r="B56">
        <v>10</v>
      </c>
      <c r="C56" s="2">
        <v>0.00485586</v>
      </c>
      <c r="D56" s="2">
        <v>0.00844016</v>
      </c>
      <c r="V56" s="11">
        <f t="shared" si="21"/>
        <v>-1.8</v>
      </c>
      <c r="W56">
        <v>0.2</v>
      </c>
      <c r="Y56" s="4">
        <f t="shared" si="22"/>
        <v>0.22344400000000006</v>
      </c>
      <c r="Z56" s="4">
        <f t="shared" si="23"/>
        <v>0.04623280000000002</v>
      </c>
      <c r="AA56" s="4">
        <f t="shared" si="24"/>
        <v>0.013992816000000005</v>
      </c>
      <c r="AB56" s="4">
        <f t="shared" si="25"/>
        <v>0.0006553664000000011</v>
      </c>
      <c r="AC56" s="4">
        <f t="shared" si="26"/>
        <v>0.0008826496000000007</v>
      </c>
      <c r="AD56" s="4">
        <f t="shared" si="27"/>
        <v>-7.014451199999989E-05</v>
      </c>
      <c r="AE56" s="4">
        <f t="shared" si="28"/>
        <v>0.00013904665600000013</v>
      </c>
      <c r="AF56" s="4">
        <f t="shared" si="29"/>
        <v>0.2852765341440001</v>
      </c>
    </row>
    <row r="57" spans="2:32" ht="12.75">
      <c r="B57">
        <v>11</v>
      </c>
      <c r="C57" s="2">
        <v>-0.0123177</v>
      </c>
      <c r="D57" s="2">
        <v>0.00914156</v>
      </c>
      <c r="V57" s="11">
        <f t="shared" si="21"/>
        <v>-1.7</v>
      </c>
      <c r="W57">
        <v>0.3</v>
      </c>
      <c r="Y57" s="4">
        <f t="shared" si="22"/>
        <v>0.502749</v>
      </c>
      <c r="Z57" s="4">
        <f t="shared" si="23"/>
        <v>0.15603570000000003</v>
      </c>
      <c r="AA57" s="4">
        <f t="shared" si="24"/>
        <v>0.07083863099999999</v>
      </c>
      <c r="AB57" s="4">
        <f t="shared" si="25"/>
        <v>0.004976688600000005</v>
      </c>
      <c r="AC57" s="4">
        <f t="shared" si="26"/>
        <v>0.010053930600000002</v>
      </c>
      <c r="AD57" s="4">
        <f t="shared" si="27"/>
        <v>-0.001198484747999997</v>
      </c>
      <c r="AE57" s="4">
        <f t="shared" si="28"/>
        <v>0.003563613711</v>
      </c>
      <c r="AF57" s="4">
        <f t="shared" si="29"/>
        <v>0.747019079163</v>
      </c>
    </row>
    <row r="58" spans="2:32" ht="12.75">
      <c r="B58">
        <v>12</v>
      </c>
      <c r="C58" s="2">
        <v>0.0354475</v>
      </c>
      <c r="D58" s="2">
        <v>0.0217691</v>
      </c>
      <c r="V58" s="11">
        <f t="shared" si="21"/>
        <v>-1.6</v>
      </c>
      <c r="W58">
        <v>0.4</v>
      </c>
      <c r="Y58" s="4">
        <f t="shared" si="22"/>
        <v>0.8937760000000002</v>
      </c>
      <c r="Z58" s="4">
        <f t="shared" si="23"/>
        <v>0.36986240000000015</v>
      </c>
      <c r="AA58" s="4">
        <f t="shared" si="24"/>
        <v>0.22388505600000008</v>
      </c>
      <c r="AB58" s="4">
        <f t="shared" si="25"/>
        <v>0.020971724800000036</v>
      </c>
      <c r="AC58" s="4">
        <f t="shared" si="26"/>
        <v>0.05648957440000005</v>
      </c>
      <c r="AD58" s="4">
        <f t="shared" si="27"/>
        <v>-0.008978497535999986</v>
      </c>
      <c r="AE58" s="4">
        <f t="shared" si="28"/>
        <v>0.03559594393600003</v>
      </c>
      <c r="AF58" s="4">
        <f t="shared" si="29"/>
        <v>1.5916022016000009</v>
      </c>
    </row>
    <row r="59" spans="2:32" ht="12.75">
      <c r="B59">
        <v>13</v>
      </c>
      <c r="C59" s="2">
        <v>-0.102233</v>
      </c>
      <c r="D59" s="2">
        <v>0.123302</v>
      </c>
      <c r="V59" s="11">
        <f t="shared" si="21"/>
        <v>-1.5</v>
      </c>
      <c r="W59">
        <v>0.5</v>
      </c>
      <c r="Y59" s="4">
        <f t="shared" si="22"/>
        <v>1.396525</v>
      </c>
      <c r="Z59" s="4">
        <f t="shared" si="23"/>
        <v>0.7223875000000001</v>
      </c>
      <c r="AA59" s="4">
        <f t="shared" si="24"/>
        <v>0.546594375</v>
      </c>
      <c r="AB59" s="4">
        <f t="shared" si="25"/>
        <v>0.06400062500000007</v>
      </c>
      <c r="AC59" s="4">
        <f t="shared" si="26"/>
        <v>0.21549062500000005</v>
      </c>
      <c r="AD59" s="4">
        <f t="shared" si="27"/>
        <v>-0.0428128124999999</v>
      </c>
      <c r="AE59" s="4">
        <f t="shared" si="28"/>
        <v>0.21216835937500003</v>
      </c>
      <c r="AF59" s="4">
        <f t="shared" si="29"/>
        <v>3.114353671875001</v>
      </c>
    </row>
    <row r="60" spans="2:4" ht="12.75">
      <c r="B60">
        <v>14</v>
      </c>
      <c r="C60" s="2">
        <v>0.282809</v>
      </c>
      <c r="D60" s="2">
        <v>0.0895006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4156848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-2</v>
      </c>
      <c r="L61" t="s">
        <v>62</v>
      </c>
      <c r="M61" t="s">
        <v>82</v>
      </c>
      <c r="N61">
        <v>1602.08</v>
      </c>
      <c r="O61" t="s">
        <v>84</v>
      </c>
      <c r="P61" t="s">
        <v>82</v>
      </c>
      <c r="Q61" s="2">
        <v>0.419761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-0.493582</v>
      </c>
      <c r="D63" s="2">
        <v>0.0139249</v>
      </c>
    </row>
    <row r="64" spans="2:4" ht="12.75">
      <c r="B64">
        <v>3</v>
      </c>
      <c r="C64" s="2">
        <v>-0.000595603</v>
      </c>
      <c r="D64" s="2">
        <v>0.000199795</v>
      </c>
    </row>
    <row r="65" spans="2:4" ht="12.75">
      <c r="B65">
        <v>4</v>
      </c>
      <c r="C65" s="2">
        <v>-0.000614993</v>
      </c>
      <c r="D65" s="2">
        <v>0.000247138</v>
      </c>
    </row>
    <row r="66" spans="2:4" ht="12.75">
      <c r="B66">
        <v>5</v>
      </c>
      <c r="C66" s="2">
        <v>-0.000912725</v>
      </c>
      <c r="D66" s="2">
        <v>0.000180178</v>
      </c>
    </row>
    <row r="67" spans="2:4" ht="12.75">
      <c r="B67">
        <v>6</v>
      </c>
      <c r="C67" s="2">
        <v>-0.000178483</v>
      </c>
      <c r="D67" s="2">
        <v>0.000726818</v>
      </c>
    </row>
    <row r="68" spans="2:4" ht="12.75">
      <c r="B68">
        <v>7</v>
      </c>
      <c r="C68" s="2">
        <v>-0.00146455</v>
      </c>
      <c r="D68" s="2">
        <v>0.000480557</v>
      </c>
    </row>
    <row r="69" spans="2:4" ht="12.75">
      <c r="B69">
        <v>8</v>
      </c>
      <c r="C69" s="2">
        <v>0.000391019</v>
      </c>
      <c r="D69" s="2">
        <v>0.00265696</v>
      </c>
    </row>
    <row r="70" spans="2:4" ht="12.75">
      <c r="B70">
        <v>9</v>
      </c>
      <c r="C70" s="2">
        <v>-0.00556253</v>
      </c>
      <c r="D70" s="2">
        <v>0.0032724</v>
      </c>
    </row>
    <row r="71" spans="2:4" ht="12.75">
      <c r="B71">
        <v>10</v>
      </c>
      <c r="C71" s="2">
        <v>0.00473196</v>
      </c>
      <c r="D71" s="2">
        <v>0.00791154</v>
      </c>
    </row>
    <row r="72" spans="2:4" ht="12.75">
      <c r="B72">
        <v>11</v>
      </c>
      <c r="C72" s="2">
        <v>-0.0133773</v>
      </c>
      <c r="D72" s="2">
        <v>0.00972239</v>
      </c>
    </row>
    <row r="73" spans="2:4" ht="12.75">
      <c r="B73">
        <v>12</v>
      </c>
      <c r="C73" s="2">
        <v>0.0344123</v>
      </c>
      <c r="D73" s="2">
        <v>0.0195092</v>
      </c>
    </row>
    <row r="74" spans="2:4" ht="12.75">
      <c r="B74">
        <v>13</v>
      </c>
      <c r="C74" s="2">
        <v>-0.120672</v>
      </c>
      <c r="D74" s="2">
        <v>0.13193</v>
      </c>
    </row>
    <row r="75" spans="2:4" ht="12.75">
      <c r="B75">
        <v>14</v>
      </c>
      <c r="C75" s="2">
        <v>0.269238</v>
      </c>
      <c r="D75" s="2">
        <v>0.0790063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4156848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-2</v>
      </c>
      <c r="L76" t="s">
        <v>62</v>
      </c>
      <c r="M76" t="s">
        <v>82</v>
      </c>
      <c r="N76">
        <v>1701.96</v>
      </c>
      <c r="O76" t="s">
        <v>84</v>
      </c>
      <c r="P76" t="s">
        <v>82</v>
      </c>
      <c r="Q76" s="2">
        <v>0.431722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-0.493385</v>
      </c>
      <c r="D78" s="2">
        <v>0.0137729</v>
      </c>
    </row>
    <row r="79" spans="2:4" ht="12.75">
      <c r="B79">
        <v>3</v>
      </c>
      <c r="C79" s="2">
        <v>-0.000582783</v>
      </c>
      <c r="D79" s="2">
        <v>0.000196898</v>
      </c>
    </row>
    <row r="80" spans="2:4" ht="12.75">
      <c r="B80">
        <v>4</v>
      </c>
      <c r="C80" s="2">
        <v>-0.000593242</v>
      </c>
      <c r="D80" s="2">
        <v>0.00023231</v>
      </c>
    </row>
    <row r="81" spans="2:4" ht="12.75">
      <c r="B81">
        <v>5</v>
      </c>
      <c r="C81" s="2">
        <v>-0.000883398</v>
      </c>
      <c r="D81" s="2">
        <v>0.000168469</v>
      </c>
    </row>
    <row r="82" spans="2:4" ht="12.75">
      <c r="B82">
        <v>6</v>
      </c>
      <c r="C82" s="2">
        <v>-0.000177739</v>
      </c>
      <c r="D82" s="2">
        <v>0.00072096</v>
      </c>
    </row>
    <row r="83" spans="2:4" ht="12.75">
      <c r="B83">
        <v>7</v>
      </c>
      <c r="C83" s="2">
        <v>-0.00141239</v>
      </c>
      <c r="D83" s="2">
        <v>0.000411594</v>
      </c>
    </row>
    <row r="84" spans="2:4" ht="12.75">
      <c r="B84">
        <v>8</v>
      </c>
      <c r="C84" s="2">
        <v>0.000443547</v>
      </c>
      <c r="D84" s="2">
        <v>0.00254429</v>
      </c>
    </row>
    <row r="85" spans="2:4" ht="12.75">
      <c r="B85">
        <v>9</v>
      </c>
      <c r="C85" s="2">
        <v>-0.00554373</v>
      </c>
      <c r="D85" s="2">
        <v>0.00306712</v>
      </c>
    </row>
    <row r="86" spans="2:4" ht="12.75">
      <c r="B86">
        <v>10</v>
      </c>
      <c r="C86" s="2">
        <v>0.00546064</v>
      </c>
      <c r="D86" s="2">
        <v>0.00789558</v>
      </c>
    </row>
    <row r="87" spans="2:4" ht="12.75">
      <c r="B87">
        <v>11</v>
      </c>
      <c r="C87" s="2">
        <v>-0.0130961</v>
      </c>
      <c r="D87" s="2">
        <v>0.00906784</v>
      </c>
    </row>
    <row r="88" spans="2:4" ht="12.75">
      <c r="B88">
        <v>12</v>
      </c>
      <c r="C88" s="2">
        <v>0.0354579</v>
      </c>
      <c r="D88" s="2">
        <v>0.0219857</v>
      </c>
    </row>
    <row r="89" spans="2:4" ht="12.75">
      <c r="B89">
        <v>13</v>
      </c>
      <c r="C89" s="2">
        <v>-0.114114</v>
      </c>
      <c r="D89" s="2">
        <v>0.134321</v>
      </c>
    </row>
    <row r="90" spans="2:4" ht="12.75">
      <c r="B90">
        <v>14</v>
      </c>
      <c r="C90" s="2">
        <v>0.268442</v>
      </c>
      <c r="D90" s="2">
        <v>0.0891738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4156848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-2</v>
      </c>
      <c r="L91" t="s">
        <v>62</v>
      </c>
      <c r="M91" t="s">
        <v>82</v>
      </c>
      <c r="N91">
        <v>1801.87</v>
      </c>
      <c r="O91" t="s">
        <v>84</v>
      </c>
      <c r="P91" t="s">
        <v>82</v>
      </c>
      <c r="Q91" s="2">
        <v>0.442229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-0.493235</v>
      </c>
      <c r="D93" s="2">
        <v>0.0138548</v>
      </c>
    </row>
    <row r="94" spans="2:4" ht="12.75">
      <c r="B94">
        <v>3</v>
      </c>
      <c r="C94" s="2">
        <v>-0.00055861</v>
      </c>
      <c r="D94" s="2">
        <v>0.000193665</v>
      </c>
    </row>
    <row r="95" spans="2:4" ht="12.75">
      <c r="B95">
        <v>4</v>
      </c>
      <c r="C95" s="2">
        <v>-0.00057791</v>
      </c>
      <c r="D95" s="2">
        <v>0.000229044</v>
      </c>
    </row>
    <row r="96" spans="2:4" ht="12.75">
      <c r="B96">
        <v>5</v>
      </c>
      <c r="C96" s="2">
        <v>-0.000874551</v>
      </c>
      <c r="D96" s="2">
        <v>0.000186498</v>
      </c>
    </row>
    <row r="97" spans="2:4" ht="12.75">
      <c r="B97">
        <v>6</v>
      </c>
      <c r="C97" s="2">
        <v>-0.000204802</v>
      </c>
      <c r="D97" s="2">
        <v>0.00068264</v>
      </c>
    </row>
    <row r="98" spans="2:4" ht="12.75">
      <c r="B98">
        <v>7</v>
      </c>
      <c r="C98" s="2">
        <v>-0.00137914</v>
      </c>
      <c r="D98" s="2">
        <v>0.000362197</v>
      </c>
    </row>
    <row r="99" spans="2:4" ht="12.75">
      <c r="B99">
        <v>8</v>
      </c>
      <c r="C99" s="2">
        <v>0.000548004</v>
      </c>
      <c r="D99" s="2">
        <v>0.00276205</v>
      </c>
    </row>
    <row r="100" spans="2:4" ht="12.75">
      <c r="B100">
        <v>9</v>
      </c>
      <c r="C100" s="2">
        <v>-0.00543151</v>
      </c>
      <c r="D100" s="2">
        <v>0.00307601</v>
      </c>
    </row>
    <row r="101" spans="2:4" ht="12.75">
      <c r="B101">
        <v>10</v>
      </c>
      <c r="C101" s="2">
        <v>0.0057352</v>
      </c>
      <c r="D101" s="2">
        <v>0.00709909</v>
      </c>
    </row>
    <row r="102" spans="2:4" ht="12.75">
      <c r="B102">
        <v>11</v>
      </c>
      <c r="C102" s="2">
        <v>-0.013526</v>
      </c>
      <c r="D102" s="2">
        <v>0.00887645</v>
      </c>
    </row>
    <row r="103" spans="2:4" ht="12.75">
      <c r="B103">
        <v>12</v>
      </c>
      <c r="C103" s="2">
        <v>0.0319292</v>
      </c>
      <c r="D103" s="2">
        <v>0.024619</v>
      </c>
    </row>
    <row r="104" spans="2:4" ht="12.75">
      <c r="B104">
        <v>13</v>
      </c>
      <c r="C104" s="2">
        <v>-0.11387</v>
      </c>
      <c r="D104" s="2">
        <v>0.124891</v>
      </c>
    </row>
    <row r="105" spans="2:4" ht="12.75">
      <c r="B105">
        <v>14</v>
      </c>
      <c r="C105" s="2">
        <v>0.277045</v>
      </c>
      <c r="D105" s="2">
        <v>0.0755676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X44" sqref="X44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00390625" style="0" bestFit="1" customWidth="1"/>
    <col min="4" max="4" width="8.42187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5742187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4156763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-1</v>
      </c>
      <c r="L1" t="s">
        <v>62</v>
      </c>
      <c r="M1" t="s">
        <v>82</v>
      </c>
      <c r="N1">
        <v>503.56</v>
      </c>
      <c r="O1" t="s">
        <v>84</v>
      </c>
      <c r="P1" t="s">
        <v>82</v>
      </c>
      <c r="Q1" s="2">
        <v>0.0791789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-0.982113</v>
      </c>
      <c r="D3" s="2">
        <v>0.0465902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-0.000803552</v>
      </c>
      <c r="D4" s="2">
        <v>0.000461802</v>
      </c>
      <c r="S4">
        <v>0</v>
      </c>
      <c r="U4" s="6">
        <f aca="true" ca="1" t="shared" si="2" ref="U4:U10">OFFSET($A$1,U$1+$T$1*$S4-1,13)</f>
        <v>503.56</v>
      </c>
      <c r="V4" s="6"/>
      <c r="W4" s="12">
        <f ca="1">-OFFSET($A$1,W$1+$T$1*$S4-1,16)</f>
        <v>-0.0791789</v>
      </c>
      <c r="X4" s="6">
        <f aca="true" ca="1" t="shared" si="3" ref="X4:AE10">OFFSET($A$1,X$1+$T$1*$S4-1,2)*10000*$T$2</f>
        <v>-9821.130000000001</v>
      </c>
      <c r="Y4" s="6">
        <f ca="1" t="shared" si="3"/>
        <v>-8.03552</v>
      </c>
      <c r="Z4" s="6">
        <f ca="1" t="shared" si="3"/>
        <v>-14.4043</v>
      </c>
      <c r="AA4" s="6">
        <f ca="1" t="shared" si="3"/>
        <v>-21.4386</v>
      </c>
      <c r="AB4" s="6">
        <f ca="1" t="shared" si="3"/>
        <v>-6.05459</v>
      </c>
      <c r="AC4" s="6">
        <f ca="1" t="shared" si="3"/>
        <v>-29.553700000000003</v>
      </c>
      <c r="AD4" s="6">
        <f ca="1" t="shared" si="3"/>
        <v>13.9602</v>
      </c>
      <c r="AE4" s="6">
        <f ca="1" t="shared" si="3"/>
        <v>-116.83600000000001</v>
      </c>
      <c r="AF4" s="6">
        <f aca="true" ca="1" t="shared" si="4" ref="AF4:AM10">OFFSET($A$1,AF$1+$T$1*$S4-1,3)*10000*$T$2</f>
        <v>465.902</v>
      </c>
      <c r="AG4" s="6">
        <f ca="1" t="shared" si="4"/>
        <v>4.61802</v>
      </c>
      <c r="AH4" s="6">
        <f ca="1" t="shared" si="4"/>
        <v>5.24189</v>
      </c>
      <c r="AI4" s="6">
        <f ca="1" t="shared" si="4"/>
        <v>6.60642</v>
      </c>
      <c r="AJ4" s="6">
        <f ca="1" t="shared" si="4"/>
        <v>15.210600000000001</v>
      </c>
      <c r="AK4" s="6">
        <f ca="1" t="shared" si="4"/>
        <v>12.1908</v>
      </c>
      <c r="AL4" s="6">
        <f ca="1" t="shared" si="4"/>
        <v>52.3782</v>
      </c>
      <c r="AM4" s="6">
        <f ca="1" t="shared" si="4"/>
        <v>98.06509999999999</v>
      </c>
    </row>
    <row r="5" spans="2:39" ht="12.75">
      <c r="B5">
        <v>4</v>
      </c>
      <c r="C5" s="2">
        <v>-0.00144043</v>
      </c>
      <c r="D5" s="2">
        <v>0.000524189</v>
      </c>
      <c r="S5">
        <v>1</v>
      </c>
      <c r="U5" s="6">
        <f ca="1" t="shared" si="2"/>
        <v>1002.83</v>
      </c>
      <c r="V5" s="6"/>
      <c r="W5" s="12">
        <f aca="true" ca="1" t="shared" si="5" ref="W5:W10">-OFFSET($A$1,W$1+$T$1*$S5-1,16)</f>
        <v>-0.154072</v>
      </c>
      <c r="X5" s="6">
        <f ca="1" t="shared" si="3"/>
        <v>-9821.07</v>
      </c>
      <c r="Y5" s="6">
        <f ca="1" t="shared" si="3"/>
        <v>-8.24291</v>
      </c>
      <c r="Z5" s="6">
        <f ca="1" t="shared" si="3"/>
        <v>-14.7098</v>
      </c>
      <c r="AA5" s="6">
        <f ca="1" t="shared" si="3"/>
        <v>-21.1144</v>
      </c>
      <c r="AB5" s="6">
        <f ca="1" t="shared" si="3"/>
        <v>-2.93942</v>
      </c>
      <c r="AC5" s="6">
        <f ca="1" t="shared" si="3"/>
        <v>-30.536500000000004</v>
      </c>
      <c r="AD5" s="6">
        <f ca="1" t="shared" si="3"/>
        <v>13.3161</v>
      </c>
      <c r="AE5" s="6">
        <f ca="1" t="shared" si="3"/>
        <v>-116.34</v>
      </c>
      <c r="AF5" s="6">
        <f ca="1" t="shared" si="4"/>
        <v>473.801</v>
      </c>
      <c r="AG5" s="6">
        <f ca="1" t="shared" si="4"/>
        <v>4.4337100000000005</v>
      </c>
      <c r="AH5" s="6">
        <f ca="1" t="shared" si="4"/>
        <v>5.595669999999999</v>
      </c>
      <c r="AI5" s="6">
        <f ca="1" t="shared" si="4"/>
        <v>5.43421</v>
      </c>
      <c r="AJ5" s="6">
        <f ca="1" t="shared" si="4"/>
        <v>15.7431</v>
      </c>
      <c r="AK5" s="6">
        <f ca="1" t="shared" si="4"/>
        <v>11.4882</v>
      </c>
      <c r="AL5" s="6">
        <f ca="1" t="shared" si="4"/>
        <v>57.2541</v>
      </c>
      <c r="AM5" s="6">
        <f ca="1" t="shared" si="4"/>
        <v>87.379</v>
      </c>
    </row>
    <row r="6" spans="2:39" ht="12.75">
      <c r="B6">
        <v>5</v>
      </c>
      <c r="C6" s="2">
        <v>-0.00214386</v>
      </c>
      <c r="D6" s="2">
        <v>0.000660642</v>
      </c>
      <c r="S6">
        <v>2</v>
      </c>
      <c r="U6" s="6">
        <f ca="1" t="shared" si="2"/>
        <v>1302.49</v>
      </c>
      <c r="V6" s="6"/>
      <c r="W6" s="12">
        <f ca="1" t="shared" si="5"/>
        <v>-0.188469</v>
      </c>
      <c r="X6" s="6">
        <f ca="1" t="shared" si="3"/>
        <v>-9796.789999999999</v>
      </c>
      <c r="Y6" s="6">
        <f ca="1" t="shared" si="3"/>
        <v>-9.44791</v>
      </c>
      <c r="Z6" s="6">
        <f ca="1" t="shared" si="3"/>
        <v>-14.3691</v>
      </c>
      <c r="AA6" s="6">
        <f ca="1" t="shared" si="3"/>
        <v>-20.5142</v>
      </c>
      <c r="AB6" s="6">
        <f ca="1" t="shared" si="3"/>
        <v>-3.84136</v>
      </c>
      <c r="AC6" s="6">
        <f ca="1" t="shared" si="3"/>
        <v>-27.4858</v>
      </c>
      <c r="AD6" s="6">
        <f ca="1" t="shared" si="3"/>
        <v>4.86984</v>
      </c>
      <c r="AE6" s="6">
        <f ca="1" t="shared" si="3"/>
        <v>-103.114</v>
      </c>
      <c r="AF6" s="6">
        <f ca="1" t="shared" si="4"/>
        <v>469.37399999999997</v>
      </c>
      <c r="AG6" s="6">
        <f ca="1" t="shared" si="4"/>
        <v>4.59378</v>
      </c>
      <c r="AH6" s="6">
        <f ca="1" t="shared" si="4"/>
        <v>4.94432</v>
      </c>
      <c r="AI6" s="6">
        <f ca="1" t="shared" si="4"/>
        <v>5.99371</v>
      </c>
      <c r="AJ6" s="6">
        <f ca="1" t="shared" si="4"/>
        <v>15.888</v>
      </c>
      <c r="AK6" s="6">
        <f ca="1" t="shared" si="4"/>
        <v>14.5499</v>
      </c>
      <c r="AL6" s="6">
        <f ca="1" t="shared" si="4"/>
        <v>54.4795</v>
      </c>
      <c r="AM6" s="6">
        <f ca="1" t="shared" si="4"/>
        <v>87.0671</v>
      </c>
    </row>
    <row r="7" spans="2:39" ht="12.75">
      <c r="B7">
        <v>6</v>
      </c>
      <c r="C7" s="2">
        <v>-0.000605459</v>
      </c>
      <c r="D7" s="2">
        <v>0.00152106</v>
      </c>
      <c r="S7">
        <v>3</v>
      </c>
      <c r="U7" s="6">
        <f ca="1" t="shared" si="2"/>
        <v>1502.22</v>
      </c>
      <c r="V7" s="6"/>
      <c r="W7" s="12">
        <f ca="1" t="shared" si="5"/>
        <v>-0.204946</v>
      </c>
      <c r="X7" s="6">
        <f ca="1" t="shared" si="3"/>
        <v>-9774.15</v>
      </c>
      <c r="Y7" s="6">
        <f ca="1" t="shared" si="3"/>
        <v>-10.6911</v>
      </c>
      <c r="Z7" s="6">
        <f ca="1" t="shared" si="3"/>
        <v>-13.9009</v>
      </c>
      <c r="AA7" s="6">
        <f ca="1" t="shared" si="3"/>
        <v>-19.8673</v>
      </c>
      <c r="AB7" s="6">
        <f ca="1" t="shared" si="3"/>
        <v>-4.06508</v>
      </c>
      <c r="AC7" s="6">
        <f ca="1" t="shared" si="3"/>
        <v>-27.142799999999998</v>
      </c>
      <c r="AD7" s="6">
        <f ca="1" t="shared" si="3"/>
        <v>11.896</v>
      </c>
      <c r="AE7" s="6">
        <f ca="1" t="shared" si="3"/>
        <v>-97.60619999999999</v>
      </c>
      <c r="AF7" s="6">
        <f ca="1" t="shared" si="4"/>
        <v>466.409</v>
      </c>
      <c r="AG7" s="6">
        <f ca="1" t="shared" si="4"/>
        <v>4.6195900000000005</v>
      </c>
      <c r="AH7" s="6">
        <f ca="1" t="shared" si="4"/>
        <v>4.99532</v>
      </c>
      <c r="AI7" s="6">
        <f ca="1" t="shared" si="4"/>
        <v>5.86384</v>
      </c>
      <c r="AJ7" s="6">
        <f ca="1" t="shared" si="4"/>
        <v>14.6632</v>
      </c>
      <c r="AK7" s="6">
        <f ca="1" t="shared" si="4"/>
        <v>12.961599999999999</v>
      </c>
      <c r="AL7" s="6">
        <f ca="1" t="shared" si="4"/>
        <v>51.9781</v>
      </c>
      <c r="AM7" s="6">
        <f ca="1" t="shared" si="4"/>
        <v>91.81230000000001</v>
      </c>
    </row>
    <row r="8" spans="2:39" ht="12.75">
      <c r="B8">
        <v>7</v>
      </c>
      <c r="C8" s="2">
        <v>-0.00295537</v>
      </c>
      <c r="D8" s="2">
        <v>0.00121908</v>
      </c>
      <c r="S8">
        <v>4</v>
      </c>
      <c r="U8" s="6">
        <f ca="1" t="shared" si="2"/>
        <v>1602.08</v>
      </c>
      <c r="V8" s="6"/>
      <c r="W8" s="12">
        <f ca="1" t="shared" si="5"/>
        <v>-0.211825</v>
      </c>
      <c r="X8" s="6">
        <f ca="1" t="shared" si="3"/>
        <v>-9763.32</v>
      </c>
      <c r="Y8" s="6">
        <f ca="1" t="shared" si="3"/>
        <v>-11.2691</v>
      </c>
      <c r="Z8" s="6">
        <f ca="1" t="shared" si="3"/>
        <v>-13.9132</v>
      </c>
      <c r="AA8" s="6">
        <f ca="1" t="shared" si="3"/>
        <v>-19.892899999999997</v>
      </c>
      <c r="AB8" s="6">
        <f ca="1" t="shared" si="3"/>
        <v>-3.10295</v>
      </c>
      <c r="AC8" s="6">
        <f ca="1" t="shared" si="3"/>
        <v>-29.8322</v>
      </c>
      <c r="AD8" s="6">
        <f ca="1" t="shared" si="3"/>
        <v>16.4886</v>
      </c>
      <c r="AE8" s="6">
        <f ca="1" t="shared" si="3"/>
        <v>-113.524</v>
      </c>
      <c r="AF8" s="6">
        <f ca="1" t="shared" si="4"/>
        <v>472.211</v>
      </c>
      <c r="AG8" s="6">
        <f ca="1" t="shared" si="4"/>
        <v>4.52853</v>
      </c>
      <c r="AH8" s="6">
        <f ca="1" t="shared" si="4"/>
        <v>5.342180000000001</v>
      </c>
      <c r="AI8" s="6">
        <f ca="1" t="shared" si="4"/>
        <v>5.8484</v>
      </c>
      <c r="AJ8" s="6">
        <f ca="1" t="shared" si="4"/>
        <v>15.0153</v>
      </c>
      <c r="AK8" s="6">
        <f ca="1" t="shared" si="4"/>
        <v>12.4314</v>
      </c>
      <c r="AL8" s="6">
        <f ca="1" t="shared" si="4"/>
        <v>54.5578</v>
      </c>
      <c r="AM8" s="6">
        <f ca="1" t="shared" si="4"/>
        <v>82.67989999999999</v>
      </c>
    </row>
    <row r="9" spans="2:39" ht="12.75">
      <c r="B9">
        <v>8</v>
      </c>
      <c r="C9" s="2">
        <v>0.00139602</v>
      </c>
      <c r="D9" s="2">
        <v>0.00523782</v>
      </c>
      <c r="S9">
        <v>5</v>
      </c>
      <c r="U9" s="6">
        <f ca="1" t="shared" si="2"/>
        <v>1701.98</v>
      </c>
      <c r="V9" s="6"/>
      <c r="W9" s="12">
        <f ca="1" t="shared" si="5"/>
        <v>-0.217929</v>
      </c>
      <c r="X9" s="6">
        <f ca="1" t="shared" si="3"/>
        <v>-9756.13</v>
      </c>
      <c r="Y9" s="6">
        <f ca="1" t="shared" si="3"/>
        <v>-11.6668</v>
      </c>
      <c r="Z9" s="6">
        <f ca="1" t="shared" si="3"/>
        <v>-13.326600000000001</v>
      </c>
      <c r="AA9" s="6">
        <f ca="1" t="shared" si="3"/>
        <v>-19.5821</v>
      </c>
      <c r="AB9" s="6">
        <f ca="1" t="shared" si="3"/>
        <v>-3.26549</v>
      </c>
      <c r="AC9" s="6">
        <f ca="1" t="shared" si="3"/>
        <v>-28.265</v>
      </c>
      <c r="AD9" s="6">
        <f ca="1" t="shared" si="3"/>
        <v>14.9812</v>
      </c>
      <c r="AE9" s="6">
        <f ca="1" t="shared" si="3"/>
        <v>-110.037</v>
      </c>
      <c r="AF9" s="6">
        <f ca="1" t="shared" si="4"/>
        <v>465.89</v>
      </c>
      <c r="AG9" s="6">
        <f ca="1" t="shared" si="4"/>
        <v>4.6538900000000005</v>
      </c>
      <c r="AH9" s="6">
        <f ca="1" t="shared" si="4"/>
        <v>5.052709999999999</v>
      </c>
      <c r="AI9" s="6">
        <f ca="1" t="shared" si="4"/>
        <v>5.09127</v>
      </c>
      <c r="AJ9" s="6">
        <f ca="1" t="shared" si="4"/>
        <v>15.117500000000001</v>
      </c>
      <c r="AK9" s="6">
        <f ca="1" t="shared" si="4"/>
        <v>12.2079</v>
      </c>
      <c r="AL9" s="6">
        <f ca="1" t="shared" si="4"/>
        <v>51.7205</v>
      </c>
      <c r="AM9" s="6">
        <f ca="1" t="shared" si="4"/>
        <v>71.6859</v>
      </c>
    </row>
    <row r="10" spans="2:39" ht="12.75">
      <c r="B10">
        <v>9</v>
      </c>
      <c r="C10" s="2">
        <v>-0.0116836</v>
      </c>
      <c r="D10" s="2">
        <v>0.00980651</v>
      </c>
      <c r="S10">
        <v>6</v>
      </c>
      <c r="U10" s="6">
        <f ca="1" t="shared" si="2"/>
        <v>1801.86</v>
      </c>
      <c r="V10" s="6"/>
      <c r="W10" s="12">
        <f ca="1" t="shared" si="5"/>
        <v>-0.223289</v>
      </c>
      <c r="X10" s="6">
        <f ca="1" t="shared" si="3"/>
        <v>-9750.35</v>
      </c>
      <c r="Y10" s="6">
        <f ca="1" t="shared" si="3"/>
        <v>-11.819</v>
      </c>
      <c r="Z10" s="6">
        <f ca="1" t="shared" si="3"/>
        <v>-13.488</v>
      </c>
      <c r="AA10" s="6">
        <f ca="1" t="shared" si="3"/>
        <v>-18.854</v>
      </c>
      <c r="AB10" s="6">
        <f ca="1" t="shared" si="3"/>
        <v>-3.42994</v>
      </c>
      <c r="AC10" s="6">
        <f ca="1" t="shared" si="3"/>
        <v>-29.115000000000002</v>
      </c>
      <c r="AD10" s="6">
        <f ca="1" t="shared" si="3"/>
        <v>13.935799999999999</v>
      </c>
      <c r="AE10" s="6">
        <f ca="1" t="shared" si="3"/>
        <v>-110.244</v>
      </c>
      <c r="AF10" s="6">
        <f ca="1" t="shared" si="4"/>
        <v>473.289</v>
      </c>
      <c r="AG10" s="6">
        <f ca="1" t="shared" si="4"/>
        <v>4.6304</v>
      </c>
      <c r="AH10" s="6">
        <f ca="1" t="shared" si="4"/>
        <v>5.109319999999999</v>
      </c>
      <c r="AI10" s="6">
        <f ca="1" t="shared" si="4"/>
        <v>4.87704</v>
      </c>
      <c r="AJ10" s="6">
        <f ca="1" t="shared" si="4"/>
        <v>15.4536</v>
      </c>
      <c r="AK10" s="6">
        <f ca="1" t="shared" si="4"/>
        <v>11.626900000000001</v>
      </c>
      <c r="AL10" s="6">
        <f ca="1" t="shared" si="4"/>
        <v>54.0608</v>
      </c>
      <c r="AM10" s="6">
        <f ca="1" t="shared" si="4"/>
        <v>81.69269999999999</v>
      </c>
    </row>
    <row r="11" spans="2:39" ht="12.75">
      <c r="B11">
        <v>10</v>
      </c>
      <c r="C11" s="2">
        <v>0.013494</v>
      </c>
      <c r="D11" s="2">
        <v>0.0174718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-0.0213644</v>
      </c>
      <c r="D12" s="2">
        <v>0.0261571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0.0820278</v>
      </c>
      <c r="D13" s="2">
        <v>0.0392009</v>
      </c>
      <c r="U13" t="s">
        <v>113</v>
      </c>
      <c r="V13" s="8">
        <f>PI()/2</f>
        <v>1.5707963267948966</v>
      </c>
      <c r="W13" t="s">
        <v>125</v>
      </c>
    </row>
    <row r="14" spans="2:39" ht="12.75">
      <c r="B14">
        <v>13</v>
      </c>
      <c r="C14" s="2">
        <v>-0.209336</v>
      </c>
      <c r="D14" s="2">
        <v>0.323907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0.63756</v>
      </c>
      <c r="D15" s="2">
        <v>0.143423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4156763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-1</v>
      </c>
      <c r="L16" t="s">
        <v>62</v>
      </c>
      <c r="M16" t="s">
        <v>82</v>
      </c>
      <c r="N16">
        <v>1002.83</v>
      </c>
      <c r="O16" t="s">
        <v>84</v>
      </c>
      <c r="P16" t="s">
        <v>82</v>
      </c>
      <c r="Q16" s="2">
        <v>0.154072</v>
      </c>
      <c r="U16" s="6">
        <f>U4</f>
        <v>503.56</v>
      </c>
      <c r="X16" s="6">
        <f>X4*COS(X$14*$V$13)+AF4*SIN(X$14*$V$13)</f>
        <v>9821.130000000001</v>
      </c>
      <c r="Y16" s="6">
        <f aca="true" t="shared" si="7" ref="Y16:AE22">Y4*COS(Y$14*$V$13)+AG4*SIN(Y$14*$V$13)</f>
        <v>-4.618019999999998</v>
      </c>
      <c r="Z16" s="6">
        <f t="shared" si="7"/>
        <v>-14.404300000000001</v>
      </c>
      <c r="AA16" s="6">
        <f t="shared" si="7"/>
        <v>6.606419999999994</v>
      </c>
      <c r="AB16" s="6">
        <f t="shared" si="7"/>
        <v>6.0545900000000055</v>
      </c>
      <c r="AC16" s="6">
        <f t="shared" si="7"/>
        <v>-12.190799999999987</v>
      </c>
      <c r="AD16" s="6">
        <f t="shared" si="7"/>
        <v>13.960199999999976</v>
      </c>
      <c r="AE16" s="6">
        <f t="shared" si="7"/>
        <v>98.06509999999992</v>
      </c>
      <c r="AF16" s="6">
        <f>AF4*COS(AF$14*$V$13)-X4*SIN(AF$14*$V$13)</f>
        <v>-465.9019999999988</v>
      </c>
      <c r="AG16" s="6">
        <f aca="true" t="shared" si="8" ref="AG16:AM22">AG4*COS(AG$14*$V$13)-Y4*SIN(AG$14*$V$13)</f>
        <v>-8.03552</v>
      </c>
      <c r="AH16" s="6">
        <f t="shared" si="8"/>
        <v>5.241889999999996</v>
      </c>
      <c r="AI16" s="6">
        <f t="shared" si="8"/>
        <v>21.438600000000005</v>
      </c>
      <c r="AJ16" s="6">
        <f t="shared" si="8"/>
        <v>-15.2106</v>
      </c>
      <c r="AK16" s="6">
        <f t="shared" si="8"/>
        <v>-29.553700000000006</v>
      </c>
      <c r="AL16" s="6">
        <f t="shared" si="8"/>
        <v>52.37820000000001</v>
      </c>
      <c r="AM16" s="6">
        <f t="shared" si="8"/>
        <v>116.83600000000007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1002.83</v>
      </c>
      <c r="X17" s="6">
        <f aca="true" t="shared" si="10" ref="X17:X22">X5*COS(X$14*$V$13)+AF5*SIN(X$14*$V$13)</f>
        <v>9821.07</v>
      </c>
      <c r="Y17" s="6">
        <f t="shared" si="7"/>
        <v>-4.433709999999999</v>
      </c>
      <c r="Z17" s="6">
        <f t="shared" si="7"/>
        <v>-14.709800000000001</v>
      </c>
      <c r="AA17" s="6">
        <f t="shared" si="7"/>
        <v>5.434209999999994</v>
      </c>
      <c r="AB17" s="6">
        <f t="shared" si="7"/>
        <v>2.939420000000006</v>
      </c>
      <c r="AC17" s="6">
        <f t="shared" si="7"/>
        <v>-11.488199999999988</v>
      </c>
      <c r="AD17" s="6">
        <f t="shared" si="7"/>
        <v>13.316099999999972</v>
      </c>
      <c r="AE17" s="6">
        <f t="shared" si="7"/>
        <v>87.37899999999993</v>
      </c>
      <c r="AF17" s="6">
        <f aca="true" t="shared" si="11" ref="AF17:AF22">AF5*COS(AF$14*$V$13)-X5*SIN(AF$14*$V$13)</f>
        <v>-473.8009999999988</v>
      </c>
      <c r="AG17" s="6">
        <f t="shared" si="8"/>
        <v>-8.24291</v>
      </c>
      <c r="AH17" s="6">
        <f t="shared" si="8"/>
        <v>5.595669999999996</v>
      </c>
      <c r="AI17" s="6">
        <f t="shared" si="8"/>
        <v>21.1144</v>
      </c>
      <c r="AJ17" s="6">
        <f t="shared" si="8"/>
        <v>-15.743099999999998</v>
      </c>
      <c r="AK17" s="6">
        <f t="shared" si="8"/>
        <v>-30.536500000000007</v>
      </c>
      <c r="AL17" s="6">
        <f t="shared" si="8"/>
        <v>57.25410000000001</v>
      </c>
      <c r="AM17" s="6">
        <f t="shared" si="8"/>
        <v>116.34000000000005</v>
      </c>
    </row>
    <row r="18" spans="2:39" ht="12.75">
      <c r="B18">
        <v>2</v>
      </c>
      <c r="C18" s="2">
        <v>-0.982107</v>
      </c>
      <c r="D18" s="2">
        <v>0.0473801</v>
      </c>
      <c r="U18" s="6">
        <f t="shared" si="9"/>
        <v>1302.49</v>
      </c>
      <c r="X18" s="6">
        <f t="shared" si="10"/>
        <v>9796.789999999999</v>
      </c>
      <c r="Y18" s="6">
        <f t="shared" si="7"/>
        <v>-4.593779999999998</v>
      </c>
      <c r="Z18" s="6">
        <f t="shared" si="7"/>
        <v>-14.369100000000001</v>
      </c>
      <c r="AA18" s="6">
        <f t="shared" si="7"/>
        <v>5.993709999999994</v>
      </c>
      <c r="AB18" s="6">
        <f t="shared" si="7"/>
        <v>3.8413600000000057</v>
      </c>
      <c r="AC18" s="6">
        <f t="shared" si="7"/>
        <v>-14.549899999999987</v>
      </c>
      <c r="AD18" s="6">
        <f t="shared" si="7"/>
        <v>4.869839999999973</v>
      </c>
      <c r="AE18" s="6">
        <f t="shared" si="7"/>
        <v>87.06709999999994</v>
      </c>
      <c r="AF18" s="6">
        <f t="shared" si="11"/>
        <v>-469.3739999999988</v>
      </c>
      <c r="AG18" s="6">
        <f t="shared" si="8"/>
        <v>-9.44791</v>
      </c>
      <c r="AH18" s="6">
        <f t="shared" si="8"/>
        <v>4.944319999999997</v>
      </c>
      <c r="AI18" s="6">
        <f t="shared" si="8"/>
        <v>20.514200000000002</v>
      </c>
      <c r="AJ18" s="6">
        <f t="shared" si="8"/>
        <v>-15.887999999999998</v>
      </c>
      <c r="AK18" s="6">
        <f t="shared" si="8"/>
        <v>-27.48580000000001</v>
      </c>
      <c r="AL18" s="6">
        <f t="shared" si="8"/>
        <v>54.4795</v>
      </c>
      <c r="AM18" s="6">
        <f t="shared" si="8"/>
        <v>103.11400000000005</v>
      </c>
    </row>
    <row r="19" spans="2:39" ht="12.75">
      <c r="B19">
        <v>3</v>
      </c>
      <c r="C19" s="2">
        <v>-0.000824291</v>
      </c>
      <c r="D19" s="2">
        <v>0.000443371</v>
      </c>
      <c r="U19" s="6">
        <f t="shared" si="9"/>
        <v>1502.22</v>
      </c>
      <c r="X19" s="6">
        <f t="shared" si="10"/>
        <v>9774.15</v>
      </c>
      <c r="Y19" s="6">
        <f t="shared" si="7"/>
        <v>-4.619589999999999</v>
      </c>
      <c r="Z19" s="6">
        <f t="shared" si="7"/>
        <v>-13.900900000000002</v>
      </c>
      <c r="AA19" s="6">
        <f t="shared" si="7"/>
        <v>5.8638399999999935</v>
      </c>
      <c r="AB19" s="6">
        <f t="shared" si="7"/>
        <v>4.065080000000005</v>
      </c>
      <c r="AC19" s="6">
        <f t="shared" si="7"/>
        <v>-12.961599999999986</v>
      </c>
      <c r="AD19" s="6">
        <f t="shared" si="7"/>
        <v>11.895999999999976</v>
      </c>
      <c r="AE19" s="6">
        <f t="shared" si="7"/>
        <v>91.81229999999995</v>
      </c>
      <c r="AF19" s="6">
        <f t="shared" si="11"/>
        <v>-466.4089999999988</v>
      </c>
      <c r="AG19" s="6">
        <f t="shared" si="8"/>
        <v>-10.6911</v>
      </c>
      <c r="AH19" s="6">
        <f t="shared" si="8"/>
        <v>4.995319999999997</v>
      </c>
      <c r="AI19" s="6">
        <f t="shared" si="8"/>
        <v>19.867300000000004</v>
      </c>
      <c r="AJ19" s="6">
        <f t="shared" si="8"/>
        <v>-14.663199999999998</v>
      </c>
      <c r="AK19" s="6">
        <f t="shared" si="8"/>
        <v>-27.142800000000005</v>
      </c>
      <c r="AL19" s="6">
        <f t="shared" si="8"/>
        <v>51.978100000000005</v>
      </c>
      <c r="AM19" s="6">
        <f t="shared" si="8"/>
        <v>97.60620000000004</v>
      </c>
    </row>
    <row r="20" spans="2:39" ht="12.75">
      <c r="B20">
        <v>4</v>
      </c>
      <c r="C20" s="2">
        <v>-0.00147098</v>
      </c>
      <c r="D20" s="2">
        <v>0.000559567</v>
      </c>
      <c r="U20" s="6">
        <f t="shared" si="9"/>
        <v>1602.08</v>
      </c>
      <c r="X20" s="6">
        <f t="shared" si="10"/>
        <v>9763.32</v>
      </c>
      <c r="Y20" s="6">
        <f t="shared" si="7"/>
        <v>-4.528529999999998</v>
      </c>
      <c r="Z20" s="6">
        <f t="shared" si="7"/>
        <v>-13.913200000000002</v>
      </c>
      <c r="AA20" s="6">
        <f t="shared" si="7"/>
        <v>5.848399999999994</v>
      </c>
      <c r="AB20" s="6">
        <f t="shared" si="7"/>
        <v>3.102950000000005</v>
      </c>
      <c r="AC20" s="6">
        <f t="shared" si="7"/>
        <v>-12.431399999999988</v>
      </c>
      <c r="AD20" s="6">
        <f t="shared" si="7"/>
        <v>16.488599999999973</v>
      </c>
      <c r="AE20" s="6">
        <f t="shared" si="7"/>
        <v>82.67989999999993</v>
      </c>
      <c r="AF20" s="6">
        <f t="shared" si="11"/>
        <v>-472.2109999999988</v>
      </c>
      <c r="AG20" s="6">
        <f t="shared" si="8"/>
        <v>-11.2691</v>
      </c>
      <c r="AH20" s="6">
        <f t="shared" si="8"/>
        <v>5.342179999999997</v>
      </c>
      <c r="AI20" s="6">
        <f t="shared" si="8"/>
        <v>19.8929</v>
      </c>
      <c r="AJ20" s="6">
        <f t="shared" si="8"/>
        <v>-15.015299999999998</v>
      </c>
      <c r="AK20" s="6">
        <f t="shared" si="8"/>
        <v>-29.832200000000007</v>
      </c>
      <c r="AL20" s="6">
        <f t="shared" si="8"/>
        <v>54.55780000000001</v>
      </c>
      <c r="AM20" s="6">
        <f t="shared" si="8"/>
        <v>113.52400000000004</v>
      </c>
    </row>
    <row r="21" spans="2:39" ht="12.75">
      <c r="B21">
        <v>5</v>
      </c>
      <c r="C21" s="2">
        <v>-0.00211144</v>
      </c>
      <c r="D21" s="2">
        <v>0.000543421</v>
      </c>
      <c r="U21" s="6">
        <f t="shared" si="9"/>
        <v>1701.98</v>
      </c>
      <c r="X21" s="6">
        <f t="shared" si="10"/>
        <v>9756.13</v>
      </c>
      <c r="Y21" s="6">
        <f t="shared" si="7"/>
        <v>-4.653889999999999</v>
      </c>
      <c r="Z21" s="6">
        <f t="shared" si="7"/>
        <v>-13.326600000000003</v>
      </c>
      <c r="AA21" s="6">
        <f t="shared" si="7"/>
        <v>5.0912699999999935</v>
      </c>
      <c r="AB21" s="6">
        <f t="shared" si="7"/>
        <v>3.2654900000000056</v>
      </c>
      <c r="AC21" s="6">
        <f t="shared" si="7"/>
        <v>-12.207899999999988</v>
      </c>
      <c r="AD21" s="6">
        <f t="shared" si="7"/>
        <v>14.981199999999975</v>
      </c>
      <c r="AE21" s="6">
        <f t="shared" si="7"/>
        <v>71.68589999999995</v>
      </c>
      <c r="AF21" s="6">
        <f t="shared" si="11"/>
        <v>-465.8899999999988</v>
      </c>
      <c r="AG21" s="6">
        <f t="shared" si="8"/>
        <v>-11.6668</v>
      </c>
      <c r="AH21" s="6">
        <f t="shared" si="8"/>
        <v>5.052709999999996</v>
      </c>
      <c r="AI21" s="6">
        <f t="shared" si="8"/>
        <v>19.5821</v>
      </c>
      <c r="AJ21" s="6">
        <f t="shared" si="8"/>
        <v>-15.1175</v>
      </c>
      <c r="AK21" s="6">
        <f t="shared" si="8"/>
        <v>-28.265000000000004</v>
      </c>
      <c r="AL21" s="6">
        <f t="shared" si="8"/>
        <v>51.72050000000001</v>
      </c>
      <c r="AM21" s="6">
        <f t="shared" si="8"/>
        <v>110.03700000000005</v>
      </c>
    </row>
    <row r="22" spans="2:39" ht="12.75">
      <c r="B22">
        <v>6</v>
      </c>
      <c r="C22" s="2">
        <v>-0.000293942</v>
      </c>
      <c r="D22" s="2">
        <v>0.00157431</v>
      </c>
      <c r="U22" s="6">
        <f t="shared" si="9"/>
        <v>1801.86</v>
      </c>
      <c r="X22" s="6">
        <f t="shared" si="10"/>
        <v>9750.35</v>
      </c>
      <c r="Y22" s="6">
        <f t="shared" si="7"/>
        <v>-4.630399999999998</v>
      </c>
      <c r="Z22" s="6">
        <f t="shared" si="7"/>
        <v>-13.488000000000001</v>
      </c>
      <c r="AA22" s="6">
        <f t="shared" si="7"/>
        <v>4.877039999999994</v>
      </c>
      <c r="AB22" s="6">
        <f t="shared" si="7"/>
        <v>3.429940000000006</v>
      </c>
      <c r="AC22" s="6">
        <f t="shared" si="7"/>
        <v>-11.626899999999988</v>
      </c>
      <c r="AD22" s="6">
        <f t="shared" si="7"/>
        <v>13.935799999999972</v>
      </c>
      <c r="AE22" s="6">
        <f t="shared" si="7"/>
        <v>81.69269999999993</v>
      </c>
      <c r="AF22" s="6">
        <f t="shared" si="11"/>
        <v>-473.2889999999988</v>
      </c>
      <c r="AG22" s="6">
        <f t="shared" si="8"/>
        <v>-11.819</v>
      </c>
      <c r="AH22" s="6">
        <f t="shared" si="8"/>
        <v>5.109319999999996</v>
      </c>
      <c r="AI22" s="6">
        <f t="shared" si="8"/>
        <v>18.854</v>
      </c>
      <c r="AJ22" s="6">
        <f t="shared" si="8"/>
        <v>-15.453599999999998</v>
      </c>
      <c r="AK22" s="6">
        <f t="shared" si="8"/>
        <v>-29.115000000000006</v>
      </c>
      <c r="AL22" s="6">
        <f t="shared" si="8"/>
        <v>54.06080000000001</v>
      </c>
      <c r="AM22" s="6">
        <f t="shared" si="8"/>
        <v>110.24400000000004</v>
      </c>
    </row>
    <row r="23" spans="2:33" ht="12.75">
      <c r="B23">
        <v>7</v>
      </c>
      <c r="C23" s="2">
        <v>-0.00305365</v>
      </c>
      <c r="D23" s="2">
        <v>0.00114882</v>
      </c>
      <c r="AG23" s="1"/>
    </row>
    <row r="24" spans="2:33" ht="12.75">
      <c r="B24">
        <v>8</v>
      </c>
      <c r="C24" s="2">
        <v>0.00133161</v>
      </c>
      <c r="D24" s="2">
        <v>0.00572541</v>
      </c>
      <c r="AG24" s="1"/>
    </row>
    <row r="25" spans="2:33" ht="12.75">
      <c r="B25">
        <v>9</v>
      </c>
      <c r="C25" s="2">
        <v>-0.011634</v>
      </c>
      <c r="D25" s="2">
        <v>0.0087379</v>
      </c>
      <c r="AG25" s="1"/>
    </row>
    <row r="26" spans="2:33" ht="12.75">
      <c r="B26">
        <v>10</v>
      </c>
      <c r="C26" s="2">
        <v>0.0127963</v>
      </c>
      <c r="D26" s="2">
        <v>0.0163649</v>
      </c>
      <c r="AG26" s="1"/>
    </row>
    <row r="27" spans="2:33" ht="12.75">
      <c r="B27">
        <v>11</v>
      </c>
      <c r="C27" s="2">
        <v>-0.0254306</v>
      </c>
      <c r="D27" s="2">
        <v>0.0245297</v>
      </c>
      <c r="AG27" s="1"/>
    </row>
    <row r="28" spans="2:33" ht="12.75">
      <c r="B28">
        <v>12</v>
      </c>
      <c r="C28" s="2">
        <v>0.0814753</v>
      </c>
      <c r="D28" s="2">
        <v>0.0499223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-0.183781</v>
      </c>
      <c r="D29" s="2">
        <v>0.315958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0.587215</v>
      </c>
      <c r="D30" s="2">
        <v>0.153013</v>
      </c>
      <c r="U30" t="s">
        <v>111</v>
      </c>
      <c r="V30" s="11">
        <f>K1</f>
        <v>-1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4156763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-1</v>
      </c>
      <c r="L31" t="s">
        <v>62</v>
      </c>
      <c r="M31" t="s">
        <v>82</v>
      </c>
      <c r="N31">
        <v>1302.49</v>
      </c>
      <c r="O31" t="s">
        <v>84</v>
      </c>
      <c r="P31" t="s">
        <v>82</v>
      </c>
      <c r="Q31" s="2">
        <v>0.188469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503.56</v>
      </c>
      <c r="X32" s="13"/>
    </row>
    <row r="33" spans="2:32" ht="12.75">
      <c r="B33">
        <v>2</v>
      </c>
      <c r="C33" s="2">
        <v>-0.979679</v>
      </c>
      <c r="D33" s="2">
        <v>0.0469374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-0.000944791</v>
      </c>
      <c r="D34" s="2">
        <v>0.000459378</v>
      </c>
      <c r="V34" s="11">
        <f aca="true" t="shared" si="12" ref="V34:V44">W34+$V$30</f>
        <v>-1.5</v>
      </c>
      <c r="W34">
        <v>-0.5</v>
      </c>
      <c r="Y34" s="4">
        <f>Y$29*AG$16*$W34^Y$30</f>
        <v>2.00888</v>
      </c>
      <c r="Z34" s="4">
        <f>Z$29*Z$16*$W34^Z$30</f>
        <v>-1.8005375000000001</v>
      </c>
      <c r="AA34" s="4">
        <f>AA$29*AI$16*$W34^AA$30</f>
        <v>1.3399125000000003</v>
      </c>
      <c r="AB34" s="4">
        <f>AB$29*AB$16*$W34^AB$30</f>
        <v>-0.18920593750000017</v>
      </c>
      <c r="AC34" s="4">
        <f>AC$29*AK$16*$W34^AC$30</f>
        <v>0.4617765625000001</v>
      </c>
      <c r="AD34" s="4">
        <f>AD$29*AD$16*$W34^AD$30</f>
        <v>0.10906406249999981</v>
      </c>
      <c r="AE34" s="4">
        <f>AE$29*AM$16*$W34^AE$30</f>
        <v>0.45639062500000027</v>
      </c>
      <c r="AF34" s="4">
        <f>SUM(Y34:AE34)</f>
        <v>2.3862803125000003</v>
      </c>
    </row>
    <row r="35" spans="2:32" ht="12.75">
      <c r="B35">
        <v>4</v>
      </c>
      <c r="C35" s="2">
        <v>-0.00143691</v>
      </c>
      <c r="D35" s="2">
        <v>0.000494432</v>
      </c>
      <c r="V35" s="11">
        <f t="shared" si="12"/>
        <v>-1.4</v>
      </c>
      <c r="W35">
        <v>-0.4</v>
      </c>
      <c r="Y35" s="4">
        <f aca="true" t="shared" si="13" ref="Y35:Y44">Y$29*AG$16*$W35^Y$30</f>
        <v>1.2856832000000002</v>
      </c>
      <c r="Z35" s="4">
        <f aca="true" t="shared" si="14" ref="Z35:Z44">Z$29*Z$16*$W35^Z$30</f>
        <v>-0.9218752000000002</v>
      </c>
      <c r="AA35" s="4">
        <f aca="true" t="shared" si="15" ref="AA35:AA44">AA$29*AI$16*$W35^AA$30</f>
        <v>0.5488281600000003</v>
      </c>
      <c r="AB35" s="4">
        <f aca="true" t="shared" si="16" ref="AB35:AB44">AB$29*AB$16*$W35^AB$30</f>
        <v>-0.06199900160000009</v>
      </c>
      <c r="AC35" s="4">
        <f aca="true" t="shared" si="17" ref="AC35:AC44">AC$29*AK$16*$W35^AC$30</f>
        <v>0.1210519552000001</v>
      </c>
      <c r="AD35" s="4">
        <f aca="true" t="shared" si="18" ref="AD35:AD44">AD$29*AD$16*$W35^AD$30</f>
        <v>0.022872391679999975</v>
      </c>
      <c r="AE35" s="4">
        <f aca="true" t="shared" si="19" ref="AE35:AE44">AE$29*AM$16*$W35^AE$30</f>
        <v>0.07656964096000012</v>
      </c>
      <c r="AF35" s="4">
        <f aca="true" t="shared" si="20" ref="AF35:AF44">SUM(Y35:AE35)</f>
        <v>1.0711311462400006</v>
      </c>
    </row>
    <row r="36" spans="2:32" ht="12.75">
      <c r="B36">
        <v>5</v>
      </c>
      <c r="C36" s="2">
        <v>-0.00205142</v>
      </c>
      <c r="D36" s="2">
        <v>0.000599371</v>
      </c>
      <c r="V36" s="11">
        <f t="shared" si="12"/>
        <v>-1.3</v>
      </c>
      <c r="W36">
        <v>-0.3</v>
      </c>
      <c r="Y36" s="4">
        <f t="shared" si="13"/>
        <v>0.7231968</v>
      </c>
      <c r="Z36" s="4">
        <f t="shared" si="14"/>
        <v>-0.38891610000000004</v>
      </c>
      <c r="AA36" s="4">
        <f t="shared" si="15"/>
        <v>0.17365266000000001</v>
      </c>
      <c r="AB36" s="4">
        <f t="shared" si="16"/>
        <v>-0.014712653700000012</v>
      </c>
      <c r="AC36" s="4">
        <f t="shared" si="17"/>
        <v>0.021544647300000004</v>
      </c>
      <c r="AD36" s="4">
        <f t="shared" si="18"/>
        <v>0.0030530957399999945</v>
      </c>
      <c r="AE36" s="4">
        <f t="shared" si="19"/>
        <v>0.007665609960000003</v>
      </c>
      <c r="AF36" s="4">
        <f t="shared" si="20"/>
        <v>0.5254840593</v>
      </c>
    </row>
    <row r="37" spans="2:32" ht="12.75">
      <c r="B37">
        <v>6</v>
      </c>
      <c r="C37" s="2">
        <v>-0.000384136</v>
      </c>
      <c r="D37" s="2">
        <v>0.0015888</v>
      </c>
      <c r="V37" s="11">
        <f t="shared" si="12"/>
        <v>-1.2</v>
      </c>
      <c r="W37">
        <v>-0.2</v>
      </c>
      <c r="Y37" s="4">
        <f t="shared" si="13"/>
        <v>0.32142080000000006</v>
      </c>
      <c r="Z37" s="4">
        <f t="shared" si="14"/>
        <v>-0.11523440000000003</v>
      </c>
      <c r="AA37" s="4">
        <f t="shared" si="15"/>
        <v>0.03430176000000002</v>
      </c>
      <c r="AB37" s="4">
        <f t="shared" si="16"/>
        <v>-0.0019374688000000028</v>
      </c>
      <c r="AC37" s="4">
        <f t="shared" si="17"/>
        <v>0.0018914368000000016</v>
      </c>
      <c r="AD37" s="4">
        <f t="shared" si="18"/>
        <v>0.0001786905599999998</v>
      </c>
      <c r="AE37" s="4">
        <f t="shared" si="19"/>
        <v>0.00029910016000000045</v>
      </c>
      <c r="AF37" s="4">
        <f t="shared" si="20"/>
        <v>0.24091991872000007</v>
      </c>
    </row>
    <row r="38" spans="2:32" ht="12.75">
      <c r="B38">
        <v>7</v>
      </c>
      <c r="C38" s="2">
        <v>-0.00274858</v>
      </c>
      <c r="D38" s="2">
        <v>0.00145499</v>
      </c>
      <c r="V38" s="11">
        <f t="shared" si="12"/>
        <v>-1.1</v>
      </c>
      <c r="W38">
        <v>-0.1</v>
      </c>
      <c r="Y38" s="4">
        <f t="shared" si="13"/>
        <v>0.08035520000000002</v>
      </c>
      <c r="Z38" s="4">
        <f t="shared" si="14"/>
        <v>-0.014404300000000004</v>
      </c>
      <c r="AA38" s="4">
        <f t="shared" si="15"/>
        <v>0.0021438600000000013</v>
      </c>
      <c r="AB38" s="4">
        <f t="shared" si="16"/>
        <v>-6.054590000000009E-05</v>
      </c>
      <c r="AC38" s="4">
        <f t="shared" si="17"/>
        <v>2.9553700000000025E-05</v>
      </c>
      <c r="AD38" s="4">
        <f t="shared" si="18"/>
        <v>1.3960199999999985E-06</v>
      </c>
      <c r="AE38" s="4">
        <f t="shared" si="19"/>
        <v>1.1683600000000018E-06</v>
      </c>
      <c r="AF38" s="4">
        <f t="shared" si="20"/>
        <v>0.06806633218000001</v>
      </c>
    </row>
    <row r="39" spans="2:32" ht="12.75">
      <c r="B39">
        <v>8</v>
      </c>
      <c r="C39" s="2">
        <v>0.000486984</v>
      </c>
      <c r="D39" s="2">
        <v>0.00544795</v>
      </c>
      <c r="V39" s="11">
        <f t="shared" si="12"/>
        <v>-1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-0.0103114</v>
      </c>
      <c r="D40" s="2">
        <v>0.00870671</v>
      </c>
      <c r="V40" s="11">
        <f t="shared" si="12"/>
        <v>-0.9</v>
      </c>
      <c r="W40">
        <v>0.1</v>
      </c>
      <c r="Y40" s="4">
        <f t="shared" si="13"/>
        <v>0.08035520000000002</v>
      </c>
      <c r="Z40" s="4">
        <f t="shared" si="14"/>
        <v>0.014404300000000004</v>
      </c>
      <c r="AA40" s="4">
        <f t="shared" si="15"/>
        <v>0.0021438600000000013</v>
      </c>
      <c r="AB40" s="4">
        <f t="shared" si="16"/>
        <v>6.054590000000009E-05</v>
      </c>
      <c r="AC40" s="4">
        <f t="shared" si="17"/>
        <v>2.9553700000000025E-05</v>
      </c>
      <c r="AD40" s="4">
        <f t="shared" si="18"/>
        <v>-1.3960199999999985E-06</v>
      </c>
      <c r="AE40" s="4">
        <f t="shared" si="19"/>
        <v>1.1683600000000018E-06</v>
      </c>
      <c r="AF40" s="4">
        <f t="shared" si="20"/>
        <v>0.09699323194000002</v>
      </c>
    </row>
    <row r="41" spans="2:32" ht="12.75">
      <c r="B41">
        <v>10</v>
      </c>
      <c r="C41" s="2">
        <v>0.0119931</v>
      </c>
      <c r="D41" s="2">
        <v>0.0155201</v>
      </c>
      <c r="V41" s="11">
        <f t="shared" si="12"/>
        <v>-0.8</v>
      </c>
      <c r="W41">
        <v>0.2</v>
      </c>
      <c r="Y41" s="4">
        <f t="shared" si="13"/>
        <v>0.32142080000000006</v>
      </c>
      <c r="Z41" s="4">
        <f t="shared" si="14"/>
        <v>0.11523440000000003</v>
      </c>
      <c r="AA41" s="4">
        <f t="shared" si="15"/>
        <v>0.03430176000000002</v>
      </c>
      <c r="AB41" s="4">
        <f t="shared" si="16"/>
        <v>0.0019374688000000028</v>
      </c>
      <c r="AC41" s="4">
        <f t="shared" si="17"/>
        <v>0.0018914368000000016</v>
      </c>
      <c r="AD41" s="4">
        <f t="shared" si="18"/>
        <v>-0.0001786905599999998</v>
      </c>
      <c r="AE41" s="4">
        <f t="shared" si="19"/>
        <v>0.00029910016000000045</v>
      </c>
      <c r="AF41" s="4">
        <f t="shared" si="20"/>
        <v>0.4749062752000001</v>
      </c>
    </row>
    <row r="42" spans="2:32" ht="12.75">
      <c r="B42">
        <v>11</v>
      </c>
      <c r="C42" s="2">
        <v>-0.0225988</v>
      </c>
      <c r="D42" s="2">
        <v>0.0246441</v>
      </c>
      <c r="V42" s="11">
        <f t="shared" si="12"/>
        <v>-0.7</v>
      </c>
      <c r="W42">
        <v>0.3</v>
      </c>
      <c r="Y42" s="4">
        <f t="shared" si="13"/>
        <v>0.7231968</v>
      </c>
      <c r="Z42" s="4">
        <f t="shared" si="14"/>
        <v>0.38891610000000004</v>
      </c>
      <c r="AA42" s="4">
        <f t="shared" si="15"/>
        <v>0.17365266000000001</v>
      </c>
      <c r="AB42" s="4">
        <f t="shared" si="16"/>
        <v>0.014712653700000012</v>
      </c>
      <c r="AC42" s="4">
        <f t="shared" si="17"/>
        <v>0.021544647300000004</v>
      </c>
      <c r="AD42" s="4">
        <f t="shared" si="18"/>
        <v>-0.0030530957399999945</v>
      </c>
      <c r="AE42" s="4">
        <f t="shared" si="19"/>
        <v>0.007665609960000003</v>
      </c>
      <c r="AF42" s="4">
        <f t="shared" si="20"/>
        <v>1.3266353752200004</v>
      </c>
    </row>
    <row r="43" spans="2:32" ht="12.75">
      <c r="B43">
        <v>12</v>
      </c>
      <c r="C43" s="2">
        <v>0.0701617</v>
      </c>
      <c r="D43" s="2">
        <v>0.0482244</v>
      </c>
      <c r="V43" s="11">
        <f t="shared" si="12"/>
        <v>-0.6</v>
      </c>
      <c r="W43">
        <v>0.4</v>
      </c>
      <c r="Y43" s="4">
        <f t="shared" si="13"/>
        <v>1.2856832000000002</v>
      </c>
      <c r="Z43" s="4">
        <f t="shared" si="14"/>
        <v>0.9218752000000002</v>
      </c>
      <c r="AA43" s="4">
        <f t="shared" si="15"/>
        <v>0.5488281600000003</v>
      </c>
      <c r="AB43" s="4">
        <f t="shared" si="16"/>
        <v>0.06199900160000009</v>
      </c>
      <c r="AC43" s="4">
        <f t="shared" si="17"/>
        <v>0.1210519552000001</v>
      </c>
      <c r="AD43" s="4">
        <f t="shared" si="18"/>
        <v>-0.022872391679999975</v>
      </c>
      <c r="AE43" s="4">
        <f t="shared" si="19"/>
        <v>0.07656964096000012</v>
      </c>
      <c r="AF43" s="4">
        <f t="shared" si="20"/>
        <v>2.993134766080001</v>
      </c>
    </row>
    <row r="44" spans="2:32" ht="12.75">
      <c r="B44">
        <v>13</v>
      </c>
      <c r="C44" s="2">
        <v>-0.150256</v>
      </c>
      <c r="D44" s="2">
        <v>0.320965</v>
      </c>
      <c r="V44" s="11">
        <f t="shared" si="12"/>
        <v>-0.5</v>
      </c>
      <c r="W44">
        <v>0.5</v>
      </c>
      <c r="Y44" s="4">
        <f t="shared" si="13"/>
        <v>2.00888</v>
      </c>
      <c r="Z44" s="4">
        <f t="shared" si="14"/>
        <v>1.8005375000000001</v>
      </c>
      <c r="AA44" s="4">
        <f t="shared" si="15"/>
        <v>1.3399125000000003</v>
      </c>
      <c r="AB44" s="4">
        <f t="shared" si="16"/>
        <v>0.18920593750000017</v>
      </c>
      <c r="AC44" s="4">
        <f t="shared" si="17"/>
        <v>0.4617765625000001</v>
      </c>
      <c r="AD44" s="4">
        <f t="shared" si="18"/>
        <v>-0.10906406249999981</v>
      </c>
      <c r="AE44" s="4">
        <f t="shared" si="19"/>
        <v>0.45639062500000027</v>
      </c>
      <c r="AF44" s="4">
        <f t="shared" si="20"/>
        <v>6.1476390625000015</v>
      </c>
    </row>
    <row r="45" spans="2:22" ht="12.75">
      <c r="B45">
        <v>14</v>
      </c>
      <c r="C45" s="2">
        <v>0.587883</v>
      </c>
      <c r="D45" s="2">
        <v>0.126493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4156763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-1</v>
      </c>
      <c r="L46" t="s">
        <v>62</v>
      </c>
      <c r="M46" t="s">
        <v>82</v>
      </c>
      <c r="N46">
        <v>1502.22</v>
      </c>
      <c r="O46" t="s">
        <v>84</v>
      </c>
      <c r="P46" t="s">
        <v>82</v>
      </c>
      <c r="Q46" s="2">
        <v>0.204946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1801.86</v>
      </c>
      <c r="X47" s="13"/>
    </row>
    <row r="48" spans="2:32" ht="12.75">
      <c r="B48">
        <v>2</v>
      </c>
      <c r="C48" s="2">
        <v>-0.977415</v>
      </c>
      <c r="D48" s="2">
        <v>0.0466409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-0.00106911</v>
      </c>
      <c r="D49" s="2">
        <v>0.000461959</v>
      </c>
      <c r="V49" s="11">
        <f aca="true" t="shared" si="21" ref="V49:V59">W49+$V$30</f>
        <v>-1.5</v>
      </c>
      <c r="W49">
        <v>-0.5</v>
      </c>
      <c r="Y49" s="4">
        <f>Y$29*AG$22*$W49^Y$30</f>
        <v>2.95475</v>
      </c>
      <c r="Z49" s="4">
        <f>Z$29*Z$22*$W49^Z$30</f>
        <v>-1.6860000000000002</v>
      </c>
      <c r="AA49" s="4">
        <f>AA$29*AI$22*$W49^AA$30</f>
        <v>1.178375</v>
      </c>
      <c r="AB49" s="4">
        <f>AB$29*AB$22*$W49^AB$30</f>
        <v>-0.10718562500000019</v>
      </c>
      <c r="AC49" s="4">
        <f>AC$29*AK$22*$W49^AC$30</f>
        <v>0.4549218750000001</v>
      </c>
      <c r="AD49" s="4">
        <f>AD$29*AD$22*$W49^AD$30</f>
        <v>0.10887343749999978</v>
      </c>
      <c r="AE49" s="4">
        <f>AE$29*AM$22*$W49^AE$30</f>
        <v>0.43064062500000017</v>
      </c>
      <c r="AF49" s="4">
        <f>SUM(Y49:AE49)</f>
        <v>3.3343753124999997</v>
      </c>
    </row>
    <row r="50" spans="2:32" ht="12.75">
      <c r="B50">
        <v>4</v>
      </c>
      <c r="C50" s="2">
        <v>-0.00139009</v>
      </c>
      <c r="D50" s="2">
        <v>0.000499532</v>
      </c>
      <c r="V50" s="11">
        <f t="shared" si="21"/>
        <v>-1.4</v>
      </c>
      <c r="W50">
        <v>-0.4</v>
      </c>
      <c r="Y50" s="4">
        <f aca="true" t="shared" si="22" ref="Y50:Y59">Y$29*AG$22*$W50^Y$30</f>
        <v>1.8910400000000005</v>
      </c>
      <c r="Z50" s="4">
        <f aca="true" t="shared" si="23" ref="Z50:Z59">Z$29*Z$22*$W50^Z$30</f>
        <v>-0.8632320000000003</v>
      </c>
      <c r="AA50" s="4">
        <f aca="true" t="shared" si="24" ref="AA50:AA59">AA$29*AI$22*$W50^AA$30</f>
        <v>0.4826624000000002</v>
      </c>
      <c r="AB50" s="4">
        <f aca="true" t="shared" si="25" ref="AB50:AB59">AB$29*AB$22*$W50^AB$30</f>
        <v>-0.03512258560000008</v>
      </c>
      <c r="AC50" s="4">
        <f aca="true" t="shared" si="26" ref="AC50:AC59">AC$29*AK$22*$W50^AC$30</f>
        <v>0.11925504000000009</v>
      </c>
      <c r="AD50" s="4">
        <f aca="true" t="shared" si="27" ref="AD50:AD59">AD$29*AD$22*$W50^AD$30</f>
        <v>0.02283241471999997</v>
      </c>
      <c r="AE50" s="4">
        <f aca="true" t="shared" si="28" ref="AE50:AE59">AE$29*AM$22*$W50^AE$30</f>
        <v>0.07224950784000009</v>
      </c>
      <c r="AF50" s="4">
        <f aca="true" t="shared" si="29" ref="AF50:AF59">SUM(Y50:AE50)</f>
        <v>1.6896847769600005</v>
      </c>
    </row>
    <row r="51" spans="2:32" ht="12.75">
      <c r="B51">
        <v>5</v>
      </c>
      <c r="C51" s="2">
        <v>-0.00198673</v>
      </c>
      <c r="D51" s="2">
        <v>0.000586384</v>
      </c>
      <c r="V51" s="11">
        <f t="shared" si="21"/>
        <v>-1.3</v>
      </c>
      <c r="W51">
        <v>-0.3</v>
      </c>
      <c r="Y51" s="4">
        <f t="shared" si="22"/>
        <v>1.06371</v>
      </c>
      <c r="Z51" s="4">
        <f t="shared" si="23"/>
        <v>-0.36417600000000006</v>
      </c>
      <c r="AA51" s="4">
        <f t="shared" si="24"/>
        <v>0.15271739999999998</v>
      </c>
      <c r="AB51" s="4">
        <f t="shared" si="25"/>
        <v>-0.008334754200000015</v>
      </c>
      <c r="AC51" s="4">
        <f t="shared" si="26"/>
        <v>0.021224835</v>
      </c>
      <c r="AD51" s="4">
        <f t="shared" si="27"/>
        <v>0.0030477594599999935</v>
      </c>
      <c r="AE51" s="4">
        <f t="shared" si="28"/>
        <v>0.007233108840000002</v>
      </c>
      <c r="AF51" s="4">
        <f t="shared" si="29"/>
        <v>0.8754223490999999</v>
      </c>
    </row>
    <row r="52" spans="2:32" ht="12.75">
      <c r="B52">
        <v>6</v>
      </c>
      <c r="C52" s="2">
        <v>-0.000406508</v>
      </c>
      <c r="D52" s="2">
        <v>0.00146632</v>
      </c>
      <c r="V52" s="11">
        <f t="shared" si="21"/>
        <v>-1.2</v>
      </c>
      <c r="W52">
        <v>-0.2</v>
      </c>
      <c r="Y52" s="4">
        <f t="shared" si="22"/>
        <v>0.4727600000000001</v>
      </c>
      <c r="Z52" s="4">
        <f t="shared" si="23"/>
        <v>-0.10790400000000004</v>
      </c>
      <c r="AA52" s="4">
        <f t="shared" si="24"/>
        <v>0.030166400000000013</v>
      </c>
      <c r="AB52" s="4">
        <f t="shared" si="25"/>
        <v>-0.0010975808000000026</v>
      </c>
      <c r="AC52" s="4">
        <f t="shared" si="26"/>
        <v>0.0018633600000000014</v>
      </c>
      <c r="AD52" s="4">
        <f t="shared" si="27"/>
        <v>0.00017837823999999978</v>
      </c>
      <c r="AE52" s="4">
        <f t="shared" si="28"/>
        <v>0.00028222464000000034</v>
      </c>
      <c r="AF52" s="4">
        <f t="shared" si="29"/>
        <v>0.3962487820800001</v>
      </c>
    </row>
    <row r="53" spans="2:32" ht="12.75">
      <c r="B53">
        <v>7</v>
      </c>
      <c r="C53" s="2">
        <v>-0.00271428</v>
      </c>
      <c r="D53" s="2">
        <v>0.00129616</v>
      </c>
      <c r="V53" s="11">
        <f t="shared" si="21"/>
        <v>-1.1</v>
      </c>
      <c r="W53">
        <v>-0.1</v>
      </c>
      <c r="Y53" s="4">
        <f t="shared" si="22"/>
        <v>0.11819000000000003</v>
      </c>
      <c r="Z53" s="4">
        <f t="shared" si="23"/>
        <v>-0.013488000000000005</v>
      </c>
      <c r="AA53" s="4">
        <f t="shared" si="24"/>
        <v>0.0018854000000000008</v>
      </c>
      <c r="AB53" s="4">
        <f t="shared" si="25"/>
        <v>-3.429940000000008E-05</v>
      </c>
      <c r="AC53" s="4">
        <f t="shared" si="26"/>
        <v>2.9115000000000022E-05</v>
      </c>
      <c r="AD53" s="4">
        <f t="shared" si="27"/>
        <v>1.3935799999999983E-06</v>
      </c>
      <c r="AE53" s="4">
        <f t="shared" si="28"/>
        <v>1.1024400000000013E-06</v>
      </c>
      <c r="AF53" s="4">
        <f t="shared" si="29"/>
        <v>0.10658471162000001</v>
      </c>
    </row>
    <row r="54" spans="2:32" ht="12.75">
      <c r="B54">
        <v>8</v>
      </c>
      <c r="C54" s="2">
        <v>0.0011896</v>
      </c>
      <c r="D54" s="2">
        <v>0.00519781</v>
      </c>
      <c r="V54" s="11">
        <f t="shared" si="21"/>
        <v>-1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-0.00976062</v>
      </c>
      <c r="D55" s="2">
        <v>0.00918123</v>
      </c>
      <c r="V55" s="11">
        <f t="shared" si="21"/>
        <v>-0.9</v>
      </c>
      <c r="W55">
        <v>0.1</v>
      </c>
      <c r="Y55" s="4">
        <f t="shared" si="22"/>
        <v>0.11819000000000003</v>
      </c>
      <c r="Z55" s="4">
        <f t="shared" si="23"/>
        <v>0.013488000000000005</v>
      </c>
      <c r="AA55" s="4">
        <f t="shared" si="24"/>
        <v>0.0018854000000000008</v>
      </c>
      <c r="AB55" s="4">
        <f t="shared" si="25"/>
        <v>3.429940000000008E-05</v>
      </c>
      <c r="AC55" s="4">
        <f t="shared" si="26"/>
        <v>2.9115000000000022E-05</v>
      </c>
      <c r="AD55" s="4">
        <f t="shared" si="27"/>
        <v>-1.3935799999999983E-06</v>
      </c>
      <c r="AE55" s="4">
        <f t="shared" si="28"/>
        <v>1.1024400000000013E-06</v>
      </c>
      <c r="AF55" s="4">
        <f t="shared" si="29"/>
        <v>0.13362652326000005</v>
      </c>
    </row>
    <row r="56" spans="2:32" ht="12.75">
      <c r="B56">
        <v>10</v>
      </c>
      <c r="C56" s="2">
        <v>0.011074</v>
      </c>
      <c r="D56" s="2">
        <v>0.0150396</v>
      </c>
      <c r="V56" s="11">
        <f t="shared" si="21"/>
        <v>-0.8</v>
      </c>
      <c r="W56">
        <v>0.2</v>
      </c>
      <c r="Y56" s="4">
        <f t="shared" si="22"/>
        <v>0.4727600000000001</v>
      </c>
      <c r="Z56" s="4">
        <f t="shared" si="23"/>
        <v>0.10790400000000004</v>
      </c>
      <c r="AA56" s="4">
        <f t="shared" si="24"/>
        <v>0.030166400000000013</v>
      </c>
      <c r="AB56" s="4">
        <f t="shared" si="25"/>
        <v>0.0010975808000000026</v>
      </c>
      <c r="AC56" s="4">
        <f t="shared" si="26"/>
        <v>0.0018633600000000014</v>
      </c>
      <c r="AD56" s="4">
        <f t="shared" si="27"/>
        <v>-0.00017837823999999978</v>
      </c>
      <c r="AE56" s="4">
        <f t="shared" si="28"/>
        <v>0.00028222464000000034</v>
      </c>
      <c r="AF56" s="4">
        <f t="shared" si="29"/>
        <v>0.6138951872000002</v>
      </c>
    </row>
    <row r="57" spans="2:32" ht="12.75">
      <c r="B57">
        <v>11</v>
      </c>
      <c r="C57" s="2">
        <v>-0.0229911</v>
      </c>
      <c r="D57" s="2">
        <v>0.0215712</v>
      </c>
      <c r="V57" s="11">
        <f t="shared" si="21"/>
        <v>-0.7</v>
      </c>
      <c r="W57">
        <v>0.3</v>
      </c>
      <c r="Y57" s="4">
        <f t="shared" si="22"/>
        <v>1.06371</v>
      </c>
      <c r="Z57" s="4">
        <f t="shared" si="23"/>
        <v>0.36417600000000006</v>
      </c>
      <c r="AA57" s="4">
        <f t="shared" si="24"/>
        <v>0.15271739999999998</v>
      </c>
      <c r="AB57" s="4">
        <f t="shared" si="25"/>
        <v>0.008334754200000015</v>
      </c>
      <c r="AC57" s="4">
        <f t="shared" si="26"/>
        <v>0.021224835</v>
      </c>
      <c r="AD57" s="4">
        <f t="shared" si="27"/>
        <v>-0.0030477594599999935</v>
      </c>
      <c r="AE57" s="4">
        <f t="shared" si="28"/>
        <v>0.007233108840000002</v>
      </c>
      <c r="AF57" s="4">
        <f t="shared" si="29"/>
        <v>1.61434833858</v>
      </c>
    </row>
    <row r="58" spans="2:32" ht="12.75">
      <c r="B58">
        <v>12</v>
      </c>
      <c r="C58" s="2">
        <v>0.0758197</v>
      </c>
      <c r="D58" s="2">
        <v>0.0426264</v>
      </c>
      <c r="V58" s="11">
        <f t="shared" si="21"/>
        <v>-0.6</v>
      </c>
      <c r="W58">
        <v>0.4</v>
      </c>
      <c r="Y58" s="4">
        <f t="shared" si="22"/>
        <v>1.8910400000000005</v>
      </c>
      <c r="Z58" s="4">
        <f t="shared" si="23"/>
        <v>0.8632320000000003</v>
      </c>
      <c r="AA58" s="4">
        <f t="shared" si="24"/>
        <v>0.4826624000000002</v>
      </c>
      <c r="AB58" s="4">
        <f t="shared" si="25"/>
        <v>0.03512258560000008</v>
      </c>
      <c r="AC58" s="4">
        <f t="shared" si="26"/>
        <v>0.11925504000000009</v>
      </c>
      <c r="AD58" s="4">
        <f t="shared" si="27"/>
        <v>-0.02283241471999997</v>
      </c>
      <c r="AE58" s="4">
        <f t="shared" si="28"/>
        <v>0.07224950784000009</v>
      </c>
      <c r="AF58" s="4">
        <f t="shared" si="29"/>
        <v>3.440729118720001</v>
      </c>
    </row>
    <row r="59" spans="2:32" ht="12.75">
      <c r="B59">
        <v>13</v>
      </c>
      <c r="C59" s="2">
        <v>-0.172257</v>
      </c>
      <c r="D59" s="2">
        <v>0.32659</v>
      </c>
      <c r="V59" s="11">
        <f t="shared" si="21"/>
        <v>-0.5</v>
      </c>
      <c r="W59">
        <v>0.5</v>
      </c>
      <c r="Y59" s="4">
        <f t="shared" si="22"/>
        <v>2.95475</v>
      </c>
      <c r="Z59" s="4">
        <f t="shared" si="23"/>
        <v>1.6860000000000002</v>
      </c>
      <c r="AA59" s="4">
        <f t="shared" si="24"/>
        <v>1.178375</v>
      </c>
      <c r="AB59" s="4">
        <f t="shared" si="25"/>
        <v>0.10718562500000019</v>
      </c>
      <c r="AC59" s="4">
        <f t="shared" si="26"/>
        <v>0.4549218750000001</v>
      </c>
      <c r="AD59" s="4">
        <f t="shared" si="27"/>
        <v>-0.10887343749999978</v>
      </c>
      <c r="AE59" s="4">
        <f t="shared" si="28"/>
        <v>0.43064062500000017</v>
      </c>
      <c r="AF59" s="4">
        <f t="shared" si="29"/>
        <v>6.702999687500002</v>
      </c>
    </row>
    <row r="60" spans="2:4" ht="12.75">
      <c r="B60">
        <v>14</v>
      </c>
      <c r="C60" s="2">
        <v>0.54549</v>
      </c>
      <c r="D60" s="2">
        <v>0.095213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4156763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-1</v>
      </c>
      <c r="L61" t="s">
        <v>62</v>
      </c>
      <c r="M61" t="s">
        <v>82</v>
      </c>
      <c r="N61">
        <v>1602.08</v>
      </c>
      <c r="O61" t="s">
        <v>84</v>
      </c>
      <c r="P61" t="s">
        <v>82</v>
      </c>
      <c r="Q61" s="2">
        <v>0.211825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-0.976332</v>
      </c>
      <c r="D63" s="2">
        <v>0.0472211</v>
      </c>
    </row>
    <row r="64" spans="2:4" ht="12.75">
      <c r="B64">
        <v>3</v>
      </c>
      <c r="C64" s="2">
        <v>-0.00112691</v>
      </c>
      <c r="D64" s="2">
        <v>0.000452853</v>
      </c>
    </row>
    <row r="65" spans="2:4" ht="12.75">
      <c r="B65">
        <v>4</v>
      </c>
      <c r="C65" s="2">
        <v>-0.00139132</v>
      </c>
      <c r="D65" s="2">
        <v>0.000534218</v>
      </c>
    </row>
    <row r="66" spans="2:4" ht="12.75">
      <c r="B66">
        <v>5</v>
      </c>
      <c r="C66" s="2">
        <v>-0.00198929</v>
      </c>
      <c r="D66" s="2">
        <v>0.00058484</v>
      </c>
    </row>
    <row r="67" spans="2:4" ht="12.75">
      <c r="B67">
        <v>6</v>
      </c>
      <c r="C67" s="2">
        <v>-0.000310295</v>
      </c>
      <c r="D67" s="2">
        <v>0.00150153</v>
      </c>
    </row>
    <row r="68" spans="2:4" ht="12.75">
      <c r="B68">
        <v>7</v>
      </c>
      <c r="C68" s="2">
        <v>-0.00298322</v>
      </c>
      <c r="D68" s="2">
        <v>0.00124314</v>
      </c>
    </row>
    <row r="69" spans="2:4" ht="12.75">
      <c r="B69">
        <v>8</v>
      </c>
      <c r="C69" s="2">
        <v>0.00164886</v>
      </c>
      <c r="D69" s="2">
        <v>0.00545578</v>
      </c>
    </row>
    <row r="70" spans="2:4" ht="12.75">
      <c r="B70">
        <v>9</v>
      </c>
      <c r="C70" s="2">
        <v>-0.0113524</v>
      </c>
      <c r="D70" s="2">
        <v>0.00826799</v>
      </c>
    </row>
    <row r="71" spans="2:4" ht="12.75">
      <c r="B71">
        <v>10</v>
      </c>
      <c r="C71" s="2">
        <v>0.0121471</v>
      </c>
      <c r="D71" s="2">
        <v>0.014624</v>
      </c>
    </row>
    <row r="72" spans="2:4" ht="12.75">
      <c r="B72">
        <v>11</v>
      </c>
      <c r="C72" s="2">
        <v>-0.0288684</v>
      </c>
      <c r="D72" s="2">
        <v>0.0243542</v>
      </c>
    </row>
    <row r="73" spans="2:4" ht="12.75">
      <c r="B73">
        <v>12</v>
      </c>
      <c r="C73" s="2">
        <v>0.0726816</v>
      </c>
      <c r="D73" s="2">
        <v>0.0368639</v>
      </c>
    </row>
    <row r="74" spans="2:4" ht="12.75">
      <c r="B74">
        <v>13</v>
      </c>
      <c r="C74" s="2">
        <v>-0.187693</v>
      </c>
      <c r="D74" s="2">
        <v>0.28803</v>
      </c>
    </row>
    <row r="75" spans="2:4" ht="12.75">
      <c r="B75">
        <v>14</v>
      </c>
      <c r="C75" s="2">
        <v>0.61667</v>
      </c>
      <c r="D75" s="2">
        <v>0.103549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4156763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-1</v>
      </c>
      <c r="L76" t="s">
        <v>62</v>
      </c>
      <c r="M76" t="s">
        <v>82</v>
      </c>
      <c r="N76">
        <v>1701.98</v>
      </c>
      <c r="O76" t="s">
        <v>84</v>
      </c>
      <c r="P76" t="s">
        <v>82</v>
      </c>
      <c r="Q76" s="2">
        <v>0.217929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-0.975613</v>
      </c>
      <c r="D78" s="2">
        <v>0.046589</v>
      </c>
    </row>
    <row r="79" spans="2:4" ht="12.75">
      <c r="B79">
        <v>3</v>
      </c>
      <c r="C79" s="2">
        <v>-0.00116668</v>
      </c>
      <c r="D79" s="2">
        <v>0.000465389</v>
      </c>
    </row>
    <row r="80" spans="2:4" ht="12.75">
      <c r="B80">
        <v>4</v>
      </c>
      <c r="C80" s="2">
        <v>-0.00133266</v>
      </c>
      <c r="D80" s="2">
        <v>0.000505271</v>
      </c>
    </row>
    <row r="81" spans="2:4" ht="12.75">
      <c r="B81">
        <v>5</v>
      </c>
      <c r="C81" s="2">
        <v>-0.00195821</v>
      </c>
      <c r="D81" s="2">
        <v>0.000509127</v>
      </c>
    </row>
    <row r="82" spans="2:4" ht="12.75">
      <c r="B82">
        <v>6</v>
      </c>
      <c r="C82" s="2">
        <v>-0.000326549</v>
      </c>
      <c r="D82" s="2">
        <v>0.00151175</v>
      </c>
    </row>
    <row r="83" spans="2:4" ht="12.75">
      <c r="B83">
        <v>7</v>
      </c>
      <c r="C83" s="2">
        <v>-0.0028265</v>
      </c>
      <c r="D83" s="2">
        <v>0.00122079</v>
      </c>
    </row>
    <row r="84" spans="2:4" ht="12.75">
      <c r="B84">
        <v>8</v>
      </c>
      <c r="C84" s="2">
        <v>0.00149812</v>
      </c>
      <c r="D84" s="2">
        <v>0.00517205</v>
      </c>
    </row>
    <row r="85" spans="2:4" ht="12.75">
      <c r="B85">
        <v>9</v>
      </c>
      <c r="C85" s="2">
        <v>-0.0110037</v>
      </c>
      <c r="D85" s="2">
        <v>0.00716859</v>
      </c>
    </row>
    <row r="86" spans="2:4" ht="12.75">
      <c r="B86">
        <v>10</v>
      </c>
      <c r="C86" s="2">
        <v>0.0125701</v>
      </c>
      <c r="D86" s="2">
        <v>0.0143567</v>
      </c>
    </row>
    <row r="87" spans="2:4" ht="12.75">
      <c r="B87">
        <v>11</v>
      </c>
      <c r="C87" s="2">
        <v>-0.0224627</v>
      </c>
      <c r="D87" s="2">
        <v>0.0226209</v>
      </c>
    </row>
    <row r="88" spans="2:4" ht="12.75">
      <c r="B88">
        <v>12</v>
      </c>
      <c r="C88" s="2">
        <v>0.0772237</v>
      </c>
      <c r="D88" s="2">
        <v>0.0396041</v>
      </c>
    </row>
    <row r="89" spans="2:4" ht="12.75">
      <c r="B89">
        <v>13</v>
      </c>
      <c r="C89" s="2">
        <v>-0.197509</v>
      </c>
      <c r="D89" s="2">
        <v>0.275857</v>
      </c>
    </row>
    <row r="90" spans="2:4" ht="12.75">
      <c r="B90">
        <v>14</v>
      </c>
      <c r="C90" s="2">
        <v>0.589697</v>
      </c>
      <c r="D90" s="2">
        <v>0.0806211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4156763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-1</v>
      </c>
      <c r="L91" t="s">
        <v>62</v>
      </c>
      <c r="M91" t="s">
        <v>82</v>
      </c>
      <c r="N91">
        <v>1801.86</v>
      </c>
      <c r="O91" t="s">
        <v>84</v>
      </c>
      <c r="P91" t="s">
        <v>82</v>
      </c>
      <c r="Q91" s="2">
        <v>0.223289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-0.975035</v>
      </c>
      <c r="D93" s="2">
        <v>0.0473289</v>
      </c>
    </row>
    <row r="94" spans="2:4" ht="12.75">
      <c r="B94">
        <v>3</v>
      </c>
      <c r="C94" s="2">
        <v>-0.0011819</v>
      </c>
      <c r="D94" s="2">
        <v>0.00046304</v>
      </c>
    </row>
    <row r="95" spans="2:4" ht="12.75">
      <c r="B95">
        <v>4</v>
      </c>
      <c r="C95" s="2">
        <v>-0.0013488</v>
      </c>
      <c r="D95" s="2">
        <v>0.000510932</v>
      </c>
    </row>
    <row r="96" spans="2:4" ht="12.75">
      <c r="B96">
        <v>5</v>
      </c>
      <c r="C96" s="2">
        <v>-0.0018854</v>
      </c>
      <c r="D96" s="2">
        <v>0.000487704</v>
      </c>
    </row>
    <row r="97" spans="2:4" ht="12.75">
      <c r="B97">
        <v>6</v>
      </c>
      <c r="C97" s="2">
        <v>-0.000342994</v>
      </c>
      <c r="D97" s="2">
        <v>0.00154536</v>
      </c>
    </row>
    <row r="98" spans="2:4" ht="12.75">
      <c r="B98">
        <v>7</v>
      </c>
      <c r="C98" s="2">
        <v>-0.0029115</v>
      </c>
      <c r="D98" s="2">
        <v>0.00116269</v>
      </c>
    </row>
    <row r="99" spans="2:4" ht="12.75">
      <c r="B99">
        <v>8</v>
      </c>
      <c r="C99" s="2">
        <v>0.00139358</v>
      </c>
      <c r="D99" s="2">
        <v>0.00540608</v>
      </c>
    </row>
    <row r="100" spans="2:4" ht="12.75">
      <c r="B100">
        <v>9</v>
      </c>
      <c r="C100" s="2">
        <v>-0.0110244</v>
      </c>
      <c r="D100" s="2">
        <v>0.00816927</v>
      </c>
    </row>
    <row r="101" spans="2:4" ht="12.75">
      <c r="B101">
        <v>10</v>
      </c>
      <c r="C101" s="2">
        <v>0.0121462</v>
      </c>
      <c r="D101" s="2">
        <v>0.0147188</v>
      </c>
    </row>
    <row r="102" spans="2:4" ht="12.75">
      <c r="B102">
        <v>11</v>
      </c>
      <c r="C102" s="2">
        <v>-0.0247349</v>
      </c>
      <c r="D102" s="2">
        <v>0.0229964</v>
      </c>
    </row>
    <row r="103" spans="2:4" ht="12.75">
      <c r="B103">
        <v>12</v>
      </c>
      <c r="C103" s="2">
        <v>0.0707741</v>
      </c>
      <c r="D103" s="2">
        <v>0.0393907</v>
      </c>
    </row>
    <row r="104" spans="2:4" ht="12.75">
      <c r="B104">
        <v>13</v>
      </c>
      <c r="C104" s="2">
        <v>-0.195652</v>
      </c>
      <c r="D104" s="2">
        <v>0.301727</v>
      </c>
    </row>
    <row r="105" spans="2:4" ht="12.75">
      <c r="B105">
        <v>14</v>
      </c>
      <c r="C105" s="2">
        <v>0.585716</v>
      </c>
      <c r="D105" s="2">
        <v>0.0648602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AI40" sqref="AI40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57421875" style="0" bestFit="1" customWidth="1"/>
    <col min="4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4156253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1</v>
      </c>
      <c r="L1" t="s">
        <v>62</v>
      </c>
      <c r="M1" t="s">
        <v>82</v>
      </c>
      <c r="N1">
        <v>503.47</v>
      </c>
      <c r="O1" t="s">
        <v>84</v>
      </c>
      <c r="P1" t="s">
        <v>82</v>
      </c>
      <c r="Q1" s="2">
        <v>0.0775111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-1.00393</v>
      </c>
      <c r="D3" s="2">
        <v>-0.0376372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0.000806939</v>
      </c>
      <c r="D4" s="2">
        <v>-0.000476766</v>
      </c>
      <c r="S4">
        <v>0</v>
      </c>
      <c r="U4" s="6">
        <f aca="true" ca="1" t="shared" si="2" ref="U4:U10">OFFSET($A$1,U$1+$T$1*$S4-1,13)</f>
        <v>503.47</v>
      </c>
      <c r="V4" s="6"/>
      <c r="W4" s="12">
        <f ca="1">OFFSET($A$1,W$1+$T$1*$S4-1,16)</f>
        <v>0.0775111</v>
      </c>
      <c r="X4" s="6">
        <f aca="true" ca="1" t="shared" si="3" ref="X4:AE10">OFFSET($A$1,X$1+$T$1*$S4-1,2)*10000*$T$2</f>
        <v>-10039.3</v>
      </c>
      <c r="Y4" s="6">
        <f ca="1" t="shared" si="3"/>
        <v>8.06939</v>
      </c>
      <c r="Z4" s="6">
        <f ca="1" t="shared" si="3"/>
        <v>-19.0999</v>
      </c>
      <c r="AA4" s="6">
        <f ca="1" t="shared" si="3"/>
        <v>23.089199999999998</v>
      </c>
      <c r="AB4" s="6">
        <f ca="1" t="shared" si="3"/>
        <v>-14.8402</v>
      </c>
      <c r="AC4" s="6">
        <f ca="1" t="shared" si="3"/>
        <v>33.892</v>
      </c>
      <c r="AD4" s="6">
        <f ca="1" t="shared" si="3"/>
        <v>-25.2961</v>
      </c>
      <c r="AE4" s="6">
        <f ca="1" t="shared" si="3"/>
        <v>132.606</v>
      </c>
      <c r="AF4" s="6">
        <f aca="true" ca="1" t="shared" si="4" ref="AF4:AM10">OFFSET($A$1,AF$1+$T$1*$S4-1,3)*10000*$T$2</f>
        <v>-376.372</v>
      </c>
      <c r="AG4" s="6">
        <f ca="1" t="shared" si="4"/>
        <v>-4.76766</v>
      </c>
      <c r="AH4" s="6">
        <f ca="1" t="shared" si="4"/>
        <v>-1.20568</v>
      </c>
      <c r="AI4" s="6">
        <f ca="1" t="shared" si="4"/>
        <v>-3.3124000000000002</v>
      </c>
      <c r="AJ4" s="6">
        <f ca="1" t="shared" si="4"/>
        <v>15.969999999999999</v>
      </c>
      <c r="AK4" s="6">
        <f ca="1" t="shared" si="4"/>
        <v>-11.1202</v>
      </c>
      <c r="AL4" s="6">
        <f ca="1" t="shared" si="4"/>
        <v>67.1178</v>
      </c>
      <c r="AM4" s="6">
        <f ca="1" t="shared" si="4"/>
        <v>-57.0596</v>
      </c>
    </row>
    <row r="5" spans="2:39" ht="12.75">
      <c r="B5">
        <v>4</v>
      </c>
      <c r="C5" s="2">
        <v>-0.00190999</v>
      </c>
      <c r="D5" s="2">
        <v>-0.000120568</v>
      </c>
      <c r="S5">
        <v>1</v>
      </c>
      <c r="U5" s="6">
        <f ca="1" t="shared" si="2"/>
        <v>1002.8</v>
      </c>
      <c r="V5" s="6"/>
      <c r="W5" s="12">
        <f aca="true" ca="1" t="shared" si="5" ref="W5:W10">OFFSET($A$1,W$1+$T$1*$S5-1,16)</f>
        <v>0.150753</v>
      </c>
      <c r="X5" s="6">
        <f ca="1" t="shared" si="3"/>
        <v>-10043.4</v>
      </c>
      <c r="Y5" s="6">
        <f ca="1" t="shared" si="3"/>
        <v>8.96505</v>
      </c>
      <c r="Z5" s="6">
        <f ca="1" t="shared" si="3"/>
        <v>-18.3747</v>
      </c>
      <c r="AA5" s="6">
        <f ca="1" t="shared" si="3"/>
        <v>24.0114</v>
      </c>
      <c r="AB5" s="6">
        <f ca="1" t="shared" si="3"/>
        <v>-13.6244</v>
      </c>
      <c r="AC5" s="6">
        <f ca="1" t="shared" si="3"/>
        <v>34.8771</v>
      </c>
      <c r="AD5" s="6">
        <f ca="1" t="shared" si="3"/>
        <v>-23.730999999999998</v>
      </c>
      <c r="AE5" s="6">
        <f ca="1" t="shared" si="3"/>
        <v>138.741</v>
      </c>
      <c r="AF5" s="6">
        <f ca="1" t="shared" si="4"/>
        <v>-359.323</v>
      </c>
      <c r="AG5" s="6">
        <f ca="1" t="shared" si="4"/>
        <v>-4.70057</v>
      </c>
      <c r="AH5" s="6">
        <f ca="1" t="shared" si="4"/>
        <v>-0.825715</v>
      </c>
      <c r="AI5" s="6">
        <f ca="1" t="shared" si="4"/>
        <v>-3.05677</v>
      </c>
      <c r="AJ5" s="6">
        <f ca="1" t="shared" si="4"/>
        <v>15.940800000000001</v>
      </c>
      <c r="AK5" s="6">
        <f ca="1" t="shared" si="4"/>
        <v>-9.79629</v>
      </c>
      <c r="AL5" s="6">
        <f ca="1" t="shared" si="4"/>
        <v>66.866</v>
      </c>
      <c r="AM5" s="6">
        <f ca="1" t="shared" si="4"/>
        <v>-62.9155</v>
      </c>
    </row>
    <row r="6" spans="2:39" ht="12.75">
      <c r="B6">
        <v>5</v>
      </c>
      <c r="C6" s="2">
        <v>0.00230892</v>
      </c>
      <c r="D6" s="2">
        <v>-0.00033124</v>
      </c>
      <c r="S6">
        <v>2</v>
      </c>
      <c r="U6" s="6">
        <f ca="1" t="shared" si="2"/>
        <v>1302.48</v>
      </c>
      <c r="V6" s="6"/>
      <c r="W6" s="12">
        <f ca="1" t="shared" si="5"/>
        <v>0.183394</v>
      </c>
      <c r="X6" s="6">
        <f ca="1" t="shared" si="3"/>
        <v>-10067.2</v>
      </c>
      <c r="Y6" s="6">
        <f ca="1" t="shared" si="3"/>
        <v>11.0633</v>
      </c>
      <c r="Z6" s="6">
        <f ca="1" t="shared" si="3"/>
        <v>-17.7932</v>
      </c>
      <c r="AA6" s="6">
        <f ca="1" t="shared" si="3"/>
        <v>24.189799999999998</v>
      </c>
      <c r="AB6" s="6">
        <f ca="1" t="shared" si="3"/>
        <v>-13.8873</v>
      </c>
      <c r="AC6" s="6">
        <f ca="1" t="shared" si="3"/>
        <v>34.5651</v>
      </c>
      <c r="AD6" s="6">
        <f ca="1" t="shared" si="3"/>
        <v>-22.2229</v>
      </c>
      <c r="AE6" s="6">
        <f ca="1" t="shared" si="3"/>
        <v>146.26</v>
      </c>
      <c r="AF6" s="6">
        <f ca="1" t="shared" si="4"/>
        <v>-360.351</v>
      </c>
      <c r="AG6" s="6">
        <f ca="1" t="shared" si="4"/>
        <v>-4.57151</v>
      </c>
      <c r="AH6" s="6">
        <f ca="1" t="shared" si="4"/>
        <v>-1.06335</v>
      </c>
      <c r="AI6" s="6">
        <f ca="1" t="shared" si="4"/>
        <v>-3.8048900000000003</v>
      </c>
      <c r="AJ6" s="6">
        <f ca="1" t="shared" si="4"/>
        <v>16.9138</v>
      </c>
      <c r="AK6" s="6">
        <f ca="1" t="shared" si="4"/>
        <v>-9.544170000000001</v>
      </c>
      <c r="AL6" s="6">
        <f ca="1" t="shared" si="4"/>
        <v>67.6192</v>
      </c>
      <c r="AM6" s="6">
        <f ca="1" t="shared" si="4"/>
        <v>-64.1459</v>
      </c>
    </row>
    <row r="7" spans="2:39" ht="12.75">
      <c r="B7">
        <v>6</v>
      </c>
      <c r="C7" s="2">
        <v>-0.00148402</v>
      </c>
      <c r="D7" s="2">
        <v>0.001597</v>
      </c>
      <c r="S7">
        <v>3</v>
      </c>
      <c r="U7" s="6">
        <f ca="1" t="shared" si="2"/>
        <v>1502.19</v>
      </c>
      <c r="V7" s="6"/>
      <c r="W7" s="12">
        <f ca="1" t="shared" si="5"/>
        <v>0.198322</v>
      </c>
      <c r="X7" s="6">
        <f ca="1" t="shared" si="3"/>
        <v>-10093.2</v>
      </c>
      <c r="Y7" s="6">
        <f ca="1" t="shared" si="3"/>
        <v>12.8459</v>
      </c>
      <c r="Z7" s="6">
        <f ca="1" t="shared" si="3"/>
        <v>-17.631999999999998</v>
      </c>
      <c r="AA7" s="6">
        <f ca="1" t="shared" si="3"/>
        <v>23.7623</v>
      </c>
      <c r="AB7" s="6">
        <f ca="1" t="shared" si="3"/>
        <v>-13.5998</v>
      </c>
      <c r="AC7" s="6">
        <f ca="1" t="shared" si="3"/>
        <v>33.493</v>
      </c>
      <c r="AD7" s="6">
        <f ca="1" t="shared" si="3"/>
        <v>-20.9879</v>
      </c>
      <c r="AE7" s="6">
        <f ca="1" t="shared" si="3"/>
        <v>140.47</v>
      </c>
      <c r="AF7" s="6">
        <f ca="1" t="shared" si="4"/>
        <v>-361.98800000000006</v>
      </c>
      <c r="AG7" s="6">
        <f ca="1" t="shared" si="4"/>
        <v>-4.50763</v>
      </c>
      <c r="AH7" s="6">
        <f ca="1" t="shared" si="4"/>
        <v>-1.12414</v>
      </c>
      <c r="AI7" s="6">
        <f ca="1" t="shared" si="4"/>
        <v>-3.48772</v>
      </c>
      <c r="AJ7" s="6">
        <f ca="1" t="shared" si="4"/>
        <v>17.3028</v>
      </c>
      <c r="AK7" s="6">
        <f ca="1" t="shared" si="4"/>
        <v>-11.438500000000001</v>
      </c>
      <c r="AL7" s="6">
        <f ca="1" t="shared" si="4"/>
        <v>67.4299</v>
      </c>
      <c r="AM7" s="6">
        <f ca="1" t="shared" si="4"/>
        <v>-66.8444</v>
      </c>
    </row>
    <row r="8" spans="2:39" ht="12.75">
      <c r="B8">
        <v>7</v>
      </c>
      <c r="C8" s="2">
        <v>0.0033892</v>
      </c>
      <c r="D8" s="2">
        <v>-0.00111202</v>
      </c>
      <c r="S8">
        <v>4</v>
      </c>
      <c r="U8" s="6">
        <f ca="1" t="shared" si="2"/>
        <v>1602.06</v>
      </c>
      <c r="V8" s="6"/>
      <c r="W8" s="12">
        <f ca="1" t="shared" si="5"/>
        <v>0.204509</v>
      </c>
      <c r="X8" s="6">
        <f ca="1" t="shared" si="3"/>
        <v>-10103.1</v>
      </c>
      <c r="Y8" s="6">
        <f ca="1" t="shared" si="3"/>
        <v>13.658999999999999</v>
      </c>
      <c r="Z8" s="6">
        <f ca="1" t="shared" si="3"/>
        <v>-17.7701</v>
      </c>
      <c r="AA8" s="6">
        <f ca="1" t="shared" si="3"/>
        <v>25.1962</v>
      </c>
      <c r="AB8" s="6">
        <f ca="1" t="shared" si="3"/>
        <v>-14.8987</v>
      </c>
      <c r="AC8" s="6">
        <f ca="1" t="shared" si="3"/>
        <v>35.2856</v>
      </c>
      <c r="AD8" s="6">
        <f ca="1" t="shared" si="3"/>
        <v>-24.113500000000002</v>
      </c>
      <c r="AE8" s="6">
        <f ca="1" t="shared" si="3"/>
        <v>149.666</v>
      </c>
      <c r="AF8" s="6">
        <f ca="1" t="shared" si="4"/>
        <v>-354.75</v>
      </c>
      <c r="AG8" s="6">
        <f ca="1" t="shared" si="4"/>
        <v>-4.56548</v>
      </c>
      <c r="AH8" s="6">
        <f ca="1" t="shared" si="4"/>
        <v>-0.9732789999999999</v>
      </c>
      <c r="AI8" s="6">
        <f ca="1" t="shared" si="4"/>
        <v>-4.21188</v>
      </c>
      <c r="AJ8" s="6">
        <f ca="1" t="shared" si="4"/>
        <v>16.3116</v>
      </c>
      <c r="AK8" s="6">
        <f ca="1" t="shared" si="4"/>
        <v>-10.0074</v>
      </c>
      <c r="AL8" s="6">
        <f ca="1" t="shared" si="4"/>
        <v>68.31410000000001</v>
      </c>
      <c r="AM8" s="6">
        <f ca="1" t="shared" si="4"/>
        <v>-69.28229999999999</v>
      </c>
    </row>
    <row r="9" spans="2:39" ht="12.75">
      <c r="B9">
        <v>8</v>
      </c>
      <c r="C9" s="2">
        <v>-0.00252961</v>
      </c>
      <c r="D9" s="2">
        <v>0.00671178</v>
      </c>
      <c r="S9">
        <v>5</v>
      </c>
      <c r="U9" s="6">
        <f ca="1" t="shared" si="2"/>
        <v>1701.96</v>
      </c>
      <c r="V9" s="6"/>
      <c r="W9" s="12">
        <f ca="1" t="shared" si="5"/>
        <v>0.21007</v>
      </c>
      <c r="X9" s="6">
        <f ca="1" t="shared" si="3"/>
        <v>-10109</v>
      </c>
      <c r="Y9" s="6">
        <f ca="1" t="shared" si="3"/>
        <v>14.1394</v>
      </c>
      <c r="Z9" s="6">
        <f ca="1" t="shared" si="3"/>
        <v>-17.2961</v>
      </c>
      <c r="AA9" s="6">
        <f ca="1" t="shared" si="3"/>
        <v>24.228</v>
      </c>
      <c r="AB9" s="6">
        <f ca="1" t="shared" si="3"/>
        <v>-13.4454</v>
      </c>
      <c r="AC9" s="6">
        <f ca="1" t="shared" si="3"/>
        <v>35.350899999999996</v>
      </c>
      <c r="AD9" s="6">
        <f ca="1" t="shared" si="3"/>
        <v>-20.5288</v>
      </c>
      <c r="AE9" s="6">
        <f ca="1" t="shared" si="3"/>
        <v>147.138</v>
      </c>
      <c r="AF9" s="6">
        <f ca="1" t="shared" si="4"/>
        <v>-360.96299999999997</v>
      </c>
      <c r="AG9" s="6">
        <f ca="1" t="shared" si="4"/>
        <v>-4.42722</v>
      </c>
      <c r="AH9" s="6">
        <f ca="1" t="shared" si="4"/>
        <v>-1.06606</v>
      </c>
      <c r="AI9" s="6">
        <f ca="1" t="shared" si="4"/>
        <v>-3.78491</v>
      </c>
      <c r="AJ9" s="6">
        <f ca="1" t="shared" si="4"/>
        <v>16.638</v>
      </c>
      <c r="AK9" s="6">
        <f ca="1" t="shared" si="4"/>
        <v>-11.454799999999999</v>
      </c>
      <c r="AL9" s="6">
        <f ca="1" t="shared" si="4"/>
        <v>66.3259</v>
      </c>
      <c r="AM9" s="6">
        <f ca="1" t="shared" si="4"/>
        <v>-61.3892</v>
      </c>
    </row>
    <row r="10" spans="2:39" ht="12.75">
      <c r="B10">
        <v>9</v>
      </c>
      <c r="C10" s="2">
        <v>0.0132606</v>
      </c>
      <c r="D10" s="2">
        <v>-0.00570596</v>
      </c>
      <c r="S10">
        <v>6</v>
      </c>
      <c r="U10" s="6">
        <f ca="1" t="shared" si="2"/>
        <v>1801.82</v>
      </c>
      <c r="V10" s="6"/>
      <c r="W10" s="12">
        <f ca="1" t="shared" si="5"/>
        <v>0.214931</v>
      </c>
      <c r="X10" s="6">
        <f ca="1" t="shared" si="3"/>
        <v>-10116.5</v>
      </c>
      <c r="Y10" s="6">
        <f ca="1" t="shared" si="3"/>
        <v>14.5509</v>
      </c>
      <c r="Z10" s="6">
        <f ca="1" t="shared" si="3"/>
        <v>-16.8615</v>
      </c>
      <c r="AA10" s="6">
        <f ca="1" t="shared" si="3"/>
        <v>23.7722</v>
      </c>
      <c r="AB10" s="6">
        <f ca="1" t="shared" si="3"/>
        <v>-13.1588</v>
      </c>
      <c r="AC10" s="6">
        <f ca="1" t="shared" si="3"/>
        <v>34.758900000000004</v>
      </c>
      <c r="AD10" s="6">
        <f ca="1" t="shared" si="3"/>
        <v>-20.5647</v>
      </c>
      <c r="AE10" s="6">
        <f ca="1" t="shared" si="3"/>
        <v>136.505</v>
      </c>
      <c r="AF10" s="6">
        <f ca="1" t="shared" si="4"/>
        <v>-358.227</v>
      </c>
      <c r="AG10" s="6">
        <f ca="1" t="shared" si="4"/>
        <v>-4.46031</v>
      </c>
      <c r="AH10" s="6">
        <f ca="1" t="shared" si="4"/>
        <v>-1.32969</v>
      </c>
      <c r="AI10" s="6">
        <f ca="1" t="shared" si="4"/>
        <v>-3.7587699999999997</v>
      </c>
      <c r="AJ10" s="6">
        <f ca="1" t="shared" si="4"/>
        <v>15.998099999999999</v>
      </c>
      <c r="AK10" s="6">
        <f ca="1" t="shared" si="4"/>
        <v>-11.1104</v>
      </c>
      <c r="AL10" s="6">
        <f ca="1" t="shared" si="4"/>
        <v>64.2285</v>
      </c>
      <c r="AM10" s="6">
        <f ca="1" t="shared" si="4"/>
        <v>-60.6017</v>
      </c>
    </row>
    <row r="11" spans="2:39" ht="12.75">
      <c r="B11">
        <v>10</v>
      </c>
      <c r="C11" s="2">
        <v>0.00162934</v>
      </c>
      <c r="D11" s="2">
        <v>0.0245115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0.0304119</v>
      </c>
      <c r="D12" s="2">
        <v>-0.0196947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0.0377676</v>
      </c>
      <c r="D13" s="2">
        <v>0.0934875</v>
      </c>
      <c r="U13" t="s">
        <v>113</v>
      </c>
      <c r="V13">
        <f>-PI()/2</f>
        <v>-1.5707963267948966</v>
      </c>
      <c r="W13" t="s">
        <v>114</v>
      </c>
    </row>
    <row r="14" spans="2:39" ht="12.75">
      <c r="B14">
        <v>13</v>
      </c>
      <c r="C14" s="2">
        <v>0.318045</v>
      </c>
      <c r="D14" s="2">
        <v>-0.188661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0.481007</v>
      </c>
      <c r="D15" s="2">
        <v>0.699974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4156253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1</v>
      </c>
      <c r="L16" t="s">
        <v>62</v>
      </c>
      <c r="M16" t="s">
        <v>82</v>
      </c>
      <c r="N16">
        <v>1002.8</v>
      </c>
      <c r="O16" t="s">
        <v>84</v>
      </c>
      <c r="P16" t="s">
        <v>82</v>
      </c>
      <c r="Q16" s="2">
        <v>0.150753</v>
      </c>
      <c r="U16" s="6">
        <f>U4</f>
        <v>503.47</v>
      </c>
      <c r="X16" s="6">
        <f>X4*COS(X$14*$V$13)+AF4*SIN(X$14*$V$13)</f>
        <v>10039.3</v>
      </c>
      <c r="Y16" s="6">
        <f aca="true" t="shared" si="7" ref="Y16:AE16">Y4*COS(Y$14*$V$13)+AG4*SIN(Y$14*$V$13)</f>
        <v>-4.767660000000002</v>
      </c>
      <c r="Z16" s="6">
        <f t="shared" si="7"/>
        <v>-19.0999</v>
      </c>
      <c r="AA16" s="6">
        <f t="shared" si="7"/>
        <v>3.3124000000000073</v>
      </c>
      <c r="AB16" s="6">
        <f t="shared" si="7"/>
        <v>14.840199999999994</v>
      </c>
      <c r="AC16" s="6">
        <f t="shared" si="7"/>
        <v>-11.120200000000015</v>
      </c>
      <c r="AD16" s="6">
        <f t="shared" si="7"/>
        <v>-25.296099999999967</v>
      </c>
      <c r="AE16" s="6">
        <f t="shared" si="7"/>
        <v>57.059600000000074</v>
      </c>
      <c r="AF16" s="6">
        <f>AF4*COS(AF$14*$V$13)-X4*SIN(AF$14*$V$13)</f>
        <v>376.37199999999876</v>
      </c>
      <c r="AG16" s="6">
        <f aca="true" t="shared" si="8" ref="AG16:AM16">AG4*COS(AG$14*$V$13)-Y4*SIN(AG$14*$V$13)</f>
        <v>-8.06939</v>
      </c>
      <c r="AH16" s="6">
        <f t="shared" si="8"/>
        <v>-1.2056799999999954</v>
      </c>
      <c r="AI16" s="6">
        <f t="shared" si="8"/>
        <v>23.089199999999998</v>
      </c>
      <c r="AJ16" s="6">
        <f t="shared" si="8"/>
        <v>-15.970000000000004</v>
      </c>
      <c r="AK16" s="6">
        <f t="shared" si="8"/>
        <v>-33.891999999999996</v>
      </c>
      <c r="AL16" s="6">
        <f t="shared" si="8"/>
        <v>67.11780000000002</v>
      </c>
      <c r="AM16" s="6">
        <f t="shared" si="8"/>
        <v>132.60599999999997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</v>
      </c>
      <c r="X17" s="6">
        <f aca="true" t="shared" si="10" ref="X17:X22">X5*COS(X$14*$V$13)+AF5*SIN(X$14*$V$13)</f>
        <v>10043.4</v>
      </c>
      <c r="Y17" s="6">
        <f aca="true" t="shared" si="11" ref="Y17:Y22">Y5*COS(Y$14*$V$13)+AG5*SIN(Y$14*$V$13)</f>
        <v>-4.700570000000002</v>
      </c>
      <c r="Z17" s="6">
        <f aca="true" t="shared" si="12" ref="Z17:Z22">Z5*COS(Z$14*$V$13)+AH5*SIN(Z$14*$V$13)</f>
        <v>-18.3747</v>
      </c>
      <c r="AA17" s="6">
        <f aca="true" t="shared" si="13" ref="AA17:AA22">AA5*COS(AA$14*$V$13)+AI5*SIN(AA$14*$V$13)</f>
        <v>3.0567700000000078</v>
      </c>
      <c r="AB17" s="6">
        <f aca="true" t="shared" si="14" ref="AB17:AB22">AB5*COS(AB$14*$V$13)+AJ5*SIN(AB$14*$V$13)</f>
        <v>13.624399999999994</v>
      </c>
      <c r="AC17" s="6">
        <f aca="true" t="shared" si="15" ref="AC17:AC22">AC5*COS(AC$14*$V$13)+AK5*SIN(AC$14*$V$13)</f>
        <v>-9.796290000000015</v>
      </c>
      <c r="AD17" s="6">
        <f aca="true" t="shared" si="16" ref="AD17:AD22">AD5*COS(AD$14*$V$13)+AL5*SIN(AD$14*$V$13)</f>
        <v>-23.730999999999966</v>
      </c>
      <c r="AE17" s="6">
        <f aca="true" t="shared" si="17" ref="AE17:AE22">AE5*COS(AE$14*$V$13)+AM5*SIN(AE$14*$V$13)</f>
        <v>62.91550000000008</v>
      </c>
      <c r="AF17" s="6">
        <f aca="true" t="shared" si="18" ref="AF17:AF22">AF5*COS(AF$14*$V$13)-X5*SIN(AF$14*$V$13)</f>
        <v>359.32299999999873</v>
      </c>
      <c r="AG17" s="6">
        <f aca="true" t="shared" si="19" ref="AG17:AG22">AG5*COS(AG$14*$V$13)-Y5*SIN(AG$14*$V$13)</f>
        <v>-8.96505</v>
      </c>
      <c r="AH17" s="6">
        <f aca="true" t="shared" si="20" ref="AH17:AH22">AH5*COS(AH$14*$V$13)-Z5*SIN(AH$14*$V$13)</f>
        <v>-0.8257149999999954</v>
      </c>
      <c r="AI17" s="6">
        <f aca="true" t="shared" si="21" ref="AI17:AI22">AI5*COS(AI$14*$V$13)-AA5*SIN(AI$14*$V$13)</f>
        <v>24.0114</v>
      </c>
      <c r="AJ17" s="6">
        <f aca="true" t="shared" si="22" ref="AJ17:AJ22">AJ5*COS(AJ$14*$V$13)-AB5*SIN(AJ$14*$V$13)</f>
        <v>-15.940800000000007</v>
      </c>
      <c r="AK17" s="6">
        <f aca="true" t="shared" si="23" ref="AK17:AK22">AK5*COS(AK$14*$V$13)-AC5*SIN(AK$14*$V$13)</f>
        <v>-34.87709999999999</v>
      </c>
      <c r="AL17" s="6">
        <f aca="true" t="shared" si="24" ref="AL17:AL22">AL5*COS(AL$14*$V$13)-AD5*SIN(AL$14*$V$13)</f>
        <v>66.86600000000001</v>
      </c>
      <c r="AM17" s="6">
        <f aca="true" t="shared" si="25" ref="AM17:AM22">AM5*COS(AM$14*$V$13)-AE5*SIN(AM$14*$V$13)</f>
        <v>138.74099999999999</v>
      </c>
    </row>
    <row r="18" spans="2:39" ht="12.75">
      <c r="B18">
        <v>2</v>
      </c>
      <c r="C18" s="2">
        <v>-1.00434</v>
      </c>
      <c r="D18" s="2">
        <v>-0.0359323</v>
      </c>
      <c r="U18" s="6">
        <f t="shared" si="9"/>
        <v>1302.48</v>
      </c>
      <c r="X18" s="6">
        <f t="shared" si="10"/>
        <v>10067.2</v>
      </c>
      <c r="Y18" s="6">
        <f t="shared" si="11"/>
        <v>-4.571510000000002</v>
      </c>
      <c r="Z18" s="6">
        <f t="shared" si="12"/>
        <v>-17.7932</v>
      </c>
      <c r="AA18" s="6">
        <f t="shared" si="13"/>
        <v>3.804890000000008</v>
      </c>
      <c r="AB18" s="6">
        <f t="shared" si="14"/>
        <v>13.887299999999994</v>
      </c>
      <c r="AC18" s="6">
        <f t="shared" si="15"/>
        <v>-9.544170000000015</v>
      </c>
      <c r="AD18" s="6">
        <f t="shared" si="16"/>
        <v>-22.222899999999967</v>
      </c>
      <c r="AE18" s="6">
        <f t="shared" si="17"/>
        <v>64.14590000000008</v>
      </c>
      <c r="AF18" s="6">
        <f t="shared" si="18"/>
        <v>360.35099999999875</v>
      </c>
      <c r="AG18" s="6">
        <f t="shared" si="19"/>
        <v>-11.0633</v>
      </c>
      <c r="AH18" s="6">
        <f t="shared" si="20"/>
        <v>-1.0633499999999956</v>
      </c>
      <c r="AI18" s="6">
        <f t="shared" si="21"/>
        <v>24.189799999999998</v>
      </c>
      <c r="AJ18" s="6">
        <f t="shared" si="22"/>
        <v>-16.913800000000002</v>
      </c>
      <c r="AK18" s="6">
        <f t="shared" si="23"/>
        <v>-34.565099999999994</v>
      </c>
      <c r="AL18" s="6">
        <f t="shared" si="24"/>
        <v>67.61920000000002</v>
      </c>
      <c r="AM18" s="6">
        <f t="shared" si="25"/>
        <v>146.25999999999996</v>
      </c>
    </row>
    <row r="19" spans="2:39" ht="12.75">
      <c r="B19">
        <v>3</v>
      </c>
      <c r="C19" s="2">
        <v>0.000896505</v>
      </c>
      <c r="D19" s="2">
        <v>-0.000470057</v>
      </c>
      <c r="U19" s="6">
        <f t="shared" si="9"/>
        <v>1502.19</v>
      </c>
      <c r="X19" s="6">
        <f t="shared" si="10"/>
        <v>10093.2</v>
      </c>
      <c r="Y19" s="6">
        <f t="shared" si="11"/>
        <v>-4.5076300000000025</v>
      </c>
      <c r="Z19" s="6">
        <f t="shared" si="12"/>
        <v>-17.631999999999998</v>
      </c>
      <c r="AA19" s="6">
        <f t="shared" si="13"/>
        <v>3.487720000000007</v>
      </c>
      <c r="AB19" s="6">
        <f t="shared" si="14"/>
        <v>13.599799999999993</v>
      </c>
      <c r="AC19" s="6">
        <f t="shared" si="15"/>
        <v>-11.438500000000015</v>
      </c>
      <c r="AD19" s="6">
        <f t="shared" si="16"/>
        <v>-20.987899999999968</v>
      </c>
      <c r="AE19" s="6">
        <f t="shared" si="17"/>
        <v>66.84440000000006</v>
      </c>
      <c r="AF19" s="6">
        <f t="shared" si="18"/>
        <v>361.9879999999988</v>
      </c>
      <c r="AG19" s="6">
        <f t="shared" si="19"/>
        <v>-12.8459</v>
      </c>
      <c r="AH19" s="6">
        <f t="shared" si="20"/>
        <v>-1.1241399999999957</v>
      </c>
      <c r="AI19" s="6">
        <f t="shared" si="21"/>
        <v>23.7623</v>
      </c>
      <c r="AJ19" s="6">
        <f t="shared" si="22"/>
        <v>-17.302800000000005</v>
      </c>
      <c r="AK19" s="6">
        <f t="shared" si="23"/>
        <v>-33.492999999999995</v>
      </c>
      <c r="AL19" s="6">
        <f t="shared" si="24"/>
        <v>67.42990000000002</v>
      </c>
      <c r="AM19" s="6">
        <f t="shared" si="25"/>
        <v>140.46999999999997</v>
      </c>
    </row>
    <row r="20" spans="2:39" ht="12.75">
      <c r="B20">
        <v>4</v>
      </c>
      <c r="C20" s="2">
        <v>-0.00183747</v>
      </c>
      <c r="D20" s="2">
        <v>-8.25715E-05</v>
      </c>
      <c r="U20" s="6">
        <f t="shared" si="9"/>
        <v>1602.06</v>
      </c>
      <c r="X20" s="6">
        <f t="shared" si="10"/>
        <v>10103.1</v>
      </c>
      <c r="Y20" s="6">
        <f t="shared" si="11"/>
        <v>-4.565480000000003</v>
      </c>
      <c r="Z20" s="6">
        <f t="shared" si="12"/>
        <v>-17.7701</v>
      </c>
      <c r="AA20" s="6">
        <f t="shared" si="13"/>
        <v>4.211880000000008</v>
      </c>
      <c r="AB20" s="6">
        <f t="shared" si="14"/>
        <v>14.898699999999995</v>
      </c>
      <c r="AC20" s="6">
        <f t="shared" si="15"/>
        <v>-10.007400000000017</v>
      </c>
      <c r="AD20" s="6">
        <f t="shared" si="16"/>
        <v>-24.11349999999997</v>
      </c>
      <c r="AE20" s="6">
        <f t="shared" si="17"/>
        <v>69.28230000000008</v>
      </c>
      <c r="AF20" s="6">
        <f t="shared" si="18"/>
        <v>354.74999999999875</v>
      </c>
      <c r="AG20" s="6">
        <f t="shared" si="19"/>
        <v>-13.658999999999999</v>
      </c>
      <c r="AH20" s="6">
        <f t="shared" si="20"/>
        <v>-0.9732789999999956</v>
      </c>
      <c r="AI20" s="6">
        <f t="shared" si="21"/>
        <v>25.1962</v>
      </c>
      <c r="AJ20" s="6">
        <f t="shared" si="22"/>
        <v>-16.311600000000006</v>
      </c>
      <c r="AK20" s="6">
        <f t="shared" si="23"/>
        <v>-35.285599999999995</v>
      </c>
      <c r="AL20" s="6">
        <f t="shared" si="24"/>
        <v>68.31410000000002</v>
      </c>
      <c r="AM20" s="6">
        <f t="shared" si="25"/>
        <v>149.66599999999997</v>
      </c>
    </row>
    <row r="21" spans="2:39" ht="12.75">
      <c r="B21">
        <v>5</v>
      </c>
      <c r="C21" s="2">
        <v>0.00240114</v>
      </c>
      <c r="D21" s="2">
        <v>-0.000305677</v>
      </c>
      <c r="U21" s="6">
        <f t="shared" si="9"/>
        <v>1701.96</v>
      </c>
      <c r="X21" s="6">
        <f t="shared" si="10"/>
        <v>10109</v>
      </c>
      <c r="Y21" s="6">
        <f t="shared" si="11"/>
        <v>-4.427220000000003</v>
      </c>
      <c r="Z21" s="6">
        <f t="shared" si="12"/>
        <v>-17.2961</v>
      </c>
      <c r="AA21" s="6">
        <f t="shared" si="13"/>
        <v>3.7849100000000075</v>
      </c>
      <c r="AB21" s="6">
        <f t="shared" si="14"/>
        <v>13.445399999999994</v>
      </c>
      <c r="AC21" s="6">
        <f t="shared" si="15"/>
        <v>-11.454800000000015</v>
      </c>
      <c r="AD21" s="6">
        <f t="shared" si="16"/>
        <v>-20.52879999999997</v>
      </c>
      <c r="AE21" s="6">
        <f t="shared" si="17"/>
        <v>61.38920000000008</v>
      </c>
      <c r="AF21" s="6">
        <f t="shared" si="18"/>
        <v>360.9629999999987</v>
      </c>
      <c r="AG21" s="6">
        <f t="shared" si="19"/>
        <v>-14.1394</v>
      </c>
      <c r="AH21" s="6">
        <f t="shared" si="20"/>
        <v>-1.0660599999999958</v>
      </c>
      <c r="AI21" s="6">
        <f t="shared" si="21"/>
        <v>24.228</v>
      </c>
      <c r="AJ21" s="6">
        <f t="shared" si="22"/>
        <v>-16.638000000000005</v>
      </c>
      <c r="AK21" s="6">
        <f t="shared" si="23"/>
        <v>-35.35089999999999</v>
      </c>
      <c r="AL21" s="6">
        <f t="shared" si="24"/>
        <v>66.32590000000002</v>
      </c>
      <c r="AM21" s="6">
        <f t="shared" si="25"/>
        <v>147.13799999999998</v>
      </c>
    </row>
    <row r="22" spans="2:39" ht="12.75">
      <c r="B22">
        <v>6</v>
      </c>
      <c r="C22" s="2">
        <v>-0.00136244</v>
      </c>
      <c r="D22" s="2">
        <v>0.00159408</v>
      </c>
      <c r="U22" s="6">
        <f t="shared" si="9"/>
        <v>1801.82</v>
      </c>
      <c r="X22" s="6">
        <f t="shared" si="10"/>
        <v>10116.5</v>
      </c>
      <c r="Y22" s="6">
        <f t="shared" si="11"/>
        <v>-4.460310000000002</v>
      </c>
      <c r="Z22" s="6">
        <f t="shared" si="12"/>
        <v>-16.8615</v>
      </c>
      <c r="AA22" s="6">
        <f t="shared" si="13"/>
        <v>3.758770000000007</v>
      </c>
      <c r="AB22" s="6">
        <f t="shared" si="14"/>
        <v>13.158799999999994</v>
      </c>
      <c r="AC22" s="6">
        <f t="shared" si="15"/>
        <v>-11.110400000000014</v>
      </c>
      <c r="AD22" s="6">
        <f t="shared" si="16"/>
        <v>-20.564699999999966</v>
      </c>
      <c r="AE22" s="6">
        <f t="shared" si="17"/>
        <v>60.60170000000008</v>
      </c>
      <c r="AF22" s="6">
        <f t="shared" si="18"/>
        <v>358.2269999999987</v>
      </c>
      <c r="AG22" s="6">
        <f t="shared" si="19"/>
        <v>-14.5509</v>
      </c>
      <c r="AH22" s="6">
        <f t="shared" si="20"/>
        <v>-1.3296899999999958</v>
      </c>
      <c r="AI22" s="6">
        <f t="shared" si="21"/>
        <v>23.7722</v>
      </c>
      <c r="AJ22" s="6">
        <f t="shared" si="22"/>
        <v>-15.998100000000004</v>
      </c>
      <c r="AK22" s="6">
        <f t="shared" si="23"/>
        <v>-34.7589</v>
      </c>
      <c r="AL22" s="6">
        <f t="shared" si="24"/>
        <v>64.22850000000001</v>
      </c>
      <c r="AM22" s="6">
        <f t="shared" si="25"/>
        <v>136.50499999999997</v>
      </c>
    </row>
    <row r="23" spans="2:33" ht="12.75">
      <c r="B23">
        <v>7</v>
      </c>
      <c r="C23" s="2">
        <v>0.00348771</v>
      </c>
      <c r="D23" s="2">
        <v>-0.000979629</v>
      </c>
      <c r="AG23" s="1"/>
    </row>
    <row r="24" spans="2:33" ht="12.75">
      <c r="B24">
        <v>8</v>
      </c>
      <c r="C24" s="2">
        <v>-0.0023731</v>
      </c>
      <c r="D24" s="2">
        <v>0.0066866</v>
      </c>
      <c r="AG24" s="1"/>
    </row>
    <row r="25" spans="2:33" ht="12.75">
      <c r="B25">
        <v>9</v>
      </c>
      <c r="C25" s="2">
        <v>0.0138741</v>
      </c>
      <c r="D25" s="2">
        <v>-0.00629155</v>
      </c>
      <c r="AG25" s="1"/>
    </row>
    <row r="26" spans="2:33" ht="12.75">
      <c r="B26">
        <v>10</v>
      </c>
      <c r="C26" s="2">
        <v>-0.000371627</v>
      </c>
      <c r="D26" s="2">
        <v>0.024757</v>
      </c>
      <c r="AG26" s="1"/>
    </row>
    <row r="27" spans="2:33" ht="12.75">
      <c r="B27">
        <v>11</v>
      </c>
      <c r="C27" s="2">
        <v>0.0341752</v>
      </c>
      <c r="D27" s="2">
        <v>-0.0217536</v>
      </c>
      <c r="AG27" s="1"/>
    </row>
    <row r="28" spans="2:33" ht="12.75">
      <c r="B28">
        <v>12</v>
      </c>
      <c r="C28" s="2">
        <v>0.0317367</v>
      </c>
      <c r="D28" s="2">
        <v>0.0968923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0.28231</v>
      </c>
      <c r="D29" s="2">
        <v>-0.228211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0.409689</v>
      </c>
      <c r="D30" s="2">
        <v>0.600266</v>
      </c>
      <c r="U30" t="s">
        <v>111</v>
      </c>
      <c r="V30" s="11">
        <f>K1</f>
        <v>1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4156253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1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0.183394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503.47</v>
      </c>
      <c r="X32" s="13"/>
    </row>
    <row r="33" spans="2:32" ht="12.75">
      <c r="B33">
        <v>2</v>
      </c>
      <c r="C33" s="2">
        <v>-1.00672</v>
      </c>
      <c r="D33" s="2">
        <v>-0.0360351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0.00110633</v>
      </c>
      <c r="D34" s="2">
        <v>-0.000457151</v>
      </c>
      <c r="V34" s="11">
        <f aca="true" t="shared" si="26" ref="V34:V44">W34+$V$30</f>
        <v>0.5</v>
      </c>
      <c r="W34">
        <v>-0.5</v>
      </c>
      <c r="Y34" s="4">
        <f>Y$29*AG$16*$W34^Y$30</f>
        <v>2.0173475</v>
      </c>
      <c r="Z34" s="4">
        <f>Z$29*Z$16*$W34^Z$30</f>
        <v>-2.3874875</v>
      </c>
      <c r="AA34" s="4">
        <f>AA$29*AI$16*$W34^AA$30</f>
        <v>1.4430749999999999</v>
      </c>
      <c r="AB34" s="4">
        <f>AB$29*AB$16*$W34^AB$30</f>
        <v>-0.4637562499999998</v>
      </c>
      <c r="AC34" s="4">
        <f>AC$29*AK$16*$W34^AC$30</f>
        <v>0.5295624999999999</v>
      </c>
      <c r="AD34" s="4">
        <f>AD$29*AD$16*$W34^AD$30</f>
        <v>-0.19762578124999974</v>
      </c>
      <c r="AE34" s="4">
        <f>AE$29*AM$16*$W34^AE$30</f>
        <v>0.5179921874999999</v>
      </c>
      <c r="AF34" s="4">
        <f>SUM(Y34:AE34)</f>
        <v>1.45910765625</v>
      </c>
    </row>
    <row r="35" spans="2:32" ht="12.75">
      <c r="B35">
        <v>4</v>
      </c>
      <c r="C35" s="2">
        <v>-0.00177932</v>
      </c>
      <c r="D35" s="2">
        <v>-0.000106335</v>
      </c>
      <c r="V35" s="11">
        <f t="shared" si="26"/>
        <v>0.6</v>
      </c>
      <c r="W35">
        <v>-0.4</v>
      </c>
      <c r="Y35" s="4">
        <f aca="true" t="shared" si="27" ref="Y35:Y44">Y$29*AG$16*$W35^Y$30</f>
        <v>1.2911024000000002</v>
      </c>
      <c r="Z35" s="4">
        <f aca="true" t="shared" si="28" ref="Z35:Z44">Z$29*Z$16*$W35^Z$30</f>
        <v>-1.2223936000000004</v>
      </c>
      <c r="AA35" s="4">
        <f aca="true" t="shared" si="29" ref="AA35:AA44">AA$29*AI$16*$W35^AA$30</f>
        <v>0.5910835200000002</v>
      </c>
      <c r="AB35" s="4">
        <f aca="true" t="shared" si="30" ref="AB35:AB44">AB$29*AB$16*$W35^AB$30</f>
        <v>-0.15196364800000003</v>
      </c>
      <c r="AC35" s="4">
        <f aca="true" t="shared" si="31" ref="AC35:AC44">AC$29*AK$16*$W35^AC$30</f>
        <v>0.13882163200000006</v>
      </c>
      <c r="AD35" s="4">
        <f aca="true" t="shared" si="32" ref="AD35:AD44">AD$29*AD$16*$W35^AD$30</f>
        <v>-0.041445130239999975</v>
      </c>
      <c r="AE35" s="4">
        <f aca="true" t="shared" si="33" ref="AE35:AE44">AE$29*AM$16*$W35^AE$30</f>
        <v>0.08690466816000005</v>
      </c>
      <c r="AF35" s="4">
        <f aca="true" t="shared" si="34" ref="AF35:AF44">SUM(Y35:AE35)</f>
        <v>0.6921098419200001</v>
      </c>
    </row>
    <row r="36" spans="2:32" ht="12.75">
      <c r="B36">
        <v>5</v>
      </c>
      <c r="C36" s="2">
        <v>0.00241898</v>
      </c>
      <c r="D36" s="2">
        <v>-0.000380489</v>
      </c>
      <c r="V36" s="11">
        <f t="shared" si="26"/>
        <v>0.7</v>
      </c>
      <c r="W36">
        <v>-0.3</v>
      </c>
      <c r="Y36" s="4">
        <f t="shared" si="27"/>
        <v>0.7262451</v>
      </c>
      <c r="Z36" s="4">
        <f t="shared" si="28"/>
        <v>-0.5156973</v>
      </c>
      <c r="AA36" s="4">
        <f t="shared" si="29"/>
        <v>0.18702251999999997</v>
      </c>
      <c r="AB36" s="4">
        <f t="shared" si="30"/>
        <v>-0.03606168599999998</v>
      </c>
      <c r="AC36" s="4">
        <f t="shared" si="31"/>
        <v>0.024707267999999994</v>
      </c>
      <c r="AD36" s="4">
        <f t="shared" si="32"/>
        <v>-0.005532257069999992</v>
      </c>
      <c r="AE36" s="4">
        <f t="shared" si="33"/>
        <v>0.008700279659999996</v>
      </c>
      <c r="AF36" s="4">
        <f t="shared" si="34"/>
        <v>0.38938392458999993</v>
      </c>
    </row>
    <row r="37" spans="2:32" ht="12.75">
      <c r="B37">
        <v>6</v>
      </c>
      <c r="C37" s="2">
        <v>-0.00138873</v>
      </c>
      <c r="D37" s="2">
        <v>0.00169138</v>
      </c>
      <c r="V37" s="11">
        <f t="shared" si="26"/>
        <v>0.8</v>
      </c>
      <c r="W37">
        <v>-0.2</v>
      </c>
      <c r="Y37" s="4">
        <f t="shared" si="27"/>
        <v>0.32277560000000005</v>
      </c>
      <c r="Z37" s="4">
        <f t="shared" si="28"/>
        <v>-0.15279920000000005</v>
      </c>
      <c r="AA37" s="4">
        <f t="shared" si="29"/>
        <v>0.03694272000000001</v>
      </c>
      <c r="AB37" s="4">
        <f t="shared" si="30"/>
        <v>-0.004748864000000001</v>
      </c>
      <c r="AC37" s="4">
        <f t="shared" si="31"/>
        <v>0.002169088000000001</v>
      </c>
      <c r="AD37" s="4">
        <f t="shared" si="32"/>
        <v>-0.0003237900799999998</v>
      </c>
      <c r="AE37" s="4">
        <f t="shared" si="33"/>
        <v>0.0003394713600000002</v>
      </c>
      <c r="AF37" s="4">
        <f t="shared" si="34"/>
        <v>0.20435502528000005</v>
      </c>
    </row>
    <row r="38" spans="2:32" ht="12.75">
      <c r="B38">
        <v>7</v>
      </c>
      <c r="C38" s="2">
        <v>0.00345651</v>
      </c>
      <c r="D38" s="2">
        <v>-0.000954417</v>
      </c>
      <c r="V38" s="11">
        <f t="shared" si="26"/>
        <v>0.9</v>
      </c>
      <c r="W38">
        <v>-0.1</v>
      </c>
      <c r="Y38" s="4">
        <f t="shared" si="27"/>
        <v>0.08069390000000001</v>
      </c>
      <c r="Z38" s="4">
        <f t="shared" si="28"/>
        <v>-0.019099900000000006</v>
      </c>
      <c r="AA38" s="4">
        <f t="shared" si="29"/>
        <v>0.0023089200000000008</v>
      </c>
      <c r="AB38" s="4">
        <f t="shared" si="30"/>
        <v>-0.00014840200000000003</v>
      </c>
      <c r="AC38" s="4">
        <f t="shared" si="31"/>
        <v>3.3892000000000014E-05</v>
      </c>
      <c r="AD38" s="4">
        <f t="shared" si="32"/>
        <v>-2.5296099999999985E-06</v>
      </c>
      <c r="AE38" s="4">
        <f t="shared" si="33"/>
        <v>1.3260600000000007E-06</v>
      </c>
      <c r="AF38" s="4">
        <f t="shared" si="34"/>
        <v>0.06378720645000001</v>
      </c>
    </row>
    <row r="39" spans="2:32" ht="12.75">
      <c r="B39">
        <v>8</v>
      </c>
      <c r="C39" s="2">
        <v>-0.00222229</v>
      </c>
      <c r="D39" s="2">
        <v>0.00676192</v>
      </c>
      <c r="V39" s="11">
        <f t="shared" si="26"/>
        <v>1</v>
      </c>
      <c r="W39">
        <v>0</v>
      </c>
      <c r="Y39" s="4">
        <f t="shared" si="27"/>
        <v>0</v>
      </c>
      <c r="Z39" s="4">
        <f t="shared" si="28"/>
        <v>0</v>
      </c>
      <c r="AA39" s="4">
        <f t="shared" si="29"/>
        <v>0</v>
      </c>
      <c r="AB39" s="4">
        <f t="shared" si="30"/>
        <v>0</v>
      </c>
      <c r="AC39" s="4">
        <f t="shared" si="31"/>
        <v>0</v>
      </c>
      <c r="AD39" s="4">
        <f t="shared" si="32"/>
        <v>0</v>
      </c>
      <c r="AE39" s="4">
        <f t="shared" si="33"/>
        <v>0</v>
      </c>
      <c r="AF39" s="4">
        <f t="shared" si="34"/>
        <v>0</v>
      </c>
    </row>
    <row r="40" spans="2:32" ht="12.75">
      <c r="B40">
        <v>9</v>
      </c>
      <c r="C40" s="2">
        <v>0.014626</v>
      </c>
      <c r="D40" s="2">
        <v>-0.00641459</v>
      </c>
      <c r="V40" s="11">
        <f t="shared" si="26"/>
        <v>1.1</v>
      </c>
      <c r="W40">
        <v>0.1</v>
      </c>
      <c r="Y40" s="4">
        <f t="shared" si="27"/>
        <v>0.08069390000000001</v>
      </c>
      <c r="Z40" s="4">
        <f t="shared" si="28"/>
        <v>0.019099900000000006</v>
      </c>
      <c r="AA40" s="4">
        <f t="shared" si="29"/>
        <v>0.0023089200000000008</v>
      </c>
      <c r="AB40" s="4">
        <f t="shared" si="30"/>
        <v>0.00014840200000000003</v>
      </c>
      <c r="AC40" s="4">
        <f t="shared" si="31"/>
        <v>3.3892000000000014E-05</v>
      </c>
      <c r="AD40" s="4">
        <f t="shared" si="32"/>
        <v>2.5296099999999985E-06</v>
      </c>
      <c r="AE40" s="4">
        <f t="shared" si="33"/>
        <v>1.3260600000000007E-06</v>
      </c>
      <c r="AF40" s="4">
        <f t="shared" si="34"/>
        <v>0.10228886967000002</v>
      </c>
    </row>
    <row r="41" spans="2:32" ht="12.75">
      <c r="B41">
        <v>10</v>
      </c>
      <c r="C41" s="2">
        <v>0.00181415</v>
      </c>
      <c r="D41" s="2">
        <v>0.0232585</v>
      </c>
      <c r="V41" s="11">
        <f t="shared" si="26"/>
        <v>1.2</v>
      </c>
      <c r="W41">
        <v>0.2</v>
      </c>
      <c r="Y41" s="4">
        <f t="shared" si="27"/>
        <v>0.32277560000000005</v>
      </c>
      <c r="Z41" s="4">
        <f t="shared" si="28"/>
        <v>0.15279920000000005</v>
      </c>
      <c r="AA41" s="4">
        <f t="shared" si="29"/>
        <v>0.03694272000000001</v>
      </c>
      <c r="AB41" s="4">
        <f t="shared" si="30"/>
        <v>0.004748864000000001</v>
      </c>
      <c r="AC41" s="4">
        <f t="shared" si="31"/>
        <v>0.002169088000000001</v>
      </c>
      <c r="AD41" s="4">
        <f t="shared" si="32"/>
        <v>0.0003237900799999998</v>
      </c>
      <c r="AE41" s="4">
        <f t="shared" si="33"/>
        <v>0.0003394713600000002</v>
      </c>
      <c r="AF41" s="4">
        <f t="shared" si="34"/>
        <v>0.5200987334400001</v>
      </c>
    </row>
    <row r="42" spans="2:32" ht="12.75">
      <c r="B42">
        <v>11</v>
      </c>
      <c r="C42" s="2">
        <v>0.0347428</v>
      </c>
      <c r="D42" s="2">
        <v>-0.0170143</v>
      </c>
      <c r="V42" s="11">
        <f t="shared" si="26"/>
        <v>1.3</v>
      </c>
      <c r="W42">
        <v>0.3</v>
      </c>
      <c r="Y42" s="4">
        <f t="shared" si="27"/>
        <v>0.7262451</v>
      </c>
      <c r="Z42" s="4">
        <f t="shared" si="28"/>
        <v>0.5156973</v>
      </c>
      <c r="AA42" s="4">
        <f t="shared" si="29"/>
        <v>0.18702251999999997</v>
      </c>
      <c r="AB42" s="4">
        <f t="shared" si="30"/>
        <v>0.03606168599999998</v>
      </c>
      <c r="AC42" s="4">
        <f t="shared" si="31"/>
        <v>0.024707267999999994</v>
      </c>
      <c r="AD42" s="4">
        <f t="shared" si="32"/>
        <v>0.005532257069999992</v>
      </c>
      <c r="AE42" s="4">
        <f t="shared" si="33"/>
        <v>0.008700279659999996</v>
      </c>
      <c r="AF42" s="4">
        <f t="shared" si="34"/>
        <v>1.5039664107300001</v>
      </c>
    </row>
    <row r="43" spans="2:32" ht="12.75">
      <c r="B43">
        <v>12</v>
      </c>
      <c r="C43" s="2">
        <v>0.0320325</v>
      </c>
      <c r="D43" s="2">
        <v>0.0989502</v>
      </c>
      <c r="V43" s="11">
        <f t="shared" si="26"/>
        <v>1.4</v>
      </c>
      <c r="W43">
        <v>0.4</v>
      </c>
      <c r="Y43" s="4">
        <f t="shared" si="27"/>
        <v>1.2911024000000002</v>
      </c>
      <c r="Z43" s="4">
        <f t="shared" si="28"/>
        <v>1.2223936000000004</v>
      </c>
      <c r="AA43" s="4">
        <f t="shared" si="29"/>
        <v>0.5910835200000002</v>
      </c>
      <c r="AB43" s="4">
        <f t="shared" si="30"/>
        <v>0.15196364800000003</v>
      </c>
      <c r="AC43" s="4">
        <f t="shared" si="31"/>
        <v>0.13882163200000006</v>
      </c>
      <c r="AD43" s="4">
        <f t="shared" si="32"/>
        <v>0.041445130239999975</v>
      </c>
      <c r="AE43" s="4">
        <f t="shared" si="33"/>
        <v>0.08690466816000005</v>
      </c>
      <c r="AF43" s="4">
        <f t="shared" si="34"/>
        <v>3.523714598400001</v>
      </c>
    </row>
    <row r="44" spans="2:32" ht="12.75">
      <c r="B44">
        <v>13</v>
      </c>
      <c r="C44" s="2">
        <v>0.32111</v>
      </c>
      <c r="D44" s="2">
        <v>-0.212022</v>
      </c>
      <c r="V44" s="11">
        <f t="shared" si="26"/>
        <v>1.5</v>
      </c>
      <c r="W44">
        <v>0.5</v>
      </c>
      <c r="Y44" s="4">
        <f t="shared" si="27"/>
        <v>2.0173475</v>
      </c>
      <c r="Z44" s="4">
        <f t="shared" si="28"/>
        <v>2.3874875</v>
      </c>
      <c r="AA44" s="4">
        <f t="shared" si="29"/>
        <v>1.4430749999999999</v>
      </c>
      <c r="AB44" s="4">
        <f t="shared" si="30"/>
        <v>0.4637562499999998</v>
      </c>
      <c r="AC44" s="4">
        <f t="shared" si="31"/>
        <v>0.5295624999999999</v>
      </c>
      <c r="AD44" s="4">
        <f t="shared" si="32"/>
        <v>0.19762578124999974</v>
      </c>
      <c r="AE44" s="4">
        <f t="shared" si="33"/>
        <v>0.5179921874999999</v>
      </c>
      <c r="AF44" s="4">
        <f t="shared" si="34"/>
        <v>7.556846718749999</v>
      </c>
    </row>
    <row r="45" spans="2:22" ht="12.75">
      <c r="B45">
        <v>14</v>
      </c>
      <c r="C45" s="2">
        <v>0.43238</v>
      </c>
      <c r="D45" s="2">
        <v>0.591617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4156253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1</v>
      </c>
      <c r="L46" t="s">
        <v>62</v>
      </c>
      <c r="M46" t="s">
        <v>82</v>
      </c>
      <c r="N46">
        <v>1502.19</v>
      </c>
      <c r="O46" t="s">
        <v>84</v>
      </c>
      <c r="P46" t="s">
        <v>82</v>
      </c>
      <c r="Q46" s="2">
        <v>0.198322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1801.82</v>
      </c>
      <c r="X47" s="13"/>
    </row>
    <row r="48" spans="2:32" ht="12.75">
      <c r="B48">
        <v>2</v>
      </c>
      <c r="C48" s="2">
        <v>-1.00932</v>
      </c>
      <c r="D48" s="2">
        <v>-0.0361988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0.00128459</v>
      </c>
      <c r="D49" s="2">
        <v>-0.000450763</v>
      </c>
      <c r="V49" s="11">
        <f aca="true" t="shared" si="35" ref="V49:V59">W49+$V$30</f>
        <v>0.5</v>
      </c>
      <c r="W49">
        <v>-0.5</v>
      </c>
      <c r="Y49" s="4">
        <f>Y$29*AG$22*$W49^Y$30</f>
        <v>3.637725</v>
      </c>
      <c r="Z49" s="4">
        <f>Z$29*Z$22*$W49^Z$30</f>
        <v>-2.1076875</v>
      </c>
      <c r="AA49" s="4">
        <f>AA$29*AI$22*$W49^AA$30</f>
        <v>1.4857625</v>
      </c>
      <c r="AB49" s="4">
        <f>AB$29*AB$22*$W49^AB$30</f>
        <v>-0.4112124999999998</v>
      </c>
      <c r="AC49" s="4">
        <f>AC$29*AK$22*$W49^AC$30</f>
        <v>0.5431078125</v>
      </c>
      <c r="AD49" s="4">
        <f>AD$29*AD$22*$W49^AD$30</f>
        <v>-0.16066171874999974</v>
      </c>
      <c r="AE49" s="4">
        <f>AE$29*AM$22*$W49^AE$30</f>
        <v>0.5332226562499999</v>
      </c>
      <c r="AF49" s="4">
        <f>SUM(Y49:AE49)</f>
        <v>3.520256250000001</v>
      </c>
    </row>
    <row r="50" spans="2:32" ht="12.75">
      <c r="B50">
        <v>4</v>
      </c>
      <c r="C50" s="2">
        <v>-0.0017632</v>
      </c>
      <c r="D50" s="2">
        <v>-0.000112414</v>
      </c>
      <c r="V50" s="11">
        <f t="shared" si="35"/>
        <v>0.6</v>
      </c>
      <c r="W50">
        <v>-0.4</v>
      </c>
      <c r="Y50" s="4">
        <f aca="true" t="shared" si="36" ref="Y50:Y59">Y$29*AG$22*$W50^Y$30</f>
        <v>2.3281440000000004</v>
      </c>
      <c r="Z50" s="4">
        <f aca="true" t="shared" si="37" ref="Z50:Z59">Z$29*Z$22*$W50^Z$30</f>
        <v>-1.0791360000000003</v>
      </c>
      <c r="AA50" s="4">
        <f aca="true" t="shared" si="38" ref="AA50:AA59">AA$29*AI$22*$W50^AA$30</f>
        <v>0.6085683200000003</v>
      </c>
      <c r="AB50" s="4">
        <f aca="true" t="shared" si="39" ref="AB50:AB59">AB$29*AB$22*$W50^AB$30</f>
        <v>-0.13474611200000003</v>
      </c>
      <c r="AC50" s="4">
        <f aca="true" t="shared" si="40" ref="AC50:AC59">AC$29*AK$22*$W50^AC$30</f>
        <v>0.14237245440000007</v>
      </c>
      <c r="AD50" s="4">
        <f aca="true" t="shared" si="41" ref="AD50:AD59">AD$29*AD$22*$W50^AD$30</f>
        <v>-0.03369320447999997</v>
      </c>
      <c r="AE50" s="4">
        <f aca="true" t="shared" si="42" ref="AE50:AE59">AE$29*AM$22*$W50^AE$30</f>
        <v>0.08945991680000005</v>
      </c>
      <c r="AF50" s="4">
        <f aca="true" t="shared" si="43" ref="AF50:AF59">SUM(Y50:AE50)</f>
        <v>1.9209693747200005</v>
      </c>
    </row>
    <row r="51" spans="2:32" ht="12.75">
      <c r="B51">
        <v>5</v>
      </c>
      <c r="C51" s="2">
        <v>0.00237623</v>
      </c>
      <c r="D51" s="2">
        <v>-0.000348772</v>
      </c>
      <c r="V51" s="11">
        <f t="shared" si="35"/>
        <v>0.7</v>
      </c>
      <c r="W51">
        <v>-0.3</v>
      </c>
      <c r="Y51" s="4">
        <f t="shared" si="36"/>
        <v>1.3095809999999999</v>
      </c>
      <c r="Z51" s="4">
        <f t="shared" si="37"/>
        <v>-0.45526049999999996</v>
      </c>
      <c r="AA51" s="4">
        <f t="shared" si="38"/>
        <v>0.19255482000000002</v>
      </c>
      <c r="AB51" s="4">
        <f t="shared" si="39"/>
        <v>-0.03197588399999998</v>
      </c>
      <c r="AC51" s="4">
        <f t="shared" si="40"/>
        <v>0.025339238099999994</v>
      </c>
      <c r="AD51" s="4">
        <f t="shared" si="41"/>
        <v>-0.004497499889999992</v>
      </c>
      <c r="AE51" s="4">
        <f t="shared" si="42"/>
        <v>0.008956093049999997</v>
      </c>
      <c r="AF51" s="4">
        <f t="shared" si="43"/>
        <v>1.0446972672599997</v>
      </c>
    </row>
    <row r="52" spans="2:32" ht="12.75">
      <c r="B52">
        <v>6</v>
      </c>
      <c r="C52" s="2">
        <v>-0.00135998</v>
      </c>
      <c r="D52" s="2">
        <v>0.00173028</v>
      </c>
      <c r="V52" s="11">
        <f t="shared" si="35"/>
        <v>0.8</v>
      </c>
      <c r="W52">
        <v>-0.2</v>
      </c>
      <c r="Y52" s="4">
        <f t="shared" si="36"/>
        <v>0.5820360000000001</v>
      </c>
      <c r="Z52" s="4">
        <f t="shared" si="37"/>
        <v>-0.13489200000000004</v>
      </c>
      <c r="AA52" s="4">
        <f t="shared" si="38"/>
        <v>0.03803552000000002</v>
      </c>
      <c r="AB52" s="4">
        <f t="shared" si="39"/>
        <v>-0.004210816000000001</v>
      </c>
      <c r="AC52" s="4">
        <f t="shared" si="40"/>
        <v>0.002224569600000001</v>
      </c>
      <c r="AD52" s="4">
        <f t="shared" si="41"/>
        <v>-0.00026322815999999975</v>
      </c>
      <c r="AE52" s="4">
        <f t="shared" si="42"/>
        <v>0.0003494528000000002</v>
      </c>
      <c r="AF52" s="4">
        <f t="shared" si="43"/>
        <v>0.48327949824000005</v>
      </c>
    </row>
    <row r="53" spans="2:32" ht="12.75">
      <c r="B53">
        <v>7</v>
      </c>
      <c r="C53" s="2">
        <v>0.0033493</v>
      </c>
      <c r="D53" s="2">
        <v>-0.00114385</v>
      </c>
      <c r="V53" s="11">
        <f t="shared" si="35"/>
        <v>0.9</v>
      </c>
      <c r="W53">
        <v>-0.1</v>
      </c>
      <c r="Y53" s="4">
        <f t="shared" si="36"/>
        <v>0.14550900000000003</v>
      </c>
      <c r="Z53" s="4">
        <f t="shared" si="37"/>
        <v>-0.016861500000000005</v>
      </c>
      <c r="AA53" s="4">
        <f t="shared" si="38"/>
        <v>0.002377220000000001</v>
      </c>
      <c r="AB53" s="4">
        <f t="shared" si="39"/>
        <v>-0.00013158800000000003</v>
      </c>
      <c r="AC53" s="4">
        <f t="shared" si="40"/>
        <v>3.475890000000002E-05</v>
      </c>
      <c r="AD53" s="4">
        <f t="shared" si="41"/>
        <v>-2.056469999999998E-06</v>
      </c>
      <c r="AE53" s="4">
        <f t="shared" si="42"/>
        <v>1.3650500000000008E-06</v>
      </c>
      <c r="AF53" s="4">
        <f t="shared" si="43"/>
        <v>0.13092719948000003</v>
      </c>
    </row>
    <row r="54" spans="2:32" ht="12.75">
      <c r="B54">
        <v>8</v>
      </c>
      <c r="C54" s="2">
        <v>-0.00209879</v>
      </c>
      <c r="D54" s="2">
        <v>0.00674299</v>
      </c>
      <c r="V54" s="11">
        <f t="shared" si="35"/>
        <v>1</v>
      </c>
      <c r="W54">
        <v>0</v>
      </c>
      <c r="Y54" s="4">
        <f t="shared" si="36"/>
        <v>0</v>
      </c>
      <c r="Z54" s="4">
        <f t="shared" si="37"/>
        <v>0</v>
      </c>
      <c r="AA54" s="4">
        <f t="shared" si="38"/>
        <v>0</v>
      </c>
      <c r="AB54" s="4">
        <f t="shared" si="39"/>
        <v>0</v>
      </c>
      <c r="AC54" s="4">
        <f t="shared" si="40"/>
        <v>0</v>
      </c>
      <c r="AD54" s="4">
        <f t="shared" si="41"/>
        <v>0</v>
      </c>
      <c r="AE54" s="4">
        <f t="shared" si="42"/>
        <v>0</v>
      </c>
      <c r="AF54" s="4">
        <f t="shared" si="43"/>
        <v>0</v>
      </c>
    </row>
    <row r="55" spans="2:32" ht="12.75">
      <c r="B55">
        <v>9</v>
      </c>
      <c r="C55" s="2">
        <v>0.014047</v>
      </c>
      <c r="D55" s="2">
        <v>-0.00668444</v>
      </c>
      <c r="V55" s="11">
        <f t="shared" si="35"/>
        <v>1.1</v>
      </c>
      <c r="W55">
        <v>0.1</v>
      </c>
      <c r="Y55" s="4">
        <f t="shared" si="36"/>
        <v>0.14550900000000003</v>
      </c>
      <c r="Z55" s="4">
        <f t="shared" si="37"/>
        <v>0.016861500000000005</v>
      </c>
      <c r="AA55" s="4">
        <f t="shared" si="38"/>
        <v>0.002377220000000001</v>
      </c>
      <c r="AB55" s="4">
        <f t="shared" si="39"/>
        <v>0.00013158800000000003</v>
      </c>
      <c r="AC55" s="4">
        <f t="shared" si="40"/>
        <v>3.475890000000002E-05</v>
      </c>
      <c r="AD55" s="4">
        <f t="shared" si="41"/>
        <v>2.056469999999998E-06</v>
      </c>
      <c r="AE55" s="4">
        <f t="shared" si="42"/>
        <v>1.3650500000000008E-06</v>
      </c>
      <c r="AF55" s="4">
        <f t="shared" si="43"/>
        <v>0.16491748842000004</v>
      </c>
    </row>
    <row r="56" spans="2:32" ht="12.75">
      <c r="B56">
        <v>10</v>
      </c>
      <c r="C56" s="2">
        <v>0.00170535</v>
      </c>
      <c r="D56" s="2">
        <v>0.0239491</v>
      </c>
      <c r="V56" s="11">
        <f t="shared" si="35"/>
        <v>1.2</v>
      </c>
      <c r="W56">
        <v>0.2</v>
      </c>
      <c r="Y56" s="4">
        <f t="shared" si="36"/>
        <v>0.5820360000000001</v>
      </c>
      <c r="Z56" s="4">
        <f t="shared" si="37"/>
        <v>0.13489200000000004</v>
      </c>
      <c r="AA56" s="4">
        <f t="shared" si="38"/>
        <v>0.03803552000000002</v>
      </c>
      <c r="AB56" s="4">
        <f t="shared" si="39"/>
        <v>0.004210816000000001</v>
      </c>
      <c r="AC56" s="4">
        <f t="shared" si="40"/>
        <v>0.002224569600000001</v>
      </c>
      <c r="AD56" s="4">
        <f t="shared" si="41"/>
        <v>0.00026322815999999975</v>
      </c>
      <c r="AE56" s="4">
        <f t="shared" si="42"/>
        <v>0.0003494528000000002</v>
      </c>
      <c r="AF56" s="4">
        <f t="shared" si="43"/>
        <v>0.76201158656</v>
      </c>
    </row>
    <row r="57" spans="2:32" ht="12.75">
      <c r="B57">
        <v>11</v>
      </c>
      <c r="C57" s="2">
        <v>0.0331483</v>
      </c>
      <c r="D57" s="2">
        <v>-0.0185009</v>
      </c>
      <c r="V57" s="11">
        <f t="shared" si="35"/>
        <v>1.3</v>
      </c>
      <c r="W57">
        <v>0.3</v>
      </c>
      <c r="Y57" s="4">
        <f t="shared" si="36"/>
        <v>1.3095809999999999</v>
      </c>
      <c r="Z57" s="4">
        <f t="shared" si="37"/>
        <v>0.45526049999999996</v>
      </c>
      <c r="AA57" s="4">
        <f t="shared" si="38"/>
        <v>0.19255482000000002</v>
      </c>
      <c r="AB57" s="4">
        <f t="shared" si="39"/>
        <v>0.03197588399999998</v>
      </c>
      <c r="AC57" s="4">
        <f t="shared" si="40"/>
        <v>0.025339238099999994</v>
      </c>
      <c r="AD57" s="4">
        <f t="shared" si="41"/>
        <v>0.004497499889999992</v>
      </c>
      <c r="AE57" s="4">
        <f t="shared" si="42"/>
        <v>0.008956093049999997</v>
      </c>
      <c r="AF57" s="4">
        <f t="shared" si="43"/>
        <v>2.02816503504</v>
      </c>
    </row>
    <row r="58" spans="2:32" ht="12.75">
      <c r="B58">
        <v>12</v>
      </c>
      <c r="C58" s="2">
        <v>0.0364028</v>
      </c>
      <c r="D58" s="2">
        <v>0.100611</v>
      </c>
      <c r="V58" s="11">
        <f t="shared" si="35"/>
        <v>1.4</v>
      </c>
      <c r="W58">
        <v>0.4</v>
      </c>
      <c r="Y58" s="4">
        <f t="shared" si="36"/>
        <v>2.3281440000000004</v>
      </c>
      <c r="Z58" s="4">
        <f t="shared" si="37"/>
        <v>1.0791360000000003</v>
      </c>
      <c r="AA58" s="4">
        <f t="shared" si="38"/>
        <v>0.6085683200000003</v>
      </c>
      <c r="AB58" s="4">
        <f t="shared" si="39"/>
        <v>0.13474611200000003</v>
      </c>
      <c r="AC58" s="4">
        <f t="shared" si="40"/>
        <v>0.14237245440000007</v>
      </c>
      <c r="AD58" s="4">
        <f t="shared" si="41"/>
        <v>0.03369320447999997</v>
      </c>
      <c r="AE58" s="4">
        <f t="shared" si="42"/>
        <v>0.08945991680000005</v>
      </c>
      <c r="AF58" s="4">
        <f t="shared" si="43"/>
        <v>4.416120007680002</v>
      </c>
    </row>
    <row r="59" spans="2:32" ht="12.75">
      <c r="B59">
        <v>13</v>
      </c>
      <c r="C59" s="2">
        <v>0.287497</v>
      </c>
      <c r="D59" s="2">
        <v>-0.242575</v>
      </c>
      <c r="V59" s="11">
        <f t="shared" si="35"/>
        <v>1.5</v>
      </c>
      <c r="W59">
        <v>0.5</v>
      </c>
      <c r="Y59" s="4">
        <f t="shared" si="36"/>
        <v>3.637725</v>
      </c>
      <c r="Z59" s="4">
        <f t="shared" si="37"/>
        <v>2.1076875</v>
      </c>
      <c r="AA59" s="4">
        <f t="shared" si="38"/>
        <v>1.4857625</v>
      </c>
      <c r="AB59" s="4">
        <f t="shared" si="39"/>
        <v>0.4112124999999998</v>
      </c>
      <c r="AC59" s="4">
        <f t="shared" si="40"/>
        <v>0.5431078125</v>
      </c>
      <c r="AD59" s="4">
        <f t="shared" si="41"/>
        <v>0.16066171874999974</v>
      </c>
      <c r="AE59" s="4">
        <f t="shared" si="42"/>
        <v>0.5332226562499999</v>
      </c>
      <c r="AF59" s="4">
        <f t="shared" si="43"/>
        <v>8.8793796875</v>
      </c>
    </row>
    <row r="60" spans="2:4" ht="12.75">
      <c r="B60">
        <v>14</v>
      </c>
      <c r="C60" s="2">
        <v>0.417663</v>
      </c>
      <c r="D60" s="2">
        <v>0.565864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4156253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1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0.204509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-1.01031</v>
      </c>
      <c r="D63" s="2">
        <v>-0.035475</v>
      </c>
    </row>
    <row r="64" spans="2:4" ht="12.75">
      <c r="B64">
        <v>3</v>
      </c>
      <c r="C64" s="2">
        <v>0.0013659</v>
      </c>
      <c r="D64" s="2">
        <v>-0.000456548</v>
      </c>
    </row>
    <row r="65" spans="2:4" ht="12.75">
      <c r="B65">
        <v>4</v>
      </c>
      <c r="C65" s="2">
        <v>-0.00177701</v>
      </c>
      <c r="D65" s="2">
        <v>-9.73279E-05</v>
      </c>
    </row>
    <row r="66" spans="2:4" ht="12.75">
      <c r="B66">
        <v>5</v>
      </c>
      <c r="C66" s="2">
        <v>0.00251962</v>
      </c>
      <c r="D66" s="2">
        <v>-0.000421188</v>
      </c>
    </row>
    <row r="67" spans="2:4" ht="12.75">
      <c r="B67">
        <v>6</v>
      </c>
      <c r="C67" s="2">
        <v>-0.00148987</v>
      </c>
      <c r="D67" s="2">
        <v>0.00163116</v>
      </c>
    </row>
    <row r="68" spans="2:4" ht="12.75">
      <c r="B68">
        <v>7</v>
      </c>
      <c r="C68" s="2">
        <v>0.00352856</v>
      </c>
      <c r="D68" s="2">
        <v>-0.00100074</v>
      </c>
    </row>
    <row r="69" spans="2:4" ht="12.75">
      <c r="B69">
        <v>8</v>
      </c>
      <c r="C69" s="2">
        <v>-0.00241135</v>
      </c>
      <c r="D69" s="2">
        <v>0.00683141</v>
      </c>
    </row>
    <row r="70" spans="2:4" ht="12.75">
      <c r="B70">
        <v>9</v>
      </c>
      <c r="C70" s="2">
        <v>0.0149666</v>
      </c>
      <c r="D70" s="2">
        <v>-0.00692823</v>
      </c>
    </row>
    <row r="71" spans="2:4" ht="12.75">
      <c r="B71">
        <v>10</v>
      </c>
      <c r="C71" s="2">
        <v>0.000162279</v>
      </c>
      <c r="D71" s="2">
        <v>0.0233026</v>
      </c>
    </row>
    <row r="72" spans="2:4" ht="12.75">
      <c r="B72">
        <v>11</v>
      </c>
      <c r="C72" s="2">
        <v>0.0298524</v>
      </c>
      <c r="D72" s="2">
        <v>-0.0182327</v>
      </c>
    </row>
    <row r="73" spans="2:4" ht="12.75">
      <c r="B73">
        <v>12</v>
      </c>
      <c r="C73" s="2">
        <v>0.0390076</v>
      </c>
      <c r="D73" s="2">
        <v>0.104153</v>
      </c>
    </row>
    <row r="74" spans="2:4" ht="12.75">
      <c r="B74">
        <v>13</v>
      </c>
      <c r="C74" s="2">
        <v>0.286281</v>
      </c>
      <c r="D74" s="2">
        <v>-0.229838</v>
      </c>
    </row>
    <row r="75" spans="2:4" ht="12.75">
      <c r="B75">
        <v>14</v>
      </c>
      <c r="C75" s="2">
        <v>0.435163</v>
      </c>
      <c r="D75" s="2">
        <v>0.555423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4156253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1</v>
      </c>
      <c r="L76" t="s">
        <v>62</v>
      </c>
      <c r="M76" t="s">
        <v>82</v>
      </c>
      <c r="N76">
        <v>1701.96</v>
      </c>
      <c r="O76" t="s">
        <v>84</v>
      </c>
      <c r="P76" t="s">
        <v>82</v>
      </c>
      <c r="Q76" s="2">
        <v>0.21007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-1.0109</v>
      </c>
      <c r="D78" s="2">
        <v>-0.0360963</v>
      </c>
    </row>
    <row r="79" spans="2:4" ht="12.75">
      <c r="B79">
        <v>3</v>
      </c>
      <c r="C79" s="2">
        <v>0.00141394</v>
      </c>
      <c r="D79" s="2">
        <v>-0.000442722</v>
      </c>
    </row>
    <row r="80" spans="2:4" ht="12.75">
      <c r="B80">
        <v>4</v>
      </c>
      <c r="C80" s="2">
        <v>-0.00172961</v>
      </c>
      <c r="D80" s="2">
        <v>-0.000106606</v>
      </c>
    </row>
    <row r="81" spans="2:4" ht="12.75">
      <c r="B81">
        <v>5</v>
      </c>
      <c r="C81" s="2">
        <v>0.0024228</v>
      </c>
      <c r="D81" s="2">
        <v>-0.000378491</v>
      </c>
    </row>
    <row r="82" spans="2:4" ht="12.75">
      <c r="B82">
        <v>6</v>
      </c>
      <c r="C82" s="2">
        <v>-0.00134454</v>
      </c>
      <c r="D82" s="2">
        <v>0.0016638</v>
      </c>
    </row>
    <row r="83" spans="2:4" ht="12.75">
      <c r="B83">
        <v>7</v>
      </c>
      <c r="C83" s="2">
        <v>0.00353509</v>
      </c>
      <c r="D83" s="2">
        <v>-0.00114548</v>
      </c>
    </row>
    <row r="84" spans="2:4" ht="12.75">
      <c r="B84">
        <v>8</v>
      </c>
      <c r="C84" s="2">
        <v>-0.00205288</v>
      </c>
      <c r="D84" s="2">
        <v>0.00663259</v>
      </c>
    </row>
    <row r="85" spans="2:4" ht="12.75">
      <c r="B85">
        <v>9</v>
      </c>
      <c r="C85" s="2">
        <v>0.0147138</v>
      </c>
      <c r="D85" s="2">
        <v>-0.00613892</v>
      </c>
    </row>
    <row r="86" spans="2:4" ht="12.75">
      <c r="B86">
        <v>10</v>
      </c>
      <c r="C86" s="2">
        <v>0.000942937</v>
      </c>
      <c r="D86" s="2">
        <v>0.0243569</v>
      </c>
    </row>
    <row r="87" spans="2:4" ht="12.75">
      <c r="B87">
        <v>11</v>
      </c>
      <c r="C87" s="2">
        <v>0.0294024</v>
      </c>
      <c r="D87" s="2">
        <v>-0.0173014</v>
      </c>
    </row>
    <row r="88" spans="2:4" ht="12.75">
      <c r="B88">
        <v>12</v>
      </c>
      <c r="C88" s="2">
        <v>0.0381215</v>
      </c>
      <c r="D88" s="2">
        <v>0.0896129</v>
      </c>
    </row>
    <row r="89" spans="2:4" ht="12.75">
      <c r="B89">
        <v>13</v>
      </c>
      <c r="C89" s="2">
        <v>0.289788</v>
      </c>
      <c r="D89" s="2">
        <v>-0.20547</v>
      </c>
    </row>
    <row r="90" spans="2:4" ht="12.75">
      <c r="B90">
        <v>14</v>
      </c>
      <c r="C90" s="2">
        <v>0.422874</v>
      </c>
      <c r="D90" s="2">
        <v>0.532388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4156253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1</v>
      </c>
      <c r="L91" t="s">
        <v>62</v>
      </c>
      <c r="M91" t="s">
        <v>82</v>
      </c>
      <c r="N91">
        <v>1801.82</v>
      </c>
      <c r="O91" t="s">
        <v>84</v>
      </c>
      <c r="P91" t="s">
        <v>82</v>
      </c>
      <c r="Q91" s="2">
        <v>0.214931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-1.01165</v>
      </c>
      <c r="D93" s="2">
        <v>-0.0358227</v>
      </c>
    </row>
    <row r="94" spans="2:4" ht="12.75">
      <c r="B94">
        <v>3</v>
      </c>
      <c r="C94" s="2">
        <v>0.00145509</v>
      </c>
      <c r="D94" s="2">
        <v>-0.000446031</v>
      </c>
    </row>
    <row r="95" spans="2:4" ht="12.75">
      <c r="B95">
        <v>4</v>
      </c>
      <c r="C95" s="2">
        <v>-0.00168615</v>
      </c>
      <c r="D95" s="2">
        <v>-0.000132969</v>
      </c>
    </row>
    <row r="96" spans="2:4" ht="12.75">
      <c r="B96">
        <v>5</v>
      </c>
      <c r="C96" s="2">
        <v>0.00237722</v>
      </c>
      <c r="D96" s="2">
        <v>-0.000375877</v>
      </c>
    </row>
    <row r="97" spans="2:4" ht="12.75">
      <c r="B97">
        <v>6</v>
      </c>
      <c r="C97" s="2">
        <v>-0.00131588</v>
      </c>
      <c r="D97" s="2">
        <v>0.00159981</v>
      </c>
    </row>
    <row r="98" spans="2:4" ht="12.75">
      <c r="B98">
        <v>7</v>
      </c>
      <c r="C98" s="2">
        <v>0.00347589</v>
      </c>
      <c r="D98" s="2">
        <v>-0.00111104</v>
      </c>
    </row>
    <row r="99" spans="2:4" ht="12.75">
      <c r="B99">
        <v>8</v>
      </c>
      <c r="C99" s="2">
        <v>-0.00205647</v>
      </c>
      <c r="D99" s="2">
        <v>0.00642285</v>
      </c>
    </row>
    <row r="100" spans="2:4" ht="12.75">
      <c r="B100">
        <v>9</v>
      </c>
      <c r="C100" s="2">
        <v>0.0136505</v>
      </c>
      <c r="D100" s="2">
        <v>-0.00606017</v>
      </c>
    </row>
    <row r="101" spans="2:4" ht="12.75">
      <c r="B101">
        <v>10</v>
      </c>
      <c r="C101" s="2">
        <v>0.00116887</v>
      </c>
      <c r="D101" s="2">
        <v>0.0214301</v>
      </c>
    </row>
    <row r="102" spans="2:4" ht="12.75">
      <c r="B102">
        <v>11</v>
      </c>
      <c r="C102" s="2">
        <v>0.0277318</v>
      </c>
      <c r="D102" s="2">
        <v>-0.0217773</v>
      </c>
    </row>
    <row r="103" spans="2:4" ht="12.75">
      <c r="B103">
        <v>12</v>
      </c>
      <c r="C103" s="2">
        <v>0.0342278</v>
      </c>
      <c r="D103" s="2">
        <v>0.0898548</v>
      </c>
    </row>
    <row r="104" spans="2:4" ht="12.75">
      <c r="B104">
        <v>13</v>
      </c>
      <c r="C104" s="2">
        <v>0.30843</v>
      </c>
      <c r="D104" s="2">
        <v>-0.235608</v>
      </c>
    </row>
    <row r="105" spans="2:4" ht="12.75">
      <c r="B105">
        <v>14</v>
      </c>
      <c r="C105" s="2">
        <v>0.400076</v>
      </c>
      <c r="D105" s="2">
        <v>0.53171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R1">
      <selection activeCell="AA48" sqref="AA48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3" width="9.57421875" style="0" bestFit="1" customWidth="1"/>
    <col min="4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4156253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1</v>
      </c>
      <c r="L1" t="s">
        <v>62</v>
      </c>
      <c r="M1" t="s">
        <v>82</v>
      </c>
      <c r="N1">
        <v>503.47</v>
      </c>
      <c r="O1" t="s">
        <v>84</v>
      </c>
      <c r="P1" t="s">
        <v>82</v>
      </c>
      <c r="Q1" s="2">
        <v>0.0775111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-1.00393</v>
      </c>
      <c r="D3" s="2">
        <v>-0.0376372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0.000806939</v>
      </c>
      <c r="D4" s="2">
        <v>-0.000476766</v>
      </c>
      <c r="S4">
        <v>0</v>
      </c>
      <c r="U4" s="6">
        <f aca="true" ca="1" t="shared" si="2" ref="U4:U10">OFFSET($A$1,U$1+$T$1*$S4-1,13)</f>
        <v>503.47</v>
      </c>
      <c r="V4" s="6"/>
      <c r="W4" s="12">
        <f ca="1">-OFFSET($A$1,W$1+$T$1*$S4-1,16)</f>
        <v>-0.0775111</v>
      </c>
      <c r="X4" s="6">
        <f ca="1">-OFFSET($A$1,X$1+$T$1*$S4-1,2)*10000*$T$2</f>
        <v>10039.3</v>
      </c>
      <c r="Y4" s="6">
        <f aca="true" ca="1" t="shared" si="3" ref="Y4:AE10">OFFSET($A$1,Y$1+$T$1*$S4-1,2)*10000*$T$2</f>
        <v>8.06939</v>
      </c>
      <c r="Z4" s="6">
        <f ca="1">-OFFSET($A$1,Z$1+$T$1*$S4-1,2)*10000*$T$2</f>
        <v>19.0999</v>
      </c>
      <c r="AA4" s="6">
        <f ca="1" t="shared" si="3"/>
        <v>23.089199999999998</v>
      </c>
      <c r="AB4" s="6">
        <f ca="1">-OFFSET($A$1,AB$1+$T$1*$S4-1,2)*10000*$T$2</f>
        <v>14.8402</v>
      </c>
      <c r="AC4" s="6">
        <f ca="1" t="shared" si="3"/>
        <v>33.892</v>
      </c>
      <c r="AD4" s="6">
        <f ca="1">-OFFSET($A$1,AD$1+$T$1*$S4-1,2)*10000*$T$2</f>
        <v>25.2961</v>
      </c>
      <c r="AE4" s="6">
        <f ca="1" t="shared" si="3"/>
        <v>132.606</v>
      </c>
      <c r="AF4" s="6">
        <f aca="true" ca="1" t="shared" si="4" ref="AF4:AL10">OFFSET($A$1,AF$1+$T$1*$S4-1,3)*10000*$T$2</f>
        <v>-376.372</v>
      </c>
      <c r="AG4" s="6">
        <f ca="1">-OFFSET($A$1,AG$1+$T$1*$S4-1,3)*10000*$T$2</f>
        <v>4.76766</v>
      </c>
      <c r="AH4" s="6">
        <f ca="1" t="shared" si="4"/>
        <v>-1.20568</v>
      </c>
      <c r="AI4" s="6">
        <f ca="1">-OFFSET($A$1,AI$1+$T$1*$S4-1,3)*10000*$T$2</f>
        <v>3.3124000000000002</v>
      </c>
      <c r="AJ4" s="6">
        <f ca="1" t="shared" si="4"/>
        <v>15.969999999999999</v>
      </c>
      <c r="AK4" s="6">
        <f ca="1">-OFFSET($A$1,AK$1+$T$1*$S4-1,3)*10000*$T$2</f>
        <v>11.1202</v>
      </c>
      <c r="AL4" s="6">
        <f ca="1" t="shared" si="4"/>
        <v>67.1178</v>
      </c>
      <c r="AM4" s="6">
        <f ca="1">-OFFSET($A$1,AM$1+$T$1*$S4-1,3)*10000*$T$2</f>
        <v>57.0596</v>
      </c>
    </row>
    <row r="5" spans="2:39" ht="12.75">
      <c r="B5">
        <v>4</v>
      </c>
      <c r="C5" s="2">
        <v>-0.00190999</v>
      </c>
      <c r="D5" s="2">
        <v>-0.000120568</v>
      </c>
      <c r="S5">
        <v>1</v>
      </c>
      <c r="U5" s="6">
        <f ca="1" t="shared" si="2"/>
        <v>1002.8</v>
      </c>
      <c r="V5" s="6"/>
      <c r="W5" s="12">
        <f aca="true" ca="1" t="shared" si="5" ref="W5:W10">-OFFSET($A$1,W$1+$T$1*$S5-1,16)</f>
        <v>-0.150753</v>
      </c>
      <c r="X5" s="6">
        <f aca="true" ca="1" t="shared" si="6" ref="X5:X10">-OFFSET($A$1,X$1+$T$1*$S5-1,2)*10000*$T$2</f>
        <v>10043.4</v>
      </c>
      <c r="Y5" s="6">
        <f ca="1" t="shared" si="3"/>
        <v>8.96505</v>
      </c>
      <c r="Z5" s="6">
        <f aca="true" ca="1" t="shared" si="7" ref="Z5:Z10">-OFFSET($A$1,Z$1+$T$1*$S5-1,2)*10000*$T$2</f>
        <v>18.3747</v>
      </c>
      <c r="AA5" s="6">
        <f ca="1" t="shared" si="3"/>
        <v>24.0114</v>
      </c>
      <c r="AB5" s="6">
        <f aca="true" ca="1" t="shared" si="8" ref="AB5:AB10">-OFFSET($A$1,AB$1+$T$1*$S5-1,2)*10000*$T$2</f>
        <v>13.6244</v>
      </c>
      <c r="AC5" s="6">
        <f ca="1" t="shared" si="3"/>
        <v>34.8771</v>
      </c>
      <c r="AD5" s="6">
        <f aca="true" ca="1" t="shared" si="9" ref="AD5:AD10">-OFFSET($A$1,AD$1+$T$1*$S5-1,2)*10000*$T$2</f>
        <v>23.730999999999998</v>
      </c>
      <c r="AE5" s="6">
        <f ca="1" t="shared" si="3"/>
        <v>138.741</v>
      </c>
      <c r="AF5" s="6">
        <f ca="1" t="shared" si="4"/>
        <v>-359.323</v>
      </c>
      <c r="AG5" s="6">
        <f aca="true" ca="1" t="shared" si="10" ref="AG5:AG10">-OFFSET($A$1,AG$1+$T$1*$S5-1,3)*10000*$T$2</f>
        <v>4.70057</v>
      </c>
      <c r="AH5" s="6">
        <f ca="1" t="shared" si="4"/>
        <v>-0.825715</v>
      </c>
      <c r="AI5" s="6">
        <f aca="true" ca="1" t="shared" si="11" ref="AI5:AI10">-OFFSET($A$1,AI$1+$T$1*$S5-1,3)*10000*$T$2</f>
        <v>3.05677</v>
      </c>
      <c r="AJ5" s="6">
        <f ca="1" t="shared" si="4"/>
        <v>15.940800000000001</v>
      </c>
      <c r="AK5" s="6">
        <f aca="true" ca="1" t="shared" si="12" ref="AK5:AK10">-OFFSET($A$1,AK$1+$T$1*$S5-1,3)*10000*$T$2</f>
        <v>9.79629</v>
      </c>
      <c r="AL5" s="6">
        <f ca="1" t="shared" si="4"/>
        <v>66.866</v>
      </c>
      <c r="AM5" s="6">
        <f aca="true" ca="1" t="shared" si="13" ref="AM5:AM10">-OFFSET($A$1,AM$1+$T$1*$S5-1,3)*10000*$T$2</f>
        <v>62.9155</v>
      </c>
    </row>
    <row r="6" spans="2:39" ht="12.75">
      <c r="B6">
        <v>5</v>
      </c>
      <c r="C6" s="2">
        <v>0.00230892</v>
      </c>
      <c r="D6" s="2">
        <v>-0.00033124</v>
      </c>
      <c r="S6">
        <v>2</v>
      </c>
      <c r="U6" s="6">
        <f ca="1" t="shared" si="2"/>
        <v>1302.48</v>
      </c>
      <c r="V6" s="6"/>
      <c r="W6" s="12">
        <f ca="1" t="shared" si="5"/>
        <v>-0.183394</v>
      </c>
      <c r="X6" s="6">
        <f ca="1" t="shared" si="6"/>
        <v>10067.2</v>
      </c>
      <c r="Y6" s="6">
        <f ca="1" t="shared" si="3"/>
        <v>11.0633</v>
      </c>
      <c r="Z6" s="6">
        <f ca="1" t="shared" si="7"/>
        <v>17.7932</v>
      </c>
      <c r="AA6" s="6">
        <f ca="1" t="shared" si="3"/>
        <v>24.189799999999998</v>
      </c>
      <c r="AB6" s="6">
        <f ca="1" t="shared" si="8"/>
        <v>13.8873</v>
      </c>
      <c r="AC6" s="6">
        <f ca="1" t="shared" si="3"/>
        <v>34.5651</v>
      </c>
      <c r="AD6" s="6">
        <f ca="1" t="shared" si="9"/>
        <v>22.2229</v>
      </c>
      <c r="AE6" s="6">
        <f ca="1" t="shared" si="3"/>
        <v>146.26</v>
      </c>
      <c r="AF6" s="6">
        <f ca="1" t="shared" si="4"/>
        <v>-360.351</v>
      </c>
      <c r="AG6" s="6">
        <f ca="1" t="shared" si="10"/>
        <v>4.57151</v>
      </c>
      <c r="AH6" s="6">
        <f ca="1" t="shared" si="4"/>
        <v>-1.06335</v>
      </c>
      <c r="AI6" s="6">
        <f ca="1" t="shared" si="11"/>
        <v>3.8048900000000003</v>
      </c>
      <c r="AJ6" s="6">
        <f ca="1" t="shared" si="4"/>
        <v>16.9138</v>
      </c>
      <c r="AK6" s="6">
        <f ca="1" t="shared" si="12"/>
        <v>9.544170000000001</v>
      </c>
      <c r="AL6" s="6">
        <f ca="1" t="shared" si="4"/>
        <v>67.6192</v>
      </c>
      <c r="AM6" s="6">
        <f ca="1" t="shared" si="13"/>
        <v>64.1459</v>
      </c>
    </row>
    <row r="7" spans="2:39" ht="12.75">
      <c r="B7">
        <v>6</v>
      </c>
      <c r="C7" s="2">
        <v>-0.00148402</v>
      </c>
      <c r="D7" s="2">
        <v>0.001597</v>
      </c>
      <c r="S7">
        <v>3</v>
      </c>
      <c r="U7" s="6">
        <f ca="1" t="shared" si="2"/>
        <v>1502.19</v>
      </c>
      <c r="V7" s="6"/>
      <c r="W7" s="12">
        <f ca="1" t="shared" si="5"/>
        <v>-0.198322</v>
      </c>
      <c r="X7" s="6">
        <f ca="1" t="shared" si="6"/>
        <v>10093.2</v>
      </c>
      <c r="Y7" s="6">
        <f ca="1" t="shared" si="3"/>
        <v>12.8459</v>
      </c>
      <c r="Z7" s="6">
        <f ca="1" t="shared" si="7"/>
        <v>17.631999999999998</v>
      </c>
      <c r="AA7" s="6">
        <f ca="1" t="shared" si="3"/>
        <v>23.7623</v>
      </c>
      <c r="AB7" s="6">
        <f ca="1" t="shared" si="8"/>
        <v>13.5998</v>
      </c>
      <c r="AC7" s="6">
        <f ca="1" t="shared" si="3"/>
        <v>33.493</v>
      </c>
      <c r="AD7" s="6">
        <f ca="1" t="shared" si="9"/>
        <v>20.9879</v>
      </c>
      <c r="AE7" s="6">
        <f ca="1" t="shared" si="3"/>
        <v>140.47</v>
      </c>
      <c r="AF7" s="6">
        <f ca="1" t="shared" si="4"/>
        <v>-361.98800000000006</v>
      </c>
      <c r="AG7" s="6">
        <f ca="1" t="shared" si="10"/>
        <v>4.50763</v>
      </c>
      <c r="AH7" s="6">
        <f ca="1" t="shared" si="4"/>
        <v>-1.12414</v>
      </c>
      <c r="AI7" s="6">
        <f ca="1" t="shared" si="11"/>
        <v>3.48772</v>
      </c>
      <c r="AJ7" s="6">
        <f ca="1" t="shared" si="4"/>
        <v>17.3028</v>
      </c>
      <c r="AK7" s="6">
        <f ca="1" t="shared" si="12"/>
        <v>11.438500000000001</v>
      </c>
      <c r="AL7" s="6">
        <f ca="1" t="shared" si="4"/>
        <v>67.4299</v>
      </c>
      <c r="AM7" s="6">
        <f ca="1" t="shared" si="13"/>
        <v>66.8444</v>
      </c>
    </row>
    <row r="8" spans="2:39" ht="12.75">
      <c r="B8">
        <v>7</v>
      </c>
      <c r="C8" s="2">
        <v>0.0033892</v>
      </c>
      <c r="D8" s="2">
        <v>-0.00111202</v>
      </c>
      <c r="S8">
        <v>4</v>
      </c>
      <c r="U8" s="6">
        <f ca="1" t="shared" si="2"/>
        <v>1602.06</v>
      </c>
      <c r="V8" s="6"/>
      <c r="W8" s="12">
        <f ca="1" t="shared" si="5"/>
        <v>-0.204509</v>
      </c>
      <c r="X8" s="6">
        <f ca="1" t="shared" si="6"/>
        <v>10103.1</v>
      </c>
      <c r="Y8" s="6">
        <f ca="1" t="shared" si="3"/>
        <v>13.658999999999999</v>
      </c>
      <c r="Z8" s="6">
        <f ca="1" t="shared" si="7"/>
        <v>17.7701</v>
      </c>
      <c r="AA8" s="6">
        <f ca="1" t="shared" si="3"/>
        <v>25.1962</v>
      </c>
      <c r="AB8" s="6">
        <f ca="1" t="shared" si="8"/>
        <v>14.8987</v>
      </c>
      <c r="AC8" s="6">
        <f ca="1" t="shared" si="3"/>
        <v>35.2856</v>
      </c>
      <c r="AD8" s="6">
        <f ca="1" t="shared" si="9"/>
        <v>24.113500000000002</v>
      </c>
      <c r="AE8" s="6">
        <f ca="1" t="shared" si="3"/>
        <v>149.666</v>
      </c>
      <c r="AF8" s="6">
        <f ca="1" t="shared" si="4"/>
        <v>-354.75</v>
      </c>
      <c r="AG8" s="6">
        <f ca="1" t="shared" si="10"/>
        <v>4.56548</v>
      </c>
      <c r="AH8" s="6">
        <f ca="1" t="shared" si="4"/>
        <v>-0.9732789999999999</v>
      </c>
      <c r="AI8" s="6">
        <f ca="1" t="shared" si="11"/>
        <v>4.21188</v>
      </c>
      <c r="AJ8" s="6">
        <f ca="1" t="shared" si="4"/>
        <v>16.3116</v>
      </c>
      <c r="AK8" s="6">
        <f ca="1" t="shared" si="12"/>
        <v>10.0074</v>
      </c>
      <c r="AL8" s="6">
        <f ca="1" t="shared" si="4"/>
        <v>68.31410000000001</v>
      </c>
      <c r="AM8" s="6">
        <f ca="1" t="shared" si="13"/>
        <v>69.28229999999999</v>
      </c>
    </row>
    <row r="9" spans="2:39" ht="12.75">
      <c r="B9">
        <v>8</v>
      </c>
      <c r="C9" s="2">
        <v>-0.00252961</v>
      </c>
      <c r="D9" s="2">
        <v>0.00671178</v>
      </c>
      <c r="S9">
        <v>5</v>
      </c>
      <c r="U9" s="6">
        <f ca="1" t="shared" si="2"/>
        <v>1701.96</v>
      </c>
      <c r="V9" s="6"/>
      <c r="W9" s="12">
        <f ca="1" t="shared" si="5"/>
        <v>-0.21007</v>
      </c>
      <c r="X9" s="6">
        <f ca="1" t="shared" si="6"/>
        <v>10109</v>
      </c>
      <c r="Y9" s="6">
        <f ca="1" t="shared" si="3"/>
        <v>14.1394</v>
      </c>
      <c r="Z9" s="6">
        <f ca="1" t="shared" si="7"/>
        <v>17.2961</v>
      </c>
      <c r="AA9" s="6">
        <f ca="1" t="shared" si="3"/>
        <v>24.228</v>
      </c>
      <c r="AB9" s="6">
        <f ca="1" t="shared" si="8"/>
        <v>13.4454</v>
      </c>
      <c r="AC9" s="6">
        <f ca="1" t="shared" si="3"/>
        <v>35.350899999999996</v>
      </c>
      <c r="AD9" s="6">
        <f ca="1" t="shared" si="9"/>
        <v>20.5288</v>
      </c>
      <c r="AE9" s="6">
        <f ca="1" t="shared" si="3"/>
        <v>147.138</v>
      </c>
      <c r="AF9" s="6">
        <f ca="1" t="shared" si="4"/>
        <v>-360.96299999999997</v>
      </c>
      <c r="AG9" s="6">
        <f ca="1" t="shared" si="10"/>
        <v>4.42722</v>
      </c>
      <c r="AH9" s="6">
        <f ca="1" t="shared" si="4"/>
        <v>-1.06606</v>
      </c>
      <c r="AI9" s="6">
        <f ca="1" t="shared" si="11"/>
        <v>3.78491</v>
      </c>
      <c r="AJ9" s="6">
        <f ca="1" t="shared" si="4"/>
        <v>16.638</v>
      </c>
      <c r="AK9" s="6">
        <f ca="1" t="shared" si="12"/>
        <v>11.454799999999999</v>
      </c>
      <c r="AL9" s="6">
        <f ca="1" t="shared" si="4"/>
        <v>66.3259</v>
      </c>
      <c r="AM9" s="6">
        <f ca="1" t="shared" si="13"/>
        <v>61.3892</v>
      </c>
    </row>
    <row r="10" spans="2:39" ht="12.75">
      <c r="B10">
        <v>9</v>
      </c>
      <c r="C10" s="2">
        <v>0.0132606</v>
      </c>
      <c r="D10" s="2">
        <v>-0.00570596</v>
      </c>
      <c r="S10">
        <v>6</v>
      </c>
      <c r="U10" s="6">
        <f ca="1" t="shared" si="2"/>
        <v>1801.82</v>
      </c>
      <c r="V10" s="6"/>
      <c r="W10" s="12">
        <f ca="1" t="shared" si="5"/>
        <v>-0.214931</v>
      </c>
      <c r="X10" s="6">
        <f ca="1" t="shared" si="6"/>
        <v>10116.5</v>
      </c>
      <c r="Y10" s="6">
        <f ca="1" t="shared" si="3"/>
        <v>14.5509</v>
      </c>
      <c r="Z10" s="6">
        <f ca="1" t="shared" si="7"/>
        <v>16.8615</v>
      </c>
      <c r="AA10" s="6">
        <f ca="1" t="shared" si="3"/>
        <v>23.7722</v>
      </c>
      <c r="AB10" s="6">
        <f ca="1" t="shared" si="8"/>
        <v>13.1588</v>
      </c>
      <c r="AC10" s="6">
        <f ca="1" t="shared" si="3"/>
        <v>34.758900000000004</v>
      </c>
      <c r="AD10" s="6">
        <f ca="1" t="shared" si="9"/>
        <v>20.5647</v>
      </c>
      <c r="AE10" s="6">
        <f ca="1" t="shared" si="3"/>
        <v>136.505</v>
      </c>
      <c r="AF10" s="6">
        <f ca="1" t="shared" si="4"/>
        <v>-358.227</v>
      </c>
      <c r="AG10" s="6">
        <f ca="1" t="shared" si="10"/>
        <v>4.46031</v>
      </c>
      <c r="AH10" s="6">
        <f ca="1" t="shared" si="4"/>
        <v>-1.32969</v>
      </c>
      <c r="AI10" s="6">
        <f ca="1" t="shared" si="11"/>
        <v>3.7587699999999997</v>
      </c>
      <c r="AJ10" s="6">
        <f ca="1" t="shared" si="4"/>
        <v>15.998099999999999</v>
      </c>
      <c r="AK10" s="6">
        <f ca="1" t="shared" si="12"/>
        <v>11.1104</v>
      </c>
      <c r="AL10" s="6">
        <f ca="1" t="shared" si="4"/>
        <v>64.2285</v>
      </c>
      <c r="AM10" s="6">
        <f ca="1" t="shared" si="13"/>
        <v>60.6017</v>
      </c>
    </row>
    <row r="11" spans="2:39" ht="12.75">
      <c r="B11">
        <v>10</v>
      </c>
      <c r="C11" s="2">
        <v>0.00162934</v>
      </c>
      <c r="D11" s="2">
        <v>0.0245115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0.0304119</v>
      </c>
      <c r="D12" s="2">
        <v>-0.0196947</v>
      </c>
    </row>
    <row r="13" spans="2:21" ht="12.75">
      <c r="B13">
        <v>12</v>
      </c>
      <c r="C13" s="2">
        <v>0.0377676</v>
      </c>
      <c r="D13" s="2">
        <v>0.0934875</v>
      </c>
      <c r="U13" t="s">
        <v>96</v>
      </c>
    </row>
    <row r="14" spans="2:31" ht="12.75">
      <c r="B14">
        <v>13</v>
      </c>
      <c r="C14" s="2">
        <v>0.318045</v>
      </c>
      <c r="D14" s="2">
        <v>-0.188661</v>
      </c>
      <c r="U14" t="s">
        <v>111</v>
      </c>
      <c r="V14" s="11">
        <f>K1</f>
        <v>1</v>
      </c>
      <c r="X14">
        <v>1</v>
      </c>
      <c r="Y14">
        <v>2</v>
      </c>
      <c r="Z14">
        <v>3</v>
      </c>
      <c r="AA14">
        <v>4</v>
      </c>
      <c r="AB14">
        <v>5</v>
      </c>
      <c r="AC14">
        <v>6</v>
      </c>
      <c r="AD14">
        <v>7</v>
      </c>
      <c r="AE14">
        <v>8</v>
      </c>
    </row>
    <row r="15" spans="2:4" ht="12.75">
      <c r="B15">
        <v>14</v>
      </c>
      <c r="C15" s="2">
        <v>0.481007</v>
      </c>
      <c r="D15" s="2">
        <v>0.699974</v>
      </c>
    </row>
    <row r="16" spans="1:24" ht="12.75">
      <c r="A16" t="s">
        <v>11</v>
      </c>
      <c r="B16" t="s">
        <v>80</v>
      </c>
      <c r="C16" t="s">
        <v>81</v>
      </c>
      <c r="D16" t="s">
        <v>82</v>
      </c>
      <c r="E16">
        <v>4156253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1</v>
      </c>
      <c r="L16" t="s">
        <v>62</v>
      </c>
      <c r="M16" t="s">
        <v>82</v>
      </c>
      <c r="N16">
        <v>1002.8</v>
      </c>
      <c r="O16" t="s">
        <v>84</v>
      </c>
      <c r="P16" t="s">
        <v>82</v>
      </c>
      <c r="Q16" s="2">
        <v>0.150753</v>
      </c>
      <c r="U16" t="s">
        <v>62</v>
      </c>
      <c r="V16" s="6">
        <f>U4</f>
        <v>503.47</v>
      </c>
      <c r="X16" s="13"/>
    </row>
    <row r="17" spans="1:33" ht="12.75">
      <c r="A17" t="s">
        <v>11</v>
      </c>
      <c r="B17" t="s">
        <v>57</v>
      </c>
      <c r="C17" t="s">
        <v>58</v>
      </c>
      <c r="D17" t="s">
        <v>59</v>
      </c>
      <c r="V17" s="13" t="s">
        <v>115</v>
      </c>
      <c r="W17" s="13" t="s">
        <v>83</v>
      </c>
      <c r="AF17" t="s">
        <v>148</v>
      </c>
      <c r="AG17" s="14"/>
    </row>
    <row r="18" spans="2:33" ht="12.75">
      <c r="B18">
        <v>2</v>
      </c>
      <c r="C18" s="2">
        <v>-1.00434</v>
      </c>
      <c r="D18" s="2">
        <v>-0.0359323</v>
      </c>
      <c r="V18" s="11">
        <f>$V$14+W18</f>
        <v>0.5</v>
      </c>
      <c r="W18">
        <v>-0.5</v>
      </c>
      <c r="Y18" s="4">
        <f>Y$4*$W18^Y$14</f>
        <v>2.0173475</v>
      </c>
      <c r="Z18" s="4">
        <f aca="true" t="shared" si="14" ref="Z18:AE18">Z$4*$W18^Z$14</f>
        <v>-2.3874875</v>
      </c>
      <c r="AA18" s="4">
        <f t="shared" si="14"/>
        <v>1.4430749999999999</v>
      </c>
      <c r="AB18" s="4">
        <f t="shared" si="14"/>
        <v>-0.46375625</v>
      </c>
      <c r="AC18" s="4">
        <f t="shared" si="14"/>
        <v>0.5295625</v>
      </c>
      <c r="AD18" s="4">
        <f t="shared" si="14"/>
        <v>-0.19762578125</v>
      </c>
      <c r="AE18" s="4">
        <f t="shared" si="14"/>
        <v>0.5179921875</v>
      </c>
      <c r="AF18" s="4">
        <f>SUM(Y18:AE18)</f>
        <v>1.4591076562499998</v>
      </c>
      <c r="AG18" s="1"/>
    </row>
    <row r="19" spans="2:33" ht="12.75">
      <c r="B19">
        <v>3</v>
      </c>
      <c r="C19" s="2">
        <v>0.000896505</v>
      </c>
      <c r="D19" s="2">
        <v>-0.000470057</v>
      </c>
      <c r="V19" s="11">
        <f aca="true" t="shared" si="15" ref="V19:V28">$V$14+W19</f>
        <v>0.6</v>
      </c>
      <c r="W19">
        <v>-0.4</v>
      </c>
      <c r="Y19" s="4">
        <f aca="true" t="shared" si="16" ref="Y19:AE28">Y$4*$W19^Y$14</f>
        <v>1.2911024000000002</v>
      </c>
      <c r="Z19" s="4">
        <f t="shared" si="16"/>
        <v>-1.2223936000000004</v>
      </c>
      <c r="AA19" s="4">
        <f t="shared" si="16"/>
        <v>0.5910835200000002</v>
      </c>
      <c r="AB19" s="4">
        <f t="shared" si="16"/>
        <v>-0.1519636480000001</v>
      </c>
      <c r="AC19" s="4">
        <f t="shared" si="16"/>
        <v>0.13882163200000008</v>
      </c>
      <c r="AD19" s="4">
        <f t="shared" si="16"/>
        <v>-0.04144513024000003</v>
      </c>
      <c r="AE19" s="4">
        <f t="shared" si="16"/>
        <v>0.08690466816000007</v>
      </c>
      <c r="AF19" s="4">
        <f aca="true" t="shared" si="17" ref="AF19:AF28">SUM(Y19:AE19)</f>
        <v>0.69210984192</v>
      </c>
      <c r="AG19" s="1"/>
    </row>
    <row r="20" spans="2:33" ht="12.75">
      <c r="B20">
        <v>4</v>
      </c>
      <c r="C20" s="2">
        <v>-0.00183747</v>
      </c>
      <c r="D20" s="2">
        <v>-8.25715E-05</v>
      </c>
      <c r="V20" s="11">
        <f t="shared" si="15"/>
        <v>0.7</v>
      </c>
      <c r="W20">
        <v>-0.3</v>
      </c>
      <c r="Y20" s="4">
        <f t="shared" si="16"/>
        <v>0.7262451</v>
      </c>
      <c r="Z20" s="4">
        <f t="shared" si="16"/>
        <v>-0.5156973</v>
      </c>
      <c r="AA20" s="4">
        <f t="shared" si="16"/>
        <v>0.18702251999999997</v>
      </c>
      <c r="AB20" s="4">
        <f t="shared" si="16"/>
        <v>-0.036061685999999996</v>
      </c>
      <c r="AC20" s="4">
        <f t="shared" si="16"/>
        <v>0.024707268</v>
      </c>
      <c r="AD20" s="4">
        <f t="shared" si="16"/>
        <v>-0.005532257069999999</v>
      </c>
      <c r="AE20" s="4">
        <f t="shared" si="16"/>
        <v>0.008700279659999999</v>
      </c>
      <c r="AF20" s="4">
        <f t="shared" si="17"/>
        <v>0.38938392458999993</v>
      </c>
      <c r="AG20" s="1"/>
    </row>
    <row r="21" spans="2:33" ht="12.75">
      <c r="B21">
        <v>5</v>
      </c>
      <c r="C21" s="2">
        <v>0.00240114</v>
      </c>
      <c r="D21" s="2">
        <v>-0.000305677</v>
      </c>
      <c r="V21" s="11">
        <f t="shared" si="15"/>
        <v>0.8</v>
      </c>
      <c r="W21">
        <v>-0.2</v>
      </c>
      <c r="Y21" s="4">
        <f t="shared" si="16"/>
        <v>0.32277560000000005</v>
      </c>
      <c r="Z21" s="4">
        <f t="shared" si="16"/>
        <v>-0.15279920000000005</v>
      </c>
      <c r="AA21" s="4">
        <f t="shared" si="16"/>
        <v>0.03694272000000001</v>
      </c>
      <c r="AB21" s="4">
        <f t="shared" si="16"/>
        <v>-0.004748864000000003</v>
      </c>
      <c r="AC21" s="4">
        <f t="shared" si="16"/>
        <v>0.0021690880000000013</v>
      </c>
      <c r="AD21" s="4">
        <f t="shared" si="16"/>
        <v>-0.00032379008000000024</v>
      </c>
      <c r="AE21" s="4">
        <f t="shared" si="16"/>
        <v>0.0003394713600000003</v>
      </c>
      <c r="AF21" s="4">
        <f t="shared" si="17"/>
        <v>0.20435502528000005</v>
      </c>
      <c r="AG21" s="1"/>
    </row>
    <row r="22" spans="2:33" ht="12.75">
      <c r="B22">
        <v>6</v>
      </c>
      <c r="C22" s="2">
        <v>-0.00136244</v>
      </c>
      <c r="D22" s="2">
        <v>0.00159408</v>
      </c>
      <c r="V22" s="11">
        <f t="shared" si="15"/>
        <v>0.9</v>
      </c>
      <c r="W22">
        <v>-0.1</v>
      </c>
      <c r="Y22" s="4">
        <f t="shared" si="16"/>
        <v>0.08069390000000001</v>
      </c>
      <c r="Z22" s="4">
        <f t="shared" si="16"/>
        <v>-0.019099900000000006</v>
      </c>
      <c r="AA22" s="4">
        <f t="shared" si="16"/>
        <v>0.0023089200000000008</v>
      </c>
      <c r="AB22" s="4">
        <f t="shared" si="16"/>
        <v>-0.0001484020000000001</v>
      </c>
      <c r="AC22" s="4">
        <f t="shared" si="16"/>
        <v>3.389200000000002E-05</v>
      </c>
      <c r="AD22" s="4">
        <f t="shared" si="16"/>
        <v>-2.529610000000002E-06</v>
      </c>
      <c r="AE22" s="4">
        <f t="shared" si="16"/>
        <v>1.3260600000000011E-06</v>
      </c>
      <c r="AF22" s="4">
        <f t="shared" si="17"/>
        <v>0.06378720645000001</v>
      </c>
      <c r="AG22" s="1"/>
    </row>
    <row r="23" spans="2:33" ht="12.75">
      <c r="B23">
        <v>7</v>
      </c>
      <c r="C23" s="2">
        <v>0.00348771</v>
      </c>
      <c r="D23" s="2">
        <v>-0.000979629</v>
      </c>
      <c r="V23" s="11">
        <f t="shared" si="15"/>
        <v>1</v>
      </c>
      <c r="W23">
        <v>0</v>
      </c>
      <c r="Y23" s="4">
        <f t="shared" si="16"/>
        <v>0</v>
      </c>
      <c r="Z23" s="4">
        <f t="shared" si="16"/>
        <v>0</v>
      </c>
      <c r="AA23" s="4">
        <f t="shared" si="16"/>
        <v>0</v>
      </c>
      <c r="AB23" s="4">
        <f t="shared" si="16"/>
        <v>0</v>
      </c>
      <c r="AC23" s="4">
        <f t="shared" si="16"/>
        <v>0</v>
      </c>
      <c r="AD23" s="4">
        <f t="shared" si="16"/>
        <v>0</v>
      </c>
      <c r="AE23" s="4">
        <f t="shared" si="16"/>
        <v>0</v>
      </c>
      <c r="AF23" s="4">
        <f t="shared" si="17"/>
        <v>0</v>
      </c>
      <c r="AG23" s="1"/>
    </row>
    <row r="24" spans="2:33" ht="12.75">
      <c r="B24">
        <v>8</v>
      </c>
      <c r="C24" s="2">
        <v>-0.0023731</v>
      </c>
      <c r="D24" s="2">
        <v>0.0066866</v>
      </c>
      <c r="V24" s="11">
        <f t="shared" si="15"/>
        <v>1.1</v>
      </c>
      <c r="W24">
        <v>0.1</v>
      </c>
      <c r="Y24" s="4">
        <f t="shared" si="16"/>
        <v>0.08069390000000001</v>
      </c>
      <c r="Z24" s="4">
        <f t="shared" si="16"/>
        <v>0.019099900000000006</v>
      </c>
      <c r="AA24" s="4">
        <f t="shared" si="16"/>
        <v>0.0023089200000000008</v>
      </c>
      <c r="AB24" s="4">
        <f t="shared" si="16"/>
        <v>0.0001484020000000001</v>
      </c>
      <c r="AC24" s="4">
        <f t="shared" si="16"/>
        <v>3.389200000000002E-05</v>
      </c>
      <c r="AD24" s="4">
        <f t="shared" si="16"/>
        <v>2.529610000000002E-06</v>
      </c>
      <c r="AE24" s="4">
        <f t="shared" si="16"/>
        <v>1.3260600000000011E-06</v>
      </c>
      <c r="AF24" s="4">
        <f t="shared" si="17"/>
        <v>0.10228886967000002</v>
      </c>
      <c r="AG24" s="1"/>
    </row>
    <row r="25" spans="2:33" ht="12.75">
      <c r="B25">
        <v>9</v>
      </c>
      <c r="C25" s="2">
        <v>0.0138741</v>
      </c>
      <c r="D25" s="2">
        <v>-0.00629155</v>
      </c>
      <c r="V25" s="11">
        <f t="shared" si="15"/>
        <v>1.2</v>
      </c>
      <c r="W25">
        <v>0.2</v>
      </c>
      <c r="Y25" s="4">
        <f t="shared" si="16"/>
        <v>0.32277560000000005</v>
      </c>
      <c r="Z25" s="4">
        <f t="shared" si="16"/>
        <v>0.15279920000000005</v>
      </c>
      <c r="AA25" s="4">
        <f t="shared" si="16"/>
        <v>0.03694272000000001</v>
      </c>
      <c r="AB25" s="4">
        <f t="shared" si="16"/>
        <v>0.004748864000000003</v>
      </c>
      <c r="AC25" s="4">
        <f t="shared" si="16"/>
        <v>0.0021690880000000013</v>
      </c>
      <c r="AD25" s="4">
        <f t="shared" si="16"/>
        <v>0.00032379008000000024</v>
      </c>
      <c r="AE25" s="4">
        <f t="shared" si="16"/>
        <v>0.0003394713600000003</v>
      </c>
      <c r="AF25" s="4">
        <f t="shared" si="17"/>
        <v>0.5200987334400001</v>
      </c>
      <c r="AG25" s="1"/>
    </row>
    <row r="26" spans="2:33" ht="12.75">
      <c r="B26">
        <v>10</v>
      </c>
      <c r="C26" s="2">
        <v>-0.000371627</v>
      </c>
      <c r="D26" s="2">
        <v>0.024757</v>
      </c>
      <c r="V26" s="11">
        <f t="shared" si="15"/>
        <v>1.3</v>
      </c>
      <c r="W26">
        <v>0.3</v>
      </c>
      <c r="Y26" s="4">
        <f t="shared" si="16"/>
        <v>0.7262451</v>
      </c>
      <c r="Z26" s="4">
        <f t="shared" si="16"/>
        <v>0.5156973</v>
      </c>
      <c r="AA26" s="4">
        <f t="shared" si="16"/>
        <v>0.18702251999999997</v>
      </c>
      <c r="AB26" s="4">
        <f t="shared" si="16"/>
        <v>0.036061685999999996</v>
      </c>
      <c r="AC26" s="4">
        <f t="shared" si="16"/>
        <v>0.024707268</v>
      </c>
      <c r="AD26" s="4">
        <f t="shared" si="16"/>
        <v>0.005532257069999999</v>
      </c>
      <c r="AE26" s="4">
        <f t="shared" si="16"/>
        <v>0.008700279659999999</v>
      </c>
      <c r="AF26" s="4">
        <f t="shared" si="17"/>
        <v>1.5039664107300001</v>
      </c>
      <c r="AG26" s="1"/>
    </row>
    <row r="27" spans="2:33" ht="12.75">
      <c r="B27">
        <v>11</v>
      </c>
      <c r="C27" s="2">
        <v>0.0341752</v>
      </c>
      <c r="D27" s="2">
        <v>-0.0217536</v>
      </c>
      <c r="V27" s="11">
        <f t="shared" si="15"/>
        <v>1.4</v>
      </c>
      <c r="W27">
        <v>0.4</v>
      </c>
      <c r="Y27" s="4">
        <f t="shared" si="16"/>
        <v>1.2911024000000002</v>
      </c>
      <c r="Z27" s="4">
        <f t="shared" si="16"/>
        <v>1.2223936000000004</v>
      </c>
      <c r="AA27" s="4">
        <f t="shared" si="16"/>
        <v>0.5910835200000002</v>
      </c>
      <c r="AB27" s="4">
        <f t="shared" si="16"/>
        <v>0.1519636480000001</v>
      </c>
      <c r="AC27" s="4">
        <f t="shared" si="16"/>
        <v>0.13882163200000008</v>
      </c>
      <c r="AD27" s="4">
        <f t="shared" si="16"/>
        <v>0.04144513024000003</v>
      </c>
      <c r="AE27" s="4">
        <f t="shared" si="16"/>
        <v>0.08690466816000007</v>
      </c>
      <c r="AF27" s="4">
        <f t="shared" si="17"/>
        <v>3.523714598400001</v>
      </c>
      <c r="AG27" s="1"/>
    </row>
    <row r="28" spans="2:33" ht="12.75">
      <c r="B28">
        <v>12</v>
      </c>
      <c r="C28" s="2">
        <v>0.0317367</v>
      </c>
      <c r="D28" s="2">
        <v>0.0968923</v>
      </c>
      <c r="V28" s="11">
        <f t="shared" si="15"/>
        <v>1.5</v>
      </c>
      <c r="W28">
        <v>0.5</v>
      </c>
      <c r="Y28" s="4">
        <f t="shared" si="16"/>
        <v>2.0173475</v>
      </c>
      <c r="Z28" s="4">
        <f t="shared" si="16"/>
        <v>2.3874875</v>
      </c>
      <c r="AA28" s="4">
        <f t="shared" si="16"/>
        <v>1.4430749999999999</v>
      </c>
      <c r="AB28" s="4">
        <f t="shared" si="16"/>
        <v>0.46375625</v>
      </c>
      <c r="AC28" s="4">
        <f t="shared" si="16"/>
        <v>0.5295625</v>
      </c>
      <c r="AD28" s="4">
        <f t="shared" si="16"/>
        <v>0.19762578125</v>
      </c>
      <c r="AE28" s="4">
        <f t="shared" si="16"/>
        <v>0.5179921875</v>
      </c>
      <c r="AF28" s="4">
        <f t="shared" si="17"/>
        <v>7.556846718750001</v>
      </c>
      <c r="AG28" s="1"/>
    </row>
    <row r="29" spans="2:22" ht="12.75">
      <c r="B29">
        <v>13</v>
      </c>
      <c r="C29" s="2">
        <v>0.28231</v>
      </c>
      <c r="D29" s="2">
        <v>-0.228211</v>
      </c>
      <c r="V29" s="11"/>
    </row>
    <row r="30" spans="2:4" ht="12.75">
      <c r="B30">
        <v>14</v>
      </c>
      <c r="C30" s="2">
        <v>0.409689</v>
      </c>
      <c r="D30" s="2">
        <v>0.600266</v>
      </c>
    </row>
    <row r="31" spans="1:24" ht="12.75">
      <c r="A31" t="s">
        <v>11</v>
      </c>
      <c r="B31" t="s">
        <v>80</v>
      </c>
      <c r="C31" t="s">
        <v>81</v>
      </c>
      <c r="D31" t="s">
        <v>82</v>
      </c>
      <c r="E31">
        <v>4156253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1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0.183394</v>
      </c>
      <c r="U31" t="s">
        <v>62</v>
      </c>
      <c r="V31" s="6">
        <f>U10</f>
        <v>1801.82</v>
      </c>
      <c r="X31" s="13"/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3" t="s">
        <v>115</v>
      </c>
      <c r="W32" s="13" t="s">
        <v>83</v>
      </c>
      <c r="AF32" t="s">
        <v>148</v>
      </c>
    </row>
    <row r="33" spans="2:32" ht="12.75">
      <c r="B33">
        <v>2</v>
      </c>
      <c r="C33" s="2">
        <v>-1.00672</v>
      </c>
      <c r="D33" s="2">
        <v>-0.0360351</v>
      </c>
      <c r="V33" s="11">
        <f>$V$14-W33</f>
        <v>1.5</v>
      </c>
      <c r="W33">
        <v>-0.5</v>
      </c>
      <c r="Y33" s="4">
        <f>Y$10*$W33^Y$14</f>
        <v>3.637725</v>
      </c>
      <c r="Z33" s="4">
        <f aca="true" t="shared" si="18" ref="Z33:AE43">Z$10*$W33^Z$14</f>
        <v>-2.1076875</v>
      </c>
      <c r="AA33" s="4">
        <f t="shared" si="18"/>
        <v>1.4857625</v>
      </c>
      <c r="AB33" s="4">
        <f t="shared" si="18"/>
        <v>-0.4112125</v>
      </c>
      <c r="AC33" s="4">
        <f t="shared" si="18"/>
        <v>0.5431078125000001</v>
      </c>
      <c r="AD33" s="4">
        <f t="shared" si="18"/>
        <v>-0.16066171875</v>
      </c>
      <c r="AE33" s="4">
        <f t="shared" si="18"/>
        <v>0.53322265625</v>
      </c>
      <c r="AF33" s="4">
        <f>SUM(Y33:AE33)</f>
        <v>3.5202562500000005</v>
      </c>
    </row>
    <row r="34" spans="2:32" ht="12.75">
      <c r="B34">
        <v>3</v>
      </c>
      <c r="C34" s="2">
        <v>0.00110633</v>
      </c>
      <c r="D34" s="2">
        <v>-0.000457151</v>
      </c>
      <c r="V34" s="11">
        <f aca="true" t="shared" si="19" ref="V34:V43">$V$14-W34</f>
        <v>1.4</v>
      </c>
      <c r="W34">
        <v>-0.4</v>
      </c>
      <c r="Y34" s="4">
        <f aca="true" t="shared" si="20" ref="Y34:Y43">Y$10*$W34^Y$14</f>
        <v>2.3281440000000004</v>
      </c>
      <c r="Z34" s="4">
        <f t="shared" si="18"/>
        <v>-1.0791360000000003</v>
      </c>
      <c r="AA34" s="4">
        <f t="shared" si="18"/>
        <v>0.6085683200000003</v>
      </c>
      <c r="AB34" s="4">
        <f t="shared" si="18"/>
        <v>-0.13474611200000008</v>
      </c>
      <c r="AC34" s="4">
        <f t="shared" si="18"/>
        <v>0.1423724544000001</v>
      </c>
      <c r="AD34" s="4">
        <f t="shared" si="18"/>
        <v>-0.03369320448000002</v>
      </c>
      <c r="AE34" s="4">
        <f t="shared" si="18"/>
        <v>0.08945991680000007</v>
      </c>
      <c r="AF34" s="4">
        <f aca="true" t="shared" si="21" ref="AF34:AF43">SUM(Y34:AE34)</f>
        <v>1.9209693747200005</v>
      </c>
    </row>
    <row r="35" spans="2:32" ht="12.75">
      <c r="B35">
        <v>4</v>
      </c>
      <c r="C35" s="2">
        <v>-0.00177932</v>
      </c>
      <c r="D35" s="2">
        <v>-0.000106335</v>
      </c>
      <c r="V35" s="11">
        <f t="shared" si="19"/>
        <v>1.3</v>
      </c>
      <c r="W35">
        <v>-0.3</v>
      </c>
      <c r="Y35" s="4">
        <f t="shared" si="20"/>
        <v>1.3095809999999999</v>
      </c>
      <c r="Z35" s="4">
        <f t="shared" si="18"/>
        <v>-0.45526049999999996</v>
      </c>
      <c r="AA35" s="4">
        <f t="shared" si="18"/>
        <v>0.19255482000000002</v>
      </c>
      <c r="AB35" s="4">
        <f t="shared" si="18"/>
        <v>-0.031975883999999996</v>
      </c>
      <c r="AC35" s="4">
        <f t="shared" si="18"/>
        <v>0.0253392381</v>
      </c>
      <c r="AD35" s="4">
        <f t="shared" si="18"/>
        <v>-0.004497499889999999</v>
      </c>
      <c r="AE35" s="4">
        <f t="shared" si="18"/>
        <v>0.008956093049999999</v>
      </c>
      <c r="AF35" s="4">
        <f t="shared" si="21"/>
        <v>1.0446972672599997</v>
      </c>
    </row>
    <row r="36" spans="2:32" ht="12.75">
      <c r="B36">
        <v>5</v>
      </c>
      <c r="C36" s="2">
        <v>0.00241898</v>
      </c>
      <c r="D36" s="2">
        <v>-0.000380489</v>
      </c>
      <c r="V36" s="11">
        <f t="shared" si="19"/>
        <v>1.2</v>
      </c>
      <c r="W36">
        <v>-0.2</v>
      </c>
      <c r="Y36" s="4">
        <f t="shared" si="20"/>
        <v>0.5820360000000001</v>
      </c>
      <c r="Z36" s="4">
        <f t="shared" si="18"/>
        <v>-0.13489200000000004</v>
      </c>
      <c r="AA36" s="4">
        <f t="shared" si="18"/>
        <v>0.03803552000000002</v>
      </c>
      <c r="AB36" s="4">
        <f t="shared" si="18"/>
        <v>-0.004210816000000003</v>
      </c>
      <c r="AC36" s="4">
        <f t="shared" si="18"/>
        <v>0.0022245696000000015</v>
      </c>
      <c r="AD36" s="4">
        <f t="shared" si="18"/>
        <v>-0.0002632281600000002</v>
      </c>
      <c r="AE36" s="4">
        <f t="shared" si="18"/>
        <v>0.00034945280000000026</v>
      </c>
      <c r="AF36" s="4">
        <f t="shared" si="21"/>
        <v>0.48327949824000005</v>
      </c>
    </row>
    <row r="37" spans="2:32" ht="12.75">
      <c r="B37">
        <v>6</v>
      </c>
      <c r="C37" s="2">
        <v>-0.00138873</v>
      </c>
      <c r="D37" s="2">
        <v>0.00169138</v>
      </c>
      <c r="V37" s="11">
        <f t="shared" si="19"/>
        <v>1.1</v>
      </c>
      <c r="W37">
        <v>-0.1</v>
      </c>
      <c r="Y37" s="4">
        <f t="shared" si="20"/>
        <v>0.14550900000000003</v>
      </c>
      <c r="Z37" s="4">
        <f t="shared" si="18"/>
        <v>-0.016861500000000005</v>
      </c>
      <c r="AA37" s="4">
        <f t="shared" si="18"/>
        <v>0.002377220000000001</v>
      </c>
      <c r="AB37" s="4">
        <f t="shared" si="18"/>
        <v>-0.00013158800000000008</v>
      </c>
      <c r="AC37" s="4">
        <f t="shared" si="18"/>
        <v>3.4758900000000024E-05</v>
      </c>
      <c r="AD37" s="4">
        <f t="shared" si="18"/>
        <v>-2.0564700000000014E-06</v>
      </c>
      <c r="AE37" s="4">
        <f t="shared" si="18"/>
        <v>1.365050000000001E-06</v>
      </c>
      <c r="AF37" s="4">
        <f t="shared" si="21"/>
        <v>0.13092719948000003</v>
      </c>
    </row>
    <row r="38" spans="2:32" ht="12.75">
      <c r="B38">
        <v>7</v>
      </c>
      <c r="C38" s="2">
        <v>0.00345651</v>
      </c>
      <c r="D38" s="2">
        <v>-0.000954417</v>
      </c>
      <c r="V38" s="11">
        <f t="shared" si="19"/>
        <v>1</v>
      </c>
      <c r="W38">
        <v>0</v>
      </c>
      <c r="Y38" s="4">
        <f t="shared" si="20"/>
        <v>0</v>
      </c>
      <c r="Z38" s="4">
        <f t="shared" si="18"/>
        <v>0</v>
      </c>
      <c r="AA38" s="4">
        <f t="shared" si="18"/>
        <v>0</v>
      </c>
      <c r="AB38" s="4">
        <f t="shared" si="18"/>
        <v>0</v>
      </c>
      <c r="AC38" s="4">
        <f t="shared" si="18"/>
        <v>0</v>
      </c>
      <c r="AD38" s="4">
        <f t="shared" si="18"/>
        <v>0</v>
      </c>
      <c r="AE38" s="4">
        <f t="shared" si="18"/>
        <v>0</v>
      </c>
      <c r="AF38" s="4">
        <f t="shared" si="21"/>
        <v>0</v>
      </c>
    </row>
    <row r="39" spans="2:32" ht="12.75">
      <c r="B39">
        <v>8</v>
      </c>
      <c r="C39" s="2">
        <v>-0.00222229</v>
      </c>
      <c r="D39" s="2">
        <v>0.00676192</v>
      </c>
      <c r="V39" s="11">
        <f t="shared" si="19"/>
        <v>0.9</v>
      </c>
      <c r="W39">
        <v>0.1</v>
      </c>
      <c r="Y39" s="4">
        <f t="shared" si="20"/>
        <v>0.14550900000000003</v>
      </c>
      <c r="Z39" s="4">
        <f t="shared" si="18"/>
        <v>0.016861500000000005</v>
      </c>
      <c r="AA39" s="4">
        <f t="shared" si="18"/>
        <v>0.002377220000000001</v>
      </c>
      <c r="AB39" s="4">
        <f t="shared" si="18"/>
        <v>0.00013158800000000008</v>
      </c>
      <c r="AC39" s="4">
        <f t="shared" si="18"/>
        <v>3.4758900000000024E-05</v>
      </c>
      <c r="AD39" s="4">
        <f t="shared" si="18"/>
        <v>2.0564700000000014E-06</v>
      </c>
      <c r="AE39" s="4">
        <f t="shared" si="18"/>
        <v>1.365050000000001E-06</v>
      </c>
      <c r="AF39" s="4">
        <f t="shared" si="21"/>
        <v>0.16491748842000004</v>
      </c>
    </row>
    <row r="40" spans="2:32" ht="12.75">
      <c r="B40">
        <v>9</v>
      </c>
      <c r="C40" s="2">
        <v>0.014626</v>
      </c>
      <c r="D40" s="2">
        <v>-0.00641459</v>
      </c>
      <c r="V40" s="11">
        <f t="shared" si="19"/>
        <v>0.8</v>
      </c>
      <c r="W40">
        <v>0.2</v>
      </c>
      <c r="Y40" s="4">
        <f t="shared" si="20"/>
        <v>0.5820360000000001</v>
      </c>
      <c r="Z40" s="4">
        <f t="shared" si="18"/>
        <v>0.13489200000000004</v>
      </c>
      <c r="AA40" s="4">
        <f t="shared" si="18"/>
        <v>0.03803552000000002</v>
      </c>
      <c r="AB40" s="4">
        <f t="shared" si="18"/>
        <v>0.004210816000000003</v>
      </c>
      <c r="AC40" s="4">
        <f t="shared" si="18"/>
        <v>0.0022245696000000015</v>
      </c>
      <c r="AD40" s="4">
        <f t="shared" si="18"/>
        <v>0.0002632281600000002</v>
      </c>
      <c r="AE40" s="4">
        <f t="shared" si="18"/>
        <v>0.00034945280000000026</v>
      </c>
      <c r="AF40" s="4">
        <f t="shared" si="21"/>
        <v>0.76201158656</v>
      </c>
    </row>
    <row r="41" spans="2:32" ht="12.75">
      <c r="B41">
        <v>10</v>
      </c>
      <c r="C41" s="2">
        <v>0.00181415</v>
      </c>
      <c r="D41" s="2">
        <v>0.0232585</v>
      </c>
      <c r="V41" s="11">
        <f t="shared" si="19"/>
        <v>0.7</v>
      </c>
      <c r="W41">
        <v>0.3</v>
      </c>
      <c r="Y41" s="4">
        <f t="shared" si="20"/>
        <v>1.3095809999999999</v>
      </c>
      <c r="Z41" s="4">
        <f t="shared" si="18"/>
        <v>0.45526049999999996</v>
      </c>
      <c r="AA41" s="4">
        <f t="shared" si="18"/>
        <v>0.19255482000000002</v>
      </c>
      <c r="AB41" s="4">
        <f t="shared" si="18"/>
        <v>0.031975883999999996</v>
      </c>
      <c r="AC41" s="4">
        <f t="shared" si="18"/>
        <v>0.0253392381</v>
      </c>
      <c r="AD41" s="4">
        <f t="shared" si="18"/>
        <v>0.004497499889999999</v>
      </c>
      <c r="AE41" s="4">
        <f t="shared" si="18"/>
        <v>0.008956093049999999</v>
      </c>
      <c r="AF41" s="4">
        <f t="shared" si="21"/>
        <v>2.02816503504</v>
      </c>
    </row>
    <row r="42" spans="2:32" ht="12.75">
      <c r="B42">
        <v>11</v>
      </c>
      <c r="C42" s="2">
        <v>0.0347428</v>
      </c>
      <c r="D42" s="2">
        <v>-0.0170143</v>
      </c>
      <c r="V42" s="11">
        <f t="shared" si="19"/>
        <v>0.6</v>
      </c>
      <c r="W42">
        <v>0.4</v>
      </c>
      <c r="Y42" s="4">
        <f t="shared" si="20"/>
        <v>2.3281440000000004</v>
      </c>
      <c r="Z42" s="4">
        <f t="shared" si="18"/>
        <v>1.0791360000000003</v>
      </c>
      <c r="AA42" s="4">
        <f t="shared" si="18"/>
        <v>0.6085683200000003</v>
      </c>
      <c r="AB42" s="4">
        <f t="shared" si="18"/>
        <v>0.13474611200000008</v>
      </c>
      <c r="AC42" s="4">
        <f t="shared" si="18"/>
        <v>0.1423724544000001</v>
      </c>
      <c r="AD42" s="4">
        <f>AD$10*$W42^AD$14</f>
        <v>0.03369320448000002</v>
      </c>
      <c r="AE42" s="4">
        <f t="shared" si="18"/>
        <v>0.08945991680000007</v>
      </c>
      <c r="AF42" s="4">
        <f t="shared" si="21"/>
        <v>4.416120007680003</v>
      </c>
    </row>
    <row r="43" spans="2:32" ht="12.75">
      <c r="B43">
        <v>12</v>
      </c>
      <c r="C43" s="2">
        <v>0.0320325</v>
      </c>
      <c r="D43" s="2">
        <v>0.0989502</v>
      </c>
      <c r="V43" s="11">
        <f t="shared" si="19"/>
        <v>0.5</v>
      </c>
      <c r="W43">
        <v>0.5</v>
      </c>
      <c r="Y43" s="4">
        <f t="shared" si="20"/>
        <v>3.637725</v>
      </c>
      <c r="Z43" s="4">
        <f t="shared" si="18"/>
        <v>2.1076875</v>
      </c>
      <c r="AA43" s="4">
        <f t="shared" si="18"/>
        <v>1.4857625</v>
      </c>
      <c r="AB43" s="4">
        <f t="shared" si="18"/>
        <v>0.4112125</v>
      </c>
      <c r="AC43" s="4">
        <f t="shared" si="18"/>
        <v>0.5431078125000001</v>
      </c>
      <c r="AD43" s="4">
        <f t="shared" si="18"/>
        <v>0.16066171875</v>
      </c>
      <c r="AE43" s="4">
        <f t="shared" si="18"/>
        <v>0.53322265625</v>
      </c>
      <c r="AF43" s="4">
        <f t="shared" si="21"/>
        <v>8.8793796875</v>
      </c>
    </row>
    <row r="44" spans="2:32" ht="12.75">
      <c r="B44">
        <v>13</v>
      </c>
      <c r="C44" s="2">
        <v>0.32111</v>
      </c>
      <c r="D44" s="2">
        <v>-0.212022</v>
      </c>
      <c r="V44" s="11"/>
      <c r="Y44" s="4"/>
      <c r="Z44" s="4"/>
      <c r="AA44" s="4"/>
      <c r="AB44" s="4"/>
      <c r="AC44" s="4"/>
      <c r="AD44" s="4"/>
      <c r="AE44" s="4"/>
      <c r="AF44" s="4"/>
    </row>
    <row r="45" spans="2:22" ht="12.75">
      <c r="B45">
        <v>14</v>
      </c>
      <c r="C45" s="2">
        <v>0.43238</v>
      </c>
      <c r="D45" s="2">
        <v>0.591617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4156253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1</v>
      </c>
      <c r="L46" t="s">
        <v>62</v>
      </c>
      <c r="M46" t="s">
        <v>82</v>
      </c>
      <c r="N46">
        <v>1502.19</v>
      </c>
      <c r="O46" t="s">
        <v>84</v>
      </c>
      <c r="P46" t="s">
        <v>82</v>
      </c>
      <c r="Q46" s="2">
        <v>0.198322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V47" s="6"/>
      <c r="X47" s="13"/>
    </row>
    <row r="48" spans="2:23" ht="12.75">
      <c r="B48">
        <v>2</v>
      </c>
      <c r="C48" s="2">
        <v>-1.00932</v>
      </c>
      <c r="D48" s="2">
        <v>-0.0361988</v>
      </c>
      <c r="V48" s="13"/>
      <c r="W48" s="13"/>
    </row>
    <row r="49" spans="2:32" ht="12.75">
      <c r="B49">
        <v>3</v>
      </c>
      <c r="C49" s="2">
        <v>0.00128459</v>
      </c>
      <c r="D49" s="2">
        <v>-0.000450763</v>
      </c>
      <c r="V49" s="11"/>
      <c r="Y49" s="4"/>
      <c r="Z49" s="4"/>
      <c r="AA49" s="4"/>
      <c r="AB49" s="4"/>
      <c r="AC49" s="4"/>
      <c r="AD49" s="4"/>
      <c r="AE49" s="4"/>
      <c r="AF49" s="4"/>
    </row>
    <row r="50" spans="2:32" ht="12.75">
      <c r="B50">
        <v>4</v>
      </c>
      <c r="C50" s="2">
        <v>-0.0017632</v>
      </c>
      <c r="D50" s="2">
        <v>-0.000112414</v>
      </c>
      <c r="V50" s="11"/>
      <c r="Y50" s="4"/>
      <c r="Z50" s="4"/>
      <c r="AA50" s="4"/>
      <c r="AB50" s="4"/>
      <c r="AC50" s="4"/>
      <c r="AD50" s="4"/>
      <c r="AE50" s="4"/>
      <c r="AF50" s="4"/>
    </row>
    <row r="51" spans="2:32" ht="12.75">
      <c r="B51">
        <v>5</v>
      </c>
      <c r="C51" s="2">
        <v>0.00237623</v>
      </c>
      <c r="D51" s="2">
        <v>-0.000348772</v>
      </c>
      <c r="V51" s="11"/>
      <c r="Y51" s="4"/>
      <c r="Z51" s="4"/>
      <c r="AA51" s="4"/>
      <c r="AB51" s="4"/>
      <c r="AC51" s="4"/>
      <c r="AD51" s="4"/>
      <c r="AE51" s="4"/>
      <c r="AF51" s="4"/>
    </row>
    <row r="52" spans="2:32" ht="12.75">
      <c r="B52">
        <v>6</v>
      </c>
      <c r="C52" s="2">
        <v>-0.00135998</v>
      </c>
      <c r="D52" s="2">
        <v>0.00173028</v>
      </c>
      <c r="V52" s="11"/>
      <c r="Y52" s="4"/>
      <c r="Z52" s="4"/>
      <c r="AA52" s="4"/>
      <c r="AB52" s="4"/>
      <c r="AC52" s="4"/>
      <c r="AD52" s="4"/>
      <c r="AE52" s="4"/>
      <c r="AF52" s="4"/>
    </row>
    <row r="53" spans="2:32" ht="12.75">
      <c r="B53">
        <v>7</v>
      </c>
      <c r="C53" s="2">
        <v>0.0033493</v>
      </c>
      <c r="D53" s="2">
        <v>-0.00114385</v>
      </c>
      <c r="V53" s="11"/>
      <c r="Y53" s="4"/>
      <c r="Z53" s="4"/>
      <c r="AA53" s="4"/>
      <c r="AB53" s="4"/>
      <c r="AC53" s="4"/>
      <c r="AD53" s="4"/>
      <c r="AE53" s="4"/>
      <c r="AF53" s="4"/>
    </row>
    <row r="54" spans="2:32" ht="12.75">
      <c r="B54">
        <v>8</v>
      </c>
      <c r="C54" s="2">
        <v>-0.00209879</v>
      </c>
      <c r="D54" s="2">
        <v>0.00674299</v>
      </c>
      <c r="V54" s="11"/>
      <c r="Y54" s="4"/>
      <c r="Z54" s="4"/>
      <c r="AA54" s="4"/>
      <c r="AB54" s="4"/>
      <c r="AC54" s="4"/>
      <c r="AD54" s="4"/>
      <c r="AE54" s="4"/>
      <c r="AF54" s="4"/>
    </row>
    <row r="55" spans="2:32" ht="12.75">
      <c r="B55">
        <v>9</v>
      </c>
      <c r="C55" s="2">
        <v>0.014047</v>
      </c>
      <c r="D55" s="2">
        <v>-0.00668444</v>
      </c>
      <c r="V55" s="11"/>
      <c r="Y55" s="4"/>
      <c r="Z55" s="4"/>
      <c r="AA55" s="4"/>
      <c r="AB55" s="4"/>
      <c r="AC55" s="4"/>
      <c r="AD55" s="4"/>
      <c r="AE55" s="4"/>
      <c r="AF55" s="4"/>
    </row>
    <row r="56" spans="2:32" ht="12.75">
      <c r="B56">
        <v>10</v>
      </c>
      <c r="C56" s="2">
        <v>0.00170535</v>
      </c>
      <c r="D56" s="2">
        <v>0.0239491</v>
      </c>
      <c r="V56" s="11"/>
      <c r="Y56" s="4"/>
      <c r="Z56" s="4"/>
      <c r="AA56" s="4"/>
      <c r="AB56" s="4"/>
      <c r="AC56" s="4"/>
      <c r="AD56" s="4"/>
      <c r="AE56" s="4"/>
      <c r="AF56" s="4"/>
    </row>
    <row r="57" spans="2:32" ht="12.75">
      <c r="B57">
        <v>11</v>
      </c>
      <c r="C57" s="2">
        <v>0.0331483</v>
      </c>
      <c r="D57" s="2">
        <v>-0.0185009</v>
      </c>
      <c r="V57" s="11"/>
      <c r="Y57" s="4"/>
      <c r="Z57" s="4"/>
      <c r="AA57" s="4"/>
      <c r="AB57" s="4"/>
      <c r="AC57" s="4"/>
      <c r="AD57" s="4"/>
      <c r="AE57" s="4"/>
      <c r="AF57" s="4"/>
    </row>
    <row r="58" spans="2:32" ht="12.75">
      <c r="B58">
        <v>12</v>
      </c>
      <c r="C58" s="2">
        <v>0.0364028</v>
      </c>
      <c r="D58" s="2">
        <v>0.100611</v>
      </c>
      <c r="V58" s="11"/>
      <c r="Y58" s="4"/>
      <c r="Z58" s="4"/>
      <c r="AA58" s="4"/>
      <c r="AB58" s="4"/>
      <c r="AC58" s="4"/>
      <c r="AD58" s="4"/>
      <c r="AE58" s="4"/>
      <c r="AF58" s="4"/>
    </row>
    <row r="59" spans="2:32" ht="12.75">
      <c r="B59">
        <v>13</v>
      </c>
      <c r="C59" s="2">
        <v>0.287497</v>
      </c>
      <c r="D59" s="2">
        <v>-0.242575</v>
      </c>
      <c r="V59" s="11"/>
      <c r="Y59" s="4"/>
      <c r="Z59" s="4"/>
      <c r="AA59" s="4"/>
      <c r="AB59" s="4"/>
      <c r="AC59" s="4"/>
      <c r="AD59" s="4"/>
      <c r="AE59" s="4"/>
      <c r="AF59" s="4"/>
    </row>
    <row r="60" spans="2:4" ht="12.75">
      <c r="B60">
        <v>14</v>
      </c>
      <c r="C60" s="2">
        <v>0.417663</v>
      </c>
      <c r="D60" s="2">
        <v>0.565864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4156253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1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0.204509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-1.01031</v>
      </c>
      <c r="D63" s="2">
        <v>-0.035475</v>
      </c>
    </row>
    <row r="64" spans="2:4" ht="12.75">
      <c r="B64">
        <v>3</v>
      </c>
      <c r="C64" s="2">
        <v>0.0013659</v>
      </c>
      <c r="D64" s="2">
        <v>-0.000456548</v>
      </c>
    </row>
    <row r="65" spans="2:4" ht="12.75">
      <c r="B65">
        <v>4</v>
      </c>
      <c r="C65" s="2">
        <v>-0.00177701</v>
      </c>
      <c r="D65" s="2">
        <v>-9.73279E-05</v>
      </c>
    </row>
    <row r="66" spans="2:4" ht="12.75">
      <c r="B66">
        <v>5</v>
      </c>
      <c r="C66" s="2">
        <v>0.00251962</v>
      </c>
      <c r="D66" s="2">
        <v>-0.000421188</v>
      </c>
    </row>
    <row r="67" spans="2:4" ht="12.75">
      <c r="B67">
        <v>6</v>
      </c>
      <c r="C67" s="2">
        <v>-0.00148987</v>
      </c>
      <c r="D67" s="2">
        <v>0.00163116</v>
      </c>
    </row>
    <row r="68" spans="2:4" ht="12.75">
      <c r="B68">
        <v>7</v>
      </c>
      <c r="C68" s="2">
        <v>0.00352856</v>
      </c>
      <c r="D68" s="2">
        <v>-0.00100074</v>
      </c>
    </row>
    <row r="69" spans="2:4" ht="12.75">
      <c r="B69">
        <v>8</v>
      </c>
      <c r="C69" s="2">
        <v>-0.00241135</v>
      </c>
      <c r="D69" s="2">
        <v>0.00683141</v>
      </c>
    </row>
    <row r="70" spans="2:4" ht="12.75">
      <c r="B70">
        <v>9</v>
      </c>
      <c r="C70" s="2">
        <v>0.0149666</v>
      </c>
      <c r="D70" s="2">
        <v>-0.00692823</v>
      </c>
    </row>
    <row r="71" spans="2:4" ht="12.75">
      <c r="B71">
        <v>10</v>
      </c>
      <c r="C71" s="2">
        <v>0.000162279</v>
      </c>
      <c r="D71" s="2">
        <v>0.0233026</v>
      </c>
    </row>
    <row r="72" spans="2:4" ht="12.75">
      <c r="B72">
        <v>11</v>
      </c>
      <c r="C72" s="2">
        <v>0.0298524</v>
      </c>
      <c r="D72" s="2">
        <v>-0.0182327</v>
      </c>
    </row>
    <row r="73" spans="2:4" ht="12.75">
      <c r="B73">
        <v>12</v>
      </c>
      <c r="C73" s="2">
        <v>0.0390076</v>
      </c>
      <c r="D73" s="2">
        <v>0.104153</v>
      </c>
    </row>
    <row r="74" spans="2:4" ht="12.75">
      <c r="B74">
        <v>13</v>
      </c>
      <c r="C74" s="2">
        <v>0.286281</v>
      </c>
      <c r="D74" s="2">
        <v>-0.229838</v>
      </c>
    </row>
    <row r="75" spans="2:4" ht="12.75">
      <c r="B75">
        <v>14</v>
      </c>
      <c r="C75" s="2">
        <v>0.435163</v>
      </c>
      <c r="D75" s="2">
        <v>0.555423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4156253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1</v>
      </c>
      <c r="L76" t="s">
        <v>62</v>
      </c>
      <c r="M76" t="s">
        <v>82</v>
      </c>
      <c r="N76">
        <v>1701.96</v>
      </c>
      <c r="O76" t="s">
        <v>84</v>
      </c>
      <c r="P76" t="s">
        <v>82</v>
      </c>
      <c r="Q76" s="2">
        <v>0.21007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-1.0109</v>
      </c>
      <c r="D78" s="2">
        <v>-0.0360963</v>
      </c>
    </row>
    <row r="79" spans="2:4" ht="12.75">
      <c r="B79">
        <v>3</v>
      </c>
      <c r="C79" s="2">
        <v>0.00141394</v>
      </c>
      <c r="D79" s="2">
        <v>-0.000442722</v>
      </c>
    </row>
    <row r="80" spans="2:4" ht="12.75">
      <c r="B80">
        <v>4</v>
      </c>
      <c r="C80" s="2">
        <v>-0.00172961</v>
      </c>
      <c r="D80" s="2">
        <v>-0.000106606</v>
      </c>
    </row>
    <row r="81" spans="2:4" ht="12.75">
      <c r="B81">
        <v>5</v>
      </c>
      <c r="C81" s="2">
        <v>0.0024228</v>
      </c>
      <c r="D81" s="2">
        <v>-0.000378491</v>
      </c>
    </row>
    <row r="82" spans="2:4" ht="12.75">
      <c r="B82">
        <v>6</v>
      </c>
      <c r="C82" s="2">
        <v>-0.00134454</v>
      </c>
      <c r="D82" s="2">
        <v>0.0016638</v>
      </c>
    </row>
    <row r="83" spans="2:4" ht="12.75">
      <c r="B83">
        <v>7</v>
      </c>
      <c r="C83" s="2">
        <v>0.00353509</v>
      </c>
      <c r="D83" s="2">
        <v>-0.00114548</v>
      </c>
    </row>
    <row r="84" spans="2:4" ht="12.75">
      <c r="B84">
        <v>8</v>
      </c>
      <c r="C84" s="2">
        <v>-0.00205288</v>
      </c>
      <c r="D84" s="2">
        <v>0.00663259</v>
      </c>
    </row>
    <row r="85" spans="2:4" ht="12.75">
      <c r="B85">
        <v>9</v>
      </c>
      <c r="C85" s="2">
        <v>0.0147138</v>
      </c>
      <c r="D85" s="2">
        <v>-0.00613892</v>
      </c>
    </row>
    <row r="86" spans="2:4" ht="12.75">
      <c r="B86">
        <v>10</v>
      </c>
      <c r="C86" s="2">
        <v>0.000942937</v>
      </c>
      <c r="D86" s="2">
        <v>0.0243569</v>
      </c>
    </row>
    <row r="87" spans="2:4" ht="12.75">
      <c r="B87">
        <v>11</v>
      </c>
      <c r="C87" s="2">
        <v>0.0294024</v>
      </c>
      <c r="D87" s="2">
        <v>-0.0173014</v>
      </c>
    </row>
    <row r="88" spans="2:4" ht="12.75">
      <c r="B88">
        <v>12</v>
      </c>
      <c r="C88" s="2">
        <v>0.0381215</v>
      </c>
      <c r="D88" s="2">
        <v>0.0896129</v>
      </c>
    </row>
    <row r="89" spans="2:4" ht="12.75">
      <c r="B89">
        <v>13</v>
      </c>
      <c r="C89" s="2">
        <v>0.289788</v>
      </c>
      <c r="D89" s="2">
        <v>-0.20547</v>
      </c>
    </row>
    <row r="90" spans="2:4" ht="12.75">
      <c r="B90">
        <v>14</v>
      </c>
      <c r="C90" s="2">
        <v>0.422874</v>
      </c>
      <c r="D90" s="2">
        <v>0.532388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4156253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1</v>
      </c>
      <c r="L91" t="s">
        <v>62</v>
      </c>
      <c r="M91" t="s">
        <v>82</v>
      </c>
      <c r="N91">
        <v>1801.82</v>
      </c>
      <c r="O91" t="s">
        <v>84</v>
      </c>
      <c r="P91" t="s">
        <v>82</v>
      </c>
      <c r="Q91" s="2">
        <v>0.214931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-1.01165</v>
      </c>
      <c r="D93" s="2">
        <v>-0.0358227</v>
      </c>
    </row>
    <row r="94" spans="2:4" ht="12.75">
      <c r="B94">
        <v>3</v>
      </c>
      <c r="C94" s="2">
        <v>0.00145509</v>
      </c>
      <c r="D94" s="2">
        <v>-0.000446031</v>
      </c>
    </row>
    <row r="95" spans="2:4" ht="12.75">
      <c r="B95">
        <v>4</v>
      </c>
      <c r="C95" s="2">
        <v>-0.00168615</v>
      </c>
      <c r="D95" s="2">
        <v>-0.000132969</v>
      </c>
    </row>
    <row r="96" spans="2:4" ht="12.75">
      <c r="B96">
        <v>5</v>
      </c>
      <c r="C96" s="2">
        <v>0.00237722</v>
      </c>
      <c r="D96" s="2">
        <v>-0.000375877</v>
      </c>
    </row>
    <row r="97" spans="2:4" ht="12.75">
      <c r="B97">
        <v>6</v>
      </c>
      <c r="C97" s="2">
        <v>-0.00131588</v>
      </c>
      <c r="D97" s="2">
        <v>0.00159981</v>
      </c>
    </row>
    <row r="98" spans="2:4" ht="12.75">
      <c r="B98">
        <v>7</v>
      </c>
      <c r="C98" s="2">
        <v>0.00347589</v>
      </c>
      <c r="D98" s="2">
        <v>-0.00111104</v>
      </c>
    </row>
    <row r="99" spans="2:4" ht="12.75">
      <c r="B99">
        <v>8</v>
      </c>
      <c r="C99" s="2">
        <v>-0.00205647</v>
      </c>
      <c r="D99" s="2">
        <v>0.00642285</v>
      </c>
    </row>
    <row r="100" spans="2:4" ht="12.75">
      <c r="B100">
        <v>9</v>
      </c>
      <c r="C100" s="2">
        <v>0.0136505</v>
      </c>
      <c r="D100" s="2">
        <v>-0.00606017</v>
      </c>
    </row>
    <row r="101" spans="2:4" ht="12.75">
      <c r="B101">
        <v>10</v>
      </c>
      <c r="C101" s="2">
        <v>0.00116887</v>
      </c>
      <c r="D101" s="2">
        <v>0.0214301</v>
      </c>
    </row>
    <row r="102" spans="2:4" ht="12.75">
      <c r="B102">
        <v>11</v>
      </c>
      <c r="C102" s="2">
        <v>0.0277318</v>
      </c>
      <c r="D102" s="2">
        <v>-0.0217773</v>
      </c>
    </row>
    <row r="103" spans="2:4" ht="12.75">
      <c r="B103">
        <v>12</v>
      </c>
      <c r="C103" s="2">
        <v>0.0342278</v>
      </c>
      <c r="D103" s="2">
        <v>0.0898548</v>
      </c>
    </row>
    <row r="104" spans="2:4" ht="12.75">
      <c r="B104">
        <v>13</v>
      </c>
      <c r="C104" s="2">
        <v>0.30843</v>
      </c>
      <c r="D104" s="2">
        <v>-0.235608</v>
      </c>
    </row>
    <row r="105" spans="2:4" ht="12.75">
      <c r="B105">
        <v>14</v>
      </c>
      <c r="C105" s="2">
        <v>0.400076</v>
      </c>
      <c r="D105" s="2">
        <v>0.53171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L1">
      <selection activeCell="AJ40" sqref="AJ40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4156338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2</v>
      </c>
      <c r="L1" t="s">
        <v>62</v>
      </c>
      <c r="M1" t="s">
        <v>82</v>
      </c>
      <c r="N1">
        <v>503.54</v>
      </c>
      <c r="O1" t="s">
        <v>84</v>
      </c>
      <c r="P1" t="s">
        <v>82</v>
      </c>
      <c r="Q1" s="2">
        <v>0.156169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-0.499133</v>
      </c>
      <c r="D3" s="2">
        <v>-0.00623777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6.93963E-06</v>
      </c>
      <c r="D4" s="2">
        <v>-0.000248754</v>
      </c>
      <c r="S4">
        <v>0</v>
      </c>
      <c r="U4" s="6">
        <f aca="true" ca="1" t="shared" si="2" ref="U4:U10">OFFSET($A$1,U$1+$T$1*$S4-1,13)</f>
        <v>503.54</v>
      </c>
      <c r="V4" s="6"/>
      <c r="W4" s="12">
        <f ca="1">OFFSET($A$1,W$1+$T$1*$S4-1,16)</f>
        <v>0.156169</v>
      </c>
      <c r="X4" s="6">
        <f aca="true" ca="1" t="shared" si="3" ref="X4:AE10">OFFSET($A$1,X$1+$T$1*$S4-1,2)*10000*$T$2</f>
        <v>-4991.33</v>
      </c>
      <c r="Y4" s="6">
        <f ca="1" t="shared" si="3"/>
        <v>0.0693963</v>
      </c>
      <c r="Z4" s="6">
        <f ca="1" t="shared" si="3"/>
        <v>-9.02458</v>
      </c>
      <c r="AA4" s="6">
        <f ca="1" t="shared" si="3"/>
        <v>11.7462</v>
      </c>
      <c r="AB4" s="6">
        <f ca="1" t="shared" si="3"/>
        <v>-5.560129999999999</v>
      </c>
      <c r="AC4" s="6">
        <f ca="1" t="shared" si="3"/>
        <v>15.7095</v>
      </c>
      <c r="AD4" s="6">
        <f ca="1" t="shared" si="3"/>
        <v>-3.92288</v>
      </c>
      <c r="AE4" s="6">
        <f ca="1" t="shared" si="3"/>
        <v>64.0212</v>
      </c>
      <c r="AF4" s="6">
        <f aca="true" ca="1" t="shared" si="4" ref="AF4:AM10">OFFSET($A$1,AF$1+$T$1*$S4-1,3)*10000*$T$2</f>
        <v>-62.377700000000004</v>
      </c>
      <c r="AG4" s="6">
        <f ca="1" t="shared" si="4"/>
        <v>-2.48754</v>
      </c>
      <c r="AH4" s="6">
        <f ca="1" t="shared" si="4"/>
        <v>-0.0897829</v>
      </c>
      <c r="AI4" s="6">
        <f ca="1" t="shared" si="4"/>
        <v>-2.21437</v>
      </c>
      <c r="AJ4" s="6">
        <f ca="1" t="shared" si="4"/>
        <v>7.8761399999999995</v>
      </c>
      <c r="AK4" s="6">
        <f ca="1" t="shared" si="4"/>
        <v>-6.731140000000001</v>
      </c>
      <c r="AL4" s="6">
        <f ca="1" t="shared" si="4"/>
        <v>32.526399999999995</v>
      </c>
      <c r="AM4" s="6">
        <f ca="1" t="shared" si="4"/>
        <v>-37.7009</v>
      </c>
    </row>
    <row r="5" spans="2:39" ht="12.75">
      <c r="B5">
        <v>4</v>
      </c>
      <c r="C5" s="2">
        <v>-0.000902458</v>
      </c>
      <c r="D5" s="2">
        <v>-8.97829E-06</v>
      </c>
      <c r="S5">
        <v>1</v>
      </c>
      <c r="U5" s="6">
        <f ca="1" t="shared" si="2"/>
        <v>1002.83</v>
      </c>
      <c r="V5" s="6"/>
      <c r="W5" s="12">
        <f aca="true" ca="1" t="shared" si="5" ref="W5:W10">OFFSET($A$1,W$1+$T$1*$S5-1,16)</f>
        <v>0.30373</v>
      </c>
      <c r="X5" s="6">
        <f ca="1" t="shared" si="3"/>
        <v>-4991.14</v>
      </c>
      <c r="Y5" s="6">
        <f ca="1" t="shared" si="3"/>
        <v>1.75093</v>
      </c>
      <c r="Z5" s="6">
        <f ca="1" t="shared" si="3"/>
        <v>-8.63107</v>
      </c>
      <c r="AA5" s="6">
        <f ca="1" t="shared" si="3"/>
        <v>11.8023</v>
      </c>
      <c r="AB5" s="6">
        <f ca="1" t="shared" si="3"/>
        <v>-5.15522</v>
      </c>
      <c r="AC5" s="6">
        <f ca="1" t="shared" si="3"/>
        <v>16.4772</v>
      </c>
      <c r="AD5" s="6">
        <f ca="1" t="shared" si="3"/>
        <v>-5.37348</v>
      </c>
      <c r="AE5" s="6">
        <f ca="1" t="shared" si="3"/>
        <v>62.5941</v>
      </c>
      <c r="AF5" s="6">
        <f ca="1" t="shared" si="4"/>
        <v>-63.8564</v>
      </c>
      <c r="AG5" s="6">
        <f ca="1" t="shared" si="4"/>
        <v>-2.50217</v>
      </c>
      <c r="AH5" s="6">
        <f ca="1" t="shared" si="4"/>
        <v>-0.256767</v>
      </c>
      <c r="AI5" s="6">
        <f ca="1" t="shared" si="4"/>
        <v>-2.54572</v>
      </c>
      <c r="AJ5" s="6">
        <f ca="1" t="shared" si="4"/>
        <v>8.088330000000001</v>
      </c>
      <c r="AK5" s="6">
        <f ca="1" t="shared" si="4"/>
        <v>-6.158589999999999</v>
      </c>
      <c r="AL5" s="6">
        <f ca="1" t="shared" si="4"/>
        <v>32.1865</v>
      </c>
      <c r="AM5" s="6">
        <f ca="1" t="shared" si="4"/>
        <v>-36.079</v>
      </c>
    </row>
    <row r="6" spans="2:39" ht="12.75">
      <c r="B6">
        <v>5</v>
      </c>
      <c r="C6" s="2">
        <v>0.00117462</v>
      </c>
      <c r="D6" s="2">
        <v>-0.000221437</v>
      </c>
      <c r="S6">
        <v>2</v>
      </c>
      <c r="U6" s="6">
        <f ca="1" t="shared" si="2"/>
        <v>1302.48</v>
      </c>
      <c r="V6" s="6"/>
      <c r="W6" s="12">
        <f ca="1" t="shared" si="5"/>
        <v>0.369858</v>
      </c>
      <c r="X6" s="6">
        <f ca="1" t="shared" si="3"/>
        <v>-4995.27</v>
      </c>
      <c r="Y6" s="6">
        <f ca="1" t="shared" si="3"/>
        <v>3.70486</v>
      </c>
      <c r="Z6" s="6">
        <f ca="1" t="shared" si="3"/>
        <v>-8.07198</v>
      </c>
      <c r="AA6" s="6">
        <f ca="1" t="shared" si="3"/>
        <v>11.855699999999999</v>
      </c>
      <c r="AB6" s="6">
        <f ca="1" t="shared" si="3"/>
        <v>-5.45714</v>
      </c>
      <c r="AC6" s="6">
        <f ca="1" t="shared" si="3"/>
        <v>16.5127</v>
      </c>
      <c r="AD6" s="6">
        <f ca="1" t="shared" si="3"/>
        <v>-6.95126</v>
      </c>
      <c r="AE6" s="6">
        <f ca="1" t="shared" si="3"/>
        <v>65.7315</v>
      </c>
      <c r="AF6" s="6">
        <f ca="1" t="shared" si="4"/>
        <v>-63.386199999999995</v>
      </c>
      <c r="AG6" s="6">
        <f ca="1" t="shared" si="4"/>
        <v>-2.48985</v>
      </c>
      <c r="AH6" s="6">
        <f ca="1" t="shared" si="4"/>
        <v>-0.36047599999999996</v>
      </c>
      <c r="AI6" s="6">
        <f ca="1" t="shared" si="4"/>
        <v>-2.25109</v>
      </c>
      <c r="AJ6" s="6">
        <f ca="1" t="shared" si="4"/>
        <v>7.966069999999999</v>
      </c>
      <c r="AK6" s="6">
        <f ca="1" t="shared" si="4"/>
        <v>-6.430070000000001</v>
      </c>
      <c r="AL6" s="6">
        <f ca="1" t="shared" si="4"/>
        <v>31.5636</v>
      </c>
      <c r="AM6" s="6">
        <f ca="1" t="shared" si="4"/>
        <v>-33.6177</v>
      </c>
    </row>
    <row r="7" spans="2:39" ht="12.75">
      <c r="B7">
        <v>6</v>
      </c>
      <c r="C7" s="2">
        <v>-0.000556013</v>
      </c>
      <c r="D7" s="2">
        <v>0.000787614</v>
      </c>
      <c r="S7">
        <v>3</v>
      </c>
      <c r="U7" s="6">
        <f ca="1" t="shared" si="2"/>
        <v>1502.2</v>
      </c>
      <c r="V7" s="6"/>
      <c r="W7" s="12">
        <f ca="1" t="shared" si="5"/>
        <v>0.400483</v>
      </c>
      <c r="X7" s="6">
        <f ca="1" t="shared" si="3"/>
        <v>-4999.2300000000005</v>
      </c>
      <c r="Y7" s="6">
        <f ca="1" t="shared" si="3"/>
        <v>5.23898</v>
      </c>
      <c r="Z7" s="6">
        <f ca="1" t="shared" si="3"/>
        <v>-8.00656</v>
      </c>
      <c r="AA7" s="6">
        <f ca="1" t="shared" si="3"/>
        <v>11.615900000000002</v>
      </c>
      <c r="AB7" s="6">
        <f ca="1" t="shared" si="3"/>
        <v>-5.419230000000001</v>
      </c>
      <c r="AC7" s="6">
        <f ca="1" t="shared" si="3"/>
        <v>16.795099999999998</v>
      </c>
      <c r="AD7" s="6">
        <f ca="1" t="shared" si="3"/>
        <v>-6.65391</v>
      </c>
      <c r="AE7" s="6">
        <f ca="1" t="shared" si="3"/>
        <v>64.0298</v>
      </c>
      <c r="AF7" s="6">
        <f ca="1" t="shared" si="4"/>
        <v>-64.8326</v>
      </c>
      <c r="AG7" s="6">
        <f ca="1" t="shared" si="4"/>
        <v>-2.4513300000000005</v>
      </c>
      <c r="AH7" s="6">
        <f ca="1" t="shared" si="4"/>
        <v>-0.150798</v>
      </c>
      <c r="AI7" s="6">
        <f ca="1" t="shared" si="4"/>
        <v>-2.47709</v>
      </c>
      <c r="AJ7" s="6">
        <f ca="1" t="shared" si="4"/>
        <v>8.46893</v>
      </c>
      <c r="AK7" s="6">
        <f ca="1" t="shared" si="4"/>
        <v>-5.8224100000000005</v>
      </c>
      <c r="AL7" s="6">
        <f ca="1" t="shared" si="4"/>
        <v>34.4399</v>
      </c>
      <c r="AM7" s="6">
        <f ca="1" t="shared" si="4"/>
        <v>-36.068599999999996</v>
      </c>
    </row>
    <row r="8" spans="2:39" ht="12.75">
      <c r="B8">
        <v>7</v>
      </c>
      <c r="C8" s="2">
        <v>0.00157095</v>
      </c>
      <c r="D8" s="2">
        <v>-0.000673114</v>
      </c>
      <c r="S8">
        <v>4</v>
      </c>
      <c r="U8" s="6">
        <f ca="1" t="shared" si="2"/>
        <v>1602.06</v>
      </c>
      <c r="V8" s="6"/>
      <c r="W8" s="12">
        <f ca="1" t="shared" si="5"/>
        <v>0.413114</v>
      </c>
      <c r="X8" s="6">
        <f ca="1" t="shared" si="3"/>
        <v>-5001.259999999999</v>
      </c>
      <c r="Y8" s="6">
        <f ca="1" t="shared" si="3"/>
        <v>5.99665</v>
      </c>
      <c r="Z8" s="6">
        <f ca="1" t="shared" si="3"/>
        <v>-7.7805599999999995</v>
      </c>
      <c r="AA8" s="6">
        <f ca="1" t="shared" si="3"/>
        <v>11.968599999999999</v>
      </c>
      <c r="AB8" s="6">
        <f ca="1" t="shared" si="3"/>
        <v>-5.23011</v>
      </c>
      <c r="AC8" s="6">
        <f ca="1" t="shared" si="3"/>
        <v>16.4966</v>
      </c>
      <c r="AD8" s="6">
        <f ca="1" t="shared" si="3"/>
        <v>-6.61789</v>
      </c>
      <c r="AE8" s="6">
        <f ca="1" t="shared" si="3"/>
        <v>66.0325</v>
      </c>
      <c r="AF8" s="6">
        <f ca="1" t="shared" si="4"/>
        <v>-64.5971</v>
      </c>
      <c r="AG8" s="6">
        <f ca="1" t="shared" si="4"/>
        <v>-2.48316</v>
      </c>
      <c r="AH8" s="6">
        <f ca="1" t="shared" si="4"/>
        <v>-0.373319</v>
      </c>
      <c r="AI8" s="6">
        <f ca="1" t="shared" si="4"/>
        <v>-2.3661499999999998</v>
      </c>
      <c r="AJ8" s="6">
        <f ca="1" t="shared" si="4"/>
        <v>8.299479999999999</v>
      </c>
      <c r="AK8" s="6">
        <f ca="1" t="shared" si="4"/>
        <v>-6.43243</v>
      </c>
      <c r="AL8" s="6">
        <f ca="1" t="shared" si="4"/>
        <v>31.404100000000003</v>
      </c>
      <c r="AM8" s="6">
        <f ca="1" t="shared" si="4"/>
        <v>-36.4714</v>
      </c>
    </row>
    <row r="9" spans="2:39" ht="12.75">
      <c r="B9">
        <v>8</v>
      </c>
      <c r="C9" s="2">
        <v>-0.000392288</v>
      </c>
      <c r="D9" s="2">
        <v>0.00325264</v>
      </c>
      <c r="S9">
        <v>5</v>
      </c>
      <c r="U9" s="6">
        <f ca="1" t="shared" si="2"/>
        <v>1701.97</v>
      </c>
      <c r="V9" s="6"/>
      <c r="W9" s="12">
        <f ca="1" t="shared" si="5"/>
        <v>0.424426</v>
      </c>
      <c r="X9" s="6">
        <f ca="1" t="shared" si="3"/>
        <v>-5002.58</v>
      </c>
      <c r="Y9" s="6">
        <f ca="1" t="shared" si="3"/>
        <v>6.483180000000001</v>
      </c>
      <c r="Z9" s="6">
        <f ca="1" t="shared" si="3"/>
        <v>-7.78587</v>
      </c>
      <c r="AA9" s="6">
        <f ca="1" t="shared" si="3"/>
        <v>12.002</v>
      </c>
      <c r="AB9" s="6">
        <f ca="1" t="shared" si="3"/>
        <v>-5.4596</v>
      </c>
      <c r="AC9" s="6">
        <f ca="1" t="shared" si="3"/>
        <v>16.6631</v>
      </c>
      <c r="AD9" s="6">
        <f ca="1" t="shared" si="3"/>
        <v>-6.5513699999999995</v>
      </c>
      <c r="AE9" s="6">
        <f ca="1" t="shared" si="3"/>
        <v>66.48010000000001</v>
      </c>
      <c r="AF9" s="6">
        <f ca="1" t="shared" si="4"/>
        <v>-63.7408</v>
      </c>
      <c r="AG9" s="6">
        <f ca="1" t="shared" si="4"/>
        <v>-2.48412</v>
      </c>
      <c r="AH9" s="6">
        <f ca="1" t="shared" si="4"/>
        <v>-0.226999</v>
      </c>
      <c r="AI9" s="6">
        <f ca="1" t="shared" si="4"/>
        <v>-2.30688</v>
      </c>
      <c r="AJ9" s="6">
        <f ca="1" t="shared" si="4"/>
        <v>7.513389999999999</v>
      </c>
      <c r="AK9" s="6">
        <f ca="1" t="shared" si="4"/>
        <v>-5.688149999999999</v>
      </c>
      <c r="AL9" s="6">
        <f ca="1" t="shared" si="4"/>
        <v>31.3159</v>
      </c>
      <c r="AM9" s="6">
        <f ca="1" t="shared" si="4"/>
        <v>-36.6733</v>
      </c>
    </row>
    <row r="10" spans="2:39" ht="12.75">
      <c r="B10">
        <v>9</v>
      </c>
      <c r="C10" s="2">
        <v>0.00640212</v>
      </c>
      <c r="D10" s="2">
        <v>-0.00377009</v>
      </c>
      <c r="S10">
        <v>6</v>
      </c>
      <c r="U10" s="6">
        <f ca="1" t="shared" si="2"/>
        <v>1801.83</v>
      </c>
      <c r="V10" s="6"/>
      <c r="W10" s="12">
        <f ca="1" t="shared" si="5"/>
        <v>0.434452</v>
      </c>
      <c r="X10" s="6">
        <f ca="1" t="shared" si="3"/>
        <v>-5003.26</v>
      </c>
      <c r="Y10" s="6">
        <f ca="1" t="shared" si="3"/>
        <v>6.9644</v>
      </c>
      <c r="Z10" s="6">
        <f ca="1" t="shared" si="3"/>
        <v>-7.44973</v>
      </c>
      <c r="AA10" s="6">
        <f ca="1" t="shared" si="3"/>
        <v>12.065800000000001</v>
      </c>
      <c r="AB10" s="6">
        <f ca="1" t="shared" si="3"/>
        <v>-6.02367</v>
      </c>
      <c r="AC10" s="6">
        <f ca="1" t="shared" si="3"/>
        <v>16.2511</v>
      </c>
      <c r="AD10" s="6">
        <f ca="1" t="shared" si="3"/>
        <v>-6.99815</v>
      </c>
      <c r="AE10" s="6">
        <f ca="1" t="shared" si="3"/>
        <v>65.29209999999999</v>
      </c>
      <c r="AF10" s="6">
        <f ca="1" t="shared" si="4"/>
        <v>-65.7583</v>
      </c>
      <c r="AG10" s="6">
        <f ca="1" t="shared" si="4"/>
        <v>-2.5415799999999997</v>
      </c>
      <c r="AH10" s="6">
        <f ca="1" t="shared" si="4"/>
        <v>-0.283325</v>
      </c>
      <c r="AI10" s="6">
        <f ca="1" t="shared" si="4"/>
        <v>-2.4974</v>
      </c>
      <c r="AJ10" s="6">
        <f ca="1" t="shared" si="4"/>
        <v>7.97512</v>
      </c>
      <c r="AK10" s="6">
        <f ca="1" t="shared" si="4"/>
        <v>-5.76439</v>
      </c>
      <c r="AL10" s="6">
        <f ca="1" t="shared" si="4"/>
        <v>33.097</v>
      </c>
      <c r="AM10" s="6">
        <f ca="1" t="shared" si="4"/>
        <v>-35.2841</v>
      </c>
    </row>
    <row r="11" spans="2:39" ht="12.75">
      <c r="B11">
        <v>10</v>
      </c>
      <c r="C11" s="2">
        <v>0.00231137</v>
      </c>
      <c r="D11" s="2">
        <v>0.00967515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0.0142372</v>
      </c>
      <c r="D12" s="2">
        <v>-0.0111225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0.021077</v>
      </c>
      <c r="D13" s="2">
        <v>0.0389729</v>
      </c>
      <c r="U13" t="s">
        <v>113</v>
      </c>
      <c r="V13">
        <f>-PI()/2</f>
        <v>-1.5707963267948966</v>
      </c>
      <c r="W13" t="s">
        <v>114</v>
      </c>
    </row>
    <row r="14" spans="2:39" ht="12.75">
      <c r="B14">
        <v>13</v>
      </c>
      <c r="C14" s="2">
        <v>0.133811</v>
      </c>
      <c r="D14" s="2">
        <v>-0.109379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0.244956</v>
      </c>
      <c r="D15" s="2">
        <v>0.2352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4156338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2</v>
      </c>
      <c r="L16" t="s">
        <v>62</v>
      </c>
      <c r="M16" t="s">
        <v>82</v>
      </c>
      <c r="N16">
        <v>1002.83</v>
      </c>
      <c r="O16" t="s">
        <v>84</v>
      </c>
      <c r="P16" t="s">
        <v>82</v>
      </c>
      <c r="Q16" s="2">
        <v>0.30373</v>
      </c>
      <c r="U16" s="6">
        <f>U4</f>
        <v>503.54</v>
      </c>
      <c r="X16" s="6">
        <f>X4*COS(X$14*$V$13)+AF4*SIN(X$14*$V$13)</f>
        <v>4991.33</v>
      </c>
      <c r="Y16" s="6">
        <f aca="true" t="shared" si="7" ref="Y16:AE22">Y4*COS(Y$14*$V$13)+AG4*SIN(Y$14*$V$13)</f>
        <v>-2.48754</v>
      </c>
      <c r="Z16" s="6">
        <f t="shared" si="7"/>
        <v>-9.02458</v>
      </c>
      <c r="AA16" s="6">
        <f t="shared" si="7"/>
        <v>2.2143700000000037</v>
      </c>
      <c r="AB16" s="6">
        <f t="shared" si="7"/>
        <v>5.5601299999999965</v>
      </c>
      <c r="AC16" s="6">
        <f t="shared" si="7"/>
        <v>-6.731140000000008</v>
      </c>
      <c r="AD16" s="6">
        <f t="shared" si="7"/>
        <v>-3.922879999999984</v>
      </c>
      <c r="AE16" s="6">
        <f t="shared" si="7"/>
        <v>37.70090000000003</v>
      </c>
      <c r="AF16" s="6">
        <f>AF4*COS(AF$14*$V$13)-X4*SIN(AF$14*$V$13)</f>
        <v>62.37769999999939</v>
      </c>
      <c r="AG16" s="6">
        <f aca="true" t="shared" si="8" ref="AG16:AM22">AG4*COS(AG$14*$V$13)-Y4*SIN(AG$14*$V$13)</f>
        <v>-0.06939629999999954</v>
      </c>
      <c r="AH16" s="6">
        <f t="shared" si="8"/>
        <v>-0.08978289999999779</v>
      </c>
      <c r="AI16" s="6">
        <f t="shared" si="8"/>
        <v>11.7462</v>
      </c>
      <c r="AJ16" s="6">
        <f t="shared" si="8"/>
        <v>-7.876140000000001</v>
      </c>
      <c r="AK16" s="6">
        <f t="shared" si="8"/>
        <v>-15.709499999999997</v>
      </c>
      <c r="AL16" s="6">
        <f t="shared" si="8"/>
        <v>32.526399999999995</v>
      </c>
      <c r="AM16" s="6">
        <f t="shared" si="8"/>
        <v>64.02119999999998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1002.83</v>
      </c>
      <c r="X17" s="6">
        <f aca="true" t="shared" si="10" ref="X17:X22">X5*COS(X$14*$V$13)+AF5*SIN(X$14*$V$13)</f>
        <v>4991.14</v>
      </c>
      <c r="Y17" s="6">
        <f t="shared" si="7"/>
        <v>-2.5021700000000004</v>
      </c>
      <c r="Z17" s="6">
        <f t="shared" si="7"/>
        <v>-8.63107</v>
      </c>
      <c r="AA17" s="6">
        <f t="shared" si="7"/>
        <v>2.5457200000000038</v>
      </c>
      <c r="AB17" s="6">
        <f t="shared" si="7"/>
        <v>5.155219999999997</v>
      </c>
      <c r="AC17" s="6">
        <f t="shared" si="7"/>
        <v>-6.1585900000000064</v>
      </c>
      <c r="AD17" s="6">
        <f t="shared" si="7"/>
        <v>-5.373479999999984</v>
      </c>
      <c r="AE17" s="6">
        <f t="shared" si="7"/>
        <v>36.079000000000036</v>
      </c>
      <c r="AF17" s="6">
        <f aca="true" t="shared" si="11" ref="AF17:AF22">AF5*COS(AF$14*$V$13)-X5*SIN(AF$14*$V$13)</f>
        <v>63.85639999999939</v>
      </c>
      <c r="AG17" s="6">
        <f t="shared" si="8"/>
        <v>-1.7509299999999997</v>
      </c>
      <c r="AH17" s="6">
        <f t="shared" si="8"/>
        <v>-0.2567669999999979</v>
      </c>
      <c r="AI17" s="6">
        <f t="shared" si="8"/>
        <v>11.8023</v>
      </c>
      <c r="AJ17" s="6">
        <f t="shared" si="8"/>
        <v>-8.088330000000003</v>
      </c>
      <c r="AK17" s="6">
        <f t="shared" si="8"/>
        <v>-16.477199999999996</v>
      </c>
      <c r="AL17" s="6">
        <f t="shared" si="8"/>
        <v>32.1865</v>
      </c>
      <c r="AM17" s="6">
        <f t="shared" si="8"/>
        <v>62.594099999999976</v>
      </c>
    </row>
    <row r="18" spans="2:39" ht="12.75">
      <c r="B18">
        <v>2</v>
      </c>
      <c r="C18" s="2">
        <v>-0.499114</v>
      </c>
      <c r="D18" s="2">
        <v>-0.00638564</v>
      </c>
      <c r="U18" s="6">
        <f t="shared" si="9"/>
        <v>1302.48</v>
      </c>
      <c r="X18" s="6">
        <f t="shared" si="10"/>
        <v>4995.27</v>
      </c>
      <c r="Y18" s="6">
        <f t="shared" si="7"/>
        <v>-2.489850000000001</v>
      </c>
      <c r="Z18" s="6">
        <f t="shared" si="7"/>
        <v>-8.07198</v>
      </c>
      <c r="AA18" s="6">
        <f t="shared" si="7"/>
        <v>2.2510900000000036</v>
      </c>
      <c r="AB18" s="6">
        <f t="shared" si="7"/>
        <v>5.457139999999997</v>
      </c>
      <c r="AC18" s="6">
        <f t="shared" si="7"/>
        <v>-6.430070000000008</v>
      </c>
      <c r="AD18" s="6">
        <f t="shared" si="7"/>
        <v>-6.951259999999985</v>
      </c>
      <c r="AE18" s="6">
        <f t="shared" si="7"/>
        <v>33.617700000000035</v>
      </c>
      <c r="AF18" s="6">
        <f t="shared" si="11"/>
        <v>63.386199999999384</v>
      </c>
      <c r="AG18" s="6">
        <f t="shared" si="8"/>
        <v>-3.7048599999999996</v>
      </c>
      <c r="AH18" s="6">
        <f t="shared" si="8"/>
        <v>-0.36047599999999796</v>
      </c>
      <c r="AI18" s="6">
        <f t="shared" si="8"/>
        <v>11.855699999999999</v>
      </c>
      <c r="AJ18" s="6">
        <f t="shared" si="8"/>
        <v>-7.966070000000001</v>
      </c>
      <c r="AK18" s="6">
        <f t="shared" si="8"/>
        <v>-16.512699999999995</v>
      </c>
      <c r="AL18" s="6">
        <f t="shared" si="8"/>
        <v>31.563600000000005</v>
      </c>
      <c r="AM18" s="6">
        <f t="shared" si="8"/>
        <v>65.73149999999998</v>
      </c>
    </row>
    <row r="19" spans="2:39" ht="12.75">
      <c r="B19">
        <v>3</v>
      </c>
      <c r="C19" s="2">
        <v>0.000175093</v>
      </c>
      <c r="D19" s="2">
        <v>-0.000250217</v>
      </c>
      <c r="U19" s="6">
        <f t="shared" si="9"/>
        <v>1502.2</v>
      </c>
      <c r="X19" s="6">
        <f t="shared" si="10"/>
        <v>4999.2300000000005</v>
      </c>
      <c r="Y19" s="6">
        <f t="shared" si="7"/>
        <v>-2.4513300000000013</v>
      </c>
      <c r="Z19" s="6">
        <f t="shared" si="7"/>
        <v>-8.00656</v>
      </c>
      <c r="AA19" s="6">
        <f t="shared" si="7"/>
        <v>2.4770900000000036</v>
      </c>
      <c r="AB19" s="6">
        <f t="shared" si="7"/>
        <v>5.419229999999997</v>
      </c>
      <c r="AC19" s="6">
        <f t="shared" si="7"/>
        <v>-5.822410000000008</v>
      </c>
      <c r="AD19" s="6">
        <f t="shared" si="7"/>
        <v>-6.653909999999983</v>
      </c>
      <c r="AE19" s="6">
        <f t="shared" si="7"/>
        <v>36.06860000000003</v>
      </c>
      <c r="AF19" s="6">
        <f t="shared" si="11"/>
        <v>64.83259999999939</v>
      </c>
      <c r="AG19" s="6">
        <f t="shared" si="8"/>
        <v>-5.238979999999999</v>
      </c>
      <c r="AH19" s="6">
        <f t="shared" si="8"/>
        <v>-0.15079799999999802</v>
      </c>
      <c r="AI19" s="6">
        <f t="shared" si="8"/>
        <v>11.615900000000002</v>
      </c>
      <c r="AJ19" s="6">
        <f t="shared" si="8"/>
        <v>-8.468930000000002</v>
      </c>
      <c r="AK19" s="6">
        <f t="shared" si="8"/>
        <v>-16.795099999999994</v>
      </c>
      <c r="AL19" s="6">
        <f t="shared" si="8"/>
        <v>34.4399</v>
      </c>
      <c r="AM19" s="6">
        <f t="shared" si="8"/>
        <v>64.02979999999998</v>
      </c>
    </row>
    <row r="20" spans="2:39" ht="12.75">
      <c r="B20">
        <v>4</v>
      </c>
      <c r="C20" s="2">
        <v>-0.000863107</v>
      </c>
      <c r="D20" s="2">
        <v>-2.56767E-05</v>
      </c>
      <c r="U20" s="6">
        <f t="shared" si="9"/>
        <v>1602.06</v>
      </c>
      <c r="X20" s="6">
        <f t="shared" si="10"/>
        <v>5001.259999999999</v>
      </c>
      <c r="Y20" s="6">
        <f t="shared" si="7"/>
        <v>-2.4831600000000007</v>
      </c>
      <c r="Z20" s="6">
        <f t="shared" si="7"/>
        <v>-7.7805599999999995</v>
      </c>
      <c r="AA20" s="6">
        <f t="shared" si="7"/>
        <v>2.3661500000000033</v>
      </c>
      <c r="AB20" s="6">
        <f t="shared" si="7"/>
        <v>5.230109999999997</v>
      </c>
      <c r="AC20" s="6">
        <f t="shared" si="7"/>
        <v>-6.432430000000007</v>
      </c>
      <c r="AD20" s="6">
        <f t="shared" si="7"/>
        <v>-6.617889999999985</v>
      </c>
      <c r="AE20" s="6">
        <f t="shared" si="7"/>
        <v>36.47140000000004</v>
      </c>
      <c r="AF20" s="6">
        <f t="shared" si="11"/>
        <v>64.59709999999939</v>
      </c>
      <c r="AG20" s="6">
        <f t="shared" si="8"/>
        <v>-5.996649999999999</v>
      </c>
      <c r="AH20" s="6">
        <f t="shared" si="8"/>
        <v>-0.3733189999999981</v>
      </c>
      <c r="AI20" s="6">
        <f t="shared" si="8"/>
        <v>11.968599999999999</v>
      </c>
      <c r="AJ20" s="6">
        <f t="shared" si="8"/>
        <v>-8.29948</v>
      </c>
      <c r="AK20" s="6">
        <f t="shared" si="8"/>
        <v>-16.496599999999997</v>
      </c>
      <c r="AL20" s="6">
        <f t="shared" si="8"/>
        <v>31.404100000000007</v>
      </c>
      <c r="AM20" s="6">
        <f t="shared" si="8"/>
        <v>66.03249999999998</v>
      </c>
    </row>
    <row r="21" spans="2:39" ht="12.75">
      <c r="B21">
        <v>5</v>
      </c>
      <c r="C21" s="2">
        <v>0.00118023</v>
      </c>
      <c r="D21" s="2">
        <v>-0.000254572</v>
      </c>
      <c r="U21" s="6">
        <f t="shared" si="9"/>
        <v>1701.97</v>
      </c>
      <c r="X21" s="6">
        <f t="shared" si="10"/>
        <v>5002.58</v>
      </c>
      <c r="Y21" s="6">
        <f t="shared" si="7"/>
        <v>-2.484120000000001</v>
      </c>
      <c r="Z21" s="6">
        <f t="shared" si="7"/>
        <v>-7.78587</v>
      </c>
      <c r="AA21" s="6">
        <f t="shared" si="7"/>
        <v>2.3068800000000036</v>
      </c>
      <c r="AB21" s="6">
        <f t="shared" si="7"/>
        <v>5.459599999999997</v>
      </c>
      <c r="AC21" s="6">
        <f t="shared" si="7"/>
        <v>-5.6881500000000065</v>
      </c>
      <c r="AD21" s="6">
        <f t="shared" si="7"/>
        <v>-6.551369999999984</v>
      </c>
      <c r="AE21" s="6">
        <f t="shared" si="7"/>
        <v>36.67330000000003</v>
      </c>
      <c r="AF21" s="6">
        <f t="shared" si="11"/>
        <v>63.74079999999939</v>
      </c>
      <c r="AG21" s="6">
        <f t="shared" si="8"/>
        <v>-6.48318</v>
      </c>
      <c r="AH21" s="6">
        <f t="shared" si="8"/>
        <v>-0.2269989999999981</v>
      </c>
      <c r="AI21" s="6">
        <f t="shared" si="8"/>
        <v>12.002</v>
      </c>
      <c r="AJ21" s="6">
        <f t="shared" si="8"/>
        <v>-7.513390000000001</v>
      </c>
      <c r="AK21" s="6">
        <f t="shared" si="8"/>
        <v>-16.663099999999996</v>
      </c>
      <c r="AL21" s="6">
        <f t="shared" si="8"/>
        <v>31.315900000000003</v>
      </c>
      <c r="AM21" s="6">
        <f t="shared" si="8"/>
        <v>66.4801</v>
      </c>
    </row>
    <row r="22" spans="2:39" ht="12.75">
      <c r="B22">
        <v>6</v>
      </c>
      <c r="C22" s="2">
        <v>-0.000515522</v>
      </c>
      <c r="D22" s="2">
        <v>0.000808833</v>
      </c>
      <c r="U22" s="6">
        <f t="shared" si="9"/>
        <v>1801.83</v>
      </c>
      <c r="X22" s="6">
        <f t="shared" si="10"/>
        <v>5003.26</v>
      </c>
      <c r="Y22" s="6">
        <f t="shared" si="7"/>
        <v>-2.541580000000001</v>
      </c>
      <c r="Z22" s="6">
        <f t="shared" si="7"/>
        <v>-7.44973</v>
      </c>
      <c r="AA22" s="6">
        <f t="shared" si="7"/>
        <v>2.4974000000000034</v>
      </c>
      <c r="AB22" s="6">
        <f t="shared" si="7"/>
        <v>6.023669999999997</v>
      </c>
      <c r="AC22" s="6">
        <f t="shared" si="7"/>
        <v>-5.764390000000007</v>
      </c>
      <c r="AD22" s="6">
        <f t="shared" si="7"/>
        <v>-6.998149999999984</v>
      </c>
      <c r="AE22" s="6">
        <f t="shared" si="7"/>
        <v>35.28410000000004</v>
      </c>
      <c r="AF22" s="6">
        <f t="shared" si="11"/>
        <v>65.7582999999994</v>
      </c>
      <c r="AG22" s="6">
        <f t="shared" si="8"/>
        <v>-6.9643999999999995</v>
      </c>
      <c r="AH22" s="6">
        <f t="shared" si="8"/>
        <v>-0.28332499999999816</v>
      </c>
      <c r="AI22" s="6">
        <f t="shared" si="8"/>
        <v>12.065800000000001</v>
      </c>
      <c r="AJ22" s="6">
        <f t="shared" si="8"/>
        <v>-7.975120000000002</v>
      </c>
      <c r="AK22" s="6">
        <f t="shared" si="8"/>
        <v>-16.251099999999997</v>
      </c>
      <c r="AL22" s="6">
        <f t="shared" si="8"/>
        <v>33.097</v>
      </c>
      <c r="AM22" s="6">
        <f t="shared" si="8"/>
        <v>65.29209999999998</v>
      </c>
    </row>
    <row r="23" spans="2:33" ht="12.75">
      <c r="B23">
        <v>7</v>
      </c>
      <c r="C23" s="2">
        <v>0.00164772</v>
      </c>
      <c r="D23" s="2">
        <v>-0.000615859</v>
      </c>
      <c r="AG23" s="1"/>
    </row>
    <row r="24" spans="2:33" ht="12.75">
      <c r="B24">
        <v>8</v>
      </c>
      <c r="C24" s="2">
        <v>-0.000537348</v>
      </c>
      <c r="D24" s="2">
        <v>0.00321865</v>
      </c>
      <c r="AG24" s="1"/>
    </row>
    <row r="25" spans="2:33" ht="12.75">
      <c r="B25">
        <v>9</v>
      </c>
      <c r="C25" s="2">
        <v>0.00625941</v>
      </c>
      <c r="D25" s="2">
        <v>-0.0036079</v>
      </c>
      <c r="AG25" s="1"/>
    </row>
    <row r="26" spans="2:33" ht="12.75">
      <c r="B26">
        <v>10</v>
      </c>
      <c r="C26" s="2">
        <v>0.00207464</v>
      </c>
      <c r="D26" s="2">
        <v>0.0105726</v>
      </c>
      <c r="AG26" s="1"/>
    </row>
    <row r="27" spans="2:33" ht="12.75">
      <c r="B27">
        <v>11</v>
      </c>
      <c r="C27" s="2">
        <v>0.0124329</v>
      </c>
      <c r="D27" s="2">
        <v>-0.0109731</v>
      </c>
      <c r="AG27" s="1"/>
    </row>
    <row r="28" spans="2:33" ht="12.75">
      <c r="B28">
        <v>12</v>
      </c>
      <c r="C28" s="2">
        <v>0.0217038</v>
      </c>
      <c r="D28" s="2">
        <v>0.040337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0.115789</v>
      </c>
      <c r="D29" s="2">
        <v>-0.103687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0.259486</v>
      </c>
      <c r="D30" s="2">
        <v>0.230496</v>
      </c>
      <c r="U30" t="s">
        <v>111</v>
      </c>
      <c r="V30" s="11">
        <f>K1</f>
        <v>2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4156338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2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0.369858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503.54</v>
      </c>
      <c r="X32" s="13"/>
    </row>
    <row r="33" spans="2:32" ht="12.75">
      <c r="B33">
        <v>2</v>
      </c>
      <c r="C33" s="2">
        <v>-0.499527</v>
      </c>
      <c r="D33" s="2">
        <v>-0.00633862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0.000370486</v>
      </c>
      <c r="D34" s="2">
        <v>-0.000248985</v>
      </c>
      <c r="V34" s="11">
        <f aca="true" t="shared" si="12" ref="V34:V44">W34+$V$30</f>
        <v>1.5</v>
      </c>
      <c r="W34">
        <v>-0.5</v>
      </c>
      <c r="Y34" s="4">
        <f>Y$29*AG$16*$W34^Y$30</f>
        <v>0.017349074999999884</v>
      </c>
      <c r="Z34" s="4">
        <f>Z$29*Z$16*$W34^Z$30</f>
        <v>-1.1280725</v>
      </c>
      <c r="AA34" s="4">
        <f>AA$29*AI$16*$W34^AA$30</f>
        <v>0.7341375</v>
      </c>
      <c r="AB34" s="4">
        <f>AB$29*AB$16*$W34^AB$30</f>
        <v>-0.1737540624999999</v>
      </c>
      <c r="AC34" s="4">
        <f>AC$29*AK$16*$W34^AC$30</f>
        <v>0.24546093749999995</v>
      </c>
      <c r="AD34" s="4">
        <f>AD$29*AD$16*$W34^AD$30</f>
        <v>-0.030647499999999876</v>
      </c>
      <c r="AE34" s="4">
        <f>AE$29*AM$16*$W34^AE$30</f>
        <v>0.2500828124999999</v>
      </c>
      <c r="AF34" s="4">
        <f>SUM(Y34:AE34)</f>
        <v>-0.08544373750000012</v>
      </c>
    </row>
    <row r="35" spans="2:32" ht="12.75">
      <c r="B35">
        <v>4</v>
      </c>
      <c r="C35" s="2">
        <v>-0.000807198</v>
      </c>
      <c r="D35" s="2">
        <v>-3.60476E-05</v>
      </c>
      <c r="V35" s="11">
        <f t="shared" si="12"/>
        <v>1.6</v>
      </c>
      <c r="W35">
        <v>-0.4</v>
      </c>
      <c r="Y35" s="4">
        <f aca="true" t="shared" si="13" ref="Y35:Y44">Y$29*AG$16*$W35^Y$30</f>
        <v>0.011103407999999928</v>
      </c>
      <c r="Z35" s="4">
        <f aca="true" t="shared" si="14" ref="Z35:Z44">Z$29*Z$16*$W35^Z$30</f>
        <v>-0.5775731200000002</v>
      </c>
      <c r="AA35" s="4">
        <f aca="true" t="shared" si="15" ref="AA35:AA44">AA$29*AI$16*$W35^AA$30</f>
        <v>0.30070272000000015</v>
      </c>
      <c r="AB35" s="4">
        <f aca="true" t="shared" si="16" ref="AB35:AB44">AB$29*AB$16*$W35^AB$30</f>
        <v>-0.0569357312</v>
      </c>
      <c r="AC35" s="4">
        <f aca="true" t="shared" si="17" ref="AC35:AC44">AC$29*AK$16*$W35^AC$30</f>
        <v>0.06434611200000002</v>
      </c>
      <c r="AD35" s="4">
        <f aca="true" t="shared" si="18" ref="AD35:AD44">AD$29*AD$16*$W35^AD$30</f>
        <v>-0.006427246591999979</v>
      </c>
      <c r="AE35" s="4">
        <f aca="true" t="shared" si="19" ref="AE35:AE44">AE$29*AM$16*$W35^AE$30</f>
        <v>0.041956933632000024</v>
      </c>
      <c r="AF35" s="4">
        <f aca="true" t="shared" si="20" ref="AF35:AF44">SUM(Y35:AE35)</f>
        <v>-0.22282692416</v>
      </c>
    </row>
    <row r="36" spans="2:32" ht="12.75">
      <c r="B36">
        <v>5</v>
      </c>
      <c r="C36" s="2">
        <v>0.00118557</v>
      </c>
      <c r="D36" s="2">
        <v>-0.000225109</v>
      </c>
      <c r="V36" s="11">
        <f t="shared" si="12"/>
        <v>1.7</v>
      </c>
      <c r="W36">
        <v>-0.3</v>
      </c>
      <c r="Y36" s="4">
        <f t="shared" si="13"/>
        <v>0.006245666999999958</v>
      </c>
      <c r="Z36" s="4">
        <f t="shared" si="14"/>
        <v>-0.24366366</v>
      </c>
      <c r="AA36" s="4">
        <f t="shared" si="15"/>
        <v>0.09514422</v>
      </c>
      <c r="AB36" s="4">
        <f t="shared" si="16"/>
        <v>-0.01351111589999999</v>
      </c>
      <c r="AC36" s="4">
        <f t="shared" si="17"/>
        <v>0.011452225499999996</v>
      </c>
      <c r="AD36" s="4">
        <f t="shared" si="18"/>
        <v>-0.0008579338559999964</v>
      </c>
      <c r="AE36" s="4">
        <f t="shared" si="19"/>
        <v>0.004200430931999998</v>
      </c>
      <c r="AF36" s="4">
        <f t="shared" si="20"/>
        <v>-0.14099016632400002</v>
      </c>
    </row>
    <row r="37" spans="2:32" ht="12.75">
      <c r="B37">
        <v>6</v>
      </c>
      <c r="C37" s="2">
        <v>-0.000545714</v>
      </c>
      <c r="D37" s="2">
        <v>0.000796607</v>
      </c>
      <c r="V37" s="11">
        <f t="shared" si="12"/>
        <v>1.8</v>
      </c>
      <c r="W37">
        <v>-0.2</v>
      </c>
      <c r="Y37" s="4">
        <f t="shared" si="13"/>
        <v>0.002775851999999982</v>
      </c>
      <c r="Z37" s="4">
        <f t="shared" si="14"/>
        <v>-0.07219664000000002</v>
      </c>
      <c r="AA37" s="4">
        <f t="shared" si="15"/>
        <v>0.01879392000000001</v>
      </c>
      <c r="AB37" s="4">
        <f t="shared" si="16"/>
        <v>-0.0017792416</v>
      </c>
      <c r="AC37" s="4">
        <f t="shared" si="17"/>
        <v>0.0010054080000000004</v>
      </c>
      <c r="AD37" s="4">
        <f t="shared" si="18"/>
        <v>-5.0212863999999834E-05</v>
      </c>
      <c r="AE37" s="4">
        <f t="shared" si="19"/>
        <v>0.0001638942720000001</v>
      </c>
      <c r="AF37" s="4">
        <f t="shared" si="20"/>
        <v>-0.05128702019200004</v>
      </c>
    </row>
    <row r="38" spans="2:32" ht="12.75">
      <c r="B38">
        <v>7</v>
      </c>
      <c r="C38" s="2">
        <v>0.00165127</v>
      </c>
      <c r="D38" s="2">
        <v>-0.000643007</v>
      </c>
      <c r="V38" s="11">
        <f t="shared" si="12"/>
        <v>1.9</v>
      </c>
      <c r="W38">
        <v>-0.1</v>
      </c>
      <c r="Y38" s="4">
        <f t="shared" si="13"/>
        <v>0.0006939629999999955</v>
      </c>
      <c r="Z38" s="4">
        <f t="shared" si="14"/>
        <v>-0.009024580000000003</v>
      </c>
      <c r="AA38" s="4">
        <f t="shared" si="15"/>
        <v>0.0011746200000000006</v>
      </c>
      <c r="AB38" s="4">
        <f t="shared" si="16"/>
        <v>-5.56013E-05</v>
      </c>
      <c r="AC38" s="4">
        <f t="shared" si="17"/>
        <v>1.5709500000000006E-05</v>
      </c>
      <c r="AD38" s="4">
        <f t="shared" si="18"/>
        <v>-3.922879999999987E-07</v>
      </c>
      <c r="AE38" s="4">
        <f t="shared" si="19"/>
        <v>6.402120000000004E-07</v>
      </c>
      <c r="AF38" s="4">
        <f t="shared" si="20"/>
        <v>-0.0071956408760000075</v>
      </c>
    </row>
    <row r="39" spans="2:32" ht="12.75">
      <c r="B39">
        <v>8</v>
      </c>
      <c r="C39" s="2">
        <v>-0.000695126</v>
      </c>
      <c r="D39" s="2">
        <v>0.00315636</v>
      </c>
      <c r="V39" s="11">
        <f t="shared" si="12"/>
        <v>2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0.00657315</v>
      </c>
      <c r="D40" s="2">
        <v>-0.00336177</v>
      </c>
      <c r="V40" s="11">
        <f t="shared" si="12"/>
        <v>2.1</v>
      </c>
      <c r="W40">
        <v>0.1</v>
      </c>
      <c r="Y40" s="4">
        <f t="shared" si="13"/>
        <v>0.0006939629999999955</v>
      </c>
      <c r="Z40" s="4">
        <f t="shared" si="14"/>
        <v>0.009024580000000003</v>
      </c>
      <c r="AA40" s="4">
        <f t="shared" si="15"/>
        <v>0.0011746200000000006</v>
      </c>
      <c r="AB40" s="4">
        <f t="shared" si="16"/>
        <v>5.56013E-05</v>
      </c>
      <c r="AC40" s="4">
        <f t="shared" si="17"/>
        <v>1.5709500000000006E-05</v>
      </c>
      <c r="AD40" s="4">
        <f t="shared" si="18"/>
        <v>3.922879999999987E-07</v>
      </c>
      <c r="AE40" s="4">
        <f t="shared" si="19"/>
        <v>6.402120000000004E-07</v>
      </c>
      <c r="AF40" s="4">
        <f t="shared" si="20"/>
        <v>0.0109655063</v>
      </c>
    </row>
    <row r="41" spans="2:32" ht="12.75">
      <c r="B41">
        <v>10</v>
      </c>
      <c r="C41" s="2">
        <v>0.00234619</v>
      </c>
      <c r="D41" s="2">
        <v>0.0108187</v>
      </c>
      <c r="V41" s="11">
        <f t="shared" si="12"/>
        <v>2.2</v>
      </c>
      <c r="W41">
        <v>0.2</v>
      </c>
      <c r="Y41" s="4">
        <f t="shared" si="13"/>
        <v>0.002775851999999982</v>
      </c>
      <c r="Z41" s="4">
        <f t="shared" si="14"/>
        <v>0.07219664000000002</v>
      </c>
      <c r="AA41" s="4">
        <f t="shared" si="15"/>
        <v>0.01879392000000001</v>
      </c>
      <c r="AB41" s="4">
        <f t="shared" si="16"/>
        <v>0.0017792416</v>
      </c>
      <c r="AC41" s="4">
        <f t="shared" si="17"/>
        <v>0.0010054080000000004</v>
      </c>
      <c r="AD41" s="4">
        <f t="shared" si="18"/>
        <v>5.0212863999999834E-05</v>
      </c>
      <c r="AE41" s="4">
        <f t="shared" si="19"/>
        <v>0.0001638942720000001</v>
      </c>
      <c r="AF41" s="4">
        <f t="shared" si="20"/>
        <v>0.09676516873600001</v>
      </c>
    </row>
    <row r="42" spans="2:32" ht="12.75">
      <c r="B42">
        <v>11</v>
      </c>
      <c r="C42" s="2">
        <v>0.0136442</v>
      </c>
      <c r="D42" s="2">
        <v>-0.0113582</v>
      </c>
      <c r="V42" s="11">
        <f t="shared" si="12"/>
        <v>2.3</v>
      </c>
      <c r="W42">
        <v>0.3</v>
      </c>
      <c r="Y42" s="4">
        <f t="shared" si="13"/>
        <v>0.006245666999999958</v>
      </c>
      <c r="Z42" s="4">
        <f t="shared" si="14"/>
        <v>0.24366366</v>
      </c>
      <c r="AA42" s="4">
        <f t="shared" si="15"/>
        <v>0.09514422</v>
      </c>
      <c r="AB42" s="4">
        <f t="shared" si="16"/>
        <v>0.01351111589999999</v>
      </c>
      <c r="AC42" s="4">
        <f t="shared" si="17"/>
        <v>0.011452225499999996</v>
      </c>
      <c r="AD42" s="4">
        <f t="shared" si="18"/>
        <v>0.0008579338559999964</v>
      </c>
      <c r="AE42" s="4">
        <f t="shared" si="19"/>
        <v>0.004200430931999998</v>
      </c>
      <c r="AF42" s="4">
        <f t="shared" si="20"/>
        <v>0.3750752531879999</v>
      </c>
    </row>
    <row r="43" spans="2:32" ht="12.75">
      <c r="B43">
        <v>12</v>
      </c>
      <c r="C43" s="2">
        <v>0.0224054</v>
      </c>
      <c r="D43" s="2">
        <v>0.0427849</v>
      </c>
      <c r="V43" s="11">
        <f t="shared" si="12"/>
        <v>2.4</v>
      </c>
      <c r="W43">
        <v>0.4</v>
      </c>
      <c r="Y43" s="4">
        <f t="shared" si="13"/>
        <v>0.011103407999999928</v>
      </c>
      <c r="Z43" s="4">
        <f t="shared" si="14"/>
        <v>0.5775731200000002</v>
      </c>
      <c r="AA43" s="4">
        <f t="shared" si="15"/>
        <v>0.30070272000000015</v>
      </c>
      <c r="AB43" s="4">
        <f t="shared" si="16"/>
        <v>0.0569357312</v>
      </c>
      <c r="AC43" s="4">
        <f t="shared" si="17"/>
        <v>0.06434611200000002</v>
      </c>
      <c r="AD43" s="4">
        <f t="shared" si="18"/>
        <v>0.006427246591999979</v>
      </c>
      <c r="AE43" s="4">
        <f t="shared" si="19"/>
        <v>0.041956933632000024</v>
      </c>
      <c r="AF43" s="4">
        <f t="shared" si="20"/>
        <v>1.0590452714240002</v>
      </c>
    </row>
    <row r="44" spans="2:32" ht="12.75">
      <c r="B44">
        <v>13</v>
      </c>
      <c r="C44" s="2">
        <v>0.139001</v>
      </c>
      <c r="D44" s="2">
        <v>-0.117128</v>
      </c>
      <c r="V44" s="11">
        <f t="shared" si="12"/>
        <v>2.5</v>
      </c>
      <c r="W44">
        <v>0.5</v>
      </c>
      <c r="Y44" s="4">
        <f t="shared" si="13"/>
        <v>0.017349074999999884</v>
      </c>
      <c r="Z44" s="4">
        <f t="shared" si="14"/>
        <v>1.1280725</v>
      </c>
      <c r="AA44" s="4">
        <f t="shared" si="15"/>
        <v>0.7341375</v>
      </c>
      <c r="AB44" s="4">
        <f t="shared" si="16"/>
        <v>0.1737540624999999</v>
      </c>
      <c r="AC44" s="4">
        <f t="shared" si="17"/>
        <v>0.24546093749999995</v>
      </c>
      <c r="AD44" s="4">
        <f t="shared" si="18"/>
        <v>0.030647499999999876</v>
      </c>
      <c r="AE44" s="4">
        <f t="shared" si="19"/>
        <v>0.2500828124999999</v>
      </c>
      <c r="AF44" s="4">
        <f t="shared" si="20"/>
        <v>2.5795043874999997</v>
      </c>
    </row>
    <row r="45" spans="2:22" ht="12.75">
      <c r="B45">
        <v>14</v>
      </c>
      <c r="C45" s="2">
        <v>0.244836</v>
      </c>
      <c r="D45" s="2">
        <v>0.206566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4156338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2</v>
      </c>
      <c r="L46" t="s">
        <v>62</v>
      </c>
      <c r="M46" t="s">
        <v>82</v>
      </c>
      <c r="N46">
        <v>1502.2</v>
      </c>
      <c r="O46" t="s">
        <v>84</v>
      </c>
      <c r="P46" t="s">
        <v>82</v>
      </c>
      <c r="Q46" s="2">
        <v>0.400483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1801.83</v>
      </c>
      <c r="X47" s="13"/>
    </row>
    <row r="48" spans="2:32" ht="12.75">
      <c r="B48">
        <v>2</v>
      </c>
      <c r="C48" s="2">
        <v>-0.499923</v>
      </c>
      <c r="D48" s="2">
        <v>-0.00648326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0.000523898</v>
      </c>
      <c r="D49" s="2">
        <v>-0.000245133</v>
      </c>
      <c r="V49" s="11">
        <f aca="true" t="shared" si="21" ref="V49:V59">W49+$V$30</f>
        <v>1.5</v>
      </c>
      <c r="W49">
        <v>-0.5</v>
      </c>
      <c r="Y49" s="4">
        <f>Y$29*AG$22*$W49^Y$30</f>
        <v>1.7410999999999999</v>
      </c>
      <c r="Z49" s="4">
        <f>Z$29*Z$22*$W49^Z$30</f>
        <v>-0.93121625</v>
      </c>
      <c r="AA49" s="4">
        <f>AA$29*AI$22*$W49^AA$30</f>
        <v>0.7541125000000001</v>
      </c>
      <c r="AB49" s="4">
        <f>AB$29*AB$22*$W49^AB$30</f>
        <v>-0.18823968749999992</v>
      </c>
      <c r="AC49" s="4">
        <f>AC$29*AK$22*$W49^AC$30</f>
        <v>0.25392343749999996</v>
      </c>
      <c r="AD49" s="4">
        <f>AD$29*AD$22*$W49^AD$30</f>
        <v>-0.054673046874999874</v>
      </c>
      <c r="AE49" s="4">
        <f>AE$29*AM$22*$W49^AE$30</f>
        <v>0.2550472656249999</v>
      </c>
      <c r="AF49" s="4">
        <f>SUM(Y49:AE49)</f>
        <v>1.83005421875</v>
      </c>
    </row>
    <row r="50" spans="2:32" ht="12.75">
      <c r="B50">
        <v>4</v>
      </c>
      <c r="C50" s="2">
        <v>-0.000800656</v>
      </c>
      <c r="D50" s="2">
        <v>-1.50798E-05</v>
      </c>
      <c r="V50" s="11">
        <f t="shared" si="21"/>
        <v>1.6</v>
      </c>
      <c r="W50">
        <v>-0.4</v>
      </c>
      <c r="Y50" s="4">
        <f aca="true" t="shared" si="22" ref="Y50:Y59">Y$29*AG$22*$W50^Y$30</f>
        <v>1.1143040000000002</v>
      </c>
      <c r="Z50" s="4">
        <f aca="true" t="shared" si="23" ref="Z50:Z59">Z$29*Z$22*$W50^Z$30</f>
        <v>-0.4767827200000001</v>
      </c>
      <c r="AA50" s="4">
        <f aca="true" t="shared" si="24" ref="AA50:AA59">AA$29*AI$22*$W50^AA$30</f>
        <v>0.3088844800000002</v>
      </c>
      <c r="AB50" s="4">
        <f aca="true" t="shared" si="25" ref="AB50:AB59">AB$29*AB$22*$W50^AB$30</f>
        <v>-0.06168238080000001</v>
      </c>
      <c r="AC50" s="4">
        <f aca="true" t="shared" si="26" ref="AC50:AC59">AC$29*AK$22*$W50^AC$30</f>
        <v>0.06656450560000003</v>
      </c>
      <c r="AD50" s="4">
        <f aca="true" t="shared" si="27" ref="AD50:AD59">AD$29*AD$22*$W50^AD$30</f>
        <v>-0.011465768959999982</v>
      </c>
      <c r="AE50" s="4">
        <f aca="true" t="shared" si="28" ref="AE50:AE59">AE$29*AM$22*$W50^AE$30</f>
        <v>0.04278983065600002</v>
      </c>
      <c r="AF50" s="4">
        <f aca="true" t="shared" si="29" ref="AF50:AF59">SUM(Y50:AE50)</f>
        <v>0.9826119464960004</v>
      </c>
    </row>
    <row r="51" spans="2:32" ht="12.75">
      <c r="B51">
        <v>5</v>
      </c>
      <c r="C51" s="2">
        <v>0.00116159</v>
      </c>
      <c r="D51" s="2">
        <v>-0.000247709</v>
      </c>
      <c r="V51" s="11">
        <f t="shared" si="21"/>
        <v>1.7</v>
      </c>
      <c r="W51">
        <v>-0.3</v>
      </c>
      <c r="Y51" s="4">
        <f t="shared" si="22"/>
        <v>0.6267959999999999</v>
      </c>
      <c r="Z51" s="4">
        <f t="shared" si="23"/>
        <v>-0.20114271</v>
      </c>
      <c r="AA51" s="4">
        <f t="shared" si="24"/>
        <v>0.09773298000000001</v>
      </c>
      <c r="AB51" s="4">
        <f t="shared" si="25"/>
        <v>-0.014637518099999993</v>
      </c>
      <c r="AC51" s="4">
        <f t="shared" si="26"/>
        <v>0.011847051899999997</v>
      </c>
      <c r="AD51" s="4">
        <f t="shared" si="27"/>
        <v>-0.0015304954049999962</v>
      </c>
      <c r="AE51" s="4">
        <f t="shared" si="28"/>
        <v>0.004283814680999998</v>
      </c>
      <c r="AF51" s="4">
        <f t="shared" si="29"/>
        <v>0.523349123076</v>
      </c>
    </row>
    <row r="52" spans="2:32" ht="12.75">
      <c r="B52">
        <v>6</v>
      </c>
      <c r="C52" s="2">
        <v>-0.000541923</v>
      </c>
      <c r="D52" s="2">
        <v>0.000846893</v>
      </c>
      <c r="V52" s="11">
        <f t="shared" si="21"/>
        <v>1.8</v>
      </c>
      <c r="W52">
        <v>-0.2</v>
      </c>
      <c r="Y52" s="4">
        <f t="shared" si="22"/>
        <v>0.27857600000000005</v>
      </c>
      <c r="Z52" s="4">
        <f t="shared" si="23"/>
        <v>-0.05959784000000001</v>
      </c>
      <c r="AA52" s="4">
        <f t="shared" si="24"/>
        <v>0.01930528000000001</v>
      </c>
      <c r="AB52" s="4">
        <f t="shared" si="25"/>
        <v>-0.0019275744000000004</v>
      </c>
      <c r="AC52" s="4">
        <f t="shared" si="26"/>
        <v>0.0010400704000000005</v>
      </c>
      <c r="AD52" s="4">
        <f t="shared" si="27"/>
        <v>-8.957631999999986E-05</v>
      </c>
      <c r="AE52" s="4">
        <f t="shared" si="28"/>
        <v>0.00016714777600000007</v>
      </c>
      <c r="AF52" s="4">
        <f t="shared" si="29"/>
        <v>0.23747350745600004</v>
      </c>
    </row>
    <row r="53" spans="2:32" ht="12.75">
      <c r="B53">
        <v>7</v>
      </c>
      <c r="C53" s="2">
        <v>0.00167951</v>
      </c>
      <c r="D53" s="2">
        <v>-0.000582241</v>
      </c>
      <c r="V53" s="11">
        <f t="shared" si="21"/>
        <v>1.9</v>
      </c>
      <c r="W53">
        <v>-0.1</v>
      </c>
      <c r="Y53" s="4">
        <f t="shared" si="22"/>
        <v>0.06964400000000001</v>
      </c>
      <c r="Z53" s="4">
        <f t="shared" si="23"/>
        <v>-0.007449730000000002</v>
      </c>
      <c r="AA53" s="4">
        <f t="shared" si="24"/>
        <v>0.0012065800000000007</v>
      </c>
      <c r="AB53" s="4">
        <f t="shared" si="25"/>
        <v>-6.023670000000001E-05</v>
      </c>
      <c r="AC53" s="4">
        <f t="shared" si="26"/>
        <v>1.6251100000000008E-05</v>
      </c>
      <c r="AD53" s="4">
        <f t="shared" si="27"/>
        <v>-6.998149999999989E-07</v>
      </c>
      <c r="AE53" s="4">
        <f t="shared" si="28"/>
        <v>6.529210000000003E-07</v>
      </c>
      <c r="AF53" s="4">
        <f t="shared" si="29"/>
        <v>0.06335681750600002</v>
      </c>
    </row>
    <row r="54" spans="2:32" ht="12.75">
      <c r="B54">
        <v>8</v>
      </c>
      <c r="C54" s="2">
        <v>-0.000665391</v>
      </c>
      <c r="D54" s="2">
        <v>0.00344399</v>
      </c>
      <c r="V54" s="11">
        <f t="shared" si="21"/>
        <v>2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0.00640298</v>
      </c>
      <c r="D55" s="2">
        <v>-0.00360686</v>
      </c>
      <c r="V55" s="11">
        <f t="shared" si="21"/>
        <v>2.1</v>
      </c>
      <c r="W55">
        <v>0.1</v>
      </c>
      <c r="Y55" s="4">
        <f t="shared" si="22"/>
        <v>0.06964400000000001</v>
      </c>
      <c r="Z55" s="4">
        <f t="shared" si="23"/>
        <v>0.007449730000000002</v>
      </c>
      <c r="AA55" s="4">
        <f t="shared" si="24"/>
        <v>0.0012065800000000007</v>
      </c>
      <c r="AB55" s="4">
        <f t="shared" si="25"/>
        <v>6.023670000000001E-05</v>
      </c>
      <c r="AC55" s="4">
        <f t="shared" si="26"/>
        <v>1.6251100000000008E-05</v>
      </c>
      <c r="AD55" s="4">
        <f t="shared" si="27"/>
        <v>6.998149999999989E-07</v>
      </c>
      <c r="AE55" s="4">
        <f t="shared" si="28"/>
        <v>6.529210000000003E-07</v>
      </c>
      <c r="AF55" s="4">
        <f t="shared" si="29"/>
        <v>0.07837815053600002</v>
      </c>
    </row>
    <row r="56" spans="2:32" ht="12.75">
      <c r="B56">
        <v>10</v>
      </c>
      <c r="C56" s="2">
        <v>0.00226812</v>
      </c>
      <c r="D56" s="2">
        <v>0.0108484</v>
      </c>
      <c r="V56" s="11">
        <f t="shared" si="21"/>
        <v>2.2</v>
      </c>
      <c r="W56">
        <v>0.2</v>
      </c>
      <c r="Y56" s="4">
        <f t="shared" si="22"/>
        <v>0.27857600000000005</v>
      </c>
      <c r="Z56" s="4">
        <f t="shared" si="23"/>
        <v>0.05959784000000001</v>
      </c>
      <c r="AA56" s="4">
        <f t="shared" si="24"/>
        <v>0.01930528000000001</v>
      </c>
      <c r="AB56" s="4">
        <f t="shared" si="25"/>
        <v>0.0019275744000000004</v>
      </c>
      <c r="AC56" s="4">
        <f t="shared" si="26"/>
        <v>0.0010400704000000005</v>
      </c>
      <c r="AD56" s="4">
        <f t="shared" si="27"/>
        <v>8.957631999999986E-05</v>
      </c>
      <c r="AE56" s="4">
        <f t="shared" si="28"/>
        <v>0.00016714777600000007</v>
      </c>
      <c r="AF56" s="4">
        <f t="shared" si="29"/>
        <v>0.3607034888960001</v>
      </c>
    </row>
    <row r="57" spans="2:32" ht="12.75">
      <c r="B57">
        <v>11</v>
      </c>
      <c r="C57" s="2">
        <v>0.0138484</v>
      </c>
      <c r="D57" s="2">
        <v>-0.0100014</v>
      </c>
      <c r="V57" s="11">
        <f t="shared" si="21"/>
        <v>2.3</v>
      </c>
      <c r="W57">
        <v>0.3</v>
      </c>
      <c r="Y57" s="4">
        <f t="shared" si="22"/>
        <v>0.6267959999999999</v>
      </c>
      <c r="Z57" s="4">
        <f t="shared" si="23"/>
        <v>0.20114271</v>
      </c>
      <c r="AA57" s="4">
        <f t="shared" si="24"/>
        <v>0.09773298000000001</v>
      </c>
      <c r="AB57" s="4">
        <f t="shared" si="25"/>
        <v>0.014637518099999993</v>
      </c>
      <c r="AC57" s="4">
        <f t="shared" si="26"/>
        <v>0.011847051899999997</v>
      </c>
      <c r="AD57" s="4">
        <f t="shared" si="27"/>
        <v>0.0015304954049999962</v>
      </c>
      <c r="AE57" s="4">
        <f t="shared" si="28"/>
        <v>0.004283814680999998</v>
      </c>
      <c r="AF57" s="4">
        <f t="shared" si="29"/>
        <v>0.957970570086</v>
      </c>
    </row>
    <row r="58" spans="2:32" ht="12.75">
      <c r="B58">
        <v>12</v>
      </c>
      <c r="C58" s="2">
        <v>0.0230752</v>
      </c>
      <c r="D58" s="2">
        <v>0.0470629</v>
      </c>
      <c r="V58" s="11">
        <f t="shared" si="21"/>
        <v>2.4</v>
      </c>
      <c r="W58">
        <v>0.4</v>
      </c>
      <c r="Y58" s="4">
        <f t="shared" si="22"/>
        <v>1.1143040000000002</v>
      </c>
      <c r="Z58" s="4">
        <f t="shared" si="23"/>
        <v>0.4767827200000001</v>
      </c>
      <c r="AA58" s="4">
        <f t="shared" si="24"/>
        <v>0.3088844800000002</v>
      </c>
      <c r="AB58" s="4">
        <f t="shared" si="25"/>
        <v>0.06168238080000001</v>
      </c>
      <c r="AC58" s="4">
        <f t="shared" si="26"/>
        <v>0.06656450560000003</v>
      </c>
      <c r="AD58" s="4">
        <f t="shared" si="27"/>
        <v>0.011465768959999982</v>
      </c>
      <c r="AE58" s="4">
        <f t="shared" si="28"/>
        <v>0.04278983065600002</v>
      </c>
      <c r="AF58" s="4">
        <f t="shared" si="29"/>
        <v>2.0824736860160002</v>
      </c>
    </row>
    <row r="59" spans="2:32" ht="12.75">
      <c r="B59">
        <v>13</v>
      </c>
      <c r="C59" s="2">
        <v>0.131282</v>
      </c>
      <c r="D59" s="2">
        <v>-0.120209</v>
      </c>
      <c r="V59" s="11">
        <f t="shared" si="21"/>
        <v>2.5</v>
      </c>
      <c r="W59">
        <v>0.5</v>
      </c>
      <c r="Y59" s="4">
        <f t="shared" si="22"/>
        <v>1.7410999999999999</v>
      </c>
      <c r="Z59" s="4">
        <f t="shared" si="23"/>
        <v>0.93121625</v>
      </c>
      <c r="AA59" s="4">
        <f t="shared" si="24"/>
        <v>0.7541125000000001</v>
      </c>
      <c r="AB59" s="4">
        <f t="shared" si="25"/>
        <v>0.18823968749999992</v>
      </c>
      <c r="AC59" s="4">
        <f t="shared" si="26"/>
        <v>0.25392343749999996</v>
      </c>
      <c r="AD59" s="4">
        <f t="shared" si="27"/>
        <v>0.054673046874999874</v>
      </c>
      <c r="AE59" s="4">
        <f t="shared" si="28"/>
        <v>0.2550472656249999</v>
      </c>
      <c r="AF59" s="4">
        <f t="shared" si="29"/>
        <v>4.1783121874999996</v>
      </c>
    </row>
    <row r="60" spans="2:4" ht="12.75">
      <c r="B60">
        <v>14</v>
      </c>
      <c r="C60" s="2">
        <v>0.247772</v>
      </c>
      <c r="D60" s="2">
        <v>0.22903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4156338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2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0.413114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-0.500126</v>
      </c>
      <c r="D63" s="2">
        <v>-0.00645971</v>
      </c>
    </row>
    <row r="64" spans="2:4" ht="12.75">
      <c r="B64">
        <v>3</v>
      </c>
      <c r="C64" s="2">
        <v>0.000599665</v>
      </c>
      <c r="D64" s="2">
        <v>-0.000248316</v>
      </c>
    </row>
    <row r="65" spans="2:4" ht="12.75">
      <c r="B65">
        <v>4</v>
      </c>
      <c r="C65" s="2">
        <v>-0.000778056</v>
      </c>
      <c r="D65" s="2">
        <v>-3.73319E-05</v>
      </c>
    </row>
    <row r="66" spans="2:4" ht="12.75">
      <c r="B66">
        <v>5</v>
      </c>
      <c r="C66" s="2">
        <v>0.00119686</v>
      </c>
      <c r="D66" s="2">
        <v>-0.000236615</v>
      </c>
    </row>
    <row r="67" spans="2:4" ht="12.75">
      <c r="B67">
        <v>6</v>
      </c>
      <c r="C67" s="2">
        <v>-0.000523011</v>
      </c>
      <c r="D67" s="2">
        <v>0.000829948</v>
      </c>
    </row>
    <row r="68" spans="2:4" ht="12.75">
      <c r="B68">
        <v>7</v>
      </c>
      <c r="C68" s="2">
        <v>0.00164966</v>
      </c>
      <c r="D68" s="2">
        <v>-0.000643243</v>
      </c>
    </row>
    <row r="69" spans="2:4" ht="12.75">
      <c r="B69">
        <v>8</v>
      </c>
      <c r="C69" s="2">
        <v>-0.000661789</v>
      </c>
      <c r="D69" s="2">
        <v>0.00314041</v>
      </c>
    </row>
    <row r="70" spans="2:4" ht="12.75">
      <c r="B70">
        <v>9</v>
      </c>
      <c r="C70" s="2">
        <v>0.00660325</v>
      </c>
      <c r="D70" s="2">
        <v>-0.00364714</v>
      </c>
    </row>
    <row r="71" spans="2:4" ht="12.75">
      <c r="B71">
        <v>10</v>
      </c>
      <c r="C71" s="2">
        <v>0.00217237</v>
      </c>
      <c r="D71" s="2">
        <v>0.0105998</v>
      </c>
    </row>
    <row r="72" spans="2:4" ht="12.75">
      <c r="B72">
        <v>11</v>
      </c>
      <c r="C72" s="2">
        <v>0.01395</v>
      </c>
      <c r="D72" s="2">
        <v>-0.0110907</v>
      </c>
    </row>
    <row r="73" spans="2:4" ht="12.75">
      <c r="B73">
        <v>12</v>
      </c>
      <c r="C73" s="2">
        <v>0.0232433</v>
      </c>
      <c r="D73" s="2">
        <v>0.0423793</v>
      </c>
    </row>
    <row r="74" spans="2:4" ht="12.75">
      <c r="B74">
        <v>13</v>
      </c>
      <c r="C74" s="2">
        <v>0.132741</v>
      </c>
      <c r="D74" s="2">
        <v>-0.115634</v>
      </c>
    </row>
    <row r="75" spans="2:4" ht="12.75">
      <c r="B75">
        <v>14</v>
      </c>
      <c r="C75" s="2">
        <v>0.256985</v>
      </c>
      <c r="D75" s="2">
        <v>0.236575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4156338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2</v>
      </c>
      <c r="L76" t="s">
        <v>62</v>
      </c>
      <c r="M76" t="s">
        <v>82</v>
      </c>
      <c r="N76">
        <v>1701.97</v>
      </c>
      <c r="O76" t="s">
        <v>84</v>
      </c>
      <c r="P76" t="s">
        <v>82</v>
      </c>
      <c r="Q76" s="2">
        <v>0.424426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-0.500258</v>
      </c>
      <c r="D78" s="2">
        <v>-0.00637408</v>
      </c>
    </row>
    <row r="79" spans="2:4" ht="12.75">
      <c r="B79">
        <v>3</v>
      </c>
      <c r="C79" s="2">
        <v>0.000648318</v>
      </c>
      <c r="D79" s="2">
        <v>-0.000248412</v>
      </c>
    </row>
    <row r="80" spans="2:4" ht="12.75">
      <c r="B80">
        <v>4</v>
      </c>
      <c r="C80" s="2">
        <v>-0.000778587</v>
      </c>
      <c r="D80" s="2">
        <v>-2.26999E-05</v>
      </c>
    </row>
    <row r="81" spans="2:4" ht="12.75">
      <c r="B81">
        <v>5</v>
      </c>
      <c r="C81" s="2">
        <v>0.0012002</v>
      </c>
      <c r="D81" s="2">
        <v>-0.000230688</v>
      </c>
    </row>
    <row r="82" spans="2:4" ht="12.75">
      <c r="B82">
        <v>6</v>
      </c>
      <c r="C82" s="2">
        <v>-0.00054596</v>
      </c>
      <c r="D82" s="2">
        <v>0.000751339</v>
      </c>
    </row>
    <row r="83" spans="2:4" ht="12.75">
      <c r="B83">
        <v>7</v>
      </c>
      <c r="C83" s="2">
        <v>0.00166631</v>
      </c>
      <c r="D83" s="2">
        <v>-0.000568815</v>
      </c>
    </row>
    <row r="84" spans="2:4" ht="12.75">
      <c r="B84">
        <v>8</v>
      </c>
      <c r="C84" s="2">
        <v>-0.000655137</v>
      </c>
      <c r="D84" s="2">
        <v>0.00313159</v>
      </c>
    </row>
    <row r="85" spans="2:4" ht="12.75">
      <c r="B85">
        <v>9</v>
      </c>
      <c r="C85" s="2">
        <v>0.00664801</v>
      </c>
      <c r="D85" s="2">
        <v>-0.00366733</v>
      </c>
    </row>
    <row r="86" spans="2:4" ht="12.75">
      <c r="B86">
        <v>10</v>
      </c>
      <c r="C86" s="2">
        <v>0.00170537</v>
      </c>
      <c r="D86" s="2">
        <v>0.00977534</v>
      </c>
    </row>
    <row r="87" spans="2:4" ht="12.75">
      <c r="B87">
        <v>11</v>
      </c>
      <c r="C87" s="2">
        <v>0.0149455</v>
      </c>
      <c r="D87" s="2">
        <v>-0.0107644</v>
      </c>
    </row>
    <row r="88" spans="2:4" ht="12.75">
      <c r="B88">
        <v>12</v>
      </c>
      <c r="C88" s="2">
        <v>0.0233189</v>
      </c>
      <c r="D88" s="2">
        <v>0.0416219</v>
      </c>
    </row>
    <row r="89" spans="2:4" ht="12.75">
      <c r="B89">
        <v>13</v>
      </c>
      <c r="C89" s="2">
        <v>0.124762</v>
      </c>
      <c r="D89" s="2">
        <v>-0.118151</v>
      </c>
    </row>
    <row r="90" spans="2:4" ht="12.75">
      <c r="B90">
        <v>14</v>
      </c>
      <c r="C90" s="2">
        <v>0.246619</v>
      </c>
      <c r="D90" s="2">
        <v>0.222736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4156338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2</v>
      </c>
      <c r="L91" t="s">
        <v>62</v>
      </c>
      <c r="M91" t="s">
        <v>82</v>
      </c>
      <c r="N91">
        <v>1801.83</v>
      </c>
      <c r="O91" t="s">
        <v>84</v>
      </c>
      <c r="P91" t="s">
        <v>82</v>
      </c>
      <c r="Q91" s="2">
        <v>0.434452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-0.500326</v>
      </c>
      <c r="D93" s="2">
        <v>-0.00657583</v>
      </c>
    </row>
    <row r="94" spans="2:4" ht="12.75">
      <c r="B94">
        <v>3</v>
      </c>
      <c r="C94" s="2">
        <v>0.00069644</v>
      </c>
      <c r="D94" s="2">
        <v>-0.000254158</v>
      </c>
    </row>
    <row r="95" spans="2:4" ht="12.75">
      <c r="B95">
        <v>4</v>
      </c>
      <c r="C95" s="2">
        <v>-0.000744973</v>
      </c>
      <c r="D95" s="2">
        <v>-2.83325E-05</v>
      </c>
    </row>
    <row r="96" spans="2:4" ht="12.75">
      <c r="B96">
        <v>5</v>
      </c>
      <c r="C96" s="2">
        <v>0.00120658</v>
      </c>
      <c r="D96" s="2">
        <v>-0.00024974</v>
      </c>
    </row>
    <row r="97" spans="2:4" ht="12.75">
      <c r="B97">
        <v>6</v>
      </c>
      <c r="C97" s="2">
        <v>-0.000602367</v>
      </c>
      <c r="D97" s="2">
        <v>0.000797512</v>
      </c>
    </row>
    <row r="98" spans="2:4" ht="12.75">
      <c r="B98">
        <v>7</v>
      </c>
      <c r="C98" s="2">
        <v>0.00162511</v>
      </c>
      <c r="D98" s="2">
        <v>-0.000576439</v>
      </c>
    </row>
    <row r="99" spans="2:4" ht="12.75">
      <c r="B99">
        <v>8</v>
      </c>
      <c r="C99" s="2">
        <v>-0.000699815</v>
      </c>
      <c r="D99" s="2">
        <v>0.0033097</v>
      </c>
    </row>
    <row r="100" spans="2:4" ht="12.75">
      <c r="B100">
        <v>9</v>
      </c>
      <c r="C100" s="2">
        <v>0.00652921</v>
      </c>
      <c r="D100" s="2">
        <v>-0.00352841</v>
      </c>
    </row>
    <row r="101" spans="2:4" ht="12.75">
      <c r="B101">
        <v>10</v>
      </c>
      <c r="C101" s="2">
        <v>0.00135834</v>
      </c>
      <c r="D101" s="2">
        <v>0.0105407</v>
      </c>
    </row>
    <row r="102" spans="2:4" ht="12.75">
      <c r="B102">
        <v>11</v>
      </c>
      <c r="C102" s="2">
        <v>0.0150225</v>
      </c>
      <c r="D102" s="2">
        <v>-0.0101939</v>
      </c>
    </row>
    <row r="103" spans="2:4" ht="12.75">
      <c r="B103">
        <v>12</v>
      </c>
      <c r="C103" s="2">
        <v>0.0223953</v>
      </c>
      <c r="D103" s="2">
        <v>0.043768</v>
      </c>
    </row>
    <row r="104" spans="2:4" ht="12.75">
      <c r="B104">
        <v>13</v>
      </c>
      <c r="C104" s="2">
        <v>0.123882</v>
      </c>
      <c r="D104" s="2">
        <v>-0.126792</v>
      </c>
    </row>
    <row r="105" spans="2:4" ht="12.75">
      <c r="B105">
        <v>14</v>
      </c>
      <c r="C105" s="2">
        <v>0.22995</v>
      </c>
      <c r="D105" s="2">
        <v>0.223523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6">
      <selection activeCell="AD51" sqref="AD51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4156338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2</v>
      </c>
      <c r="L1" t="s">
        <v>62</v>
      </c>
      <c r="M1" t="s">
        <v>82</v>
      </c>
      <c r="N1">
        <v>503.54</v>
      </c>
      <c r="O1" t="s">
        <v>84</v>
      </c>
      <c r="P1" t="s">
        <v>82</v>
      </c>
      <c r="Q1" s="2">
        <v>0.156169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-0.499133</v>
      </c>
      <c r="D3" s="2">
        <v>-0.00623777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6.93963E-06</v>
      </c>
      <c r="D4" s="2">
        <v>-0.000248754</v>
      </c>
      <c r="S4">
        <v>0</v>
      </c>
      <c r="U4" s="6">
        <f aca="true" ca="1" t="shared" si="2" ref="U4:U10">OFFSET($A$1,U$1+$T$1*$S4-1,13)</f>
        <v>503.54</v>
      </c>
      <c r="V4" s="6"/>
      <c r="W4" s="12">
        <f ca="1">-OFFSET($A$1,W$1+$T$1*$S4-1,16)</f>
        <v>-0.156169</v>
      </c>
      <c r="X4" s="6">
        <f ca="1">-OFFSET($A$1,X$1+$T$1*$S4-1,2)*10000*$T$2</f>
        <v>4991.33</v>
      </c>
      <c r="Y4" s="6">
        <f aca="true" ca="1" t="shared" si="3" ref="Y4:AE10">OFFSET($A$1,Y$1+$T$1*$S4-1,2)*10000*$T$2</f>
        <v>0.0693963</v>
      </c>
      <c r="Z4" s="6">
        <f ca="1">-OFFSET($A$1,Z$1+$T$1*$S4-1,2)*10000*$T$2</f>
        <v>9.02458</v>
      </c>
      <c r="AA4" s="6">
        <f ca="1" t="shared" si="3"/>
        <v>11.7462</v>
      </c>
      <c r="AB4" s="6">
        <f ca="1">-OFFSET($A$1,AB$1+$T$1*$S4-1,2)*10000*$T$2</f>
        <v>5.560129999999999</v>
      </c>
      <c r="AC4" s="6">
        <f ca="1" t="shared" si="3"/>
        <v>15.7095</v>
      </c>
      <c r="AD4" s="6">
        <f ca="1">-OFFSET($A$1,AD$1+$T$1*$S4-1,2)*10000*$T$2</f>
        <v>3.92288</v>
      </c>
      <c r="AE4" s="6">
        <f ca="1" t="shared" si="3"/>
        <v>64.0212</v>
      </c>
      <c r="AF4" s="6">
        <f aca="true" ca="1" t="shared" si="4" ref="AF4:AL10">OFFSET($A$1,AF$1+$T$1*$S4-1,3)*10000*$T$2</f>
        <v>-62.377700000000004</v>
      </c>
      <c r="AG4" s="6">
        <f ca="1">-OFFSET($A$1,AG$1+$T$1*$S4-1,3)*10000*$T$2</f>
        <v>2.48754</v>
      </c>
      <c r="AH4" s="6">
        <f ca="1" t="shared" si="4"/>
        <v>-0.0897829</v>
      </c>
      <c r="AI4" s="6">
        <f ca="1">-OFFSET($A$1,AI$1+$T$1*$S4-1,3)*10000*$T$2</f>
        <v>2.21437</v>
      </c>
      <c r="AJ4" s="6">
        <f ca="1" t="shared" si="4"/>
        <v>7.8761399999999995</v>
      </c>
      <c r="AK4" s="6">
        <f ca="1">-OFFSET($A$1,AK$1+$T$1*$S4-1,3)*10000*$T$2</f>
        <v>6.731140000000001</v>
      </c>
      <c r="AL4" s="6">
        <f ca="1" t="shared" si="4"/>
        <v>32.526399999999995</v>
      </c>
      <c r="AM4" s="6">
        <f ca="1">-OFFSET($A$1,AM$1+$T$1*$S4-1,3)*10000*$T$2</f>
        <v>37.7009</v>
      </c>
    </row>
    <row r="5" spans="2:39" ht="12.75">
      <c r="B5">
        <v>4</v>
      </c>
      <c r="C5" s="2">
        <v>-0.000902458</v>
      </c>
      <c r="D5" s="2">
        <v>-8.97829E-06</v>
      </c>
      <c r="S5">
        <v>1</v>
      </c>
      <c r="U5" s="6">
        <f ca="1" t="shared" si="2"/>
        <v>1002.83</v>
      </c>
      <c r="V5" s="6"/>
      <c r="W5" s="12">
        <f aca="true" ca="1" t="shared" si="5" ref="W5:W10">-OFFSET($A$1,W$1+$T$1*$S5-1,16)</f>
        <v>-0.30373</v>
      </c>
      <c r="X5" s="6">
        <f aca="true" ca="1" t="shared" si="6" ref="X5:X10">-OFFSET($A$1,X$1+$T$1*$S5-1,2)*10000*$T$2</f>
        <v>4991.14</v>
      </c>
      <c r="Y5" s="6">
        <f ca="1" t="shared" si="3"/>
        <v>1.75093</v>
      </c>
      <c r="Z5" s="6">
        <f aca="true" ca="1" t="shared" si="7" ref="Z5:Z10">-OFFSET($A$1,Z$1+$T$1*$S5-1,2)*10000*$T$2</f>
        <v>8.63107</v>
      </c>
      <c r="AA5" s="6">
        <f ca="1" t="shared" si="3"/>
        <v>11.8023</v>
      </c>
      <c r="AB5" s="6">
        <f aca="true" ca="1" t="shared" si="8" ref="AB5:AB10">-OFFSET($A$1,AB$1+$T$1*$S5-1,2)*10000*$T$2</f>
        <v>5.15522</v>
      </c>
      <c r="AC5" s="6">
        <f ca="1" t="shared" si="3"/>
        <v>16.4772</v>
      </c>
      <c r="AD5" s="6">
        <f aca="true" ca="1" t="shared" si="9" ref="AD5:AD10">-OFFSET($A$1,AD$1+$T$1*$S5-1,2)*10000*$T$2</f>
        <v>5.37348</v>
      </c>
      <c r="AE5" s="6">
        <f ca="1" t="shared" si="3"/>
        <v>62.5941</v>
      </c>
      <c r="AF5" s="6">
        <f ca="1" t="shared" si="4"/>
        <v>-63.8564</v>
      </c>
      <c r="AG5" s="6">
        <f aca="true" ca="1" t="shared" si="10" ref="AG5:AG10">-OFFSET($A$1,AG$1+$T$1*$S5-1,3)*10000*$T$2</f>
        <v>2.50217</v>
      </c>
      <c r="AH5" s="6">
        <f ca="1" t="shared" si="4"/>
        <v>-0.256767</v>
      </c>
      <c r="AI5" s="6">
        <f aca="true" ca="1" t="shared" si="11" ref="AI5:AI10">-OFFSET($A$1,AI$1+$T$1*$S5-1,3)*10000*$T$2</f>
        <v>2.54572</v>
      </c>
      <c r="AJ5" s="6">
        <f ca="1" t="shared" si="4"/>
        <v>8.088330000000001</v>
      </c>
      <c r="AK5" s="6">
        <f aca="true" ca="1" t="shared" si="12" ref="AK5:AK10">-OFFSET($A$1,AK$1+$T$1*$S5-1,3)*10000*$T$2</f>
        <v>6.158589999999999</v>
      </c>
      <c r="AL5" s="6">
        <f ca="1" t="shared" si="4"/>
        <v>32.1865</v>
      </c>
      <c r="AM5" s="6">
        <f aca="true" ca="1" t="shared" si="13" ref="AM5:AM10">-OFFSET($A$1,AM$1+$T$1*$S5-1,3)*10000*$T$2</f>
        <v>36.079</v>
      </c>
    </row>
    <row r="6" spans="2:39" ht="12.75">
      <c r="B6">
        <v>5</v>
      </c>
      <c r="C6" s="2">
        <v>0.00117462</v>
      </c>
      <c r="D6" s="2">
        <v>-0.000221437</v>
      </c>
      <c r="S6">
        <v>2</v>
      </c>
      <c r="U6" s="6">
        <f ca="1" t="shared" si="2"/>
        <v>1302.48</v>
      </c>
      <c r="V6" s="6"/>
      <c r="W6" s="12">
        <f ca="1" t="shared" si="5"/>
        <v>-0.369858</v>
      </c>
      <c r="X6" s="6">
        <f ca="1" t="shared" si="6"/>
        <v>4995.27</v>
      </c>
      <c r="Y6" s="6">
        <f ca="1" t="shared" si="3"/>
        <v>3.70486</v>
      </c>
      <c r="Z6" s="6">
        <f ca="1" t="shared" si="7"/>
        <v>8.07198</v>
      </c>
      <c r="AA6" s="6">
        <f ca="1" t="shared" si="3"/>
        <v>11.855699999999999</v>
      </c>
      <c r="AB6" s="6">
        <f ca="1" t="shared" si="8"/>
        <v>5.45714</v>
      </c>
      <c r="AC6" s="6">
        <f ca="1" t="shared" si="3"/>
        <v>16.5127</v>
      </c>
      <c r="AD6" s="6">
        <f ca="1" t="shared" si="9"/>
        <v>6.95126</v>
      </c>
      <c r="AE6" s="6">
        <f ca="1" t="shared" si="3"/>
        <v>65.7315</v>
      </c>
      <c r="AF6" s="6">
        <f ca="1" t="shared" si="4"/>
        <v>-63.386199999999995</v>
      </c>
      <c r="AG6" s="6">
        <f ca="1" t="shared" si="10"/>
        <v>2.48985</v>
      </c>
      <c r="AH6" s="6">
        <f ca="1" t="shared" si="4"/>
        <v>-0.36047599999999996</v>
      </c>
      <c r="AI6" s="6">
        <f ca="1" t="shared" si="11"/>
        <v>2.25109</v>
      </c>
      <c r="AJ6" s="6">
        <f ca="1" t="shared" si="4"/>
        <v>7.966069999999999</v>
      </c>
      <c r="AK6" s="6">
        <f ca="1" t="shared" si="12"/>
        <v>6.430070000000001</v>
      </c>
      <c r="AL6" s="6">
        <f ca="1" t="shared" si="4"/>
        <v>31.5636</v>
      </c>
      <c r="AM6" s="6">
        <f ca="1" t="shared" si="13"/>
        <v>33.6177</v>
      </c>
    </row>
    <row r="7" spans="2:39" ht="12.75">
      <c r="B7">
        <v>6</v>
      </c>
      <c r="C7" s="2">
        <v>-0.000556013</v>
      </c>
      <c r="D7" s="2">
        <v>0.000787614</v>
      </c>
      <c r="S7">
        <v>3</v>
      </c>
      <c r="U7" s="6">
        <f ca="1" t="shared" si="2"/>
        <v>1502.2</v>
      </c>
      <c r="V7" s="6"/>
      <c r="W7" s="12">
        <f ca="1" t="shared" si="5"/>
        <v>-0.400483</v>
      </c>
      <c r="X7" s="6">
        <f ca="1" t="shared" si="6"/>
        <v>4999.2300000000005</v>
      </c>
      <c r="Y7" s="6">
        <f ca="1" t="shared" si="3"/>
        <v>5.23898</v>
      </c>
      <c r="Z7" s="6">
        <f ca="1" t="shared" si="7"/>
        <v>8.00656</v>
      </c>
      <c r="AA7" s="6">
        <f ca="1" t="shared" si="3"/>
        <v>11.615900000000002</v>
      </c>
      <c r="AB7" s="6">
        <f ca="1" t="shared" si="8"/>
        <v>5.419230000000001</v>
      </c>
      <c r="AC7" s="6">
        <f ca="1" t="shared" si="3"/>
        <v>16.795099999999998</v>
      </c>
      <c r="AD7" s="6">
        <f ca="1" t="shared" si="9"/>
        <v>6.65391</v>
      </c>
      <c r="AE7" s="6">
        <f ca="1" t="shared" si="3"/>
        <v>64.0298</v>
      </c>
      <c r="AF7" s="6">
        <f ca="1" t="shared" si="4"/>
        <v>-64.8326</v>
      </c>
      <c r="AG7" s="6">
        <f ca="1" t="shared" si="10"/>
        <v>2.4513300000000005</v>
      </c>
      <c r="AH7" s="6">
        <f ca="1" t="shared" si="4"/>
        <v>-0.150798</v>
      </c>
      <c r="AI7" s="6">
        <f ca="1" t="shared" si="11"/>
        <v>2.47709</v>
      </c>
      <c r="AJ7" s="6">
        <f ca="1" t="shared" si="4"/>
        <v>8.46893</v>
      </c>
      <c r="AK7" s="6">
        <f ca="1" t="shared" si="12"/>
        <v>5.8224100000000005</v>
      </c>
      <c r="AL7" s="6">
        <f ca="1" t="shared" si="4"/>
        <v>34.4399</v>
      </c>
      <c r="AM7" s="6">
        <f ca="1" t="shared" si="13"/>
        <v>36.068599999999996</v>
      </c>
    </row>
    <row r="8" spans="2:39" ht="12.75">
      <c r="B8">
        <v>7</v>
      </c>
      <c r="C8" s="2">
        <v>0.00157095</v>
      </c>
      <c r="D8" s="2">
        <v>-0.000673114</v>
      </c>
      <c r="S8">
        <v>4</v>
      </c>
      <c r="U8" s="6">
        <f ca="1" t="shared" si="2"/>
        <v>1602.06</v>
      </c>
      <c r="V8" s="6"/>
      <c r="W8" s="12">
        <f ca="1" t="shared" si="5"/>
        <v>-0.413114</v>
      </c>
      <c r="X8" s="6">
        <f ca="1" t="shared" si="6"/>
        <v>5001.259999999999</v>
      </c>
      <c r="Y8" s="6">
        <f ca="1" t="shared" si="3"/>
        <v>5.99665</v>
      </c>
      <c r="Z8" s="6">
        <f ca="1" t="shared" si="7"/>
        <v>7.7805599999999995</v>
      </c>
      <c r="AA8" s="6">
        <f ca="1" t="shared" si="3"/>
        <v>11.968599999999999</v>
      </c>
      <c r="AB8" s="6">
        <f ca="1" t="shared" si="8"/>
        <v>5.23011</v>
      </c>
      <c r="AC8" s="6">
        <f ca="1" t="shared" si="3"/>
        <v>16.4966</v>
      </c>
      <c r="AD8" s="6">
        <f ca="1" t="shared" si="9"/>
        <v>6.61789</v>
      </c>
      <c r="AE8" s="6">
        <f ca="1" t="shared" si="3"/>
        <v>66.0325</v>
      </c>
      <c r="AF8" s="6">
        <f ca="1" t="shared" si="4"/>
        <v>-64.5971</v>
      </c>
      <c r="AG8" s="6">
        <f ca="1" t="shared" si="10"/>
        <v>2.48316</v>
      </c>
      <c r="AH8" s="6">
        <f ca="1" t="shared" si="4"/>
        <v>-0.373319</v>
      </c>
      <c r="AI8" s="6">
        <f ca="1" t="shared" si="11"/>
        <v>2.3661499999999998</v>
      </c>
      <c r="AJ8" s="6">
        <f ca="1" t="shared" si="4"/>
        <v>8.299479999999999</v>
      </c>
      <c r="AK8" s="6">
        <f ca="1" t="shared" si="12"/>
        <v>6.43243</v>
      </c>
      <c r="AL8" s="6">
        <f ca="1" t="shared" si="4"/>
        <v>31.404100000000003</v>
      </c>
      <c r="AM8" s="6">
        <f ca="1" t="shared" si="13"/>
        <v>36.4714</v>
      </c>
    </row>
    <row r="9" spans="2:39" ht="12.75">
      <c r="B9">
        <v>8</v>
      </c>
      <c r="C9" s="2">
        <v>-0.000392288</v>
      </c>
      <c r="D9" s="2">
        <v>0.00325264</v>
      </c>
      <c r="S9">
        <v>5</v>
      </c>
      <c r="U9" s="6">
        <f ca="1" t="shared" si="2"/>
        <v>1701.97</v>
      </c>
      <c r="V9" s="6"/>
      <c r="W9" s="12">
        <f ca="1" t="shared" si="5"/>
        <v>-0.424426</v>
      </c>
      <c r="X9" s="6">
        <f ca="1" t="shared" si="6"/>
        <v>5002.58</v>
      </c>
      <c r="Y9" s="6">
        <f ca="1" t="shared" si="3"/>
        <v>6.483180000000001</v>
      </c>
      <c r="Z9" s="6">
        <f ca="1" t="shared" si="7"/>
        <v>7.78587</v>
      </c>
      <c r="AA9" s="6">
        <f ca="1" t="shared" si="3"/>
        <v>12.002</v>
      </c>
      <c r="AB9" s="6">
        <f ca="1" t="shared" si="8"/>
        <v>5.4596</v>
      </c>
      <c r="AC9" s="6">
        <f ca="1" t="shared" si="3"/>
        <v>16.6631</v>
      </c>
      <c r="AD9" s="6">
        <f ca="1" t="shared" si="9"/>
        <v>6.5513699999999995</v>
      </c>
      <c r="AE9" s="6">
        <f ca="1" t="shared" si="3"/>
        <v>66.48010000000001</v>
      </c>
      <c r="AF9" s="6">
        <f ca="1" t="shared" si="4"/>
        <v>-63.7408</v>
      </c>
      <c r="AG9" s="6">
        <f ca="1" t="shared" si="10"/>
        <v>2.48412</v>
      </c>
      <c r="AH9" s="6">
        <f ca="1" t="shared" si="4"/>
        <v>-0.226999</v>
      </c>
      <c r="AI9" s="6">
        <f ca="1" t="shared" si="11"/>
        <v>2.30688</v>
      </c>
      <c r="AJ9" s="6">
        <f ca="1" t="shared" si="4"/>
        <v>7.513389999999999</v>
      </c>
      <c r="AK9" s="6">
        <f ca="1" t="shared" si="12"/>
        <v>5.688149999999999</v>
      </c>
      <c r="AL9" s="6">
        <f ca="1" t="shared" si="4"/>
        <v>31.3159</v>
      </c>
      <c r="AM9" s="6">
        <f ca="1" t="shared" si="13"/>
        <v>36.6733</v>
      </c>
    </row>
    <row r="10" spans="2:39" ht="12.75">
      <c r="B10">
        <v>9</v>
      </c>
      <c r="C10" s="2">
        <v>0.00640212</v>
      </c>
      <c r="D10" s="2">
        <v>-0.00377009</v>
      </c>
      <c r="S10">
        <v>6</v>
      </c>
      <c r="U10" s="6">
        <f ca="1" t="shared" si="2"/>
        <v>1801.83</v>
      </c>
      <c r="V10" s="6"/>
      <c r="W10" s="12">
        <f ca="1" t="shared" si="5"/>
        <v>-0.434452</v>
      </c>
      <c r="X10" s="6">
        <f ca="1" t="shared" si="6"/>
        <v>5003.26</v>
      </c>
      <c r="Y10" s="6">
        <f ca="1" t="shared" si="3"/>
        <v>6.9644</v>
      </c>
      <c r="Z10" s="6">
        <f ca="1" t="shared" si="7"/>
        <v>7.44973</v>
      </c>
      <c r="AA10" s="6">
        <f ca="1" t="shared" si="3"/>
        <v>12.065800000000001</v>
      </c>
      <c r="AB10" s="6">
        <f ca="1" t="shared" si="8"/>
        <v>6.02367</v>
      </c>
      <c r="AC10" s="6">
        <f ca="1" t="shared" si="3"/>
        <v>16.2511</v>
      </c>
      <c r="AD10" s="6">
        <f ca="1" t="shared" si="9"/>
        <v>6.99815</v>
      </c>
      <c r="AE10" s="6">
        <f ca="1" t="shared" si="3"/>
        <v>65.29209999999999</v>
      </c>
      <c r="AF10" s="6">
        <f ca="1" t="shared" si="4"/>
        <v>-65.7583</v>
      </c>
      <c r="AG10" s="6">
        <f ca="1" t="shared" si="10"/>
        <v>2.5415799999999997</v>
      </c>
      <c r="AH10" s="6">
        <f ca="1" t="shared" si="4"/>
        <v>-0.283325</v>
      </c>
      <c r="AI10" s="6">
        <f ca="1" t="shared" si="11"/>
        <v>2.4974</v>
      </c>
      <c r="AJ10" s="6">
        <f ca="1" t="shared" si="4"/>
        <v>7.97512</v>
      </c>
      <c r="AK10" s="6">
        <f ca="1" t="shared" si="12"/>
        <v>5.76439</v>
      </c>
      <c r="AL10" s="6">
        <f ca="1" t="shared" si="4"/>
        <v>33.097</v>
      </c>
      <c r="AM10" s="6">
        <f ca="1" t="shared" si="13"/>
        <v>35.2841</v>
      </c>
    </row>
    <row r="11" spans="2:39" ht="12.75">
      <c r="B11">
        <v>10</v>
      </c>
      <c r="C11" s="2">
        <v>0.00231137</v>
      </c>
      <c r="D11" s="2">
        <v>0.00967515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0.0142372</v>
      </c>
      <c r="D12" s="2">
        <v>-0.0111225</v>
      </c>
    </row>
    <row r="13" spans="2:39" ht="12.75">
      <c r="B13">
        <v>12</v>
      </c>
      <c r="C13" s="2">
        <v>0.021077</v>
      </c>
      <c r="D13" s="2">
        <v>0.0389729</v>
      </c>
      <c r="U13" t="s">
        <v>149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0.133811</v>
      </c>
      <c r="D14" s="2">
        <v>-0.109379</v>
      </c>
      <c r="U14" s="6">
        <f>U4</f>
        <v>503.54</v>
      </c>
      <c r="X14" s="6">
        <f>X4*$W4/'DL y=+1'!$W4-'DL y=+1'!X4</f>
        <v>17.208226176639073</v>
      </c>
      <c r="Y14" s="6">
        <f>Y4*$W4/'DL x=+1'!$W4</f>
        <v>-0.13822965817033894</v>
      </c>
      <c r="Z14" s="6">
        <f>Z4*$W4/'DL x=+1'!$W4</f>
        <v>-17.97595273135423</v>
      </c>
      <c r="AA14" s="6">
        <f>AA4*$W4/'DL x=+1'!$W4</f>
        <v>-23.397114987404738</v>
      </c>
      <c r="AB14" s="6">
        <f>AB4*$W4/'DL x=+1'!$W4</f>
        <v>-11.075156302031184</v>
      </c>
      <c r="AC14" s="6">
        <f>AC4*$W4/'DL x=+1'!$W4</f>
        <v>-31.291564752399477</v>
      </c>
      <c r="AD14" s="6">
        <f>AD4*$W4/'DL x=+1'!$W4</f>
        <v>-7.813937651477951</v>
      </c>
      <c r="AE14" s="6">
        <f>AE4*$W4/'DL x=+1'!$W4</f>
        <v>-127.52306090749654</v>
      </c>
      <c r="AF14" s="6">
        <f>AF4*$W4/'DL x=+1'!$W4</f>
        <v>124.24939295685725</v>
      </c>
      <c r="AG14" s="6">
        <f>AG4*$W4/'DL x=+1'!$W4</f>
        <v>-4.95490110978604</v>
      </c>
      <c r="AH14" s="6">
        <f>AH4*$W4/'DL x=+1'!$W4</f>
        <v>0.1788374823519658</v>
      </c>
      <c r="AI14" s="6">
        <f>AI4*$W4/'DL x=+1'!$W4</f>
        <v>-4.410777061063104</v>
      </c>
      <c r="AJ14" s="6">
        <f>AJ4*$W4/'DL x=+1'!$W4</f>
        <v>-15.688388860814388</v>
      </c>
      <c r="AK14" s="6">
        <f>AK4*$W4/'DL x=+1'!$W4</f>
        <v>-13.407677085041932</v>
      </c>
      <c r="AL14" s="6">
        <f>AL4*$W4/'DL x=+1'!$W4</f>
        <v>-64.78894629125345</v>
      </c>
      <c r="AM14" s="6">
        <f>AM4*$W4/'DL x=+1'!$W4</f>
        <v>-75.09597081853256</v>
      </c>
    </row>
    <row r="15" spans="2:39" ht="12.75">
      <c r="B15">
        <v>14</v>
      </c>
      <c r="C15" s="2">
        <v>0.244956</v>
      </c>
      <c r="D15" s="2">
        <v>0.2352</v>
      </c>
      <c r="U15" s="6">
        <f aca="true" t="shared" si="14" ref="U15:U20">U5</f>
        <v>1002.83</v>
      </c>
      <c r="X15" s="6">
        <f>X5*$W5/'DL y=+1'!$W5-'DL y=+1'!X5</f>
        <v>12.512334746241322</v>
      </c>
      <c r="Y15" s="6">
        <f>Y5*$W5/'DL x=+1'!$W5</f>
        <v>-3.4870955549872793</v>
      </c>
      <c r="Z15" s="6">
        <f>Z5*$W5/'DL x=+1'!$W5</f>
        <v>-17.189359844073753</v>
      </c>
      <c r="AA15" s="6">
        <f>AA5*$W5/'DL x=+1'!$W5</f>
        <v>-23.505078940121173</v>
      </c>
      <c r="AB15" s="6">
        <f>AB5*$W5/'DL x=+1'!$W5</f>
        <v>-10.266969408817898</v>
      </c>
      <c r="AC15" s="6">
        <f>AC5*$W5/'DL x=+1'!$W5</f>
        <v>-32.81545857266504</v>
      </c>
      <c r="AD15" s="6">
        <f>AD5*$W5/'DL x=+1'!$W5</f>
        <v>-10.70164896530018</v>
      </c>
      <c r="AE15" s="6">
        <f>AE5*$W5/'DL x=+1'!$W5</f>
        <v>-124.66038498308285</v>
      </c>
      <c r="AF15" s="6">
        <f>AF5*$W5/'DL x=+1'!$W5</f>
        <v>127.17434083457916</v>
      </c>
      <c r="AG15" s="6">
        <f>AG5*$W5/'DL x=+1'!$W5</f>
        <v>-4.983240840480499</v>
      </c>
      <c r="AH15" s="6">
        <f>AH5*$W5/'DL x=+1'!$W5</f>
        <v>0.5113688521913605</v>
      </c>
      <c r="AI15" s="6">
        <f>AI5*$W5/'DL x=+1'!$W5</f>
        <v>-5.069973611876099</v>
      </c>
      <c r="AJ15" s="6">
        <f>AJ5*$W5/'DL x=+1'!$W5</f>
        <v>-16.108456414745458</v>
      </c>
      <c r="AK15" s="6">
        <f>AK5*$W5/'DL x=+1'!$W5</f>
        <v>-12.265248647284075</v>
      </c>
      <c r="AL15" s="6">
        <f>AL5*$W5/'DL x=+1'!$W5</f>
        <v>-64.10159234269679</v>
      </c>
      <c r="AM15" s="6">
        <f>AM5*$W5/'DL x=+1'!$W5</f>
        <v>-71.85376944160306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4156338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2</v>
      </c>
      <c r="L16" t="s">
        <v>62</v>
      </c>
      <c r="M16" t="s">
        <v>82</v>
      </c>
      <c r="N16">
        <v>1002.83</v>
      </c>
      <c r="O16" t="s">
        <v>84</v>
      </c>
      <c r="P16" t="s">
        <v>82</v>
      </c>
      <c r="Q16" s="2">
        <v>0.30373</v>
      </c>
      <c r="U16" s="6">
        <f t="shared" si="14"/>
        <v>1302.48</v>
      </c>
      <c r="X16" s="6">
        <f>X6*$W6/'DL y=+1'!$W6-'DL y=+1'!X6</f>
        <v>6.960395978059751</v>
      </c>
      <c r="Y16" s="6">
        <f>Y6*$W6/'DL x=+1'!$W6</f>
        <v>-7.365826716407481</v>
      </c>
      <c r="Z16" s="6">
        <f>Z6*$W6/'DL x=+1'!$W6</f>
        <v>-16.048327315554936</v>
      </c>
      <c r="AA16" s="6">
        <f>AA6*$W6/'DL x=+1'!$W6</f>
        <v>-23.570939739075744</v>
      </c>
      <c r="AB16" s="6">
        <f>AB6*$W6/'DL x=+1'!$W6</f>
        <v>-10.849626600512817</v>
      </c>
      <c r="AC16" s="6">
        <f>AC6*$W6/'DL x=+1'!$W6</f>
        <v>-32.82976598846429</v>
      </c>
      <c r="AD16" s="6">
        <f>AD6*$W6/'DL x=+1'!$W6</f>
        <v>-13.82016503206455</v>
      </c>
      <c r="AE16" s="6">
        <f>AE6*$W6/'DL x=+1'!$W6</f>
        <v>-130.68424685670666</v>
      </c>
      <c r="AF16" s="6">
        <f>AF6*$W6/'DL x=+1'!$W6</f>
        <v>126.02143276980718</v>
      </c>
      <c r="AG16" s="6">
        <f>AG6*$W6/'DL x=+1'!$W6</f>
        <v>-4.950201532540276</v>
      </c>
      <c r="AH16" s="6">
        <f>AH6*$W6/'DL x=+1'!$W6</f>
        <v>0.7166812649934688</v>
      </c>
      <c r="AI16" s="6">
        <f>AI6*$W6/'DL x=+1'!$W6</f>
        <v>-4.475510238723654</v>
      </c>
      <c r="AJ16" s="6">
        <f>AJ6*$W6/'DL x=+1'!$W6</f>
        <v>-15.837762082986169</v>
      </c>
      <c r="AK16" s="6">
        <f>AK6*$W6/'DL x=+1'!$W6</f>
        <v>-12.783959824222846</v>
      </c>
      <c r="AL16" s="6">
        <f>AL6*$W6/'DL x=+1'!$W6</f>
        <v>-62.75325063457166</v>
      </c>
      <c r="AM16" s="6">
        <f>AM6*$W6/'DL x=+1'!$W6</f>
        <v>-66.83711470991393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</v>
      </c>
      <c r="X17" s="6">
        <f>X7*$W7/'DL y=+1'!$W7-'DL y=+1'!X7</f>
        <v>2.0321380885634426</v>
      </c>
      <c r="Y17" s="6">
        <f>Y7*$W7/'DL x=+1'!$W7</f>
        <v>-10.397450975955438</v>
      </c>
      <c r="Z17" s="6">
        <f>Z7*$W7/'DL x=+1'!$W7</f>
        <v>-15.890080719156359</v>
      </c>
      <c r="AA17" s="6">
        <f>AA7*$W7/'DL x=+1'!$W7</f>
        <v>-23.053294876407392</v>
      </c>
      <c r="AB17" s="6">
        <f>AB7*$W7/'DL x=+1'!$W7</f>
        <v>-10.755181018524025</v>
      </c>
      <c r="AC17" s="6">
        <f>AC7*$W7/'DL x=+1'!$W7</f>
        <v>-33.33210451008959</v>
      </c>
      <c r="AD17" s="6">
        <f>AD7*$W7/'DL x=+1'!$W7</f>
        <v>-13.205567309556374</v>
      </c>
      <c r="AE17" s="6">
        <f>AE7*$W7/'DL x=+1'!$W7</f>
        <v>-127.07563428381698</v>
      </c>
      <c r="AF17" s="6">
        <f>AF7*$W7/'DL x=+1'!$W7</f>
        <v>128.6688974082223</v>
      </c>
      <c r="AG17" s="6">
        <f>AG7*$W7/'DL x=+1'!$W7</f>
        <v>-4.864989654644387</v>
      </c>
      <c r="AH17" s="6">
        <f>AH7*$W7/'DL x=+1'!$W7</f>
        <v>0.299278640550666</v>
      </c>
      <c r="AI17" s="6">
        <f>AI7*$W7/'DL x=+1'!$W7</f>
        <v>-4.91611379276681</v>
      </c>
      <c r="AJ17" s="6">
        <f>AJ7*$W7/'DL x=+1'!$W7</f>
        <v>-16.80771533653465</v>
      </c>
      <c r="AK17" s="6">
        <f>AK7*$W7/'DL x=+1'!$W7</f>
        <v>-11.555345226916826</v>
      </c>
      <c r="AL17" s="6">
        <f>AL7*$W7/'DL x=+1'!$W7</f>
        <v>-68.35055141779654</v>
      </c>
      <c r="AM17" s="6">
        <f>AM7*$W7/'DL x=+1'!$W7</f>
        <v>-71.58292268177132</v>
      </c>
    </row>
    <row r="18" spans="2:39" ht="12.75">
      <c r="B18">
        <v>2</v>
      </c>
      <c r="C18" s="2">
        <v>-0.499114</v>
      </c>
      <c r="D18" s="2">
        <v>-0.00638564</v>
      </c>
      <c r="U18" s="6">
        <f t="shared" si="14"/>
        <v>1602.06</v>
      </c>
      <c r="X18" s="6">
        <f>X8*$W8/'DL y=+1'!$W8-'DL y=+1'!X8</f>
        <v>-0.41247211614427215</v>
      </c>
      <c r="Y18" s="6">
        <f>Y8*$W8/'DL x=+1'!$W8</f>
        <v>-11.892086830521086</v>
      </c>
      <c r="Z18" s="6">
        <f>Z8*$W8/'DL x=+1'!$W8</f>
        <v>-15.429797488610996</v>
      </c>
      <c r="AA18" s="6">
        <f>AA8*$W8/'DL x=+1'!$W8</f>
        <v>-23.735190554688806</v>
      </c>
      <c r="AB18" s="6">
        <f>AB8*$W8/'DL x=+1'!$W8</f>
        <v>-10.371944711326595</v>
      </c>
      <c r="AC18" s="6">
        <f>AC8*$W8/'DL x=+1'!$W8</f>
        <v>-32.714765678899745</v>
      </c>
      <c r="AD18" s="6">
        <f>AD8*$W8/'DL x=+1'!$W8</f>
        <v>-13.124081364568081</v>
      </c>
      <c r="AE18" s="6">
        <f>AE8*$W8/'DL x=+1'!$W8</f>
        <v>-130.95048462664712</v>
      </c>
      <c r="AF18" s="6">
        <f>AF8*$W8/'DL x=+1'!$W8</f>
        <v>128.1039117173511</v>
      </c>
      <c r="AG18" s="6">
        <f>AG8*$W8/'DL x=+1'!$W8</f>
        <v>-4.924408517101504</v>
      </c>
      <c r="AH18" s="6">
        <f>AH8*$W8/'DL x=+1'!$W8</f>
        <v>0.7403370154141564</v>
      </c>
      <c r="AI18" s="6">
        <f>AI8*$W8/'DL x=+1'!$W8</f>
        <v>-4.692363445263182</v>
      </c>
      <c r="AJ18" s="6">
        <f>AJ8*$W8/'DL x=+1'!$W8</f>
        <v>-16.458879008808772</v>
      </c>
      <c r="AK18" s="6">
        <f>AK8*$W8/'DL x=+1'!$W8</f>
        <v>-12.756291611357799</v>
      </c>
      <c r="AL18" s="6">
        <f>AL8*$W8/'DL x=+1'!$W8</f>
        <v>-62.278152640952406</v>
      </c>
      <c r="AM18" s="6">
        <f>AM8*$W8/'DL x=+1'!$W8</f>
        <v>-72.32722530590692</v>
      </c>
    </row>
    <row r="19" spans="2:39" ht="12.75">
      <c r="B19">
        <v>3</v>
      </c>
      <c r="C19" s="2">
        <v>0.000175093</v>
      </c>
      <c r="D19" s="2">
        <v>-0.000250217</v>
      </c>
      <c r="U19" s="6">
        <f t="shared" si="14"/>
        <v>1701.97</v>
      </c>
      <c r="X19" s="6">
        <f>X9*$W9/'DL y=+1'!$W9-'DL y=+1'!X9</f>
        <v>-1.7737464654637733</v>
      </c>
      <c r="Y19" s="6">
        <f>Y9*$W9/'DL x=+1'!$W9</f>
        <v>-12.849798516283894</v>
      </c>
      <c r="Z19" s="6">
        <f>Z9*$W9/'DL x=+1'!$W9</f>
        <v>-15.431757374310026</v>
      </c>
      <c r="AA19" s="6">
        <f>AA9*$W9/'DL x=+1'!$W9</f>
        <v>-23.788215319093297</v>
      </c>
      <c r="AB19" s="6">
        <f>AB9*$W9/'DL x=+1'!$W9</f>
        <v>-10.821041522756355</v>
      </c>
      <c r="AC19" s="6">
        <f>AC9*$W9/'DL x=+1'!$W9</f>
        <v>-33.02661312144505</v>
      </c>
      <c r="AD19" s="6">
        <f>AD9*$W9/'DL x=+1'!$W9</f>
        <v>-12.984952524166658</v>
      </c>
      <c r="AE19" s="6">
        <f>AE9*$W9/'DL x=+1'!$W9</f>
        <v>-131.76495027785825</v>
      </c>
      <c r="AF19" s="6">
        <f>AF9*$W9/'DL x=+1'!$W9</f>
        <v>126.33560031755223</v>
      </c>
      <c r="AG19" s="6">
        <f>AG9*$W9/'DL x=+1'!$W9</f>
        <v>-4.92357785689602</v>
      </c>
      <c r="AH19" s="6">
        <f>AH9*$W9/'DL x=+1'!$W9</f>
        <v>0.4499167713063539</v>
      </c>
      <c r="AI19" s="6">
        <f>AI9*$W9/'DL x=+1'!$W9</f>
        <v>-4.572284465531573</v>
      </c>
      <c r="AJ19" s="6">
        <f>AJ9*$W9/'DL x=+1'!$W9</f>
        <v>-14.891696308642091</v>
      </c>
      <c r="AK19" s="6">
        <f>AK9*$W9/'DL x=+1'!$W9</f>
        <v>-11.274032408540286</v>
      </c>
      <c r="AL19" s="6">
        <f>AL9*$W9/'DL x=+1'!$W9</f>
        <v>-62.06876954767487</v>
      </c>
      <c r="AM19" s="6">
        <f>AM9*$W9/'DL x=+1'!$W9</f>
        <v>-72.68724853038695</v>
      </c>
    </row>
    <row r="20" spans="2:39" ht="12.75">
      <c r="B20">
        <v>4</v>
      </c>
      <c r="C20" s="2">
        <v>-0.000863107</v>
      </c>
      <c r="D20" s="2">
        <v>-2.56767E-05</v>
      </c>
      <c r="U20" s="6">
        <f t="shared" si="14"/>
        <v>1801.83</v>
      </c>
      <c r="X20" s="6">
        <f>X10*$W10/'DL y=+1'!$W10-'DL y=+1'!X10</f>
        <v>-3.131925966939889</v>
      </c>
      <c r="Y20" s="6">
        <f>Y10*$W10/'DL x=+1'!$W10</f>
        <v>-13.798454513448682</v>
      </c>
      <c r="Z20" s="6">
        <f>Z10*$W10/'DL x=+1'!$W10</f>
        <v>-14.760031092768084</v>
      </c>
      <c r="AA20" s="6">
        <f>AA10*$W10/'DL x=+1'!$W10</f>
        <v>-23.905776875017104</v>
      </c>
      <c r="AB20" s="6">
        <f>AB10*$W10/'DL x=+1'!$W10</f>
        <v>-11.934601185891882</v>
      </c>
      <c r="AC20" s="6">
        <f>AC10*$W10/'DL x=+1'!$W10</f>
        <v>-32.19804493474038</v>
      </c>
      <c r="AD20" s="6">
        <f>AD10*$W10/'DL x=+1'!$W10</f>
        <v>-13.865322849533468</v>
      </c>
      <c r="AE20" s="6">
        <f>AE10*$W10/'DL x=+1'!$W10</f>
        <v>-129.3621951550087</v>
      </c>
      <c r="AF20" s="6">
        <f>AF10*$W10/'DL x=+1'!$W10</f>
        <v>130.28586977079325</v>
      </c>
      <c r="AG20" s="6">
        <f>AG10*$W10/'DL x=+1'!$W10</f>
        <v>-5.035591870411076</v>
      </c>
      <c r="AH20" s="6">
        <f>AH10*$W10/'DL x=+1'!$W10</f>
        <v>0.5613472984065888</v>
      </c>
      <c r="AI20" s="6">
        <f>AI10*$W10/'DL x=+1'!$W10</f>
        <v>-4.9480587418710495</v>
      </c>
      <c r="AJ20" s="6">
        <f>AJ10*$W10/'DL x=+1'!$W10</f>
        <v>-15.800977910415089</v>
      </c>
      <c r="AK20" s="6">
        <f>AK10*$W10/'DL x=+1'!$W10</f>
        <v>-11.420893862038142</v>
      </c>
      <c r="AL20" s="6">
        <f>AL10*$W10/'DL x=+1'!$W10</f>
        <v>-65.57455761179872</v>
      </c>
      <c r="AM20" s="6">
        <f>AM10*$W10/'DL x=+1'!$W10</f>
        <v>-69.90782391849616</v>
      </c>
    </row>
    <row r="21" spans="2:33" ht="12.75">
      <c r="B21">
        <v>5</v>
      </c>
      <c r="C21" s="2">
        <v>0.00118023</v>
      </c>
      <c r="D21" s="2">
        <v>-0.000254572</v>
      </c>
      <c r="U21" s="6"/>
      <c r="AG21" s="1"/>
    </row>
    <row r="22" spans="2:33" ht="12.75">
      <c r="B22">
        <v>6</v>
      </c>
      <c r="C22" s="2">
        <v>-0.000515522</v>
      </c>
      <c r="D22" s="2">
        <v>0.000808833</v>
      </c>
      <c r="AG22" s="1"/>
    </row>
    <row r="23" spans="2:33" ht="12.75">
      <c r="B23">
        <v>7</v>
      </c>
      <c r="C23" s="2">
        <v>0.00164772</v>
      </c>
      <c r="D23" s="2">
        <v>-0.000615859</v>
      </c>
      <c r="U23" t="s">
        <v>96</v>
      </c>
      <c r="AG23" s="1"/>
    </row>
    <row r="24" spans="2:33" ht="12.75">
      <c r="B24">
        <v>8</v>
      </c>
      <c r="C24" s="2">
        <v>-0.000537348</v>
      </c>
      <c r="D24" s="2">
        <v>0.00321865</v>
      </c>
      <c r="U24" t="s">
        <v>111</v>
      </c>
      <c r="V24" s="11">
        <f>K1</f>
        <v>2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0.00625941</v>
      </c>
      <c r="D25" s="2">
        <v>-0.0036079</v>
      </c>
      <c r="AG25" s="1"/>
    </row>
    <row r="26" spans="2:33" ht="12.75">
      <c r="B26">
        <v>10</v>
      </c>
      <c r="C26" s="2">
        <v>0.00207464</v>
      </c>
      <c r="D26" s="2">
        <v>0.0105726</v>
      </c>
      <c r="U26" t="s">
        <v>62</v>
      </c>
      <c r="V26" s="6">
        <f>U4</f>
        <v>503.54</v>
      </c>
      <c r="X26" s="13"/>
      <c r="AG26" s="1"/>
    </row>
    <row r="27" spans="2:33" ht="12.75">
      <c r="B27">
        <v>11</v>
      </c>
      <c r="C27" s="2">
        <v>0.0124329</v>
      </c>
      <c r="D27" s="2">
        <v>-0.0109731</v>
      </c>
      <c r="V27" s="13" t="s">
        <v>115</v>
      </c>
      <c r="W27" s="13" t="s">
        <v>83</v>
      </c>
      <c r="AF27" t="s">
        <v>148</v>
      </c>
      <c r="AG27" s="1"/>
    </row>
    <row r="28" spans="2:33" ht="12.75">
      <c r="B28">
        <v>12</v>
      </c>
      <c r="C28" s="2">
        <v>0.0217038</v>
      </c>
      <c r="D28" s="2">
        <v>0.040337</v>
      </c>
      <c r="V28" s="11">
        <f>$V$24+W28</f>
        <v>1.5</v>
      </c>
      <c r="W28">
        <v>-0.5</v>
      </c>
      <c r="X28" s="4">
        <f>X$14*$W28^X$24</f>
        <v>-8.604113088319536</v>
      </c>
      <c r="Y28" s="4">
        <f>Y$14*$W28^Y$24</f>
        <v>-0.034557414542584736</v>
      </c>
      <c r="Z28" s="4">
        <f aca="true" t="shared" si="15" ref="Z28:AE38">Z$14*$W28^Z$24</f>
        <v>2.2469940914192787</v>
      </c>
      <c r="AA28" s="4">
        <f t="shared" si="15"/>
        <v>-1.462319686712796</v>
      </c>
      <c r="AB28" s="4">
        <f t="shared" si="15"/>
        <v>0.3460986344384745</v>
      </c>
      <c r="AC28" s="4">
        <f t="shared" si="15"/>
        <v>-0.48893069925624183</v>
      </c>
      <c r="AD28" s="4">
        <f t="shared" si="15"/>
        <v>0.06104638790217149</v>
      </c>
      <c r="AE28" s="4">
        <f t="shared" si="15"/>
        <v>-0.49813695666990837</v>
      </c>
      <c r="AF28" s="4">
        <f>SUM(X28:AE28)</f>
        <v>-8.433918731741143</v>
      </c>
      <c r="AG28" s="1"/>
    </row>
    <row r="29" spans="2:32" ht="12.75">
      <c r="B29">
        <v>13</v>
      </c>
      <c r="C29" s="2">
        <v>0.115789</v>
      </c>
      <c r="D29" s="2">
        <v>-0.103687</v>
      </c>
      <c r="V29" s="11">
        <f aca="true" t="shared" si="16" ref="V29:V38">$V$24+W29</f>
        <v>1.6</v>
      </c>
      <c r="W29">
        <v>-0.4</v>
      </c>
      <c r="X29" s="4">
        <f aca="true" t="shared" si="17" ref="X29:Y38">X$14*$W29^X$24</f>
        <v>-6.88329047065563</v>
      </c>
      <c r="Y29" s="4">
        <f t="shared" si="17"/>
        <v>-0.022116745307254236</v>
      </c>
      <c r="Z29" s="4">
        <f t="shared" si="15"/>
        <v>1.150460974806671</v>
      </c>
      <c r="AA29" s="4">
        <f t="shared" si="15"/>
        <v>-0.5989661436775615</v>
      </c>
      <c r="AB29" s="4">
        <f t="shared" si="15"/>
        <v>0.11340960053279939</v>
      </c>
      <c r="AC29" s="4">
        <f t="shared" si="15"/>
        <v>-0.12817024922582834</v>
      </c>
      <c r="AD29" s="4">
        <f t="shared" si="15"/>
        <v>0.012802355448181485</v>
      </c>
      <c r="AE29" s="4">
        <f t="shared" si="15"/>
        <v>-0.083573513196337</v>
      </c>
      <c r="AF29" s="4">
        <f aca="true" t="shared" si="18" ref="AF29:AF38">SUM(X29:AE29)</f>
        <v>-6.439444191274959</v>
      </c>
    </row>
    <row r="30" spans="2:32" ht="12.75">
      <c r="B30">
        <v>14</v>
      </c>
      <c r="C30" s="2">
        <v>0.259486</v>
      </c>
      <c r="D30" s="2">
        <v>0.230496</v>
      </c>
      <c r="V30" s="11">
        <f t="shared" si="16"/>
        <v>1.7</v>
      </c>
      <c r="W30">
        <v>-0.3</v>
      </c>
      <c r="X30" s="4">
        <f t="shared" si="17"/>
        <v>-5.162467852991722</v>
      </c>
      <c r="Y30" s="4">
        <f t="shared" si="17"/>
        <v>-0.012440669235330505</v>
      </c>
      <c r="Z30" s="4">
        <f t="shared" si="15"/>
        <v>0.4853507237465642</v>
      </c>
      <c r="AA30" s="4">
        <f t="shared" si="15"/>
        <v>-0.18951663139797836</v>
      </c>
      <c r="AB30" s="4">
        <f t="shared" si="15"/>
        <v>0.026912629813935777</v>
      </c>
      <c r="AC30" s="4">
        <f t="shared" si="15"/>
        <v>-0.022811550704499216</v>
      </c>
      <c r="AD30" s="4">
        <f t="shared" si="15"/>
        <v>0.0017089081643782277</v>
      </c>
      <c r="AE30" s="4">
        <f t="shared" si="15"/>
        <v>-0.008366788026140846</v>
      </c>
      <c r="AF30" s="4">
        <f t="shared" si="18"/>
        <v>-4.881631230630793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4156338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2</v>
      </c>
      <c r="L31" t="s">
        <v>62</v>
      </c>
      <c r="M31" t="s">
        <v>82</v>
      </c>
      <c r="N31">
        <v>1302.48</v>
      </c>
      <c r="O31" t="s">
        <v>84</v>
      </c>
      <c r="P31" t="s">
        <v>82</v>
      </c>
      <c r="Q31" s="2">
        <v>0.369858</v>
      </c>
      <c r="V31" s="11">
        <f t="shared" si="16"/>
        <v>1.8</v>
      </c>
      <c r="W31">
        <v>-0.2</v>
      </c>
      <c r="X31" s="4">
        <f t="shared" si="17"/>
        <v>-3.441645235327815</v>
      </c>
      <c r="Y31" s="4">
        <f t="shared" si="17"/>
        <v>-0.005529186326813559</v>
      </c>
      <c r="Z31" s="4">
        <f t="shared" si="15"/>
        <v>0.14380762185083387</v>
      </c>
      <c r="AA31" s="4">
        <f t="shared" si="15"/>
        <v>-0.037435383979847595</v>
      </c>
      <c r="AB31" s="4">
        <f t="shared" si="15"/>
        <v>0.003544050016649981</v>
      </c>
      <c r="AC31" s="4">
        <f t="shared" si="15"/>
        <v>-0.002002660144153568</v>
      </c>
      <c r="AD31" s="4">
        <f t="shared" si="15"/>
        <v>0.00010001840193891785</v>
      </c>
      <c r="AE31" s="4">
        <f t="shared" si="15"/>
        <v>-0.0003264590359231914</v>
      </c>
      <c r="AF31" s="4">
        <f t="shared" si="18"/>
        <v>-3.3394872345451305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1.9</v>
      </c>
      <c r="W32">
        <v>-0.1</v>
      </c>
      <c r="X32" s="4">
        <f t="shared" si="17"/>
        <v>-1.7208226176639074</v>
      </c>
      <c r="Y32" s="4">
        <f t="shared" si="17"/>
        <v>-0.0013822965817033898</v>
      </c>
      <c r="Z32" s="4">
        <f t="shared" si="15"/>
        <v>0.017975952731354234</v>
      </c>
      <c r="AA32" s="4">
        <f t="shared" si="15"/>
        <v>-0.0023397114987404747</v>
      </c>
      <c r="AB32" s="4">
        <f t="shared" si="15"/>
        <v>0.0001107515630203119</v>
      </c>
      <c r="AC32" s="4">
        <f t="shared" si="15"/>
        <v>-3.12915647523995E-05</v>
      </c>
      <c r="AD32" s="4">
        <f t="shared" si="15"/>
        <v>7.813937651477957E-07</v>
      </c>
      <c r="AE32" s="4">
        <f t="shared" si="15"/>
        <v>-1.2752306090749665E-06</v>
      </c>
      <c r="AF32" s="4">
        <f t="shared" si="18"/>
        <v>-1.706489706851573</v>
      </c>
    </row>
    <row r="33" spans="2:32" ht="12.75">
      <c r="B33">
        <v>2</v>
      </c>
      <c r="C33" s="2">
        <v>-0.499527</v>
      </c>
      <c r="D33" s="2">
        <v>-0.00633862</v>
      </c>
      <c r="V33" s="11">
        <f t="shared" si="16"/>
        <v>2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0.000370486</v>
      </c>
      <c r="D34" s="2">
        <v>-0.000248985</v>
      </c>
      <c r="V34" s="11">
        <f t="shared" si="16"/>
        <v>2.1</v>
      </c>
      <c r="W34">
        <v>0.1</v>
      </c>
      <c r="X34" s="4">
        <f t="shared" si="17"/>
        <v>1.7208226176639074</v>
      </c>
      <c r="Y34" s="4">
        <f t="shared" si="17"/>
        <v>-0.0013822965817033898</v>
      </c>
      <c r="Z34" s="4">
        <f t="shared" si="15"/>
        <v>-0.017975952731354234</v>
      </c>
      <c r="AA34" s="4">
        <f t="shared" si="15"/>
        <v>-0.0023397114987404747</v>
      </c>
      <c r="AB34" s="4">
        <f t="shared" si="15"/>
        <v>-0.0001107515630203119</v>
      </c>
      <c r="AC34" s="4">
        <f t="shared" si="15"/>
        <v>-3.12915647523995E-05</v>
      </c>
      <c r="AD34" s="4">
        <f t="shared" si="15"/>
        <v>-7.813937651477957E-07</v>
      </c>
      <c r="AE34" s="4">
        <f t="shared" si="15"/>
        <v>-1.2752306090749665E-06</v>
      </c>
      <c r="AF34" s="4">
        <f t="shared" si="18"/>
        <v>1.698980557099962</v>
      </c>
    </row>
    <row r="35" spans="2:32" ht="12.75">
      <c r="B35">
        <v>4</v>
      </c>
      <c r="C35" s="2">
        <v>-0.000807198</v>
      </c>
      <c r="D35" s="2">
        <v>-3.60476E-05</v>
      </c>
      <c r="V35" s="11">
        <f t="shared" si="16"/>
        <v>2.2</v>
      </c>
      <c r="W35">
        <v>0.2</v>
      </c>
      <c r="X35" s="4">
        <f t="shared" si="17"/>
        <v>3.441645235327815</v>
      </c>
      <c r="Y35" s="4">
        <f t="shared" si="17"/>
        <v>-0.005529186326813559</v>
      </c>
      <c r="Z35" s="4">
        <f t="shared" si="15"/>
        <v>-0.14380762185083387</v>
      </c>
      <c r="AA35" s="4">
        <f t="shared" si="15"/>
        <v>-0.037435383979847595</v>
      </c>
      <c r="AB35" s="4">
        <f t="shared" si="15"/>
        <v>-0.003544050016649981</v>
      </c>
      <c r="AC35" s="4">
        <f t="shared" si="15"/>
        <v>-0.002002660144153568</v>
      </c>
      <c r="AD35" s="4">
        <f t="shared" si="15"/>
        <v>-0.00010001840193891785</v>
      </c>
      <c r="AE35" s="4">
        <f t="shared" si="15"/>
        <v>-0.0003264590359231914</v>
      </c>
      <c r="AF35" s="4">
        <f t="shared" si="18"/>
        <v>3.2488998555716537</v>
      </c>
    </row>
    <row r="36" spans="2:32" ht="12.75">
      <c r="B36">
        <v>5</v>
      </c>
      <c r="C36" s="2">
        <v>0.00118557</v>
      </c>
      <c r="D36" s="2">
        <v>-0.000225109</v>
      </c>
      <c r="V36" s="11">
        <f t="shared" si="16"/>
        <v>2.3</v>
      </c>
      <c r="W36">
        <v>0.3</v>
      </c>
      <c r="X36" s="4">
        <f t="shared" si="17"/>
        <v>5.162467852991722</v>
      </c>
      <c r="Y36" s="4">
        <f t="shared" si="17"/>
        <v>-0.012440669235330505</v>
      </c>
      <c r="Z36" s="4">
        <f t="shared" si="15"/>
        <v>-0.4853507237465642</v>
      </c>
      <c r="AA36" s="4">
        <f t="shared" si="15"/>
        <v>-0.18951663139797836</v>
      </c>
      <c r="AB36" s="4">
        <f t="shared" si="15"/>
        <v>-0.026912629813935777</v>
      </c>
      <c r="AC36" s="4">
        <f t="shared" si="15"/>
        <v>-0.022811550704499216</v>
      </c>
      <c r="AD36" s="4">
        <f t="shared" si="15"/>
        <v>-0.0017089081643782277</v>
      </c>
      <c r="AE36" s="4">
        <f t="shared" si="15"/>
        <v>-0.008366788026140846</v>
      </c>
      <c r="AF36" s="4">
        <f t="shared" si="18"/>
        <v>4.415359951902895</v>
      </c>
    </row>
    <row r="37" spans="2:32" ht="12.75">
      <c r="B37">
        <v>6</v>
      </c>
      <c r="C37" s="2">
        <v>-0.000545714</v>
      </c>
      <c r="D37" s="2">
        <v>0.000796607</v>
      </c>
      <c r="V37" s="11">
        <f t="shared" si="16"/>
        <v>2.4</v>
      </c>
      <c r="W37">
        <v>0.4</v>
      </c>
      <c r="X37" s="4">
        <f t="shared" si="17"/>
        <v>6.88329047065563</v>
      </c>
      <c r="Y37" s="4">
        <f t="shared" si="17"/>
        <v>-0.022116745307254236</v>
      </c>
      <c r="Z37" s="4">
        <f t="shared" si="15"/>
        <v>-1.150460974806671</v>
      </c>
      <c r="AA37" s="4">
        <f t="shared" si="15"/>
        <v>-0.5989661436775615</v>
      </c>
      <c r="AB37" s="4">
        <f t="shared" si="15"/>
        <v>-0.11340960053279939</v>
      </c>
      <c r="AC37" s="4">
        <f t="shared" si="15"/>
        <v>-0.12817024922582834</v>
      </c>
      <c r="AD37" s="4">
        <f t="shared" si="15"/>
        <v>-0.012802355448181485</v>
      </c>
      <c r="AE37" s="4">
        <f>AE$14*$W37^AE$24</f>
        <v>-0.083573513196337</v>
      </c>
      <c r="AF37" s="4">
        <f t="shared" si="18"/>
        <v>4.773790888460996</v>
      </c>
    </row>
    <row r="38" spans="2:32" ht="12.75">
      <c r="B38">
        <v>7</v>
      </c>
      <c r="C38" s="2">
        <v>0.00165127</v>
      </c>
      <c r="D38" s="2">
        <v>-0.000643007</v>
      </c>
      <c r="V38" s="11">
        <f t="shared" si="16"/>
        <v>2.5</v>
      </c>
      <c r="W38">
        <v>0.5</v>
      </c>
      <c r="X38" s="4">
        <f>X$14*$W38^X$24</f>
        <v>8.604113088319536</v>
      </c>
      <c r="Y38" s="4">
        <f t="shared" si="17"/>
        <v>-0.034557414542584736</v>
      </c>
      <c r="Z38" s="4">
        <f t="shared" si="15"/>
        <v>-2.2469940914192787</v>
      </c>
      <c r="AA38" s="4">
        <f t="shared" si="15"/>
        <v>-1.462319686712796</v>
      </c>
      <c r="AB38" s="4">
        <f t="shared" si="15"/>
        <v>-0.3460986344384745</v>
      </c>
      <c r="AC38" s="4">
        <f t="shared" si="15"/>
        <v>-0.48893069925624183</v>
      </c>
      <c r="AD38" s="4">
        <f t="shared" si="15"/>
        <v>-0.06104638790217149</v>
      </c>
      <c r="AE38" s="4">
        <f t="shared" si="15"/>
        <v>-0.49813695666990837</v>
      </c>
      <c r="AF38" s="4">
        <f t="shared" si="18"/>
        <v>3.466029217378081</v>
      </c>
    </row>
    <row r="39" spans="2:22" ht="12.75">
      <c r="B39">
        <v>8</v>
      </c>
      <c r="C39" s="2">
        <v>-0.000695126</v>
      </c>
      <c r="D39" s="2">
        <v>0.00315636</v>
      </c>
      <c r="V39" s="11"/>
    </row>
    <row r="40" spans="2:4" ht="12.75">
      <c r="B40">
        <v>9</v>
      </c>
      <c r="C40" s="2">
        <v>0.00657315</v>
      </c>
      <c r="D40" s="2">
        <v>-0.00336177</v>
      </c>
    </row>
    <row r="41" spans="2:24" ht="12.75">
      <c r="B41">
        <v>10</v>
      </c>
      <c r="C41" s="2">
        <v>0.00234619</v>
      </c>
      <c r="D41" s="2">
        <v>0.0108187</v>
      </c>
      <c r="U41" t="s">
        <v>62</v>
      </c>
      <c r="V41" s="6">
        <f>U10</f>
        <v>1801.83</v>
      </c>
      <c r="X41" s="13"/>
    </row>
    <row r="42" spans="2:33" ht="12.75">
      <c r="B42">
        <v>11</v>
      </c>
      <c r="C42" s="2">
        <v>0.0136442</v>
      </c>
      <c r="D42" s="2">
        <v>-0.0113582</v>
      </c>
      <c r="V42" s="13" t="s">
        <v>115</v>
      </c>
      <c r="W42" s="13" t="s">
        <v>83</v>
      </c>
      <c r="AF42" t="s">
        <v>148</v>
      </c>
      <c r="AG42" t="s">
        <v>150</v>
      </c>
    </row>
    <row r="43" spans="2:33" ht="12.75">
      <c r="B43">
        <v>12</v>
      </c>
      <c r="C43" s="2">
        <v>0.0224054</v>
      </c>
      <c r="D43" s="2">
        <v>0.0427849</v>
      </c>
      <c r="V43" s="11">
        <f>$V$24-W43</f>
        <v>2.5</v>
      </c>
      <c r="W43">
        <v>-0.5</v>
      </c>
      <c r="X43" s="4">
        <f>X$20*$W43^X$24</f>
        <v>1.5659629834699444</v>
      </c>
      <c r="Y43" s="4">
        <f>Y$20*$W43^Y$24</f>
        <v>-3.4496136283621706</v>
      </c>
      <c r="Z43" s="4">
        <f aca="true" t="shared" si="19" ref="Z43:AE53">Z$20*$W43^Z$24</f>
        <v>1.8450038865960106</v>
      </c>
      <c r="AA43" s="4">
        <f t="shared" si="19"/>
        <v>-1.494111054688569</v>
      </c>
      <c r="AB43" s="4">
        <f t="shared" si="19"/>
        <v>0.3729562870591213</v>
      </c>
      <c r="AC43" s="4">
        <f t="shared" si="19"/>
        <v>-0.5030944521053184</v>
      </c>
      <c r="AD43" s="4">
        <f t="shared" si="19"/>
        <v>0.10832283476198022</v>
      </c>
      <c r="AE43" s="4">
        <f t="shared" si="19"/>
        <v>-0.5053210748242527</v>
      </c>
      <c r="AF43" s="4">
        <f>SUM(X43:AE43)</f>
        <v>-2.0598942180932545</v>
      </c>
      <c r="AG43" s="4">
        <f>AF43-$AF$53+'DL y=+1'!$AF$33</f>
        <v>11.304748233774113</v>
      </c>
    </row>
    <row r="44" spans="2:33" ht="12.75">
      <c r="B44">
        <v>13</v>
      </c>
      <c r="C44" s="2">
        <v>0.139001</v>
      </c>
      <c r="D44" s="2">
        <v>-0.117128</v>
      </c>
      <c r="V44" s="11">
        <f aca="true" t="shared" si="20" ref="V44:V53">$V$24-W44</f>
        <v>2.4</v>
      </c>
      <c r="W44">
        <v>-0.4</v>
      </c>
      <c r="X44" s="4">
        <f aca="true" t="shared" si="21" ref="X44:Y53">X$20*$W44^X$24</f>
        <v>1.2527703867759556</v>
      </c>
      <c r="Y44" s="4">
        <f t="shared" si="21"/>
        <v>-2.2077527221517896</v>
      </c>
      <c r="Z44" s="4">
        <f t="shared" si="19"/>
        <v>0.9446419899371576</v>
      </c>
      <c r="AA44" s="4">
        <f t="shared" si="19"/>
        <v>-0.6119878880004381</v>
      </c>
      <c r="AB44" s="4">
        <f t="shared" si="19"/>
        <v>0.12221031614353295</v>
      </c>
      <c r="AC44" s="4">
        <f t="shared" si="19"/>
        <v>-0.13188319205269666</v>
      </c>
      <c r="AD44" s="4">
        <f t="shared" si="19"/>
        <v>0.02271694495667565</v>
      </c>
      <c r="AE44" s="4">
        <f t="shared" si="19"/>
        <v>-0.08477880821678657</v>
      </c>
      <c r="AF44" s="4">
        <f aca="true" t="shared" si="22" ref="AF44:AF53">SUM(X44:AE44)</f>
        <v>-0.6940629726083891</v>
      </c>
      <c r="AG44" s="4">
        <f>AF44-$AF$53+'DL y=+1'!$AF$33</f>
        <v>12.67057947925898</v>
      </c>
    </row>
    <row r="45" spans="2:33" ht="12.75">
      <c r="B45">
        <v>14</v>
      </c>
      <c r="C45" s="2">
        <v>0.244836</v>
      </c>
      <c r="D45" s="2">
        <v>0.206566</v>
      </c>
      <c r="V45" s="11">
        <f t="shared" si="20"/>
        <v>2.3</v>
      </c>
      <c r="W45">
        <v>-0.3</v>
      </c>
      <c r="X45" s="4">
        <f t="shared" si="21"/>
        <v>0.9395777900819666</v>
      </c>
      <c r="Y45" s="4">
        <f t="shared" si="21"/>
        <v>-1.2418609062103814</v>
      </c>
      <c r="Z45" s="4">
        <f t="shared" si="19"/>
        <v>0.39852083950473827</v>
      </c>
      <c r="AA45" s="4">
        <f t="shared" si="19"/>
        <v>-0.19363679268763853</v>
      </c>
      <c r="AB45" s="4">
        <f t="shared" si="19"/>
        <v>0.02900108088171727</v>
      </c>
      <c r="AC45" s="4">
        <f t="shared" si="19"/>
        <v>-0.023472374757425734</v>
      </c>
      <c r="AD45" s="4">
        <f t="shared" si="19"/>
        <v>0.0030323461071929693</v>
      </c>
      <c r="AE45" s="4">
        <f t="shared" si="19"/>
        <v>-0.00848745362412012</v>
      </c>
      <c r="AF45" s="4">
        <f t="shared" si="22"/>
        <v>-0.09732547070395063</v>
      </c>
      <c r="AG45" s="4">
        <f>AF45-$AF$53+'DL y=+1'!$AF$33</f>
        <v>13.267316981163418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4156338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2</v>
      </c>
      <c r="L46" t="s">
        <v>62</v>
      </c>
      <c r="M46" t="s">
        <v>82</v>
      </c>
      <c r="N46">
        <v>1502.2</v>
      </c>
      <c r="O46" t="s">
        <v>84</v>
      </c>
      <c r="P46" t="s">
        <v>82</v>
      </c>
      <c r="Q46" s="2">
        <v>0.400483</v>
      </c>
      <c r="V46" s="11">
        <f t="shared" si="20"/>
        <v>2.2</v>
      </c>
      <c r="W46">
        <v>-0.2</v>
      </c>
      <c r="X46" s="4">
        <f t="shared" si="21"/>
        <v>0.6263851933879778</v>
      </c>
      <c r="Y46" s="4">
        <f t="shared" si="21"/>
        <v>-0.5519381805379474</v>
      </c>
      <c r="Z46" s="4">
        <f t="shared" si="19"/>
        <v>0.1180802487421447</v>
      </c>
      <c r="AA46" s="4">
        <f t="shared" si="19"/>
        <v>-0.03824924300002738</v>
      </c>
      <c r="AB46" s="4">
        <f t="shared" si="19"/>
        <v>0.0038190723794854047</v>
      </c>
      <c r="AC46" s="4">
        <f t="shared" si="19"/>
        <v>-0.0020606748758233854</v>
      </c>
      <c r="AD46" s="4">
        <f t="shared" si="19"/>
        <v>0.00017747613247402853</v>
      </c>
      <c r="AE46" s="4">
        <f t="shared" si="19"/>
        <v>-0.00033116721959682255</v>
      </c>
      <c r="AF46" s="4">
        <f>SUM(X46:AE46)</f>
        <v>0.15588272500868694</v>
      </c>
      <c r="AG46" s="4">
        <f>AF46-$AF$53+'DL y=+1'!$AF$33</f>
        <v>13.520525176876054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2.1</v>
      </c>
      <c r="W47">
        <v>-0.1</v>
      </c>
      <c r="X47" s="4">
        <f t="shared" si="21"/>
        <v>0.3131925966939889</v>
      </c>
      <c r="Y47" s="4">
        <f t="shared" si="21"/>
        <v>-0.13798454513448685</v>
      </c>
      <c r="Z47" s="4">
        <f t="shared" si="19"/>
        <v>0.014760031092768088</v>
      </c>
      <c r="AA47" s="4">
        <f t="shared" si="19"/>
        <v>-0.0023905776875017114</v>
      </c>
      <c r="AB47" s="4">
        <f t="shared" si="19"/>
        <v>0.0001193460118589189</v>
      </c>
      <c r="AC47" s="4">
        <f t="shared" si="19"/>
        <v>-3.2198044934740396E-05</v>
      </c>
      <c r="AD47" s="4">
        <f t="shared" si="19"/>
        <v>1.3865322849533479E-06</v>
      </c>
      <c r="AE47" s="4">
        <f t="shared" si="19"/>
        <v>-1.293621951550088E-06</v>
      </c>
      <c r="AF47" s="4">
        <f t="shared" si="22"/>
        <v>0.18766474584202603</v>
      </c>
      <c r="AG47" s="4">
        <f>AF47-$AF$53+'DL y=+1'!$AF$33</f>
        <v>13.552307197709395</v>
      </c>
    </row>
    <row r="48" spans="2:33" ht="12.75">
      <c r="B48">
        <v>2</v>
      </c>
      <c r="C48" s="2">
        <v>-0.499923</v>
      </c>
      <c r="D48" s="2">
        <v>-0.00648326</v>
      </c>
      <c r="V48" s="11">
        <f t="shared" si="20"/>
        <v>2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AF48-$AF$53+'DL y=+1'!$AF$33</f>
        <v>13.364642451867368</v>
      </c>
    </row>
    <row r="49" spans="2:33" ht="12.75">
      <c r="B49">
        <v>3</v>
      </c>
      <c r="C49" s="2">
        <v>0.000523898</v>
      </c>
      <c r="D49" s="2">
        <v>-0.000245133</v>
      </c>
      <c r="V49" s="11">
        <f t="shared" si="20"/>
        <v>1.9</v>
      </c>
      <c r="W49">
        <v>0.1</v>
      </c>
      <c r="X49" s="4">
        <f t="shared" si="21"/>
        <v>-0.3131925966939889</v>
      </c>
      <c r="Y49" s="4">
        <f t="shared" si="21"/>
        <v>-0.13798454513448685</v>
      </c>
      <c r="Z49" s="4">
        <f t="shared" si="19"/>
        <v>-0.014760031092768088</v>
      </c>
      <c r="AA49" s="4">
        <f t="shared" si="19"/>
        <v>-0.0023905776875017114</v>
      </c>
      <c r="AB49" s="4">
        <f t="shared" si="19"/>
        <v>-0.0001193460118589189</v>
      </c>
      <c r="AC49" s="4">
        <f t="shared" si="19"/>
        <v>-3.2198044934740396E-05</v>
      </c>
      <c r="AD49" s="4">
        <f t="shared" si="19"/>
        <v>-1.3865322849533479E-06</v>
      </c>
      <c r="AE49" s="4">
        <f t="shared" si="19"/>
        <v>-1.293621951550088E-06</v>
      </c>
      <c r="AF49" s="4">
        <f t="shared" si="22"/>
        <v>-0.46848197481977577</v>
      </c>
      <c r="AG49" s="4">
        <f>AF49-$AF$53+'DL y=+1'!$AF$33</f>
        <v>12.896160477047593</v>
      </c>
    </row>
    <row r="50" spans="2:33" ht="12.75">
      <c r="B50">
        <v>4</v>
      </c>
      <c r="C50" s="2">
        <v>-0.000800656</v>
      </c>
      <c r="D50" s="2">
        <v>-1.50798E-05</v>
      </c>
      <c r="V50" s="11">
        <f t="shared" si="20"/>
        <v>1.8</v>
      </c>
      <c r="W50">
        <v>0.2</v>
      </c>
      <c r="X50" s="4">
        <f t="shared" si="21"/>
        <v>-0.6263851933879778</v>
      </c>
      <c r="Y50" s="4">
        <f t="shared" si="21"/>
        <v>-0.5519381805379474</v>
      </c>
      <c r="Z50" s="4">
        <f t="shared" si="19"/>
        <v>-0.1180802487421447</v>
      </c>
      <c r="AA50" s="4">
        <f t="shared" si="19"/>
        <v>-0.03824924300002738</v>
      </c>
      <c r="AB50" s="4">
        <f t="shared" si="19"/>
        <v>-0.0038190723794854047</v>
      </c>
      <c r="AC50" s="4">
        <f t="shared" si="19"/>
        <v>-0.0020606748758233854</v>
      </c>
      <c r="AD50" s="4">
        <f t="shared" si="19"/>
        <v>-0.00017747613247402853</v>
      </c>
      <c r="AE50" s="4">
        <f t="shared" si="19"/>
        <v>-0.00033116721959682255</v>
      </c>
      <c r="AF50" s="4">
        <f t="shared" si="22"/>
        <v>-1.3410412562754768</v>
      </c>
      <c r="AG50" s="4">
        <f>AF50-$AF$53+'DL y=+1'!$AF$33</f>
        <v>12.023601195591892</v>
      </c>
    </row>
    <row r="51" spans="2:33" ht="12.75">
      <c r="B51">
        <v>5</v>
      </c>
      <c r="C51" s="2">
        <v>0.00116159</v>
      </c>
      <c r="D51" s="2">
        <v>-0.000247709</v>
      </c>
      <c r="V51" s="11">
        <f t="shared" si="20"/>
        <v>1.7</v>
      </c>
      <c r="W51">
        <v>0.3</v>
      </c>
      <c r="X51" s="4">
        <f t="shared" si="21"/>
        <v>-0.9395777900819666</v>
      </c>
      <c r="Y51" s="4">
        <f t="shared" si="21"/>
        <v>-1.2418609062103814</v>
      </c>
      <c r="Z51" s="4">
        <f t="shared" si="19"/>
        <v>-0.39852083950473827</v>
      </c>
      <c r="AA51" s="4">
        <f t="shared" si="19"/>
        <v>-0.19363679268763853</v>
      </c>
      <c r="AB51" s="4">
        <f t="shared" si="19"/>
        <v>-0.02900108088171727</v>
      </c>
      <c r="AC51" s="4">
        <f t="shared" si="19"/>
        <v>-0.023472374757425734</v>
      </c>
      <c r="AD51" s="4">
        <f t="shared" si="19"/>
        <v>-0.0030323461071929693</v>
      </c>
      <c r="AE51" s="4">
        <f t="shared" si="19"/>
        <v>-0.00848745362412012</v>
      </c>
      <c r="AF51" s="4">
        <f t="shared" si="22"/>
        <v>-2.837589583855181</v>
      </c>
      <c r="AG51" s="4">
        <f>AF51-$AF$53+'DL y=+1'!$AF$33</f>
        <v>10.527052868012188</v>
      </c>
    </row>
    <row r="52" spans="2:33" ht="12.75">
      <c r="B52">
        <v>6</v>
      </c>
      <c r="C52" s="2">
        <v>-0.000541923</v>
      </c>
      <c r="D52" s="2">
        <v>0.000846893</v>
      </c>
      <c r="V52" s="11">
        <f t="shared" si="20"/>
        <v>1.6</v>
      </c>
      <c r="W52">
        <v>0.4</v>
      </c>
      <c r="X52" s="4">
        <f t="shared" si="21"/>
        <v>-1.2527703867759556</v>
      </c>
      <c r="Y52" s="4">
        <f t="shared" si="21"/>
        <v>-2.2077527221517896</v>
      </c>
      <c r="Z52" s="4">
        <f t="shared" si="19"/>
        <v>-0.9446419899371576</v>
      </c>
      <c r="AA52" s="4">
        <f t="shared" si="19"/>
        <v>-0.6119878880004381</v>
      </c>
      <c r="AB52" s="4">
        <f t="shared" si="19"/>
        <v>-0.12221031614353295</v>
      </c>
      <c r="AC52" s="4">
        <f t="shared" si="19"/>
        <v>-0.13188319205269666</v>
      </c>
      <c r="AD52" s="4">
        <f>AD$20*$W52^AD$24</f>
        <v>-0.02271694495667565</v>
      </c>
      <c r="AE52" s="4">
        <f t="shared" si="19"/>
        <v>-0.08477880821678657</v>
      </c>
      <c r="AF52" s="4">
        <f t="shared" si="22"/>
        <v>-5.378742248235032</v>
      </c>
      <c r="AG52" s="4">
        <f>AF52-$AF$53+'DL y=+1'!$AF$33</f>
        <v>7.985900203632335</v>
      </c>
    </row>
    <row r="53" spans="2:33" ht="12.75">
      <c r="B53">
        <v>7</v>
      </c>
      <c r="C53" s="2">
        <v>0.00167951</v>
      </c>
      <c r="D53" s="2">
        <v>-0.000582241</v>
      </c>
      <c r="V53" s="11">
        <f t="shared" si="20"/>
        <v>1.5</v>
      </c>
      <c r="W53">
        <v>0.5</v>
      </c>
      <c r="X53" s="4">
        <f t="shared" si="21"/>
        <v>-1.5659629834699444</v>
      </c>
      <c r="Y53" s="4">
        <f t="shared" si="21"/>
        <v>-3.4496136283621706</v>
      </c>
      <c r="Z53" s="4">
        <f t="shared" si="19"/>
        <v>-1.8450038865960106</v>
      </c>
      <c r="AA53" s="4">
        <f t="shared" si="19"/>
        <v>-1.494111054688569</v>
      </c>
      <c r="AB53" s="4">
        <f t="shared" si="19"/>
        <v>-0.3729562870591213</v>
      </c>
      <c r="AC53" s="4">
        <f t="shared" si="19"/>
        <v>-0.5030944521053184</v>
      </c>
      <c r="AD53" s="4">
        <f t="shared" si="19"/>
        <v>-0.10832283476198022</v>
      </c>
      <c r="AE53" s="4">
        <f t="shared" si="19"/>
        <v>-0.5053210748242527</v>
      </c>
      <c r="AF53" s="4">
        <f t="shared" si="22"/>
        <v>-9.844386201867367</v>
      </c>
      <c r="AG53" s="4">
        <f>AF53-$AF$53+'DL y=+1'!$AF$33</f>
        <v>3.5202562500000005</v>
      </c>
    </row>
    <row r="54" spans="2:32" ht="12.75">
      <c r="B54">
        <v>8</v>
      </c>
      <c r="C54" s="2">
        <v>-0.000665391</v>
      </c>
      <c r="D54" s="2">
        <v>0.00344399</v>
      </c>
      <c r="V54" s="11"/>
      <c r="Y54" s="4"/>
      <c r="Z54" s="4"/>
      <c r="AA54" s="4"/>
      <c r="AB54" s="4"/>
      <c r="AC54" s="4"/>
      <c r="AD54" s="4"/>
      <c r="AE54" s="4"/>
      <c r="AF54" s="4"/>
    </row>
    <row r="55" spans="2:32" ht="12.75">
      <c r="B55">
        <v>9</v>
      </c>
      <c r="C55" s="2">
        <v>0.00640298</v>
      </c>
      <c r="D55" s="2">
        <v>-0.00360686</v>
      </c>
      <c r="V55" s="11"/>
      <c r="Y55" s="4"/>
      <c r="Z55" s="4"/>
      <c r="AA55" s="4"/>
      <c r="AB55" s="4"/>
      <c r="AC55" s="4"/>
      <c r="AD55" s="4"/>
      <c r="AE55" s="4"/>
      <c r="AF55" s="4"/>
    </row>
    <row r="56" spans="2:32" ht="12.75">
      <c r="B56">
        <v>10</v>
      </c>
      <c r="C56" s="2">
        <v>0.00226812</v>
      </c>
      <c r="D56" s="2">
        <v>0.0108484</v>
      </c>
      <c r="V56" s="11"/>
      <c r="Y56" s="4"/>
      <c r="Z56" s="4"/>
      <c r="AA56" s="4"/>
      <c r="AB56" s="4"/>
      <c r="AC56" s="4"/>
      <c r="AD56" s="4"/>
      <c r="AE56" s="4"/>
      <c r="AF56" s="4"/>
    </row>
    <row r="57" spans="2:32" ht="12.75">
      <c r="B57">
        <v>11</v>
      </c>
      <c r="C57" s="2">
        <v>0.0138484</v>
      </c>
      <c r="D57" s="2">
        <v>-0.0100014</v>
      </c>
      <c r="V57" s="11"/>
      <c r="Y57" s="4"/>
      <c r="Z57" s="4"/>
      <c r="AA57" s="4"/>
      <c r="AB57" s="4"/>
      <c r="AC57" s="4"/>
      <c r="AD57" s="4"/>
      <c r="AE57" s="4"/>
      <c r="AF57" s="4"/>
    </row>
    <row r="58" spans="2:32" ht="12.75">
      <c r="B58">
        <v>12</v>
      </c>
      <c r="C58" s="2">
        <v>0.0230752</v>
      </c>
      <c r="D58" s="2">
        <v>0.0470629</v>
      </c>
      <c r="V58" s="11"/>
      <c r="Y58" s="4"/>
      <c r="Z58" s="4"/>
      <c r="AA58" s="4"/>
      <c r="AB58" s="4"/>
      <c r="AC58" s="4"/>
      <c r="AD58" s="4"/>
      <c r="AE58" s="4"/>
      <c r="AF58" s="4"/>
    </row>
    <row r="59" spans="2:32" ht="12.75">
      <c r="B59">
        <v>13</v>
      </c>
      <c r="C59" s="2">
        <v>0.131282</v>
      </c>
      <c r="D59" s="2">
        <v>-0.120209</v>
      </c>
      <c r="V59" s="11"/>
      <c r="Y59" s="4"/>
      <c r="Z59" s="4"/>
      <c r="AA59" s="4"/>
      <c r="AB59" s="4"/>
      <c r="AC59" s="4"/>
      <c r="AD59" s="4"/>
      <c r="AE59" s="4"/>
      <c r="AF59" s="4"/>
    </row>
    <row r="60" spans="2:4" ht="12.75">
      <c r="B60">
        <v>14</v>
      </c>
      <c r="C60" s="2">
        <v>0.247772</v>
      </c>
      <c r="D60" s="2">
        <v>0.22903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4156338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2</v>
      </c>
      <c r="L61" t="s">
        <v>62</v>
      </c>
      <c r="M61" t="s">
        <v>82</v>
      </c>
      <c r="N61">
        <v>1602.06</v>
      </c>
      <c r="O61" t="s">
        <v>84</v>
      </c>
      <c r="P61" t="s">
        <v>82</v>
      </c>
      <c r="Q61" s="2">
        <v>0.413114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-0.500126</v>
      </c>
      <c r="D63" s="2">
        <v>-0.00645971</v>
      </c>
    </row>
    <row r="64" spans="2:4" ht="12.75">
      <c r="B64">
        <v>3</v>
      </c>
      <c r="C64" s="2">
        <v>0.000599665</v>
      </c>
      <c r="D64" s="2">
        <v>-0.000248316</v>
      </c>
    </row>
    <row r="65" spans="2:4" ht="12.75">
      <c r="B65">
        <v>4</v>
      </c>
      <c r="C65" s="2">
        <v>-0.000778056</v>
      </c>
      <c r="D65" s="2">
        <v>-3.73319E-05</v>
      </c>
    </row>
    <row r="66" spans="2:4" ht="12.75">
      <c r="B66">
        <v>5</v>
      </c>
      <c r="C66" s="2">
        <v>0.00119686</v>
      </c>
      <c r="D66" s="2">
        <v>-0.000236615</v>
      </c>
    </row>
    <row r="67" spans="2:4" ht="12.75">
      <c r="B67">
        <v>6</v>
      </c>
      <c r="C67" s="2">
        <v>-0.000523011</v>
      </c>
      <c r="D67" s="2">
        <v>0.000829948</v>
      </c>
    </row>
    <row r="68" spans="2:4" ht="12.75">
      <c r="B68">
        <v>7</v>
      </c>
      <c r="C68" s="2">
        <v>0.00164966</v>
      </c>
      <c r="D68" s="2">
        <v>-0.000643243</v>
      </c>
    </row>
    <row r="69" spans="2:4" ht="12.75">
      <c r="B69">
        <v>8</v>
      </c>
      <c r="C69" s="2">
        <v>-0.000661789</v>
      </c>
      <c r="D69" s="2">
        <v>0.00314041</v>
      </c>
    </row>
    <row r="70" spans="2:4" ht="12.75">
      <c r="B70">
        <v>9</v>
      </c>
      <c r="C70" s="2">
        <v>0.00660325</v>
      </c>
      <c r="D70" s="2">
        <v>-0.00364714</v>
      </c>
    </row>
    <row r="71" spans="2:4" ht="12.75">
      <c r="B71">
        <v>10</v>
      </c>
      <c r="C71" s="2">
        <v>0.00217237</v>
      </c>
      <c r="D71" s="2">
        <v>0.0105998</v>
      </c>
    </row>
    <row r="72" spans="2:4" ht="12.75">
      <c r="B72">
        <v>11</v>
      </c>
      <c r="C72" s="2">
        <v>0.01395</v>
      </c>
      <c r="D72" s="2">
        <v>-0.0110907</v>
      </c>
    </row>
    <row r="73" spans="2:4" ht="12.75">
      <c r="B73">
        <v>12</v>
      </c>
      <c r="C73" s="2">
        <v>0.0232433</v>
      </c>
      <c r="D73" s="2">
        <v>0.0423793</v>
      </c>
    </row>
    <row r="74" spans="2:4" ht="12.75">
      <c r="B74">
        <v>13</v>
      </c>
      <c r="C74" s="2">
        <v>0.132741</v>
      </c>
      <c r="D74" s="2">
        <v>-0.115634</v>
      </c>
    </row>
    <row r="75" spans="2:4" ht="12.75">
      <c r="B75">
        <v>14</v>
      </c>
      <c r="C75" s="2">
        <v>0.256985</v>
      </c>
      <c r="D75" s="2">
        <v>0.236575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4156338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2</v>
      </c>
      <c r="L76" t="s">
        <v>62</v>
      </c>
      <c r="M76" t="s">
        <v>82</v>
      </c>
      <c r="N76">
        <v>1701.97</v>
      </c>
      <c r="O76" t="s">
        <v>84</v>
      </c>
      <c r="P76" t="s">
        <v>82</v>
      </c>
      <c r="Q76" s="2">
        <v>0.424426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-0.500258</v>
      </c>
      <c r="D78" s="2">
        <v>-0.00637408</v>
      </c>
    </row>
    <row r="79" spans="2:4" ht="12.75">
      <c r="B79">
        <v>3</v>
      </c>
      <c r="C79" s="2">
        <v>0.000648318</v>
      </c>
      <c r="D79" s="2">
        <v>-0.000248412</v>
      </c>
    </row>
    <row r="80" spans="2:4" ht="12.75">
      <c r="B80">
        <v>4</v>
      </c>
      <c r="C80" s="2">
        <v>-0.000778587</v>
      </c>
      <c r="D80" s="2">
        <v>-2.26999E-05</v>
      </c>
    </row>
    <row r="81" spans="2:4" ht="12.75">
      <c r="B81">
        <v>5</v>
      </c>
      <c r="C81" s="2">
        <v>0.0012002</v>
      </c>
      <c r="D81" s="2">
        <v>-0.000230688</v>
      </c>
    </row>
    <row r="82" spans="2:4" ht="12.75">
      <c r="B82">
        <v>6</v>
      </c>
      <c r="C82" s="2">
        <v>-0.00054596</v>
      </c>
      <c r="D82" s="2">
        <v>0.000751339</v>
      </c>
    </row>
    <row r="83" spans="2:4" ht="12.75">
      <c r="B83">
        <v>7</v>
      </c>
      <c r="C83" s="2">
        <v>0.00166631</v>
      </c>
      <c r="D83" s="2">
        <v>-0.000568815</v>
      </c>
    </row>
    <row r="84" spans="2:4" ht="12.75">
      <c r="B84">
        <v>8</v>
      </c>
      <c r="C84" s="2">
        <v>-0.000655137</v>
      </c>
      <c r="D84" s="2">
        <v>0.00313159</v>
      </c>
    </row>
    <row r="85" spans="2:4" ht="12.75">
      <c r="B85">
        <v>9</v>
      </c>
      <c r="C85" s="2">
        <v>0.00664801</v>
      </c>
      <c r="D85" s="2">
        <v>-0.00366733</v>
      </c>
    </row>
    <row r="86" spans="2:4" ht="12.75">
      <c r="B86">
        <v>10</v>
      </c>
      <c r="C86" s="2">
        <v>0.00170537</v>
      </c>
      <c r="D86" s="2">
        <v>0.00977534</v>
      </c>
    </row>
    <row r="87" spans="2:4" ht="12.75">
      <c r="B87">
        <v>11</v>
      </c>
      <c r="C87" s="2">
        <v>0.0149455</v>
      </c>
      <c r="D87" s="2">
        <v>-0.0107644</v>
      </c>
    </row>
    <row r="88" spans="2:4" ht="12.75">
      <c r="B88">
        <v>12</v>
      </c>
      <c r="C88" s="2">
        <v>0.0233189</v>
      </c>
      <c r="D88" s="2">
        <v>0.0416219</v>
      </c>
    </row>
    <row r="89" spans="2:4" ht="12.75">
      <c r="B89">
        <v>13</v>
      </c>
      <c r="C89" s="2">
        <v>0.124762</v>
      </c>
      <c r="D89" s="2">
        <v>-0.118151</v>
      </c>
    </row>
    <row r="90" spans="2:4" ht="12.75">
      <c r="B90">
        <v>14</v>
      </c>
      <c r="C90" s="2">
        <v>0.246619</v>
      </c>
      <c r="D90" s="2">
        <v>0.222736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4156338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2</v>
      </c>
      <c r="L91" t="s">
        <v>62</v>
      </c>
      <c r="M91" t="s">
        <v>82</v>
      </c>
      <c r="N91">
        <v>1801.83</v>
      </c>
      <c r="O91" t="s">
        <v>84</v>
      </c>
      <c r="P91" t="s">
        <v>82</v>
      </c>
      <c r="Q91" s="2">
        <v>0.434452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-0.500326</v>
      </c>
      <c r="D93" s="2">
        <v>-0.00657583</v>
      </c>
    </row>
    <row r="94" spans="2:4" ht="12.75">
      <c r="B94">
        <v>3</v>
      </c>
      <c r="C94" s="2">
        <v>0.00069644</v>
      </c>
      <c r="D94" s="2">
        <v>-0.000254158</v>
      </c>
    </row>
    <row r="95" spans="2:4" ht="12.75">
      <c r="B95">
        <v>4</v>
      </c>
      <c r="C95" s="2">
        <v>-0.000744973</v>
      </c>
      <c r="D95" s="2">
        <v>-2.83325E-05</v>
      </c>
    </row>
    <row r="96" spans="2:4" ht="12.75">
      <c r="B96">
        <v>5</v>
      </c>
      <c r="C96" s="2">
        <v>0.00120658</v>
      </c>
      <c r="D96" s="2">
        <v>-0.00024974</v>
      </c>
    </row>
    <row r="97" spans="2:4" ht="12.75">
      <c r="B97">
        <v>6</v>
      </c>
      <c r="C97" s="2">
        <v>-0.000602367</v>
      </c>
      <c r="D97" s="2">
        <v>0.000797512</v>
      </c>
    </row>
    <row r="98" spans="2:4" ht="12.75">
      <c r="B98">
        <v>7</v>
      </c>
      <c r="C98" s="2">
        <v>0.00162511</v>
      </c>
      <c r="D98" s="2">
        <v>-0.000576439</v>
      </c>
    </row>
    <row r="99" spans="2:4" ht="12.75">
      <c r="B99">
        <v>8</v>
      </c>
      <c r="C99" s="2">
        <v>-0.000699815</v>
      </c>
      <c r="D99" s="2">
        <v>0.0033097</v>
      </c>
    </row>
    <row r="100" spans="2:4" ht="12.75">
      <c r="B100">
        <v>9</v>
      </c>
      <c r="C100" s="2">
        <v>0.00652921</v>
      </c>
      <c r="D100" s="2">
        <v>-0.00352841</v>
      </c>
    </row>
    <row r="101" spans="2:4" ht="12.75">
      <c r="B101">
        <v>10</v>
      </c>
      <c r="C101" s="2">
        <v>0.00135834</v>
      </c>
      <c r="D101" s="2">
        <v>0.0105407</v>
      </c>
    </row>
    <row r="102" spans="2:4" ht="12.75">
      <c r="B102">
        <v>11</v>
      </c>
      <c r="C102" s="2">
        <v>0.0150225</v>
      </c>
      <c r="D102" s="2">
        <v>-0.0101939</v>
      </c>
    </row>
    <row r="103" spans="2:4" ht="12.75">
      <c r="B103">
        <v>12</v>
      </c>
      <c r="C103" s="2">
        <v>0.0223953</v>
      </c>
      <c r="D103" s="2">
        <v>0.043768</v>
      </c>
    </row>
    <row r="104" spans="2:4" ht="12.75">
      <c r="B104">
        <v>13</v>
      </c>
      <c r="C104" s="2">
        <v>0.123882</v>
      </c>
      <c r="D104" s="2">
        <v>-0.126792</v>
      </c>
    </row>
    <row r="105" spans="2:4" ht="12.75">
      <c r="B105">
        <v>14</v>
      </c>
      <c r="C105" s="2">
        <v>0.22995</v>
      </c>
      <c r="D105" s="2">
        <v>0.223523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AA26" sqref="AA26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4156423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4</v>
      </c>
      <c r="L1" t="s">
        <v>62</v>
      </c>
      <c r="M1" t="s">
        <v>82</v>
      </c>
      <c r="N1">
        <v>503.55</v>
      </c>
      <c r="O1" t="s">
        <v>84</v>
      </c>
      <c r="P1" t="s">
        <v>82</v>
      </c>
      <c r="Q1" s="2">
        <v>0.233864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-0.333945</v>
      </c>
      <c r="D3" s="2">
        <v>-0.00201084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0.000135257</v>
      </c>
      <c r="D4" s="2">
        <v>-0.000176366</v>
      </c>
      <c r="S4">
        <v>0</v>
      </c>
      <c r="U4" s="6">
        <f aca="true" ca="1" t="shared" si="2" ref="U4:U10">OFFSET($A$1,U$1+$T$1*$S4-1,13)</f>
        <v>503.55</v>
      </c>
      <c r="V4" s="6"/>
      <c r="W4" s="12">
        <f ca="1">OFFSET($A$1,W$1+$T$1*$S4-1,16)</f>
        <v>0.233864</v>
      </c>
      <c r="X4" s="6">
        <f aca="true" ca="1" t="shared" si="3" ref="X4:AE10">OFFSET($A$1,X$1+$T$1*$S4-1,2)*10000*$T$2</f>
        <v>-3339.45</v>
      </c>
      <c r="Y4" s="6">
        <f ca="1" t="shared" si="3"/>
        <v>1.35257</v>
      </c>
      <c r="Z4" s="6">
        <f ca="1" t="shared" si="3"/>
        <v>-3.36239</v>
      </c>
      <c r="AA4" s="6">
        <f ca="1" t="shared" si="3"/>
        <v>7.26814</v>
      </c>
      <c r="AB4" s="6">
        <f ca="1" t="shared" si="3"/>
        <v>-5.13363</v>
      </c>
      <c r="AC4" s="6">
        <f ca="1" t="shared" si="3"/>
        <v>10.441</v>
      </c>
      <c r="AD4" s="6">
        <f ca="1" t="shared" si="3"/>
        <v>-2.6846599999999996</v>
      </c>
      <c r="AE4" s="6">
        <f ca="1" t="shared" si="3"/>
        <v>42.064499999999995</v>
      </c>
      <c r="AF4" s="6">
        <f aca="true" ca="1" t="shared" si="4" ref="AF4:AM10">OFFSET($A$1,AF$1+$T$1*$S4-1,3)*10000*$T$2</f>
        <v>-20.1084</v>
      </c>
      <c r="AG4" s="6">
        <f ca="1" t="shared" si="4"/>
        <v>-1.7636600000000002</v>
      </c>
      <c r="AH4" s="6">
        <f ca="1" t="shared" si="4"/>
        <v>0.00809851</v>
      </c>
      <c r="AI4" s="6">
        <f ca="1" t="shared" si="4"/>
        <v>-1.59189</v>
      </c>
      <c r="AJ4" s="6">
        <f ca="1" t="shared" si="4"/>
        <v>5.37974</v>
      </c>
      <c r="AK4" s="6">
        <f ca="1" t="shared" si="4"/>
        <v>-3.9311700000000003</v>
      </c>
      <c r="AL4" s="6">
        <f ca="1" t="shared" si="4"/>
        <v>21.985300000000002</v>
      </c>
      <c r="AM4" s="6">
        <f ca="1" t="shared" si="4"/>
        <v>-27.9381</v>
      </c>
    </row>
    <row r="5" spans="2:39" ht="12.75">
      <c r="B5">
        <v>4</v>
      </c>
      <c r="C5" s="2">
        <v>-0.000336239</v>
      </c>
      <c r="D5" s="2">
        <v>8.09851E-07</v>
      </c>
      <c r="S5">
        <v>1</v>
      </c>
      <c r="U5" s="6">
        <f ca="1" t="shared" si="2"/>
        <v>1002.81</v>
      </c>
      <c r="V5" s="6"/>
      <c r="W5" s="12">
        <f aca="true" ca="1" t="shared" si="5" ref="W5:W10">OFFSET($A$1,W$1+$T$1*$S5-1,16)</f>
        <v>0.454833</v>
      </c>
      <c r="X5" s="6">
        <f ca="1" t="shared" si="3"/>
        <v>-3336.6</v>
      </c>
      <c r="Y5" s="6">
        <f ca="1" t="shared" si="3"/>
        <v>3.07249</v>
      </c>
      <c r="Z5" s="6">
        <f ca="1" t="shared" si="3"/>
        <v>-3.3373700000000004</v>
      </c>
      <c r="AA5" s="6">
        <f ca="1" t="shared" si="3"/>
        <v>7.85161</v>
      </c>
      <c r="AB5" s="6">
        <f ca="1" t="shared" si="3"/>
        <v>-4.434880000000001</v>
      </c>
      <c r="AC5" s="6">
        <f ca="1" t="shared" si="3"/>
        <v>11.0316</v>
      </c>
      <c r="AD5" s="6">
        <f ca="1" t="shared" si="3"/>
        <v>-4.20099</v>
      </c>
      <c r="AE5" s="6">
        <f ca="1" t="shared" si="3"/>
        <v>41.4832</v>
      </c>
      <c r="AF5" s="6">
        <f ca="1" t="shared" si="4"/>
        <v>-21.1977</v>
      </c>
      <c r="AG5" s="6">
        <f ca="1" t="shared" si="4"/>
        <v>-1.88128</v>
      </c>
      <c r="AH5" s="6">
        <f ca="1" t="shared" si="4"/>
        <v>0.057671299999999995</v>
      </c>
      <c r="AI5" s="6">
        <f ca="1" t="shared" si="4"/>
        <v>-1.75634</v>
      </c>
      <c r="AJ5" s="6">
        <f ca="1" t="shared" si="4"/>
        <v>4.97952</v>
      </c>
      <c r="AK5" s="6">
        <f ca="1" t="shared" si="4"/>
        <v>-4.5793800000000005</v>
      </c>
      <c r="AL5" s="6">
        <f ca="1" t="shared" si="4"/>
        <v>21.5219</v>
      </c>
      <c r="AM5" s="6">
        <f ca="1" t="shared" si="4"/>
        <v>-28.7704</v>
      </c>
    </row>
    <row r="6" spans="2:39" ht="12.75">
      <c r="B6">
        <v>5</v>
      </c>
      <c r="C6" s="2">
        <v>0.000726814</v>
      </c>
      <c r="D6" s="2">
        <v>-0.000159189</v>
      </c>
      <c r="S6">
        <v>2</v>
      </c>
      <c r="U6" s="6">
        <f ca="1" t="shared" si="2"/>
        <v>1302.51</v>
      </c>
      <c r="V6" s="6"/>
      <c r="W6" s="12">
        <f ca="1" t="shared" si="5"/>
        <v>0.553918</v>
      </c>
      <c r="X6" s="6">
        <f ca="1" t="shared" si="3"/>
        <v>-3335.47</v>
      </c>
      <c r="Y6" s="6">
        <f ca="1" t="shared" si="3"/>
        <v>5.2248</v>
      </c>
      <c r="Z6" s="6">
        <f ca="1" t="shared" si="3"/>
        <v>-2.9545899999999996</v>
      </c>
      <c r="AA6" s="6">
        <f ca="1" t="shared" si="3"/>
        <v>7.79011</v>
      </c>
      <c r="AB6" s="6">
        <f ca="1" t="shared" si="3"/>
        <v>-4.62915</v>
      </c>
      <c r="AC6" s="6">
        <f ca="1" t="shared" si="3"/>
        <v>10.092</v>
      </c>
      <c r="AD6" s="6">
        <f ca="1" t="shared" si="3"/>
        <v>-4.7799000000000005</v>
      </c>
      <c r="AE6" s="6">
        <f ca="1" t="shared" si="3"/>
        <v>41.351</v>
      </c>
      <c r="AF6" s="6">
        <f ca="1" t="shared" si="4"/>
        <v>-21.307000000000002</v>
      </c>
      <c r="AG6" s="6">
        <f ca="1" t="shared" si="4"/>
        <v>-1.8839299999999999</v>
      </c>
      <c r="AH6" s="6">
        <f ca="1" t="shared" si="4"/>
        <v>0.011705799999999999</v>
      </c>
      <c r="AI6" s="6">
        <f ca="1" t="shared" si="4"/>
        <v>-1.69539</v>
      </c>
      <c r="AJ6" s="6">
        <f ca="1" t="shared" si="4"/>
        <v>4.84192</v>
      </c>
      <c r="AK6" s="6">
        <f ca="1" t="shared" si="4"/>
        <v>-4.15881</v>
      </c>
      <c r="AL6" s="6">
        <f ca="1" t="shared" si="4"/>
        <v>22.2413</v>
      </c>
      <c r="AM6" s="6">
        <f ca="1" t="shared" si="4"/>
        <v>-24.842200000000002</v>
      </c>
    </row>
    <row r="7" spans="2:39" ht="12.75">
      <c r="B7">
        <v>6</v>
      </c>
      <c r="C7" s="2">
        <v>-0.000513363</v>
      </c>
      <c r="D7" s="2">
        <v>0.000537974</v>
      </c>
      <c r="S7">
        <v>3</v>
      </c>
      <c r="U7" s="6">
        <f ca="1" t="shared" si="2"/>
        <v>1502.21</v>
      </c>
      <c r="V7" s="6"/>
      <c r="W7" s="12">
        <f ca="1" t="shared" si="5"/>
        <v>0.599862</v>
      </c>
      <c r="X7" s="6">
        <f ca="1" t="shared" si="3"/>
        <v>-3335.13</v>
      </c>
      <c r="Y7" s="6">
        <f ca="1" t="shared" si="3"/>
        <v>6.86815</v>
      </c>
      <c r="Z7" s="6">
        <f ca="1" t="shared" si="3"/>
        <v>-2.68052</v>
      </c>
      <c r="AA7" s="6">
        <f ca="1" t="shared" si="3"/>
        <v>7.86039</v>
      </c>
      <c r="AB7" s="6">
        <f ca="1" t="shared" si="3"/>
        <v>-4.14833</v>
      </c>
      <c r="AC7" s="6">
        <f ca="1" t="shared" si="3"/>
        <v>10.561</v>
      </c>
      <c r="AD7" s="6">
        <f ca="1" t="shared" si="3"/>
        <v>-4.24479</v>
      </c>
      <c r="AE7" s="6">
        <f ca="1" t="shared" si="3"/>
        <v>42.7678</v>
      </c>
      <c r="AF7" s="6">
        <f ca="1" t="shared" si="4"/>
        <v>-21.0137</v>
      </c>
      <c r="AG7" s="6">
        <f ca="1" t="shared" si="4"/>
        <v>-1.85831</v>
      </c>
      <c r="AH7" s="6">
        <f ca="1" t="shared" si="4"/>
        <v>0.0492691</v>
      </c>
      <c r="AI7" s="6">
        <f ca="1" t="shared" si="4"/>
        <v>-1.57366</v>
      </c>
      <c r="AJ7" s="6">
        <f ca="1" t="shared" si="4"/>
        <v>5.03233</v>
      </c>
      <c r="AK7" s="6">
        <f ca="1" t="shared" si="4"/>
        <v>-4.036</v>
      </c>
      <c r="AL7" s="6">
        <f ca="1" t="shared" si="4"/>
        <v>21.8233</v>
      </c>
      <c r="AM7" s="6">
        <f ca="1" t="shared" si="4"/>
        <v>-25.805300000000003</v>
      </c>
    </row>
    <row r="8" spans="2:39" ht="12.75">
      <c r="B8">
        <v>7</v>
      </c>
      <c r="C8" s="2">
        <v>0.0010441</v>
      </c>
      <c r="D8" s="2">
        <v>-0.000393117</v>
      </c>
      <c r="S8">
        <v>4</v>
      </c>
      <c r="U8" s="6">
        <f ca="1" t="shared" si="2"/>
        <v>1602.09</v>
      </c>
      <c r="V8" s="6"/>
      <c r="W8" s="12">
        <f ca="1" t="shared" si="5"/>
        <v>0.61885</v>
      </c>
      <c r="X8" s="6">
        <f ca="1" t="shared" si="3"/>
        <v>-3334.96</v>
      </c>
      <c r="Y8" s="6">
        <f ca="1" t="shared" si="3"/>
        <v>7.5213600000000005</v>
      </c>
      <c r="Z8" s="6">
        <f ca="1" t="shared" si="3"/>
        <v>-2.61096</v>
      </c>
      <c r="AA8" s="6">
        <f ca="1" t="shared" si="3"/>
        <v>7.9670499999999995</v>
      </c>
      <c r="AB8" s="6">
        <f ca="1" t="shared" si="3"/>
        <v>-4.44004</v>
      </c>
      <c r="AC8" s="6">
        <f ca="1" t="shared" si="3"/>
        <v>9.920549999999999</v>
      </c>
      <c r="AD8" s="6">
        <f ca="1" t="shared" si="3"/>
        <v>-3.9700599999999997</v>
      </c>
      <c r="AE8" s="6">
        <f ca="1" t="shared" si="3"/>
        <v>43.6545</v>
      </c>
      <c r="AF8" s="6">
        <f ca="1" t="shared" si="4"/>
        <v>-22.002200000000002</v>
      </c>
      <c r="AG8" s="6">
        <f ca="1" t="shared" si="4"/>
        <v>-1.8543800000000001</v>
      </c>
      <c r="AH8" s="6">
        <f ca="1" t="shared" si="4"/>
        <v>-0.0404692</v>
      </c>
      <c r="AI8" s="6">
        <f ca="1" t="shared" si="4"/>
        <v>-1.4332099999999999</v>
      </c>
      <c r="AJ8" s="6">
        <f ca="1" t="shared" si="4"/>
        <v>4.96696</v>
      </c>
      <c r="AK8" s="6">
        <f ca="1" t="shared" si="4"/>
        <v>-4.038</v>
      </c>
      <c r="AL8" s="6">
        <f ca="1" t="shared" si="4"/>
        <v>21.0633</v>
      </c>
      <c r="AM8" s="6">
        <f ca="1" t="shared" si="4"/>
        <v>-26.2458</v>
      </c>
    </row>
    <row r="9" spans="2:39" ht="12.75">
      <c r="B9">
        <v>8</v>
      </c>
      <c r="C9" s="2">
        <v>-0.000268466</v>
      </c>
      <c r="D9" s="2">
        <v>0.00219853</v>
      </c>
      <c r="S9">
        <v>5</v>
      </c>
      <c r="U9" s="6">
        <f ca="1" t="shared" si="2"/>
        <v>1701.99</v>
      </c>
      <c r="V9" s="6"/>
      <c r="W9" s="12">
        <f ca="1" t="shared" si="5"/>
        <v>0.635781</v>
      </c>
      <c r="X9" s="6">
        <f ca="1" t="shared" si="3"/>
        <v>-3334.8100000000004</v>
      </c>
      <c r="Y9" s="6">
        <f ca="1" t="shared" si="3"/>
        <v>8.26035</v>
      </c>
      <c r="Z9" s="6">
        <f ca="1" t="shared" si="3"/>
        <v>-2.4458699999999998</v>
      </c>
      <c r="AA9" s="6">
        <f ca="1" t="shared" si="3"/>
        <v>7.83589</v>
      </c>
      <c r="AB9" s="6">
        <f ca="1" t="shared" si="3"/>
        <v>-4.46056</v>
      </c>
      <c r="AC9" s="6">
        <f ca="1" t="shared" si="3"/>
        <v>9.75213</v>
      </c>
      <c r="AD9" s="6">
        <f ca="1" t="shared" si="3"/>
        <v>-4.92475</v>
      </c>
      <c r="AE9" s="6">
        <f ca="1" t="shared" si="3"/>
        <v>40.9993</v>
      </c>
      <c r="AF9" s="6">
        <f ca="1" t="shared" si="4"/>
        <v>-21.3609</v>
      </c>
      <c r="AG9" s="6">
        <f ca="1" t="shared" si="4"/>
        <v>-1.85458</v>
      </c>
      <c r="AH9" s="6">
        <f ca="1" t="shared" si="4"/>
        <v>0.017588</v>
      </c>
      <c r="AI9" s="6">
        <f ca="1" t="shared" si="4"/>
        <v>-1.69948</v>
      </c>
      <c r="AJ9" s="6">
        <f ca="1" t="shared" si="4"/>
        <v>4.71889</v>
      </c>
      <c r="AK9" s="6">
        <f ca="1" t="shared" si="4"/>
        <v>-4.24622</v>
      </c>
      <c r="AL9" s="6">
        <f ca="1" t="shared" si="4"/>
        <v>21.043</v>
      </c>
      <c r="AM9" s="6">
        <f ca="1" t="shared" si="4"/>
        <v>-23.799899999999997</v>
      </c>
    </row>
    <row r="10" spans="2:39" ht="12.75">
      <c r="B10">
        <v>9</v>
      </c>
      <c r="C10" s="2">
        <v>0.00420645</v>
      </c>
      <c r="D10" s="2">
        <v>-0.00279381</v>
      </c>
      <c r="S10">
        <v>6</v>
      </c>
      <c r="U10" s="6">
        <f ca="1" t="shared" si="2"/>
        <v>1801.86</v>
      </c>
      <c r="V10" s="6"/>
      <c r="W10" s="12">
        <f ca="1" t="shared" si="5"/>
        <v>0.650823</v>
      </c>
      <c r="X10" s="6">
        <f ca="1" t="shared" si="3"/>
        <v>-3334.2300000000005</v>
      </c>
      <c r="Y10" s="6">
        <f ca="1" t="shared" si="3"/>
        <v>8.90208</v>
      </c>
      <c r="Z10" s="6">
        <f ca="1" t="shared" si="3"/>
        <v>-2.30523</v>
      </c>
      <c r="AA10" s="6">
        <f ca="1" t="shared" si="3"/>
        <v>7.81363</v>
      </c>
      <c r="AB10" s="6">
        <f ca="1" t="shared" si="3"/>
        <v>-4.88499</v>
      </c>
      <c r="AC10" s="6">
        <f ca="1" t="shared" si="3"/>
        <v>10.2243</v>
      </c>
      <c r="AD10" s="6">
        <f ca="1" t="shared" si="3"/>
        <v>-3.4964399999999998</v>
      </c>
      <c r="AE10" s="6">
        <f ca="1" t="shared" si="3"/>
        <v>40.557500000000005</v>
      </c>
      <c r="AF10" s="6">
        <f ca="1" t="shared" si="4"/>
        <v>-21.881</v>
      </c>
      <c r="AG10" s="6">
        <f ca="1" t="shared" si="4"/>
        <v>-1.86412</v>
      </c>
      <c r="AH10" s="6">
        <f ca="1" t="shared" si="4"/>
        <v>-0.028446799999999998</v>
      </c>
      <c r="AI10" s="6">
        <f ca="1" t="shared" si="4"/>
        <v>-1.61599</v>
      </c>
      <c r="AJ10" s="6">
        <f ca="1" t="shared" si="4"/>
        <v>4.92333</v>
      </c>
      <c r="AK10" s="6">
        <f ca="1" t="shared" si="4"/>
        <v>-3.69084</v>
      </c>
      <c r="AL10" s="6">
        <f ca="1" t="shared" si="4"/>
        <v>21.1249</v>
      </c>
      <c r="AM10" s="6">
        <f ca="1" t="shared" si="4"/>
        <v>-22.2377</v>
      </c>
    </row>
    <row r="11" spans="2:39" ht="12.75">
      <c r="B11">
        <v>10</v>
      </c>
      <c r="C11" s="2">
        <v>0.00121576</v>
      </c>
      <c r="D11" s="2">
        <v>0.00682526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0.00918066</v>
      </c>
      <c r="D12" s="2">
        <v>-0.00739147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0.0180109</v>
      </c>
      <c r="D13" s="2">
        <v>0.0266451</v>
      </c>
      <c r="U13" t="s">
        <v>113</v>
      </c>
      <c r="V13">
        <f>-PI()/2</f>
        <v>-1.5707963267948966</v>
      </c>
      <c r="W13" t="s">
        <v>114</v>
      </c>
    </row>
    <row r="14" spans="2:39" ht="12.75">
      <c r="B14">
        <v>13</v>
      </c>
      <c r="C14" s="2">
        <v>0.0741989</v>
      </c>
      <c r="D14" s="2">
        <v>-0.086255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0.177523</v>
      </c>
      <c r="D15" s="2">
        <v>0.11998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4156423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4</v>
      </c>
      <c r="L16" t="s">
        <v>62</v>
      </c>
      <c r="M16" t="s">
        <v>82</v>
      </c>
      <c r="N16">
        <v>1002.81</v>
      </c>
      <c r="O16" t="s">
        <v>84</v>
      </c>
      <c r="P16" t="s">
        <v>82</v>
      </c>
      <c r="Q16" s="2">
        <v>0.454833</v>
      </c>
      <c r="U16" s="6">
        <f>U4</f>
        <v>503.55</v>
      </c>
      <c r="X16" s="6">
        <f>X4*COS(X$14*$V$13)+AF4*SIN(X$14*$V$13)</f>
        <v>3339.45</v>
      </c>
      <c r="Y16" s="6">
        <f aca="true" t="shared" si="7" ref="Y16:AE22">Y4*COS(Y$14*$V$13)+AG4*SIN(Y$14*$V$13)</f>
        <v>-1.7636600000000004</v>
      </c>
      <c r="Z16" s="6">
        <f t="shared" si="7"/>
        <v>-3.36239</v>
      </c>
      <c r="AA16" s="6">
        <f t="shared" si="7"/>
        <v>1.5918900000000022</v>
      </c>
      <c r="AB16" s="6">
        <f t="shared" si="7"/>
        <v>5.133629999999998</v>
      </c>
      <c r="AC16" s="6">
        <f t="shared" si="7"/>
        <v>-3.9311700000000047</v>
      </c>
      <c r="AD16" s="6">
        <f t="shared" si="7"/>
        <v>-2.684659999999989</v>
      </c>
      <c r="AE16" s="6">
        <f t="shared" si="7"/>
        <v>27.938100000000023</v>
      </c>
      <c r="AF16" s="6">
        <f>AF4*COS(AF$14*$V$13)-X4*SIN(AF$14*$V$13)</f>
        <v>20.10839999999959</v>
      </c>
      <c r="AG16" s="6">
        <f aca="true" t="shared" si="8" ref="AG16:AM22">AG4*COS(AG$14*$V$13)-Y4*SIN(AG$14*$V$13)</f>
        <v>-1.3525699999999998</v>
      </c>
      <c r="AH16" s="6">
        <f t="shared" si="8"/>
        <v>0.008098510000000824</v>
      </c>
      <c r="AI16" s="6">
        <f t="shared" si="8"/>
        <v>7.268139999999999</v>
      </c>
      <c r="AJ16" s="6">
        <f t="shared" si="8"/>
        <v>-5.379740000000002</v>
      </c>
      <c r="AK16" s="6">
        <f t="shared" si="8"/>
        <v>-10.440999999999999</v>
      </c>
      <c r="AL16" s="6">
        <f t="shared" si="8"/>
        <v>21.985300000000002</v>
      </c>
      <c r="AM16" s="6">
        <f t="shared" si="8"/>
        <v>42.06449999999998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1002.81</v>
      </c>
      <c r="X17" s="6">
        <f aca="true" t="shared" si="10" ref="X17:X22">X5*COS(X$14*$V$13)+AF5*SIN(X$14*$V$13)</f>
        <v>3336.6</v>
      </c>
      <c r="Y17" s="6">
        <f t="shared" si="7"/>
        <v>-1.8812800000000007</v>
      </c>
      <c r="Z17" s="6">
        <f t="shared" si="7"/>
        <v>-3.3373700000000004</v>
      </c>
      <c r="AA17" s="6">
        <f t="shared" si="7"/>
        <v>1.7563400000000025</v>
      </c>
      <c r="AB17" s="6">
        <f t="shared" si="7"/>
        <v>4.434879999999999</v>
      </c>
      <c r="AC17" s="6">
        <f t="shared" si="7"/>
        <v>-4.579380000000005</v>
      </c>
      <c r="AD17" s="6">
        <f t="shared" si="7"/>
        <v>-4.200989999999989</v>
      </c>
      <c r="AE17" s="6">
        <f t="shared" si="7"/>
        <v>28.77040000000002</v>
      </c>
      <c r="AF17" s="6">
        <f aca="true" t="shared" si="11" ref="AF17:AF22">AF5*COS(AF$14*$V$13)-X5*SIN(AF$14*$V$13)</f>
        <v>21.197699999999593</v>
      </c>
      <c r="AG17" s="6">
        <f t="shared" si="8"/>
        <v>-3.0724899999999997</v>
      </c>
      <c r="AH17" s="6">
        <f t="shared" si="8"/>
        <v>0.057671300000000814</v>
      </c>
      <c r="AI17" s="6">
        <f t="shared" si="8"/>
        <v>7.851609999999999</v>
      </c>
      <c r="AJ17" s="6">
        <f t="shared" si="8"/>
        <v>-4.979520000000002</v>
      </c>
      <c r="AK17" s="6">
        <f t="shared" si="8"/>
        <v>-11.031599999999997</v>
      </c>
      <c r="AL17" s="6">
        <f t="shared" si="8"/>
        <v>21.521900000000002</v>
      </c>
      <c r="AM17" s="6">
        <f t="shared" si="8"/>
        <v>41.48319999999998</v>
      </c>
    </row>
    <row r="18" spans="2:39" ht="12.75">
      <c r="B18">
        <v>2</v>
      </c>
      <c r="C18" s="2">
        <v>-0.33366</v>
      </c>
      <c r="D18" s="2">
        <v>-0.00211977</v>
      </c>
      <c r="U18" s="6">
        <f t="shared" si="9"/>
        <v>1302.51</v>
      </c>
      <c r="X18" s="6">
        <f t="shared" si="10"/>
        <v>3335.47</v>
      </c>
      <c r="Y18" s="6">
        <f t="shared" si="7"/>
        <v>-1.8839300000000008</v>
      </c>
      <c r="Z18" s="6">
        <f t="shared" si="7"/>
        <v>-2.9545899999999996</v>
      </c>
      <c r="AA18" s="6">
        <f t="shared" si="7"/>
        <v>1.6953900000000024</v>
      </c>
      <c r="AB18" s="6">
        <f t="shared" si="7"/>
        <v>4.629149999999998</v>
      </c>
      <c r="AC18" s="6">
        <f t="shared" si="7"/>
        <v>-4.158810000000004</v>
      </c>
      <c r="AD18" s="6">
        <f t="shared" si="7"/>
        <v>-4.77989999999999</v>
      </c>
      <c r="AE18" s="6">
        <f t="shared" si="7"/>
        <v>24.842200000000023</v>
      </c>
      <c r="AF18" s="6">
        <f t="shared" si="11"/>
        <v>21.306999999999594</v>
      </c>
      <c r="AG18" s="6">
        <f t="shared" si="8"/>
        <v>-5.2248</v>
      </c>
      <c r="AH18" s="6">
        <f t="shared" si="8"/>
        <v>0.011705800000000722</v>
      </c>
      <c r="AI18" s="6">
        <f t="shared" si="8"/>
        <v>7.790109999999999</v>
      </c>
      <c r="AJ18" s="6">
        <f t="shared" si="8"/>
        <v>-4.841920000000002</v>
      </c>
      <c r="AK18" s="6">
        <f t="shared" si="8"/>
        <v>-10.091999999999999</v>
      </c>
      <c r="AL18" s="6">
        <f t="shared" si="8"/>
        <v>22.241300000000003</v>
      </c>
      <c r="AM18" s="6">
        <f t="shared" si="8"/>
        <v>41.350999999999985</v>
      </c>
    </row>
    <row r="19" spans="2:39" ht="12.75">
      <c r="B19">
        <v>3</v>
      </c>
      <c r="C19" s="2">
        <v>0.000307249</v>
      </c>
      <c r="D19" s="2">
        <v>-0.000188128</v>
      </c>
      <c r="U19" s="6">
        <f t="shared" si="9"/>
        <v>1502.21</v>
      </c>
      <c r="X19" s="6">
        <f t="shared" si="10"/>
        <v>3335.13</v>
      </c>
      <c r="Y19" s="6">
        <f t="shared" si="7"/>
        <v>-1.8583100000000012</v>
      </c>
      <c r="Z19" s="6">
        <f t="shared" si="7"/>
        <v>-2.68052</v>
      </c>
      <c r="AA19" s="6">
        <f t="shared" si="7"/>
        <v>1.5736600000000025</v>
      </c>
      <c r="AB19" s="6">
        <f t="shared" si="7"/>
        <v>4.148329999999998</v>
      </c>
      <c r="AC19" s="6">
        <f t="shared" si="7"/>
        <v>-4.036000000000004</v>
      </c>
      <c r="AD19" s="6">
        <f t="shared" si="7"/>
        <v>-4.244789999999989</v>
      </c>
      <c r="AE19" s="6">
        <f t="shared" si="7"/>
        <v>25.805300000000027</v>
      </c>
      <c r="AF19" s="6">
        <f t="shared" si="11"/>
        <v>21.01369999999959</v>
      </c>
      <c r="AG19" s="6">
        <f t="shared" si="8"/>
        <v>-6.86815</v>
      </c>
      <c r="AH19" s="6">
        <f t="shared" si="8"/>
        <v>0.04926910000000066</v>
      </c>
      <c r="AI19" s="6">
        <f t="shared" si="8"/>
        <v>7.860389999999999</v>
      </c>
      <c r="AJ19" s="6">
        <f t="shared" si="8"/>
        <v>-5.032330000000002</v>
      </c>
      <c r="AK19" s="6">
        <f t="shared" si="8"/>
        <v>-10.560999999999998</v>
      </c>
      <c r="AL19" s="6">
        <f t="shared" si="8"/>
        <v>21.823300000000003</v>
      </c>
      <c r="AM19" s="6">
        <f t="shared" si="8"/>
        <v>42.76779999999999</v>
      </c>
    </row>
    <row r="20" spans="2:39" ht="12.75">
      <c r="B20">
        <v>4</v>
      </c>
      <c r="C20" s="2">
        <v>-0.000333737</v>
      </c>
      <c r="D20" s="2">
        <v>5.76713E-06</v>
      </c>
      <c r="U20" s="6">
        <f t="shared" si="9"/>
        <v>1602.09</v>
      </c>
      <c r="X20" s="6">
        <f t="shared" si="10"/>
        <v>3334.96</v>
      </c>
      <c r="Y20" s="6">
        <f t="shared" si="7"/>
        <v>-1.8543800000000015</v>
      </c>
      <c r="Z20" s="6">
        <f t="shared" si="7"/>
        <v>-2.61096</v>
      </c>
      <c r="AA20" s="6">
        <f t="shared" si="7"/>
        <v>1.4332100000000023</v>
      </c>
      <c r="AB20" s="6">
        <f t="shared" si="7"/>
        <v>4.440039999999998</v>
      </c>
      <c r="AC20" s="6">
        <f t="shared" si="7"/>
        <v>-4.038000000000005</v>
      </c>
      <c r="AD20" s="6">
        <f t="shared" si="7"/>
        <v>-3.9700599999999895</v>
      </c>
      <c r="AE20" s="6">
        <f t="shared" si="7"/>
        <v>26.245800000000024</v>
      </c>
      <c r="AF20" s="6">
        <f t="shared" si="11"/>
        <v>22.002199999999593</v>
      </c>
      <c r="AG20" s="6">
        <f t="shared" si="8"/>
        <v>-7.5213600000000005</v>
      </c>
      <c r="AH20" s="6">
        <f t="shared" si="8"/>
        <v>-0.04046919999999936</v>
      </c>
      <c r="AI20" s="6">
        <f t="shared" si="8"/>
        <v>7.9670499999999995</v>
      </c>
      <c r="AJ20" s="6">
        <f t="shared" si="8"/>
        <v>-4.966960000000002</v>
      </c>
      <c r="AK20" s="6">
        <f t="shared" si="8"/>
        <v>-9.920549999999997</v>
      </c>
      <c r="AL20" s="6">
        <f t="shared" si="8"/>
        <v>21.063300000000005</v>
      </c>
      <c r="AM20" s="6">
        <f t="shared" si="8"/>
        <v>43.654499999999985</v>
      </c>
    </row>
    <row r="21" spans="2:39" ht="12.75">
      <c r="B21">
        <v>5</v>
      </c>
      <c r="C21" s="2">
        <v>0.000785161</v>
      </c>
      <c r="D21" s="2">
        <v>-0.000175634</v>
      </c>
      <c r="U21" s="6">
        <f t="shared" si="9"/>
        <v>1701.99</v>
      </c>
      <c r="X21" s="6">
        <f t="shared" si="10"/>
        <v>3334.8100000000004</v>
      </c>
      <c r="Y21" s="6">
        <f t="shared" si="7"/>
        <v>-1.8545800000000014</v>
      </c>
      <c r="Z21" s="6">
        <f t="shared" si="7"/>
        <v>-2.4458699999999998</v>
      </c>
      <c r="AA21" s="6">
        <f t="shared" si="7"/>
        <v>1.6994800000000025</v>
      </c>
      <c r="AB21" s="6">
        <f t="shared" si="7"/>
        <v>4.460559999999998</v>
      </c>
      <c r="AC21" s="6">
        <f t="shared" si="7"/>
        <v>-4.2462200000000045</v>
      </c>
      <c r="AD21" s="6">
        <f t="shared" si="7"/>
        <v>-4.92474999999999</v>
      </c>
      <c r="AE21" s="6">
        <f t="shared" si="7"/>
        <v>23.79990000000002</v>
      </c>
      <c r="AF21" s="6">
        <f t="shared" si="11"/>
        <v>21.360899999999592</v>
      </c>
      <c r="AG21" s="6">
        <f t="shared" si="8"/>
        <v>-8.26035</v>
      </c>
      <c r="AH21" s="6">
        <f t="shared" si="8"/>
        <v>0.0175880000000006</v>
      </c>
      <c r="AI21" s="6">
        <f t="shared" si="8"/>
        <v>7.835889999999999</v>
      </c>
      <c r="AJ21" s="6">
        <f t="shared" si="8"/>
        <v>-4.718890000000002</v>
      </c>
      <c r="AK21" s="6">
        <f t="shared" si="8"/>
        <v>-9.752129999999998</v>
      </c>
      <c r="AL21" s="6">
        <f t="shared" si="8"/>
        <v>21.043000000000003</v>
      </c>
      <c r="AM21" s="6">
        <f t="shared" si="8"/>
        <v>40.999299999999984</v>
      </c>
    </row>
    <row r="22" spans="2:39" ht="12.75">
      <c r="B22">
        <v>6</v>
      </c>
      <c r="C22" s="2">
        <v>-0.000443488</v>
      </c>
      <c r="D22" s="2">
        <v>0.000497952</v>
      </c>
      <c r="U22" s="6">
        <f t="shared" si="9"/>
        <v>1801.86</v>
      </c>
      <c r="X22" s="6">
        <f t="shared" si="10"/>
        <v>3334.2300000000005</v>
      </c>
      <c r="Y22" s="6">
        <f t="shared" si="7"/>
        <v>-1.8641200000000016</v>
      </c>
      <c r="Z22" s="6">
        <f t="shared" si="7"/>
        <v>-2.30523</v>
      </c>
      <c r="AA22" s="6">
        <f t="shared" si="7"/>
        <v>1.6159900000000025</v>
      </c>
      <c r="AB22" s="6">
        <f t="shared" si="7"/>
        <v>4.884989999999998</v>
      </c>
      <c r="AC22" s="6">
        <f t="shared" si="7"/>
        <v>-3.6908400000000046</v>
      </c>
      <c r="AD22" s="6">
        <f t="shared" si="7"/>
        <v>-3.4964399999999896</v>
      </c>
      <c r="AE22" s="6">
        <f t="shared" si="7"/>
        <v>22.23770000000002</v>
      </c>
      <c r="AF22" s="6">
        <f t="shared" si="11"/>
        <v>21.88099999999959</v>
      </c>
      <c r="AG22" s="6">
        <f t="shared" si="8"/>
        <v>-8.90208</v>
      </c>
      <c r="AH22" s="6">
        <f t="shared" si="8"/>
        <v>-0.028446799999999432</v>
      </c>
      <c r="AI22" s="6">
        <f t="shared" si="8"/>
        <v>7.813629999999999</v>
      </c>
      <c r="AJ22" s="6">
        <f t="shared" si="8"/>
        <v>-4.923330000000002</v>
      </c>
      <c r="AK22" s="6">
        <f t="shared" si="8"/>
        <v>-10.224299999999998</v>
      </c>
      <c r="AL22" s="6">
        <f t="shared" si="8"/>
        <v>21.1249</v>
      </c>
      <c r="AM22" s="6">
        <f t="shared" si="8"/>
        <v>40.55749999999999</v>
      </c>
    </row>
    <row r="23" spans="2:33" ht="12.75">
      <c r="B23">
        <v>7</v>
      </c>
      <c r="C23" s="2">
        <v>0.00110316</v>
      </c>
      <c r="D23" s="2">
        <v>-0.000457938</v>
      </c>
      <c r="AG23" s="1"/>
    </row>
    <row r="24" spans="2:33" ht="12.75">
      <c r="B24">
        <v>8</v>
      </c>
      <c r="C24" s="2">
        <v>-0.000420099</v>
      </c>
      <c r="D24" s="2">
        <v>0.00215219</v>
      </c>
      <c r="AG24" s="1"/>
    </row>
    <row r="25" spans="2:33" ht="12.75">
      <c r="B25">
        <v>9</v>
      </c>
      <c r="C25" s="2">
        <v>0.00414832</v>
      </c>
      <c r="D25" s="2">
        <v>-0.00287704</v>
      </c>
      <c r="AG25" s="1"/>
    </row>
    <row r="26" spans="2:33" ht="12.75">
      <c r="B26">
        <v>10</v>
      </c>
      <c r="C26" s="2">
        <v>0.00136509</v>
      </c>
      <c r="D26" s="2">
        <v>0.00711491</v>
      </c>
      <c r="AG26" s="1"/>
    </row>
    <row r="27" spans="2:33" ht="12.75">
      <c r="B27">
        <v>11</v>
      </c>
      <c r="C27" s="2">
        <v>0.00859193</v>
      </c>
      <c r="D27" s="2">
        <v>-0.0079298</v>
      </c>
      <c r="AG27" s="1"/>
    </row>
    <row r="28" spans="2:33" ht="12.75">
      <c r="B28">
        <v>12</v>
      </c>
      <c r="C28" s="2">
        <v>0.0151075</v>
      </c>
      <c r="D28" s="2">
        <v>0.0267002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0.0826014</v>
      </c>
      <c r="D29" s="2">
        <v>-0.082489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0.173735</v>
      </c>
      <c r="D30" s="2">
        <v>0.153437</v>
      </c>
      <c r="U30" t="s">
        <v>111</v>
      </c>
      <c r="V30" s="11">
        <f>K1</f>
        <v>4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4156423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4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0.553918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503.55</v>
      </c>
      <c r="X32" s="13"/>
    </row>
    <row r="33" spans="2:32" ht="12.75">
      <c r="B33">
        <v>2</v>
      </c>
      <c r="C33" s="2">
        <v>-0.333547</v>
      </c>
      <c r="D33" s="2">
        <v>-0.0021307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0.00052248</v>
      </c>
      <c r="D34" s="2">
        <v>-0.000188393</v>
      </c>
      <c r="V34" s="11">
        <f aca="true" t="shared" si="12" ref="V34:V44">W34+$V$30</f>
        <v>3.5</v>
      </c>
      <c r="W34">
        <v>-0.5</v>
      </c>
      <c r="Y34" s="4">
        <f>Y$29*AG$16*$W34^Y$30</f>
        <v>0.33814249999999996</v>
      </c>
      <c r="Z34" s="4">
        <f>Z$29*Z$16*$W34^Z$30</f>
        <v>-0.42029875</v>
      </c>
      <c r="AA34" s="4">
        <f>AA$29*AI$16*$W34^AA$30</f>
        <v>0.45425874999999993</v>
      </c>
      <c r="AB34" s="4">
        <f>AB$29*AB$16*$W34^AB$30</f>
        <v>-0.16042593749999995</v>
      </c>
      <c r="AC34" s="4">
        <f>AC$29*AK$16*$W34^AC$30</f>
        <v>0.16314062499999998</v>
      </c>
      <c r="AD34" s="4">
        <f>AD$29*AD$16*$W34^AD$30</f>
        <v>-0.020973906249999914</v>
      </c>
      <c r="AE34" s="4">
        <f>AE$29*AM$16*$W34^AE$30</f>
        <v>0.16431445312499993</v>
      </c>
      <c r="AF34" s="4">
        <f>SUM(Y34:AE34)</f>
        <v>0.5181577343749999</v>
      </c>
    </row>
    <row r="35" spans="2:32" ht="12.75">
      <c r="B35">
        <v>4</v>
      </c>
      <c r="C35" s="2">
        <v>-0.000295459</v>
      </c>
      <c r="D35" s="2">
        <v>1.17058E-06</v>
      </c>
      <c r="V35" s="11">
        <f t="shared" si="12"/>
        <v>3.6</v>
      </c>
      <c r="W35">
        <v>-0.4</v>
      </c>
      <c r="Y35" s="4">
        <f aca="true" t="shared" si="13" ref="Y35:Y44">Y$29*AG$16*$W35^Y$30</f>
        <v>0.21641120000000003</v>
      </c>
      <c r="Z35" s="4">
        <f aca="true" t="shared" si="14" ref="Z35:Z44">Z$29*Z$16*$W35^Z$30</f>
        <v>-0.21519296000000004</v>
      </c>
      <c r="AA35" s="4">
        <f aca="true" t="shared" si="15" ref="AA35:AA44">AA$29*AI$16*$W35^AA$30</f>
        <v>0.18606438400000005</v>
      </c>
      <c r="AB35" s="4">
        <f aca="true" t="shared" si="16" ref="AB35:AB44">AB$29*AB$16*$W35^AB$30</f>
        <v>-0.05256837120000001</v>
      </c>
      <c r="AC35" s="4">
        <f aca="true" t="shared" si="17" ref="AC35:AC44">AC$29*AK$16*$W35^AC$30</f>
        <v>0.04276633600000002</v>
      </c>
      <c r="AD35" s="4">
        <f aca="true" t="shared" si="18" ref="AD35:AD44">AD$29*AD$16*$W35^AD$30</f>
        <v>-0.0043985469439999855</v>
      </c>
      <c r="AE35" s="4">
        <f aca="true" t="shared" si="19" ref="AE35:AE44">AE$29*AM$16*$W35^AE$30</f>
        <v>0.02756739072000001</v>
      </c>
      <c r="AF35" s="4">
        <f aca="true" t="shared" si="20" ref="AF35:AF44">SUM(Y35:AE35)</f>
        <v>0.20064943257600004</v>
      </c>
    </row>
    <row r="36" spans="2:32" ht="12.75">
      <c r="B36">
        <v>5</v>
      </c>
      <c r="C36" s="2">
        <v>0.000779011</v>
      </c>
      <c r="D36" s="2">
        <v>-0.000169539</v>
      </c>
      <c r="V36" s="11">
        <f t="shared" si="12"/>
        <v>3.7</v>
      </c>
      <c r="W36">
        <v>-0.3</v>
      </c>
      <c r="Y36" s="4">
        <f t="shared" si="13"/>
        <v>0.12173129999999999</v>
      </c>
      <c r="Z36" s="4">
        <f t="shared" si="14"/>
        <v>-0.09078453</v>
      </c>
      <c r="AA36" s="4">
        <f t="shared" si="15"/>
        <v>0.05887193399999999</v>
      </c>
      <c r="AB36" s="4">
        <f t="shared" si="16"/>
        <v>-0.012474720899999995</v>
      </c>
      <c r="AC36" s="4">
        <f t="shared" si="17"/>
        <v>0.007611488999999998</v>
      </c>
      <c r="AD36" s="4">
        <f t="shared" si="18"/>
        <v>-0.0005871351419999975</v>
      </c>
      <c r="AE36" s="4">
        <f t="shared" si="19"/>
        <v>0.002759851844999998</v>
      </c>
      <c r="AF36" s="4">
        <f t="shared" si="20"/>
        <v>0.08712818880299997</v>
      </c>
    </row>
    <row r="37" spans="2:32" ht="12.75">
      <c r="B37">
        <v>6</v>
      </c>
      <c r="C37" s="2">
        <v>-0.000462915</v>
      </c>
      <c r="D37" s="2">
        <v>0.000484192</v>
      </c>
      <c r="V37" s="11">
        <f t="shared" si="12"/>
        <v>3.8</v>
      </c>
      <c r="W37">
        <v>-0.2</v>
      </c>
      <c r="Y37" s="4">
        <f t="shared" si="13"/>
        <v>0.054102800000000006</v>
      </c>
      <c r="Z37" s="4">
        <f t="shared" si="14"/>
        <v>-0.026899120000000006</v>
      </c>
      <c r="AA37" s="4">
        <f t="shared" si="15"/>
        <v>0.011629024000000003</v>
      </c>
      <c r="AB37" s="4">
        <f t="shared" si="16"/>
        <v>-0.0016427616000000004</v>
      </c>
      <c r="AC37" s="4">
        <f t="shared" si="17"/>
        <v>0.0006682240000000004</v>
      </c>
      <c r="AD37" s="4">
        <f t="shared" si="18"/>
        <v>-3.436364799999989E-05</v>
      </c>
      <c r="AE37" s="4">
        <f t="shared" si="19"/>
        <v>0.00010768512000000005</v>
      </c>
      <c r="AF37" s="4">
        <f t="shared" si="20"/>
        <v>0.03793148787200001</v>
      </c>
    </row>
    <row r="38" spans="2:32" ht="12.75">
      <c r="B38">
        <v>7</v>
      </c>
      <c r="C38" s="2">
        <v>0.0010092</v>
      </c>
      <c r="D38" s="2">
        <v>-0.000415881</v>
      </c>
      <c r="V38" s="11">
        <f t="shared" si="12"/>
        <v>3.9</v>
      </c>
      <c r="W38">
        <v>-0.1</v>
      </c>
      <c r="Y38" s="4">
        <f t="shared" si="13"/>
        <v>0.013525700000000002</v>
      </c>
      <c r="Z38" s="4">
        <f t="shared" si="14"/>
        <v>-0.0033623900000000007</v>
      </c>
      <c r="AA38" s="4">
        <f t="shared" si="15"/>
        <v>0.0007268140000000002</v>
      </c>
      <c r="AB38" s="4">
        <f t="shared" si="16"/>
        <v>-5.133630000000001E-05</v>
      </c>
      <c r="AC38" s="4">
        <f t="shared" si="17"/>
        <v>1.0441000000000006E-05</v>
      </c>
      <c r="AD38" s="4">
        <f t="shared" si="18"/>
        <v>-2.684659999999991E-07</v>
      </c>
      <c r="AE38" s="4">
        <f t="shared" si="19"/>
        <v>4.206450000000002E-07</v>
      </c>
      <c r="AF38" s="4">
        <f t="shared" si="20"/>
        <v>0.010849380879000003</v>
      </c>
    </row>
    <row r="39" spans="2:32" ht="12.75">
      <c r="B39">
        <v>8</v>
      </c>
      <c r="C39" s="2">
        <v>-0.00047799</v>
      </c>
      <c r="D39" s="2">
        <v>0.00222413</v>
      </c>
      <c r="V39" s="11">
        <f t="shared" si="12"/>
        <v>4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0.0041351</v>
      </c>
      <c r="D40" s="2">
        <v>-0.00248422</v>
      </c>
      <c r="V40" s="11">
        <f t="shared" si="12"/>
        <v>4.1</v>
      </c>
      <c r="W40">
        <v>0.1</v>
      </c>
      <c r="Y40" s="4">
        <f t="shared" si="13"/>
        <v>0.013525700000000002</v>
      </c>
      <c r="Z40" s="4">
        <f t="shared" si="14"/>
        <v>0.0033623900000000007</v>
      </c>
      <c r="AA40" s="4">
        <f t="shared" si="15"/>
        <v>0.0007268140000000002</v>
      </c>
      <c r="AB40" s="4">
        <f t="shared" si="16"/>
        <v>5.133630000000001E-05</v>
      </c>
      <c r="AC40" s="4">
        <f t="shared" si="17"/>
        <v>1.0441000000000006E-05</v>
      </c>
      <c r="AD40" s="4">
        <f t="shared" si="18"/>
        <v>2.684659999999991E-07</v>
      </c>
      <c r="AE40" s="4">
        <f t="shared" si="19"/>
        <v>4.206450000000002E-07</v>
      </c>
      <c r="AF40" s="4">
        <f t="shared" si="20"/>
        <v>0.017677370411</v>
      </c>
    </row>
    <row r="41" spans="2:32" ht="12.75">
      <c r="B41">
        <v>10</v>
      </c>
      <c r="C41" s="2">
        <v>0.00167065</v>
      </c>
      <c r="D41" s="2">
        <v>0.00651998</v>
      </c>
      <c r="V41" s="11">
        <f t="shared" si="12"/>
        <v>4.2</v>
      </c>
      <c r="W41">
        <v>0.2</v>
      </c>
      <c r="Y41" s="4">
        <f t="shared" si="13"/>
        <v>0.054102800000000006</v>
      </c>
      <c r="Z41" s="4">
        <f t="shared" si="14"/>
        <v>0.026899120000000006</v>
      </c>
      <c r="AA41" s="4">
        <f t="shared" si="15"/>
        <v>0.011629024000000003</v>
      </c>
      <c r="AB41" s="4">
        <f t="shared" si="16"/>
        <v>0.0016427616000000004</v>
      </c>
      <c r="AC41" s="4">
        <f t="shared" si="17"/>
        <v>0.0006682240000000004</v>
      </c>
      <c r="AD41" s="4">
        <f t="shared" si="18"/>
        <v>3.436364799999989E-05</v>
      </c>
      <c r="AE41" s="4">
        <f t="shared" si="19"/>
        <v>0.00010768512000000005</v>
      </c>
      <c r="AF41" s="4">
        <f t="shared" si="20"/>
        <v>0.095083978368</v>
      </c>
    </row>
    <row r="42" spans="2:32" ht="12.75">
      <c r="B42">
        <v>11</v>
      </c>
      <c r="C42" s="2">
        <v>0.00937553</v>
      </c>
      <c r="D42" s="2">
        <v>-0.00735215</v>
      </c>
      <c r="V42" s="11">
        <f t="shared" si="12"/>
        <v>4.3</v>
      </c>
      <c r="W42">
        <v>0.3</v>
      </c>
      <c r="Y42" s="4">
        <f t="shared" si="13"/>
        <v>0.12173129999999999</v>
      </c>
      <c r="Z42" s="4">
        <f t="shared" si="14"/>
        <v>0.09078453</v>
      </c>
      <c r="AA42" s="4">
        <f t="shared" si="15"/>
        <v>0.05887193399999999</v>
      </c>
      <c r="AB42" s="4">
        <f t="shared" si="16"/>
        <v>0.012474720899999995</v>
      </c>
      <c r="AC42" s="4">
        <f t="shared" si="17"/>
        <v>0.007611488999999998</v>
      </c>
      <c r="AD42" s="4">
        <f t="shared" si="18"/>
        <v>0.0005871351419999975</v>
      </c>
      <c r="AE42" s="4">
        <f t="shared" si="19"/>
        <v>0.002759851844999998</v>
      </c>
      <c r="AF42" s="4">
        <f t="shared" si="20"/>
        <v>0.29482096088699994</v>
      </c>
    </row>
    <row r="43" spans="2:32" ht="12.75">
      <c r="B43">
        <v>12</v>
      </c>
      <c r="C43" s="2">
        <v>0.0159018</v>
      </c>
      <c r="D43" s="2">
        <v>0.0285934</v>
      </c>
      <c r="V43" s="11">
        <f t="shared" si="12"/>
        <v>4.4</v>
      </c>
      <c r="W43">
        <v>0.4</v>
      </c>
      <c r="Y43" s="4">
        <f t="shared" si="13"/>
        <v>0.21641120000000003</v>
      </c>
      <c r="Z43" s="4">
        <f t="shared" si="14"/>
        <v>0.21519296000000004</v>
      </c>
      <c r="AA43" s="4">
        <f t="shared" si="15"/>
        <v>0.18606438400000005</v>
      </c>
      <c r="AB43" s="4">
        <f t="shared" si="16"/>
        <v>0.05256837120000001</v>
      </c>
      <c r="AC43" s="4">
        <f t="shared" si="17"/>
        <v>0.04276633600000002</v>
      </c>
      <c r="AD43" s="4">
        <f t="shared" si="18"/>
        <v>0.0043985469439999855</v>
      </c>
      <c r="AE43" s="4">
        <f t="shared" si="19"/>
        <v>0.02756739072000001</v>
      </c>
      <c r="AF43" s="4">
        <f t="shared" si="20"/>
        <v>0.7449691888640002</v>
      </c>
    </row>
    <row r="44" spans="2:32" ht="12.75">
      <c r="B44">
        <v>13</v>
      </c>
      <c r="C44" s="2">
        <v>0.0726994</v>
      </c>
      <c r="D44" s="2">
        <v>-0.0802522</v>
      </c>
      <c r="V44" s="11">
        <f t="shared" si="12"/>
        <v>4.5</v>
      </c>
      <c r="W44">
        <v>0.5</v>
      </c>
      <c r="Y44" s="4">
        <f t="shared" si="13"/>
        <v>0.33814249999999996</v>
      </c>
      <c r="Z44" s="4">
        <f t="shared" si="14"/>
        <v>0.42029875</v>
      </c>
      <c r="AA44" s="4">
        <f t="shared" si="15"/>
        <v>0.45425874999999993</v>
      </c>
      <c r="AB44" s="4">
        <f t="shared" si="16"/>
        <v>0.16042593749999995</v>
      </c>
      <c r="AC44" s="4">
        <f t="shared" si="17"/>
        <v>0.16314062499999998</v>
      </c>
      <c r="AD44" s="4">
        <f t="shared" si="18"/>
        <v>0.020973906249999914</v>
      </c>
      <c r="AE44" s="4">
        <f t="shared" si="19"/>
        <v>0.16431445312499993</v>
      </c>
      <c r="AF44" s="4">
        <f t="shared" si="20"/>
        <v>1.7215549218749997</v>
      </c>
    </row>
    <row r="45" spans="2:22" ht="12.75">
      <c r="B45">
        <v>14</v>
      </c>
      <c r="C45" s="2">
        <v>0.153071</v>
      </c>
      <c r="D45" s="2">
        <v>0.129777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4156423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4</v>
      </c>
      <c r="L46" t="s">
        <v>62</v>
      </c>
      <c r="M46" t="s">
        <v>82</v>
      </c>
      <c r="N46">
        <v>1502.21</v>
      </c>
      <c r="O46" t="s">
        <v>84</v>
      </c>
      <c r="P46" t="s">
        <v>82</v>
      </c>
      <c r="Q46" s="2">
        <v>0.599862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1801.86</v>
      </c>
      <c r="X47" s="13"/>
    </row>
    <row r="48" spans="2:32" ht="12.75">
      <c r="B48">
        <v>2</v>
      </c>
      <c r="C48" s="2">
        <v>-0.333513</v>
      </c>
      <c r="D48" s="2">
        <v>-0.00210137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0.000686815</v>
      </c>
      <c r="D49" s="2">
        <v>-0.000185831</v>
      </c>
      <c r="V49" s="11">
        <f aca="true" t="shared" si="21" ref="V49:V59">W49+$V$30</f>
        <v>3.5</v>
      </c>
      <c r="W49">
        <v>-0.5</v>
      </c>
      <c r="Y49" s="4">
        <f>Y$29*AG$22*$W49^Y$30</f>
        <v>2.22552</v>
      </c>
      <c r="Z49" s="4">
        <f>Z$29*Z$22*$W49^Z$30</f>
        <v>-0.28815375</v>
      </c>
      <c r="AA49" s="4">
        <f>AA$29*AI$22*$W49^AA$30</f>
        <v>0.48835187499999994</v>
      </c>
      <c r="AB49" s="4">
        <f>AB$29*AB$22*$W49^AB$30</f>
        <v>-0.15265593749999995</v>
      </c>
      <c r="AC49" s="4">
        <f>AC$29*AK$22*$W49^AC$30</f>
        <v>0.15975468749999996</v>
      </c>
      <c r="AD49" s="4">
        <f>AD$29*AD$22*$W49^AD$30</f>
        <v>-0.02731593749999992</v>
      </c>
      <c r="AE49" s="4">
        <f>AE$29*AM$22*$W49^AE$30</f>
        <v>0.15842773437499996</v>
      </c>
      <c r="AF49" s="4">
        <f>SUM(Y49:AE49)</f>
        <v>2.563928671875</v>
      </c>
    </row>
    <row r="50" spans="2:32" ht="12.75">
      <c r="B50">
        <v>4</v>
      </c>
      <c r="C50" s="2">
        <v>-0.000268052</v>
      </c>
      <c r="D50" s="2">
        <v>4.92691E-06</v>
      </c>
      <c r="V50" s="11">
        <f t="shared" si="21"/>
        <v>3.6</v>
      </c>
      <c r="W50">
        <v>-0.4</v>
      </c>
      <c r="Y50" s="4">
        <f aca="true" t="shared" si="22" ref="Y50:Y59">Y$29*AG$22*$W50^Y$30</f>
        <v>1.4243328000000002</v>
      </c>
      <c r="Z50" s="4">
        <f aca="true" t="shared" si="23" ref="Z50:Z59">Z$29*Z$22*$W50^Z$30</f>
        <v>-0.14753472000000004</v>
      </c>
      <c r="AA50" s="4">
        <f aca="true" t="shared" si="24" ref="AA50:AA59">AA$29*AI$22*$W50^AA$30</f>
        <v>0.20002892800000008</v>
      </c>
      <c r="AB50" s="4">
        <f aca="true" t="shared" si="25" ref="AB50:AB59">AB$29*AB$22*$W50^AB$30</f>
        <v>-0.050022297600000015</v>
      </c>
      <c r="AC50" s="4">
        <f aca="true" t="shared" si="26" ref="AC50:AC59">AC$29*AK$22*$W50^AC$30</f>
        <v>0.04187873280000001</v>
      </c>
      <c r="AD50" s="4">
        <f aca="true" t="shared" si="27" ref="AD50:AD59">AD$29*AD$22*$W50^AD$30</f>
        <v>-0.005728567295999987</v>
      </c>
      <c r="AE50" s="4">
        <f aca="true" t="shared" si="28" ref="AE50:AE59">AE$29*AM$22*$W50^AE$30</f>
        <v>0.026579763200000016</v>
      </c>
      <c r="AF50" s="4">
        <f aca="true" t="shared" si="29" ref="AF50:AF59">SUM(Y50:AE50)</f>
        <v>1.4895346391040003</v>
      </c>
    </row>
    <row r="51" spans="2:32" ht="12.75">
      <c r="B51">
        <v>5</v>
      </c>
      <c r="C51" s="2">
        <v>0.000786039</v>
      </c>
      <c r="D51" s="2">
        <v>-0.000157366</v>
      </c>
      <c r="V51" s="11">
        <f t="shared" si="21"/>
        <v>3.7</v>
      </c>
      <c r="W51">
        <v>-0.3</v>
      </c>
      <c r="Y51" s="4">
        <f t="shared" si="22"/>
        <v>0.8011872</v>
      </c>
      <c r="Z51" s="4">
        <f t="shared" si="23"/>
        <v>-0.06224121</v>
      </c>
      <c r="AA51" s="4">
        <f t="shared" si="24"/>
        <v>0.063290403</v>
      </c>
      <c r="AB51" s="4">
        <f t="shared" si="25"/>
        <v>-0.011870525699999995</v>
      </c>
      <c r="AC51" s="4">
        <f t="shared" si="26"/>
        <v>0.007453514699999998</v>
      </c>
      <c r="AD51" s="4">
        <f t="shared" si="27"/>
        <v>-0.0007646714279999976</v>
      </c>
      <c r="AE51" s="4">
        <f t="shared" si="28"/>
        <v>0.002660977574999999</v>
      </c>
      <c r="AF51" s="4">
        <f t="shared" si="29"/>
        <v>0.7997156881469999</v>
      </c>
    </row>
    <row r="52" spans="2:32" ht="12.75">
      <c r="B52">
        <v>6</v>
      </c>
      <c r="C52" s="2">
        <v>-0.000414833</v>
      </c>
      <c r="D52" s="2">
        <v>0.000503233</v>
      </c>
      <c r="V52" s="11">
        <f t="shared" si="21"/>
        <v>3.8</v>
      </c>
      <c r="W52">
        <v>-0.2</v>
      </c>
      <c r="Y52" s="4">
        <f t="shared" si="22"/>
        <v>0.35608320000000004</v>
      </c>
      <c r="Z52" s="4">
        <f t="shared" si="23"/>
        <v>-0.018441840000000004</v>
      </c>
      <c r="AA52" s="4">
        <f t="shared" si="24"/>
        <v>0.012501808000000005</v>
      </c>
      <c r="AB52" s="4">
        <f t="shared" si="25"/>
        <v>-0.0015631968000000005</v>
      </c>
      <c r="AC52" s="4">
        <f t="shared" si="26"/>
        <v>0.0006543552000000002</v>
      </c>
      <c r="AD52" s="4">
        <f t="shared" si="27"/>
        <v>-4.47544319999999E-05</v>
      </c>
      <c r="AE52" s="4">
        <f t="shared" si="28"/>
        <v>0.00010382720000000006</v>
      </c>
      <c r="AF52" s="4">
        <f t="shared" si="29"/>
        <v>0.34929339916800006</v>
      </c>
    </row>
    <row r="53" spans="2:32" ht="12.75">
      <c r="B53">
        <v>7</v>
      </c>
      <c r="C53" s="2">
        <v>0.0010561</v>
      </c>
      <c r="D53" s="2">
        <v>-0.0004036</v>
      </c>
      <c r="V53" s="11">
        <f t="shared" si="21"/>
        <v>3.9</v>
      </c>
      <c r="W53">
        <v>-0.1</v>
      </c>
      <c r="Y53" s="4">
        <f t="shared" si="22"/>
        <v>0.08902080000000001</v>
      </c>
      <c r="Z53" s="4">
        <f t="shared" si="23"/>
        <v>-0.0023052300000000006</v>
      </c>
      <c r="AA53" s="4">
        <f t="shared" si="24"/>
        <v>0.0007813630000000003</v>
      </c>
      <c r="AB53" s="4">
        <f t="shared" si="25"/>
        <v>-4.8849900000000015E-05</v>
      </c>
      <c r="AC53" s="4">
        <f t="shared" si="26"/>
        <v>1.0224300000000003E-05</v>
      </c>
      <c r="AD53" s="4">
        <f t="shared" si="27"/>
        <v>-3.496439999999992E-07</v>
      </c>
      <c r="AE53" s="4">
        <f t="shared" si="28"/>
        <v>4.0557500000000024E-07</v>
      </c>
      <c r="AF53" s="4">
        <f t="shared" si="29"/>
        <v>0.08745836333100002</v>
      </c>
    </row>
    <row r="54" spans="2:32" ht="12.75">
      <c r="B54">
        <v>8</v>
      </c>
      <c r="C54" s="2">
        <v>-0.000424479</v>
      </c>
      <c r="D54" s="2">
        <v>0.00218233</v>
      </c>
      <c r="V54" s="11">
        <f t="shared" si="21"/>
        <v>4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0.00427678</v>
      </c>
      <c r="D55" s="2">
        <v>-0.00258053</v>
      </c>
      <c r="V55" s="11">
        <f t="shared" si="21"/>
        <v>4.1</v>
      </c>
      <c r="W55">
        <v>0.1</v>
      </c>
      <c r="Y55" s="4">
        <f t="shared" si="22"/>
        <v>0.08902080000000001</v>
      </c>
      <c r="Z55" s="4">
        <f t="shared" si="23"/>
        <v>0.0023052300000000006</v>
      </c>
      <c r="AA55" s="4">
        <f t="shared" si="24"/>
        <v>0.0007813630000000003</v>
      </c>
      <c r="AB55" s="4">
        <f t="shared" si="25"/>
        <v>4.8849900000000015E-05</v>
      </c>
      <c r="AC55" s="4">
        <f t="shared" si="26"/>
        <v>1.0224300000000003E-05</v>
      </c>
      <c r="AD55" s="4">
        <f t="shared" si="27"/>
        <v>3.496439999999992E-07</v>
      </c>
      <c r="AE55" s="4">
        <f t="shared" si="28"/>
        <v>4.0557500000000024E-07</v>
      </c>
      <c r="AF55" s="4">
        <f t="shared" si="29"/>
        <v>0.09216722241900002</v>
      </c>
    </row>
    <row r="56" spans="2:32" ht="12.75">
      <c r="B56">
        <v>10</v>
      </c>
      <c r="C56" s="2">
        <v>0.00149136</v>
      </c>
      <c r="D56" s="2">
        <v>0.00641989</v>
      </c>
      <c r="V56" s="11">
        <f t="shared" si="21"/>
        <v>4.2</v>
      </c>
      <c r="W56">
        <v>0.2</v>
      </c>
      <c r="Y56" s="4">
        <f t="shared" si="22"/>
        <v>0.35608320000000004</v>
      </c>
      <c r="Z56" s="4">
        <f t="shared" si="23"/>
        <v>0.018441840000000004</v>
      </c>
      <c r="AA56" s="4">
        <f t="shared" si="24"/>
        <v>0.012501808000000005</v>
      </c>
      <c r="AB56" s="4">
        <f t="shared" si="25"/>
        <v>0.0015631968000000005</v>
      </c>
      <c r="AC56" s="4">
        <f t="shared" si="26"/>
        <v>0.0006543552000000002</v>
      </c>
      <c r="AD56" s="4">
        <f t="shared" si="27"/>
        <v>4.47544319999999E-05</v>
      </c>
      <c r="AE56" s="4">
        <f t="shared" si="28"/>
        <v>0.00010382720000000006</v>
      </c>
      <c r="AF56" s="4">
        <f t="shared" si="29"/>
        <v>0.3893929816320001</v>
      </c>
    </row>
    <row r="57" spans="2:32" ht="12.75">
      <c r="B57">
        <v>11</v>
      </c>
      <c r="C57" s="2">
        <v>0.00933378</v>
      </c>
      <c r="D57" s="2">
        <v>-0.00696251</v>
      </c>
      <c r="V57" s="11">
        <f t="shared" si="21"/>
        <v>4.3</v>
      </c>
      <c r="W57">
        <v>0.3</v>
      </c>
      <c r="Y57" s="4">
        <f t="shared" si="22"/>
        <v>0.8011872</v>
      </c>
      <c r="Z57" s="4">
        <f t="shared" si="23"/>
        <v>0.06224121</v>
      </c>
      <c r="AA57" s="4">
        <f t="shared" si="24"/>
        <v>0.063290403</v>
      </c>
      <c r="AB57" s="4">
        <f t="shared" si="25"/>
        <v>0.011870525699999995</v>
      </c>
      <c r="AC57" s="4">
        <f t="shared" si="26"/>
        <v>0.007453514699999998</v>
      </c>
      <c r="AD57" s="4">
        <f t="shared" si="27"/>
        <v>0.0007646714279999976</v>
      </c>
      <c r="AE57" s="4">
        <f t="shared" si="28"/>
        <v>0.002660977574999999</v>
      </c>
      <c r="AF57" s="4">
        <f t="shared" si="29"/>
        <v>0.949468502403</v>
      </c>
    </row>
    <row r="58" spans="2:32" ht="12.75">
      <c r="B58">
        <v>12</v>
      </c>
      <c r="C58" s="2">
        <v>0.0171822</v>
      </c>
      <c r="D58" s="2">
        <v>0.0259112</v>
      </c>
      <c r="V58" s="11">
        <f t="shared" si="21"/>
        <v>4.4</v>
      </c>
      <c r="W58">
        <v>0.4</v>
      </c>
      <c r="Y58" s="4">
        <f t="shared" si="22"/>
        <v>1.4243328000000002</v>
      </c>
      <c r="Z58" s="4">
        <f t="shared" si="23"/>
        <v>0.14753472000000004</v>
      </c>
      <c r="AA58" s="4">
        <f t="shared" si="24"/>
        <v>0.20002892800000008</v>
      </c>
      <c r="AB58" s="4">
        <f t="shared" si="25"/>
        <v>0.050022297600000015</v>
      </c>
      <c r="AC58" s="4">
        <f t="shared" si="26"/>
        <v>0.04187873280000001</v>
      </c>
      <c r="AD58" s="4">
        <f t="shared" si="27"/>
        <v>0.005728567295999987</v>
      </c>
      <c r="AE58" s="4">
        <f t="shared" si="28"/>
        <v>0.026579763200000016</v>
      </c>
      <c r="AF58" s="4">
        <f t="shared" si="29"/>
        <v>1.8961058088960003</v>
      </c>
    </row>
    <row r="59" spans="2:32" ht="12.75">
      <c r="B59">
        <v>13</v>
      </c>
      <c r="C59" s="2">
        <v>0.081641</v>
      </c>
      <c r="D59" s="2">
        <v>-0.0994161</v>
      </c>
      <c r="V59" s="11">
        <f t="shared" si="21"/>
        <v>4.5</v>
      </c>
      <c r="W59">
        <v>0.5</v>
      </c>
      <c r="Y59" s="4">
        <f t="shared" si="22"/>
        <v>2.22552</v>
      </c>
      <c r="Z59" s="4">
        <f t="shared" si="23"/>
        <v>0.28815375</v>
      </c>
      <c r="AA59" s="4">
        <f t="shared" si="24"/>
        <v>0.48835187499999994</v>
      </c>
      <c r="AB59" s="4">
        <f t="shared" si="25"/>
        <v>0.15265593749999995</v>
      </c>
      <c r="AC59" s="4">
        <f t="shared" si="26"/>
        <v>0.15975468749999996</v>
      </c>
      <c r="AD59" s="4">
        <f t="shared" si="27"/>
        <v>0.02731593749999992</v>
      </c>
      <c r="AE59" s="4">
        <f t="shared" si="28"/>
        <v>0.15842773437499996</v>
      </c>
      <c r="AF59" s="4">
        <f t="shared" si="29"/>
        <v>3.5001799218749996</v>
      </c>
    </row>
    <row r="60" spans="2:4" ht="12.75">
      <c r="B60">
        <v>14</v>
      </c>
      <c r="C60" s="2">
        <v>0.162812</v>
      </c>
      <c r="D60" s="2">
        <v>0.139241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4156423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4</v>
      </c>
      <c r="L61" t="s">
        <v>62</v>
      </c>
      <c r="M61" t="s">
        <v>82</v>
      </c>
      <c r="N61">
        <v>1602.09</v>
      </c>
      <c r="O61" t="s">
        <v>84</v>
      </c>
      <c r="P61" t="s">
        <v>82</v>
      </c>
      <c r="Q61" s="2">
        <v>0.61885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-0.333496</v>
      </c>
      <c r="D63" s="2">
        <v>-0.00220022</v>
      </c>
    </row>
    <row r="64" spans="2:4" ht="12.75">
      <c r="B64">
        <v>3</v>
      </c>
      <c r="C64" s="2">
        <v>0.000752136</v>
      </c>
      <c r="D64" s="2">
        <v>-0.000185438</v>
      </c>
    </row>
    <row r="65" spans="2:4" ht="12.75">
      <c r="B65">
        <v>4</v>
      </c>
      <c r="C65" s="2">
        <v>-0.000261096</v>
      </c>
      <c r="D65" s="2">
        <v>-4.04692E-06</v>
      </c>
    </row>
    <row r="66" spans="2:4" ht="12.75">
      <c r="B66">
        <v>5</v>
      </c>
      <c r="C66" s="2">
        <v>0.000796705</v>
      </c>
      <c r="D66" s="2">
        <v>-0.000143321</v>
      </c>
    </row>
    <row r="67" spans="2:4" ht="12.75">
      <c r="B67">
        <v>6</v>
      </c>
      <c r="C67" s="2">
        <v>-0.000444004</v>
      </c>
      <c r="D67" s="2">
        <v>0.000496696</v>
      </c>
    </row>
    <row r="68" spans="2:4" ht="12.75">
      <c r="B68">
        <v>7</v>
      </c>
      <c r="C68" s="2">
        <v>0.000992055</v>
      </c>
      <c r="D68" s="2">
        <v>-0.0004038</v>
      </c>
    </row>
    <row r="69" spans="2:4" ht="12.75">
      <c r="B69">
        <v>8</v>
      </c>
      <c r="C69" s="2">
        <v>-0.000397006</v>
      </c>
      <c r="D69" s="2">
        <v>0.00210633</v>
      </c>
    </row>
    <row r="70" spans="2:4" ht="12.75">
      <c r="B70">
        <v>9</v>
      </c>
      <c r="C70" s="2">
        <v>0.00436545</v>
      </c>
      <c r="D70" s="2">
        <v>-0.00262458</v>
      </c>
    </row>
    <row r="71" spans="2:4" ht="12.75">
      <c r="B71">
        <v>10</v>
      </c>
      <c r="C71" s="2">
        <v>0.00123401</v>
      </c>
      <c r="D71" s="2">
        <v>0.00627762</v>
      </c>
    </row>
    <row r="72" spans="2:4" ht="12.75">
      <c r="B72">
        <v>11</v>
      </c>
      <c r="C72" s="2">
        <v>0.00857499</v>
      </c>
      <c r="D72" s="2">
        <v>-0.00710041</v>
      </c>
    </row>
    <row r="73" spans="2:4" ht="12.75">
      <c r="B73">
        <v>12</v>
      </c>
      <c r="C73" s="2">
        <v>0.0145069</v>
      </c>
      <c r="D73" s="2">
        <v>0.0277243</v>
      </c>
    </row>
    <row r="74" spans="2:4" ht="12.75">
      <c r="B74">
        <v>13</v>
      </c>
      <c r="C74" s="2">
        <v>0.0777263</v>
      </c>
      <c r="D74" s="2">
        <v>-0.0869596</v>
      </c>
    </row>
    <row r="75" spans="2:4" ht="12.75">
      <c r="B75">
        <v>14</v>
      </c>
      <c r="C75" s="2">
        <v>0.15962</v>
      </c>
      <c r="D75" s="2">
        <v>0.142022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4156423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4</v>
      </c>
      <c r="L76" t="s">
        <v>62</v>
      </c>
      <c r="M76" t="s">
        <v>82</v>
      </c>
      <c r="N76">
        <v>1701.99</v>
      </c>
      <c r="O76" t="s">
        <v>84</v>
      </c>
      <c r="P76" t="s">
        <v>82</v>
      </c>
      <c r="Q76" s="2">
        <v>0.635781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-0.333481</v>
      </c>
      <c r="D78" s="2">
        <v>-0.00213609</v>
      </c>
    </row>
    <row r="79" spans="2:4" ht="12.75">
      <c r="B79">
        <v>3</v>
      </c>
      <c r="C79" s="2">
        <v>0.000826035</v>
      </c>
      <c r="D79" s="2">
        <v>-0.000185458</v>
      </c>
    </row>
    <row r="80" spans="2:4" ht="12.75">
      <c r="B80">
        <v>4</v>
      </c>
      <c r="C80" s="2">
        <v>-0.000244587</v>
      </c>
      <c r="D80" s="2">
        <v>1.7588E-06</v>
      </c>
    </row>
    <row r="81" spans="2:4" ht="12.75">
      <c r="B81">
        <v>5</v>
      </c>
      <c r="C81" s="2">
        <v>0.000783589</v>
      </c>
      <c r="D81" s="2">
        <v>-0.000169948</v>
      </c>
    </row>
    <row r="82" spans="2:4" ht="12.75">
      <c r="B82">
        <v>6</v>
      </c>
      <c r="C82" s="2">
        <v>-0.000446056</v>
      </c>
      <c r="D82" s="2">
        <v>0.000471889</v>
      </c>
    </row>
    <row r="83" spans="2:4" ht="12.75">
      <c r="B83">
        <v>7</v>
      </c>
      <c r="C83" s="2">
        <v>0.000975213</v>
      </c>
      <c r="D83" s="2">
        <v>-0.000424622</v>
      </c>
    </row>
    <row r="84" spans="2:4" ht="12.75">
      <c r="B84">
        <v>8</v>
      </c>
      <c r="C84" s="2">
        <v>-0.000492475</v>
      </c>
      <c r="D84" s="2">
        <v>0.0021043</v>
      </c>
    </row>
    <row r="85" spans="2:4" ht="12.75">
      <c r="B85">
        <v>9</v>
      </c>
      <c r="C85" s="2">
        <v>0.00409993</v>
      </c>
      <c r="D85" s="2">
        <v>-0.00237999</v>
      </c>
    </row>
    <row r="86" spans="2:4" ht="12.75">
      <c r="B86">
        <v>10</v>
      </c>
      <c r="C86" s="2">
        <v>0.00115309</v>
      </c>
      <c r="D86" s="2">
        <v>0.00663699</v>
      </c>
    </row>
    <row r="87" spans="2:4" ht="12.75">
      <c r="B87">
        <v>11</v>
      </c>
      <c r="C87" s="2">
        <v>0.0090901</v>
      </c>
      <c r="D87" s="2">
        <v>-0.00688328</v>
      </c>
    </row>
    <row r="88" spans="2:4" ht="12.75">
      <c r="B88">
        <v>12</v>
      </c>
      <c r="C88" s="2">
        <v>0.016326</v>
      </c>
      <c r="D88" s="2">
        <v>0.0277139</v>
      </c>
    </row>
    <row r="89" spans="2:4" ht="12.75">
      <c r="B89">
        <v>13</v>
      </c>
      <c r="C89" s="2">
        <v>0.0733711</v>
      </c>
      <c r="D89" s="2">
        <v>-0.0841069</v>
      </c>
    </row>
    <row r="90" spans="2:4" ht="12.75">
      <c r="B90">
        <v>14</v>
      </c>
      <c r="C90" s="2">
        <v>0.16248</v>
      </c>
      <c r="D90" s="2">
        <v>0.132927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4156423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4</v>
      </c>
      <c r="L91" t="s">
        <v>62</v>
      </c>
      <c r="M91" t="s">
        <v>82</v>
      </c>
      <c r="N91">
        <v>1801.86</v>
      </c>
      <c r="O91" t="s">
        <v>84</v>
      </c>
      <c r="P91" t="s">
        <v>82</v>
      </c>
      <c r="Q91" s="2">
        <v>0.650823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-0.333423</v>
      </c>
      <c r="D93" s="2">
        <v>-0.0021881</v>
      </c>
    </row>
    <row r="94" spans="2:4" ht="12.75">
      <c r="B94">
        <v>3</v>
      </c>
      <c r="C94" s="2">
        <v>0.000890208</v>
      </c>
      <c r="D94" s="2">
        <v>-0.000186412</v>
      </c>
    </row>
    <row r="95" spans="2:4" ht="12.75">
      <c r="B95">
        <v>4</v>
      </c>
      <c r="C95" s="2">
        <v>-0.000230523</v>
      </c>
      <c r="D95" s="2">
        <v>-2.84468E-06</v>
      </c>
    </row>
    <row r="96" spans="2:4" ht="12.75">
      <c r="B96">
        <v>5</v>
      </c>
      <c r="C96" s="2">
        <v>0.000781363</v>
      </c>
      <c r="D96" s="2">
        <v>-0.000161599</v>
      </c>
    </row>
    <row r="97" spans="2:4" ht="12.75">
      <c r="B97">
        <v>6</v>
      </c>
      <c r="C97" s="2">
        <v>-0.000488499</v>
      </c>
      <c r="D97" s="2">
        <v>0.000492333</v>
      </c>
    </row>
    <row r="98" spans="2:4" ht="12.75">
      <c r="B98">
        <v>7</v>
      </c>
      <c r="C98" s="2">
        <v>0.00102243</v>
      </c>
      <c r="D98" s="2">
        <v>-0.000369084</v>
      </c>
    </row>
    <row r="99" spans="2:4" ht="12.75">
      <c r="B99">
        <v>8</v>
      </c>
      <c r="C99" s="2">
        <v>-0.000349644</v>
      </c>
      <c r="D99" s="2">
        <v>0.00211249</v>
      </c>
    </row>
    <row r="100" spans="2:4" ht="12.75">
      <c r="B100">
        <v>9</v>
      </c>
      <c r="C100" s="2">
        <v>0.00405575</v>
      </c>
      <c r="D100" s="2">
        <v>-0.00222377</v>
      </c>
    </row>
    <row r="101" spans="2:4" ht="12.75">
      <c r="B101">
        <v>10</v>
      </c>
      <c r="C101" s="2">
        <v>0.00109539</v>
      </c>
      <c r="D101" s="2">
        <v>0.00662819</v>
      </c>
    </row>
    <row r="102" spans="2:4" ht="12.75">
      <c r="B102">
        <v>11</v>
      </c>
      <c r="C102" s="2">
        <v>0.00879155</v>
      </c>
      <c r="D102" s="2">
        <v>-0.0063872</v>
      </c>
    </row>
    <row r="103" spans="2:4" ht="12.75">
      <c r="B103">
        <v>12</v>
      </c>
      <c r="C103" s="2">
        <v>0.016583</v>
      </c>
      <c r="D103" s="2">
        <v>0.0250552</v>
      </c>
    </row>
    <row r="104" spans="2:4" ht="12.75">
      <c r="B104">
        <v>13</v>
      </c>
      <c r="C104" s="2">
        <v>0.0723737</v>
      </c>
      <c r="D104" s="2">
        <v>-0.0923447</v>
      </c>
    </row>
    <row r="105" spans="2:4" ht="12.75">
      <c r="B105">
        <v>14</v>
      </c>
      <c r="C105" s="2">
        <v>0.172137</v>
      </c>
      <c r="D105" s="2">
        <v>0.147004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N6">
      <selection activeCell="X14" sqref="X14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4156423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4</v>
      </c>
      <c r="L1" t="s">
        <v>62</v>
      </c>
      <c r="M1" t="s">
        <v>82</v>
      </c>
      <c r="N1">
        <v>503.55</v>
      </c>
      <c r="O1" t="s">
        <v>84</v>
      </c>
      <c r="P1" t="s">
        <v>82</v>
      </c>
      <c r="Q1" s="2">
        <v>0.233864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-0.333945</v>
      </c>
      <c r="D3" s="2">
        <v>-0.00201084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0.000135257</v>
      </c>
      <c r="D4" s="2">
        <v>-0.000176366</v>
      </c>
      <c r="S4">
        <v>0</v>
      </c>
      <c r="U4" s="6">
        <f aca="true" ca="1" t="shared" si="2" ref="U4:U10">OFFSET($A$1,U$1+$T$1*$S4-1,13)</f>
        <v>503.55</v>
      </c>
      <c r="V4" s="6"/>
      <c r="W4" s="12">
        <f ca="1">-OFFSET($A$1,W$1+$T$1*$S4-1,16)</f>
        <v>-0.233864</v>
      </c>
      <c r="X4" s="6">
        <f ca="1">-OFFSET($A$1,X$1+$T$1*$S4-1,2)*10000*$T$2</f>
        <v>3339.45</v>
      </c>
      <c r="Y4" s="6">
        <f aca="true" ca="1" t="shared" si="3" ref="Y4:AE10">OFFSET($A$1,Y$1+$T$1*$S4-1,2)*10000*$T$2</f>
        <v>1.35257</v>
      </c>
      <c r="Z4" s="6">
        <f ca="1">-OFFSET($A$1,Z$1+$T$1*$S4-1,2)*10000*$T$2</f>
        <v>3.36239</v>
      </c>
      <c r="AA4" s="6">
        <f ca="1" t="shared" si="3"/>
        <v>7.26814</v>
      </c>
      <c r="AB4" s="6">
        <f ca="1">-OFFSET($A$1,AB$1+$T$1*$S4-1,2)*10000*$T$2</f>
        <v>5.13363</v>
      </c>
      <c r="AC4" s="6">
        <f ca="1" t="shared" si="3"/>
        <v>10.441</v>
      </c>
      <c r="AD4" s="6">
        <f ca="1">-OFFSET($A$1,AD$1+$T$1*$S4-1,2)*10000*$T$2</f>
        <v>2.6846599999999996</v>
      </c>
      <c r="AE4" s="6">
        <f ca="1" t="shared" si="3"/>
        <v>42.064499999999995</v>
      </c>
      <c r="AF4" s="6">
        <f aca="true" ca="1" t="shared" si="4" ref="AF4:AL10">OFFSET($A$1,AF$1+$T$1*$S4-1,3)*10000*$T$2</f>
        <v>-20.1084</v>
      </c>
      <c r="AG4" s="6">
        <f ca="1">-OFFSET($A$1,AG$1+$T$1*$S4-1,3)*10000*$T$2</f>
        <v>1.7636600000000002</v>
      </c>
      <c r="AH4" s="6">
        <f ca="1" t="shared" si="4"/>
        <v>0.00809851</v>
      </c>
      <c r="AI4" s="6">
        <f ca="1">-OFFSET($A$1,AI$1+$T$1*$S4-1,3)*10000*$T$2</f>
        <v>1.59189</v>
      </c>
      <c r="AJ4" s="6">
        <f ca="1" t="shared" si="4"/>
        <v>5.37974</v>
      </c>
      <c r="AK4" s="6">
        <f ca="1">-OFFSET($A$1,AK$1+$T$1*$S4-1,3)*10000*$T$2</f>
        <v>3.9311700000000003</v>
      </c>
      <c r="AL4" s="6">
        <f ca="1" t="shared" si="4"/>
        <v>21.985300000000002</v>
      </c>
      <c r="AM4" s="6">
        <f ca="1">-OFFSET($A$1,AM$1+$T$1*$S4-1,3)*10000*$T$2</f>
        <v>27.9381</v>
      </c>
    </row>
    <row r="5" spans="2:39" ht="12.75">
      <c r="B5">
        <v>4</v>
      </c>
      <c r="C5" s="2">
        <v>-0.000336239</v>
      </c>
      <c r="D5" s="2">
        <v>8.09851E-07</v>
      </c>
      <c r="S5">
        <v>1</v>
      </c>
      <c r="U5" s="6">
        <f ca="1" t="shared" si="2"/>
        <v>1002.81</v>
      </c>
      <c r="V5" s="6"/>
      <c r="W5" s="12">
        <f aca="true" ca="1" t="shared" si="5" ref="W5:W10">-OFFSET($A$1,W$1+$T$1*$S5-1,16)</f>
        <v>-0.454833</v>
      </c>
      <c r="X5" s="6">
        <f aca="true" ca="1" t="shared" si="6" ref="X5:X10">-OFFSET($A$1,X$1+$T$1*$S5-1,2)*10000*$T$2</f>
        <v>3336.6</v>
      </c>
      <c r="Y5" s="6">
        <f ca="1" t="shared" si="3"/>
        <v>3.07249</v>
      </c>
      <c r="Z5" s="6">
        <f aca="true" ca="1" t="shared" si="7" ref="Z5:Z10">-OFFSET($A$1,Z$1+$T$1*$S5-1,2)*10000*$T$2</f>
        <v>3.3373700000000004</v>
      </c>
      <c r="AA5" s="6">
        <f ca="1" t="shared" si="3"/>
        <v>7.85161</v>
      </c>
      <c r="AB5" s="6">
        <f aca="true" ca="1" t="shared" si="8" ref="AB5:AB10">-OFFSET($A$1,AB$1+$T$1*$S5-1,2)*10000*$T$2</f>
        <v>4.434880000000001</v>
      </c>
      <c r="AC5" s="6">
        <f ca="1" t="shared" si="3"/>
        <v>11.0316</v>
      </c>
      <c r="AD5" s="6">
        <f aca="true" ca="1" t="shared" si="9" ref="AD5:AD10">-OFFSET($A$1,AD$1+$T$1*$S5-1,2)*10000*$T$2</f>
        <v>4.20099</v>
      </c>
      <c r="AE5" s="6">
        <f ca="1" t="shared" si="3"/>
        <v>41.4832</v>
      </c>
      <c r="AF5" s="6">
        <f ca="1" t="shared" si="4"/>
        <v>-21.1977</v>
      </c>
      <c r="AG5" s="6">
        <f aca="true" ca="1" t="shared" si="10" ref="AG5:AG10">-OFFSET($A$1,AG$1+$T$1*$S5-1,3)*10000*$T$2</f>
        <v>1.88128</v>
      </c>
      <c r="AH5" s="6">
        <f ca="1" t="shared" si="4"/>
        <v>0.057671299999999995</v>
      </c>
      <c r="AI5" s="6">
        <f aca="true" ca="1" t="shared" si="11" ref="AI5:AI10">-OFFSET($A$1,AI$1+$T$1*$S5-1,3)*10000*$T$2</f>
        <v>1.75634</v>
      </c>
      <c r="AJ5" s="6">
        <f ca="1" t="shared" si="4"/>
        <v>4.97952</v>
      </c>
      <c r="AK5" s="6">
        <f aca="true" ca="1" t="shared" si="12" ref="AK5:AK10">-OFFSET($A$1,AK$1+$T$1*$S5-1,3)*10000*$T$2</f>
        <v>4.5793800000000005</v>
      </c>
      <c r="AL5" s="6">
        <f ca="1" t="shared" si="4"/>
        <v>21.5219</v>
      </c>
      <c r="AM5" s="6">
        <f aca="true" ca="1" t="shared" si="13" ref="AM5:AM10">-OFFSET($A$1,AM$1+$T$1*$S5-1,3)*10000*$T$2</f>
        <v>28.7704</v>
      </c>
    </row>
    <row r="6" spans="2:39" ht="12.75">
      <c r="B6">
        <v>5</v>
      </c>
      <c r="C6" s="2">
        <v>0.000726814</v>
      </c>
      <c r="D6" s="2">
        <v>-0.000159189</v>
      </c>
      <c r="S6">
        <v>2</v>
      </c>
      <c r="U6" s="6">
        <f ca="1" t="shared" si="2"/>
        <v>1302.51</v>
      </c>
      <c r="V6" s="6"/>
      <c r="W6" s="12">
        <f ca="1" t="shared" si="5"/>
        <v>-0.553918</v>
      </c>
      <c r="X6" s="6">
        <f ca="1" t="shared" si="6"/>
        <v>3335.47</v>
      </c>
      <c r="Y6" s="6">
        <f ca="1" t="shared" si="3"/>
        <v>5.2248</v>
      </c>
      <c r="Z6" s="6">
        <f ca="1" t="shared" si="7"/>
        <v>2.9545899999999996</v>
      </c>
      <c r="AA6" s="6">
        <f ca="1" t="shared" si="3"/>
        <v>7.79011</v>
      </c>
      <c r="AB6" s="6">
        <f ca="1" t="shared" si="8"/>
        <v>4.62915</v>
      </c>
      <c r="AC6" s="6">
        <f ca="1" t="shared" si="3"/>
        <v>10.092</v>
      </c>
      <c r="AD6" s="6">
        <f ca="1" t="shared" si="9"/>
        <v>4.7799000000000005</v>
      </c>
      <c r="AE6" s="6">
        <f ca="1" t="shared" si="3"/>
        <v>41.351</v>
      </c>
      <c r="AF6" s="6">
        <f ca="1" t="shared" si="4"/>
        <v>-21.307000000000002</v>
      </c>
      <c r="AG6" s="6">
        <f ca="1" t="shared" si="10"/>
        <v>1.8839299999999999</v>
      </c>
      <c r="AH6" s="6">
        <f ca="1" t="shared" si="4"/>
        <v>0.011705799999999999</v>
      </c>
      <c r="AI6" s="6">
        <f ca="1" t="shared" si="11"/>
        <v>1.69539</v>
      </c>
      <c r="AJ6" s="6">
        <f ca="1" t="shared" si="4"/>
        <v>4.84192</v>
      </c>
      <c r="AK6" s="6">
        <f ca="1" t="shared" si="12"/>
        <v>4.15881</v>
      </c>
      <c r="AL6" s="6">
        <f ca="1" t="shared" si="4"/>
        <v>22.2413</v>
      </c>
      <c r="AM6" s="6">
        <f ca="1" t="shared" si="13"/>
        <v>24.842200000000002</v>
      </c>
    </row>
    <row r="7" spans="2:39" ht="12.75">
      <c r="B7">
        <v>6</v>
      </c>
      <c r="C7" s="2">
        <v>-0.000513363</v>
      </c>
      <c r="D7" s="2">
        <v>0.000537974</v>
      </c>
      <c r="S7">
        <v>3</v>
      </c>
      <c r="U7" s="6">
        <f ca="1" t="shared" si="2"/>
        <v>1502.21</v>
      </c>
      <c r="V7" s="6"/>
      <c r="W7" s="12">
        <f ca="1" t="shared" si="5"/>
        <v>-0.599862</v>
      </c>
      <c r="X7" s="6">
        <f ca="1" t="shared" si="6"/>
        <v>3335.13</v>
      </c>
      <c r="Y7" s="6">
        <f ca="1" t="shared" si="3"/>
        <v>6.86815</v>
      </c>
      <c r="Z7" s="6">
        <f ca="1" t="shared" si="7"/>
        <v>2.68052</v>
      </c>
      <c r="AA7" s="6">
        <f ca="1" t="shared" si="3"/>
        <v>7.86039</v>
      </c>
      <c r="AB7" s="6">
        <f ca="1" t="shared" si="8"/>
        <v>4.14833</v>
      </c>
      <c r="AC7" s="6">
        <f ca="1" t="shared" si="3"/>
        <v>10.561</v>
      </c>
      <c r="AD7" s="6">
        <f ca="1" t="shared" si="9"/>
        <v>4.24479</v>
      </c>
      <c r="AE7" s="6">
        <f ca="1" t="shared" si="3"/>
        <v>42.7678</v>
      </c>
      <c r="AF7" s="6">
        <f ca="1" t="shared" si="4"/>
        <v>-21.0137</v>
      </c>
      <c r="AG7" s="6">
        <f ca="1" t="shared" si="10"/>
        <v>1.85831</v>
      </c>
      <c r="AH7" s="6">
        <f ca="1" t="shared" si="4"/>
        <v>0.0492691</v>
      </c>
      <c r="AI7" s="6">
        <f ca="1" t="shared" si="11"/>
        <v>1.57366</v>
      </c>
      <c r="AJ7" s="6">
        <f ca="1" t="shared" si="4"/>
        <v>5.03233</v>
      </c>
      <c r="AK7" s="6">
        <f ca="1" t="shared" si="12"/>
        <v>4.036</v>
      </c>
      <c r="AL7" s="6">
        <f ca="1" t="shared" si="4"/>
        <v>21.8233</v>
      </c>
      <c r="AM7" s="6">
        <f ca="1" t="shared" si="13"/>
        <v>25.805300000000003</v>
      </c>
    </row>
    <row r="8" spans="2:39" ht="12.75">
      <c r="B8">
        <v>7</v>
      </c>
      <c r="C8" s="2">
        <v>0.0010441</v>
      </c>
      <c r="D8" s="2">
        <v>-0.000393117</v>
      </c>
      <c r="S8">
        <v>4</v>
      </c>
      <c r="U8" s="6">
        <f ca="1" t="shared" si="2"/>
        <v>1602.09</v>
      </c>
      <c r="V8" s="6"/>
      <c r="W8" s="12">
        <f ca="1" t="shared" si="5"/>
        <v>-0.61885</v>
      </c>
      <c r="X8" s="6">
        <f ca="1" t="shared" si="6"/>
        <v>3334.96</v>
      </c>
      <c r="Y8" s="6">
        <f ca="1" t="shared" si="3"/>
        <v>7.5213600000000005</v>
      </c>
      <c r="Z8" s="6">
        <f ca="1" t="shared" si="7"/>
        <v>2.61096</v>
      </c>
      <c r="AA8" s="6">
        <f ca="1" t="shared" si="3"/>
        <v>7.9670499999999995</v>
      </c>
      <c r="AB8" s="6">
        <f ca="1" t="shared" si="8"/>
        <v>4.44004</v>
      </c>
      <c r="AC8" s="6">
        <f ca="1" t="shared" si="3"/>
        <v>9.920549999999999</v>
      </c>
      <c r="AD8" s="6">
        <f ca="1" t="shared" si="9"/>
        <v>3.9700599999999997</v>
      </c>
      <c r="AE8" s="6">
        <f ca="1" t="shared" si="3"/>
        <v>43.6545</v>
      </c>
      <c r="AF8" s="6">
        <f ca="1" t="shared" si="4"/>
        <v>-22.002200000000002</v>
      </c>
      <c r="AG8" s="6">
        <f ca="1" t="shared" si="10"/>
        <v>1.8543800000000001</v>
      </c>
      <c r="AH8" s="6">
        <f ca="1" t="shared" si="4"/>
        <v>-0.0404692</v>
      </c>
      <c r="AI8" s="6">
        <f ca="1" t="shared" si="11"/>
        <v>1.4332099999999999</v>
      </c>
      <c r="AJ8" s="6">
        <f ca="1" t="shared" si="4"/>
        <v>4.96696</v>
      </c>
      <c r="AK8" s="6">
        <f ca="1" t="shared" si="12"/>
        <v>4.038</v>
      </c>
      <c r="AL8" s="6">
        <f ca="1" t="shared" si="4"/>
        <v>21.0633</v>
      </c>
      <c r="AM8" s="6">
        <f ca="1" t="shared" si="13"/>
        <v>26.2458</v>
      </c>
    </row>
    <row r="9" spans="2:39" ht="12.75">
      <c r="B9">
        <v>8</v>
      </c>
      <c r="C9" s="2">
        <v>-0.000268466</v>
      </c>
      <c r="D9" s="2">
        <v>0.00219853</v>
      </c>
      <c r="S9">
        <v>5</v>
      </c>
      <c r="U9" s="6">
        <f ca="1" t="shared" si="2"/>
        <v>1701.99</v>
      </c>
      <c r="V9" s="6"/>
      <c r="W9" s="12">
        <f ca="1" t="shared" si="5"/>
        <v>-0.635781</v>
      </c>
      <c r="X9" s="6">
        <f ca="1" t="shared" si="6"/>
        <v>3334.8100000000004</v>
      </c>
      <c r="Y9" s="6">
        <f ca="1" t="shared" si="3"/>
        <v>8.26035</v>
      </c>
      <c r="Z9" s="6">
        <f ca="1" t="shared" si="7"/>
        <v>2.4458699999999998</v>
      </c>
      <c r="AA9" s="6">
        <f ca="1" t="shared" si="3"/>
        <v>7.83589</v>
      </c>
      <c r="AB9" s="6">
        <f ca="1" t="shared" si="8"/>
        <v>4.46056</v>
      </c>
      <c r="AC9" s="6">
        <f ca="1" t="shared" si="3"/>
        <v>9.75213</v>
      </c>
      <c r="AD9" s="6">
        <f ca="1" t="shared" si="9"/>
        <v>4.92475</v>
      </c>
      <c r="AE9" s="6">
        <f ca="1" t="shared" si="3"/>
        <v>40.9993</v>
      </c>
      <c r="AF9" s="6">
        <f ca="1" t="shared" si="4"/>
        <v>-21.3609</v>
      </c>
      <c r="AG9" s="6">
        <f ca="1" t="shared" si="10"/>
        <v>1.85458</v>
      </c>
      <c r="AH9" s="6">
        <f ca="1" t="shared" si="4"/>
        <v>0.017588</v>
      </c>
      <c r="AI9" s="6">
        <f ca="1" t="shared" si="11"/>
        <v>1.69948</v>
      </c>
      <c r="AJ9" s="6">
        <f ca="1" t="shared" si="4"/>
        <v>4.71889</v>
      </c>
      <c r="AK9" s="6">
        <f ca="1" t="shared" si="12"/>
        <v>4.24622</v>
      </c>
      <c r="AL9" s="6">
        <f ca="1" t="shared" si="4"/>
        <v>21.043</v>
      </c>
      <c r="AM9" s="6">
        <f ca="1" t="shared" si="13"/>
        <v>23.799899999999997</v>
      </c>
    </row>
    <row r="10" spans="2:39" ht="12.75">
      <c r="B10">
        <v>9</v>
      </c>
      <c r="C10" s="2">
        <v>0.00420645</v>
      </c>
      <c r="D10" s="2">
        <v>-0.00279381</v>
      </c>
      <c r="S10">
        <v>6</v>
      </c>
      <c r="U10" s="6">
        <f ca="1" t="shared" si="2"/>
        <v>1801.86</v>
      </c>
      <c r="V10" s="6"/>
      <c r="W10" s="12">
        <f ca="1" t="shared" si="5"/>
        <v>-0.650823</v>
      </c>
      <c r="X10" s="6">
        <f ca="1" t="shared" si="6"/>
        <v>3334.2300000000005</v>
      </c>
      <c r="Y10" s="6">
        <f ca="1" t="shared" si="3"/>
        <v>8.90208</v>
      </c>
      <c r="Z10" s="6">
        <f ca="1" t="shared" si="7"/>
        <v>2.30523</v>
      </c>
      <c r="AA10" s="6">
        <f ca="1" t="shared" si="3"/>
        <v>7.81363</v>
      </c>
      <c r="AB10" s="6">
        <f ca="1" t="shared" si="8"/>
        <v>4.88499</v>
      </c>
      <c r="AC10" s="6">
        <f ca="1" t="shared" si="3"/>
        <v>10.2243</v>
      </c>
      <c r="AD10" s="6">
        <f ca="1" t="shared" si="9"/>
        <v>3.4964399999999998</v>
      </c>
      <c r="AE10" s="6">
        <f ca="1" t="shared" si="3"/>
        <v>40.557500000000005</v>
      </c>
      <c r="AF10" s="6">
        <f ca="1" t="shared" si="4"/>
        <v>-21.881</v>
      </c>
      <c r="AG10" s="6">
        <f ca="1" t="shared" si="10"/>
        <v>1.86412</v>
      </c>
      <c r="AH10" s="6">
        <f ca="1" t="shared" si="4"/>
        <v>-0.028446799999999998</v>
      </c>
      <c r="AI10" s="6">
        <f ca="1" t="shared" si="11"/>
        <v>1.61599</v>
      </c>
      <c r="AJ10" s="6">
        <f ca="1" t="shared" si="4"/>
        <v>4.92333</v>
      </c>
      <c r="AK10" s="6">
        <f ca="1" t="shared" si="12"/>
        <v>3.69084</v>
      </c>
      <c r="AL10" s="6">
        <f ca="1" t="shared" si="4"/>
        <v>21.1249</v>
      </c>
      <c r="AM10" s="6">
        <f ca="1" t="shared" si="13"/>
        <v>22.2377</v>
      </c>
    </row>
    <row r="11" spans="2:39" ht="12.75">
      <c r="B11">
        <v>10</v>
      </c>
      <c r="C11" s="2">
        <v>0.00121576</v>
      </c>
      <c r="D11" s="2">
        <v>0.00682526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0.00918066</v>
      </c>
      <c r="D12" s="2">
        <v>-0.00739147</v>
      </c>
    </row>
    <row r="13" spans="2:39" ht="12.75">
      <c r="B13">
        <v>12</v>
      </c>
      <c r="C13" s="2">
        <v>0.0180109</v>
      </c>
      <c r="D13" s="2">
        <v>0.0266451</v>
      </c>
      <c r="U13" t="s">
        <v>149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0.0741989</v>
      </c>
      <c r="D14" s="2">
        <v>-0.086255</v>
      </c>
      <c r="U14" s="6">
        <f>U4</f>
        <v>503.55</v>
      </c>
      <c r="X14" s="6">
        <f>X4*$W4/'DL y=+1'!$W4-'DL y=+1'!X4</f>
        <v>36.38122243136786</v>
      </c>
      <c r="Y14" s="6">
        <f>Y4*$W4/'DL x=+1'!$W4</f>
        <v>-4.03453245087848</v>
      </c>
      <c r="Z14" s="6">
        <f>Z4*$W4/'DL x=+1'!$W4</f>
        <v>-10.029552309684002</v>
      </c>
      <c r="AA14" s="6">
        <f>AA4*$W4/'DL x=+1'!$W4</f>
        <v>-21.679873638723254</v>
      </c>
      <c r="AB14" s="6">
        <f>AB4*$W4/'DL x=+1'!$W4</f>
        <v>-15.312920459424125</v>
      </c>
      <c r="AC14" s="6">
        <f>AC4*$W4/'DL x=+1'!$W4</f>
        <v>-31.144083721820092</v>
      </c>
      <c r="AD14" s="6">
        <f>AD4*$W4/'DL x=+1'!$W4</f>
        <v>-8.007975845668184</v>
      </c>
      <c r="AE14" s="6">
        <f>AE4*$W4/'DL x=+1'!$W4</f>
        <v>-125.47268553936415</v>
      </c>
      <c r="AF14" s="6">
        <f>AF4*$W4/'DL x=+1'!$W4</f>
        <v>59.98062380153694</v>
      </c>
      <c r="AG14" s="6">
        <f>AG4*$W4/'DL x=+1'!$W4</f>
        <v>-5.260758040113517</v>
      </c>
      <c r="AH14" s="6">
        <f>AH4*$W4/'DL x=+1'!$W4</f>
        <v>-0.024156754473900702</v>
      </c>
      <c r="AI14" s="6">
        <f>AI4*$W4/'DL x=+1'!$W4</f>
        <v>-4.748391479353336</v>
      </c>
      <c r="AJ14" s="6">
        <f>AJ4*$W4/'DL x=+1'!$W4</f>
        <v>-16.04703313491279</v>
      </c>
      <c r="AK14" s="6">
        <f>AK4*$W4/'DL x=+1'!$W4</f>
        <v>-11.72614573361819</v>
      </c>
      <c r="AL14" s="6">
        <f>AL4*$W4/'DL x=+1'!$W4</f>
        <v>-65.57916136857881</v>
      </c>
      <c r="AM14" s="6">
        <f>AM4*$W4/'DL x=+1'!$W4</f>
        <v>-83.33555458563183</v>
      </c>
    </row>
    <row r="15" spans="2:39" ht="12.75">
      <c r="B15">
        <v>14</v>
      </c>
      <c r="C15" s="2">
        <v>0.177523</v>
      </c>
      <c r="D15" s="2">
        <v>0.11998</v>
      </c>
      <c r="U15" s="6">
        <f aca="true" t="shared" si="14" ref="U15:U20">U5</f>
        <v>1002.81</v>
      </c>
      <c r="X15" s="6">
        <f>X5*$W5/'DL y=+1'!$W5-'DL y=+1'!X5</f>
        <v>23.37006626733819</v>
      </c>
      <c r="Y15" s="6">
        <f>Y5*$W5/'DL x=+1'!$W5</f>
        <v>-9.163255987685892</v>
      </c>
      <c r="Z15" s="6">
        <f>Z5*$W5/'DL x=+1'!$W5</f>
        <v>-9.953222186442678</v>
      </c>
      <c r="AA15" s="6">
        <f>AA5*$W5/'DL x=+1'!$W5</f>
        <v>-23.416288529978754</v>
      </c>
      <c r="AB15" s="6">
        <f>AB5*$W5/'DL x=+1'!$W5</f>
        <v>-13.22638664883154</v>
      </c>
      <c r="AC15" s="6">
        <f>AC5*$W5/'DL x=+1'!$W5</f>
        <v>-32.90014768274451</v>
      </c>
      <c r="AD15" s="6">
        <f>AD5*$W5/'DL x=+1'!$W5</f>
        <v>-12.52884363226847</v>
      </c>
      <c r="AE15" s="6">
        <f>AE5*$W5/'DL x=+1'!$W5</f>
        <v>-123.71762993154456</v>
      </c>
      <c r="AF15" s="6">
        <f>AF5*$W5/'DL x=+1'!$W5</f>
        <v>63.21906709221812</v>
      </c>
      <c r="AG15" s="6">
        <f>AG5*$W5/'DL x=+1'!$W5</f>
        <v>-5.610644859548351</v>
      </c>
      <c r="AH15" s="6">
        <f>AH5*$W5/'DL x=+1'!$W5</f>
        <v>-0.17199629129553856</v>
      </c>
      <c r="AI15" s="6">
        <f>AI5*$W5/'DL x=+1'!$W5</f>
        <v>-5.238029422849949</v>
      </c>
      <c r="AJ15" s="6">
        <f>AJ5*$W5/'DL x=+1'!$W5</f>
        <v>-14.85069648910221</v>
      </c>
      <c r="AK15" s="6">
        <f>AK5*$W5/'DL x=+1'!$W5</f>
        <v>-13.657336949799355</v>
      </c>
      <c r="AL15" s="6">
        <f>AL5*$W5/'DL x=+1'!$W5</f>
        <v>-64.1859465909985</v>
      </c>
      <c r="AM15" s="6">
        <f>AM5*$W5/'DL x=+1'!$W5</f>
        <v>-85.80354698245337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4156423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4</v>
      </c>
      <c r="L16" t="s">
        <v>62</v>
      </c>
      <c r="M16" t="s">
        <v>82</v>
      </c>
      <c r="N16">
        <v>1002.81</v>
      </c>
      <c r="O16" t="s">
        <v>84</v>
      </c>
      <c r="P16" t="s">
        <v>82</v>
      </c>
      <c r="Q16" s="2">
        <v>0.454833</v>
      </c>
      <c r="U16" s="6">
        <f t="shared" si="14"/>
        <v>1302.51</v>
      </c>
      <c r="X16" s="6">
        <f>X6*$W6/'DL y=+1'!$W6-'DL y=+1'!X6</f>
        <v>7.158329389181745</v>
      </c>
      <c r="Y16" s="6">
        <f>Y6*$W6/'DL x=+1'!$W6</f>
        <v>-15.557142446151449</v>
      </c>
      <c r="Z16" s="6">
        <f>Z6*$W6/'DL x=+1'!$W6</f>
        <v>-8.79746162532051</v>
      </c>
      <c r="AA16" s="6">
        <f>AA6*$W6/'DL x=+1'!$W6</f>
        <v>-23.195500486370552</v>
      </c>
      <c r="AB16" s="6">
        <f>AB6*$W6/'DL x=+1'!$W6</f>
        <v>-13.783560318979095</v>
      </c>
      <c r="AC16" s="6">
        <f>AC6*$W6/'DL x=+1'!$W6</f>
        <v>-30.049510328923674</v>
      </c>
      <c r="AD16" s="6">
        <f>AD6*$W6/'DL x=+1'!$W6</f>
        <v>-14.232427112685523</v>
      </c>
      <c r="AE16" s="6">
        <f>AE6*$W6/'DL x=+1'!$W6</f>
        <v>-123.124980341986</v>
      </c>
      <c r="AF16" s="6">
        <f>AF6*$W6/'DL x=+1'!$W6</f>
        <v>63.44281773467864</v>
      </c>
      <c r="AG16" s="6">
        <f>AG6*$W6/'DL x=+1'!$W6</f>
        <v>-5.609509908241099</v>
      </c>
      <c r="AH16" s="6">
        <f>AH6*$W6/'DL x=+1'!$W6</f>
        <v>-0.03485469262864791</v>
      </c>
      <c r="AI16" s="6">
        <f>AI6*$W6/'DL x=+1'!$W6</f>
        <v>-5.048121216463923</v>
      </c>
      <c r="AJ16" s="6">
        <f>AJ6*$W6/'DL x=+1'!$W6</f>
        <v>-14.417095229074723</v>
      </c>
      <c r="AK16" s="6">
        <f>AK6*$W6/'DL x=+1'!$W6</f>
        <v>-12.383095922615047</v>
      </c>
      <c r="AL16" s="6">
        <f>AL6*$W6/'DL x=+1'!$W6</f>
        <v>-66.22474971053211</v>
      </c>
      <c r="AM16" s="6">
        <f>AM6*$W6/'DL x=+1'!$W6</f>
        <v>-73.9690790223135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1502.21</v>
      </c>
      <c r="X17" s="6">
        <f>X7*$W7/'DL y=+1'!$W7-'DL y=+1'!X7</f>
        <v>-5.475228870220235</v>
      </c>
      <c r="Y17" s="6">
        <f>Y7*$W7/'DL x=+1'!$W7</f>
        <v>-20.41677665764748</v>
      </c>
      <c r="Z17" s="6">
        <f>Z7*$W7/'DL x=+1'!$W7</f>
        <v>-7.968314344671741</v>
      </c>
      <c r="AA17" s="6">
        <f>AA7*$W7/'DL x=+1'!$W7</f>
        <v>-23.366383534431495</v>
      </c>
      <c r="AB17" s="6">
        <f>AB7*$W7/'DL x=+1'!$W7</f>
        <v>-12.331636192019504</v>
      </c>
      <c r="AC17" s="6">
        <f>AC7*$W7/'DL x=+1'!$W7</f>
        <v>-31.39441891650809</v>
      </c>
      <c r="AD17" s="6">
        <f>AD7*$W7/'DL x=+1'!$W7</f>
        <v>-12.618380406458135</v>
      </c>
      <c r="AE17" s="6">
        <f>AE7*$W7/'DL x=+1'!$W7</f>
        <v>-127.13476274381541</v>
      </c>
      <c r="AF17" s="6">
        <f>AF7*$W7/'DL x=+1'!$W7</f>
        <v>62.46689714854901</v>
      </c>
      <c r="AG17" s="6">
        <f>AG7*$W7/'DL x=+1'!$W7</f>
        <v>-5.524151369826355</v>
      </c>
      <c r="AH17" s="6">
        <f>AH7*$W7/'DL x=+1'!$W7</f>
        <v>-0.1464610136387964</v>
      </c>
      <c r="AI17" s="6">
        <f>AI7*$W7/'DL x=+1'!$W7</f>
        <v>-4.677979478472883</v>
      </c>
      <c r="AJ17" s="6">
        <f>AJ7*$W7/'DL x=+1'!$W7</f>
        <v>-14.959480744826356</v>
      </c>
      <c r="AK17" s="6">
        <f>AK7*$W7/'DL x=+1'!$W7</f>
        <v>-11.997715627973356</v>
      </c>
      <c r="AL17" s="6">
        <f>AL7*$W7/'DL x=+1'!$W7</f>
        <v>-64.87357469374405</v>
      </c>
      <c r="AM17" s="6">
        <f>AM7*$W7/'DL x=+1'!$W7</f>
        <v>-76.71076588070885</v>
      </c>
    </row>
    <row r="18" spans="2:39" ht="12.75">
      <c r="B18">
        <v>2</v>
      </c>
      <c r="C18" s="2">
        <v>-0.33366</v>
      </c>
      <c r="D18" s="2">
        <v>-0.00211977</v>
      </c>
      <c r="U18" s="6">
        <f t="shared" si="14"/>
        <v>1602.09</v>
      </c>
      <c r="X18" s="6">
        <f>X8*$W8/'DL y=+1'!$W8-'DL y=+1'!X8</f>
        <v>-11.417012943195004</v>
      </c>
      <c r="Y18" s="6">
        <f>Y8*$W8/'DL x=+1'!$W8</f>
        <v>-22.344015726183905</v>
      </c>
      <c r="Z18" s="6">
        <f>Z8*$W8/'DL x=+1'!$W8</f>
        <v>-7.756487031658786</v>
      </c>
      <c r="AA18" s="6">
        <f>AA8*$W8/'DL x=+1'!$W8</f>
        <v>-23.668045472001538</v>
      </c>
      <c r="AB18" s="6">
        <f>AB8*$W8/'DL x=+1'!$W8</f>
        <v>-13.190210757746682</v>
      </c>
      <c r="AC18" s="6">
        <f>AC8*$W8/'DL x=+1'!$W8</f>
        <v>-29.471388846218463</v>
      </c>
      <c r="AD18" s="6">
        <f>AD8*$W8/'DL x=+1'!$W8</f>
        <v>-11.794021702709838</v>
      </c>
      <c r="AE18" s="6">
        <f>AE8*$W8/'DL x=+1'!$W8</f>
        <v>-129.68623154837624</v>
      </c>
      <c r="AF18" s="6">
        <f>AF8*$W8/'DL x=+1'!$W8</f>
        <v>65.36284698653482</v>
      </c>
      <c r="AG18" s="6">
        <f>AG8*$W8/'DL x=+1'!$W8</f>
        <v>-5.5088834841466054</v>
      </c>
      <c r="AH18" s="6">
        <f>AH8*$W8/'DL x=+1'!$W8</f>
        <v>0.12022352888654202</v>
      </c>
      <c r="AI18" s="6">
        <f>AI8*$W8/'DL x=+1'!$W8</f>
        <v>-4.257696318075991</v>
      </c>
      <c r="AJ18" s="6">
        <f>AJ8*$W8/'DL x=+1'!$W8</f>
        <v>-14.755553829537</v>
      </c>
      <c r="AK18" s="6">
        <f>AK8*$W8/'DL x=+1'!$W8</f>
        <v>-11.995853875141014</v>
      </c>
      <c r="AL18" s="6">
        <f>AL8*$W8/'DL x=+1'!$W8</f>
        <v>-62.5736178623719</v>
      </c>
      <c r="AM18" s="6">
        <f>AM8*$W8/'DL x=+1'!$W8</f>
        <v>-77.96948529870627</v>
      </c>
    </row>
    <row r="19" spans="2:39" ht="12.75">
      <c r="B19">
        <v>3</v>
      </c>
      <c r="C19" s="2">
        <v>0.000307249</v>
      </c>
      <c r="D19" s="2">
        <v>-0.000188128</v>
      </c>
      <c r="U19" s="6">
        <f t="shared" si="14"/>
        <v>1701.99</v>
      </c>
      <c r="X19" s="6">
        <f>X9*$W9/'DL y=+1'!$W9-'DL y=+1'!X9</f>
        <v>-16.131734136237355</v>
      </c>
      <c r="Y19" s="6">
        <f>Y9*$W9/'DL x=+1'!$W9</f>
        <v>-24.525182748274485</v>
      </c>
      <c r="Z19" s="6">
        <f>Z9*$W9/'DL x=+1'!$W9</f>
        <v>-7.261848314965116</v>
      </c>
      <c r="AA19" s="6">
        <f>AA9*$W9/'DL x=+1'!$W9</f>
        <v>-23.26495054632994</v>
      </c>
      <c r="AB19" s="6">
        <f>AB9*$W9/'DL x=+1'!$W9</f>
        <v>-13.243512582353437</v>
      </c>
      <c r="AC19" s="6">
        <f>AC9*$W9/'DL x=+1'!$W9</f>
        <v>-28.954314337156415</v>
      </c>
      <c r="AD19" s="6">
        <f>AD9*$W9/'DL x=+1'!$W9</f>
        <v>-14.621704133549397</v>
      </c>
      <c r="AE19" s="6">
        <f>AE9*$W9/'DL x=+1'!$W9</f>
        <v>-121.72793223668849</v>
      </c>
      <c r="AF19" s="6">
        <f>AF9*$W9/'DL x=+1'!$W9</f>
        <v>63.42103859613895</v>
      </c>
      <c r="AG19" s="6">
        <f>AG9*$W9/'DL x=+1'!$W9</f>
        <v>-5.506293731051938</v>
      </c>
      <c r="AH19" s="6">
        <f>AH9*$W9/'DL x=+1'!$W9</f>
        <v>-0.052219205502993395</v>
      </c>
      <c r="AI19" s="6">
        <f>AI9*$W9/'DL x=+1'!$W9</f>
        <v>-5.04579800820032</v>
      </c>
      <c r="AJ19" s="6">
        <f>AJ9*$W9/'DL x=+1'!$W9</f>
        <v>-14.0105007195827</v>
      </c>
      <c r="AK19" s="6">
        <f>AK9*$W9/'DL x=+1'!$W9</f>
        <v>-12.607131839374611</v>
      </c>
      <c r="AL19" s="6">
        <f>AL9*$W9/'DL x=+1'!$W9</f>
        <v>-62.47718566064874</v>
      </c>
      <c r="AM19" s="6">
        <f>AM9*$W9/'DL x=+1'!$W9</f>
        <v>-70.66248971177465</v>
      </c>
    </row>
    <row r="20" spans="2:39" ht="12.75">
      <c r="B20">
        <v>4</v>
      </c>
      <c r="C20" s="2">
        <v>-0.000333737</v>
      </c>
      <c r="D20" s="2">
        <v>5.76713E-06</v>
      </c>
      <c r="U20" s="6">
        <f t="shared" si="14"/>
        <v>1801.86</v>
      </c>
      <c r="X20" s="6">
        <f>X10*$W10/'DL y=+1'!$W10-'DL y=+1'!X10</f>
        <v>-20.266458584381326</v>
      </c>
      <c r="Y20" s="6">
        <f>Y10*$W10/'DL x=+1'!$W10</f>
        <v>-26.421612801284216</v>
      </c>
      <c r="Z20" s="6">
        <f>Z10*$W10/'DL x=+1'!$W10</f>
        <v>-6.8419846235828485</v>
      </c>
      <c r="AA20" s="6">
        <f>AA10*$W10/'DL x=+1'!$W10</f>
        <v>-23.19106393477686</v>
      </c>
      <c r="AB20" s="6">
        <f>AB10*$W10/'DL x=+1'!$W10</f>
        <v>-14.498781668794866</v>
      </c>
      <c r="AC20" s="6">
        <f>AC10*$W10/'DL x=+1'!$W10</f>
        <v>-30.34599731345598</v>
      </c>
      <c r="AD20" s="6">
        <f>AD10*$W10/'DL x=+1'!$W10</f>
        <v>-10.377527933125986</v>
      </c>
      <c r="AE20" s="6">
        <f>AE10*$W10/'DL x=+1'!$W10</f>
        <v>-120.37575051988802</v>
      </c>
      <c r="AF20" s="6">
        <f>AF10*$W10/'DL x=+1'!$W10</f>
        <v>64.94339634163026</v>
      </c>
      <c r="AG20" s="6">
        <f>AG10*$W10/'DL x=+1'!$W10</f>
        <v>-5.532758282910279</v>
      </c>
      <c r="AH20" s="6">
        <f>AH10*$W10/'DL x=+1'!$W10</f>
        <v>0.0844308672844517</v>
      </c>
      <c r="AI20" s="6">
        <f>AI10*$W10/'DL x=+1'!$W10</f>
        <v>-4.796301771130711</v>
      </c>
      <c r="AJ20" s="6">
        <f>AJ10*$W10/'DL x=+1'!$W10</f>
        <v>-14.612575819690074</v>
      </c>
      <c r="AK20" s="6">
        <f>AK10*$W10/'DL x=+1'!$W10</f>
        <v>-10.954512360200296</v>
      </c>
      <c r="AL20" s="6">
        <f>AL10*$W10/'DL x=+1'!$W10</f>
        <v>-62.69927121143024</v>
      </c>
      <c r="AM20" s="6">
        <f>AM10*$W10/'DL x=+1'!$W10</f>
        <v>-66.0020915326663</v>
      </c>
    </row>
    <row r="21" spans="2:33" ht="12.75">
      <c r="B21">
        <v>5</v>
      </c>
      <c r="C21" s="2">
        <v>0.000785161</v>
      </c>
      <c r="D21" s="2">
        <v>-0.000175634</v>
      </c>
      <c r="U21" s="6"/>
      <c r="AG21" s="1"/>
    </row>
    <row r="22" spans="2:33" ht="12.75">
      <c r="B22">
        <v>6</v>
      </c>
      <c r="C22" s="2">
        <v>-0.000443488</v>
      </c>
      <c r="D22" s="2">
        <v>0.000497952</v>
      </c>
      <c r="AG22" s="1"/>
    </row>
    <row r="23" spans="2:33" ht="12.75">
      <c r="B23">
        <v>7</v>
      </c>
      <c r="C23" s="2">
        <v>0.00110316</v>
      </c>
      <c r="D23" s="2">
        <v>-0.000457938</v>
      </c>
      <c r="U23" t="s">
        <v>96</v>
      </c>
      <c r="AG23" s="1"/>
    </row>
    <row r="24" spans="2:33" ht="12.75">
      <c r="B24">
        <v>8</v>
      </c>
      <c r="C24" s="2">
        <v>-0.000420099</v>
      </c>
      <c r="D24" s="2">
        <v>0.00215219</v>
      </c>
      <c r="U24" t="s">
        <v>111</v>
      </c>
      <c r="V24" s="11">
        <v>3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0.00414832</v>
      </c>
      <c r="D25" s="2">
        <v>-0.00287704</v>
      </c>
      <c r="AG25" s="1"/>
    </row>
    <row r="26" spans="2:33" ht="12.75">
      <c r="B26">
        <v>10</v>
      </c>
      <c r="C26" s="2">
        <v>0.00136509</v>
      </c>
      <c r="D26" s="2">
        <v>0.00711491</v>
      </c>
      <c r="U26" t="s">
        <v>62</v>
      </c>
      <c r="V26" s="6">
        <f>U4</f>
        <v>503.55</v>
      </c>
      <c r="X26" s="13"/>
      <c r="AG26" s="1"/>
    </row>
    <row r="27" spans="2:33" ht="12.75">
      <c r="B27">
        <v>11</v>
      </c>
      <c r="C27" s="2">
        <v>0.00859193</v>
      </c>
      <c r="D27" s="2">
        <v>-0.0079298</v>
      </c>
      <c r="V27" s="13" t="s">
        <v>115</v>
      </c>
      <c r="W27" s="13" t="s">
        <v>83</v>
      </c>
      <c r="AF27" t="s">
        <v>148</v>
      </c>
      <c r="AG27" s="1"/>
    </row>
    <row r="28" spans="2:33" ht="12.75">
      <c r="B28">
        <v>12</v>
      </c>
      <c r="C28" s="2">
        <v>0.0151075</v>
      </c>
      <c r="D28" s="2">
        <v>0.0267002</v>
      </c>
      <c r="V28" s="11">
        <f>$V$24+W28</f>
        <v>2.5</v>
      </c>
      <c r="W28">
        <v>-0.5</v>
      </c>
      <c r="X28" s="4">
        <f>X$14*$W28^X$24</f>
        <v>-18.19061121568393</v>
      </c>
      <c r="Y28" s="4">
        <f>Y$14*$W28^Y$24</f>
        <v>-1.00863311271962</v>
      </c>
      <c r="Z28" s="4">
        <f aca="true" t="shared" si="15" ref="Z28:AE38">Z$14*$W28^Z$24</f>
        <v>1.2536940387105002</v>
      </c>
      <c r="AA28" s="4">
        <f t="shared" si="15"/>
        <v>-1.3549921024202034</v>
      </c>
      <c r="AB28" s="4">
        <f t="shared" si="15"/>
        <v>0.4785287643570039</v>
      </c>
      <c r="AC28" s="4">
        <f t="shared" si="15"/>
        <v>-0.48662630815343894</v>
      </c>
      <c r="AD28" s="4">
        <f t="shared" si="15"/>
        <v>0.06256231129428269</v>
      </c>
      <c r="AE28" s="4">
        <f t="shared" si="15"/>
        <v>-0.4901276778881412</v>
      </c>
      <c r="AF28" s="4">
        <f>SUM(X28:AE28)</f>
        <v>-19.73620530250355</v>
      </c>
      <c r="AG28" s="1"/>
    </row>
    <row r="29" spans="2:32" ht="12.75">
      <c r="B29">
        <v>13</v>
      </c>
      <c r="C29" s="2">
        <v>0.0826014</v>
      </c>
      <c r="D29" s="2">
        <v>-0.082489</v>
      </c>
      <c r="V29" s="11">
        <f aca="true" t="shared" si="16" ref="V29:V38">$V$24+W29</f>
        <v>2.6</v>
      </c>
      <c r="W29">
        <v>-0.4</v>
      </c>
      <c r="X29" s="4">
        <f aca="true" t="shared" si="17" ref="X29:Y38">X$14*$W29^X$24</f>
        <v>-14.552488972547145</v>
      </c>
      <c r="Y29" s="4">
        <f t="shared" si="17"/>
        <v>-0.6455251921405569</v>
      </c>
      <c r="Z29" s="4">
        <f t="shared" si="15"/>
        <v>0.6418913478197763</v>
      </c>
      <c r="AA29" s="4">
        <f t="shared" si="15"/>
        <v>-0.5550047651513156</v>
      </c>
      <c r="AB29" s="4">
        <f t="shared" si="15"/>
        <v>0.15680430550450314</v>
      </c>
      <c r="AC29" s="4">
        <f t="shared" si="15"/>
        <v>-0.12756616692457518</v>
      </c>
      <c r="AD29" s="4">
        <f t="shared" si="15"/>
        <v>0.013120267625542763</v>
      </c>
      <c r="AE29" s="4">
        <f t="shared" si="15"/>
        <v>-0.08222977919507776</v>
      </c>
      <c r="AF29" s="4">
        <f aca="true" t="shared" si="18" ref="AF29:AF38">SUM(X29:AE29)</f>
        <v>-15.15099895500885</v>
      </c>
    </row>
    <row r="30" spans="2:32" ht="12.75">
      <c r="B30">
        <v>14</v>
      </c>
      <c r="C30" s="2">
        <v>0.173735</v>
      </c>
      <c r="D30" s="2">
        <v>0.153437</v>
      </c>
      <c r="V30" s="11">
        <f t="shared" si="16"/>
        <v>2.7</v>
      </c>
      <c r="W30">
        <v>-0.3</v>
      </c>
      <c r="X30" s="4">
        <f t="shared" si="17"/>
        <v>-10.914366729410357</v>
      </c>
      <c r="Y30" s="4">
        <f t="shared" si="17"/>
        <v>-0.36310792057906316</v>
      </c>
      <c r="Z30" s="4">
        <f t="shared" si="15"/>
        <v>0.27079791236146805</v>
      </c>
      <c r="AA30" s="4">
        <f t="shared" si="15"/>
        <v>-0.17560697647365836</v>
      </c>
      <c r="AB30" s="4">
        <f t="shared" si="15"/>
        <v>0.037210396716400626</v>
      </c>
      <c r="AC30" s="4">
        <f t="shared" si="15"/>
        <v>-0.022704037033206843</v>
      </c>
      <c r="AD30" s="4">
        <f t="shared" si="15"/>
        <v>0.0017513443174476317</v>
      </c>
      <c r="AE30" s="4">
        <f t="shared" si="15"/>
        <v>-0.008232262898237681</v>
      </c>
      <c r="AF30" s="4">
        <f t="shared" si="18"/>
        <v>-11.174258272999207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4156423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4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0.553918</v>
      </c>
      <c r="V31" s="11">
        <f t="shared" si="16"/>
        <v>2.8</v>
      </c>
      <c r="W31">
        <v>-0.2</v>
      </c>
      <c r="X31" s="4">
        <f t="shared" si="17"/>
        <v>-7.276244486273573</v>
      </c>
      <c r="Y31" s="4">
        <f t="shared" si="17"/>
        <v>-0.16138129803513923</v>
      </c>
      <c r="Z31" s="4">
        <f t="shared" si="15"/>
        <v>0.08023641847747204</v>
      </c>
      <c r="AA31" s="4">
        <f t="shared" si="15"/>
        <v>-0.034687797821957224</v>
      </c>
      <c r="AB31" s="4">
        <f t="shared" si="15"/>
        <v>0.004900134547015723</v>
      </c>
      <c r="AC31" s="4">
        <f t="shared" si="15"/>
        <v>-0.001993221358196487</v>
      </c>
      <c r="AD31" s="4">
        <f t="shared" si="15"/>
        <v>0.00010250209082455284</v>
      </c>
      <c r="AE31" s="4">
        <f t="shared" si="15"/>
        <v>-0.0003212100749807725</v>
      </c>
      <c r="AF31" s="4">
        <f t="shared" si="18"/>
        <v>-7.389388958448533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2.9</v>
      </c>
      <c r="W32">
        <v>-0.1</v>
      </c>
      <c r="X32" s="4">
        <f t="shared" si="17"/>
        <v>-3.6381222431367863</v>
      </c>
      <c r="Y32" s="4">
        <f t="shared" si="17"/>
        <v>-0.04034532450878481</v>
      </c>
      <c r="Z32" s="4">
        <f t="shared" si="15"/>
        <v>0.010029552309684005</v>
      </c>
      <c r="AA32" s="4">
        <f t="shared" si="15"/>
        <v>-0.0021679873638723265</v>
      </c>
      <c r="AB32" s="4">
        <f t="shared" si="15"/>
        <v>0.00015312920459424135</v>
      </c>
      <c r="AC32" s="4">
        <f t="shared" si="15"/>
        <v>-3.114408372182011E-05</v>
      </c>
      <c r="AD32" s="4">
        <f t="shared" si="15"/>
        <v>8.00797584566819E-07</v>
      </c>
      <c r="AE32" s="4">
        <f t="shared" si="15"/>
        <v>-1.2547268553936426E-06</v>
      </c>
      <c r="AF32" s="4">
        <f t="shared" si="18"/>
        <v>-3.6704844715081575</v>
      </c>
    </row>
    <row r="33" spans="2:32" ht="12.75">
      <c r="B33">
        <v>2</v>
      </c>
      <c r="C33" s="2">
        <v>-0.333547</v>
      </c>
      <c r="D33" s="2">
        <v>-0.0021307</v>
      </c>
      <c r="V33" s="11">
        <f t="shared" si="16"/>
        <v>3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0.00052248</v>
      </c>
      <c r="D34" s="2">
        <v>-0.000188393</v>
      </c>
      <c r="V34" s="11">
        <f t="shared" si="16"/>
        <v>3.1</v>
      </c>
      <c r="W34">
        <v>0.1</v>
      </c>
      <c r="X34" s="4">
        <f t="shared" si="17"/>
        <v>3.6381222431367863</v>
      </c>
      <c r="Y34" s="4">
        <f t="shared" si="17"/>
        <v>-0.04034532450878481</v>
      </c>
      <c r="Z34" s="4">
        <f t="shared" si="15"/>
        <v>-0.010029552309684005</v>
      </c>
      <c r="AA34" s="4">
        <f t="shared" si="15"/>
        <v>-0.0021679873638723265</v>
      </c>
      <c r="AB34" s="4">
        <f t="shared" si="15"/>
        <v>-0.00015312920459424135</v>
      </c>
      <c r="AC34" s="4">
        <f t="shared" si="15"/>
        <v>-3.114408372182011E-05</v>
      </c>
      <c r="AD34" s="4">
        <f t="shared" si="15"/>
        <v>-8.00797584566819E-07</v>
      </c>
      <c r="AE34" s="4">
        <f t="shared" si="15"/>
        <v>-1.2547268553936426E-06</v>
      </c>
      <c r="AF34" s="4">
        <f t="shared" si="18"/>
        <v>3.5853930501416893</v>
      </c>
    </row>
    <row r="35" spans="2:32" ht="12.75">
      <c r="B35">
        <v>4</v>
      </c>
      <c r="C35" s="2">
        <v>-0.000295459</v>
      </c>
      <c r="D35" s="2">
        <v>1.17058E-06</v>
      </c>
      <c r="V35" s="11">
        <f t="shared" si="16"/>
        <v>3.2</v>
      </c>
      <c r="W35">
        <v>0.2</v>
      </c>
      <c r="X35" s="4">
        <f t="shared" si="17"/>
        <v>7.276244486273573</v>
      </c>
      <c r="Y35" s="4">
        <f t="shared" si="17"/>
        <v>-0.16138129803513923</v>
      </c>
      <c r="Z35" s="4">
        <f t="shared" si="15"/>
        <v>-0.08023641847747204</v>
      </c>
      <c r="AA35" s="4">
        <f t="shared" si="15"/>
        <v>-0.034687797821957224</v>
      </c>
      <c r="AB35" s="4">
        <f t="shared" si="15"/>
        <v>-0.004900134547015723</v>
      </c>
      <c r="AC35" s="4">
        <f t="shared" si="15"/>
        <v>-0.001993221358196487</v>
      </c>
      <c r="AD35" s="4">
        <f t="shared" si="15"/>
        <v>-0.00010250209082455284</v>
      </c>
      <c r="AE35" s="4">
        <f t="shared" si="15"/>
        <v>-0.0003212100749807725</v>
      </c>
      <c r="AF35" s="4">
        <f t="shared" si="18"/>
        <v>6.992621903867986</v>
      </c>
    </row>
    <row r="36" spans="2:32" ht="12.75">
      <c r="B36">
        <v>5</v>
      </c>
      <c r="C36" s="2">
        <v>0.000779011</v>
      </c>
      <c r="D36" s="2">
        <v>-0.000169539</v>
      </c>
      <c r="V36" s="11">
        <f t="shared" si="16"/>
        <v>3.3</v>
      </c>
      <c r="W36">
        <v>0.3</v>
      </c>
      <c r="X36" s="4">
        <f t="shared" si="17"/>
        <v>10.914366729410357</v>
      </c>
      <c r="Y36" s="4">
        <f t="shared" si="17"/>
        <v>-0.36310792057906316</v>
      </c>
      <c r="Z36" s="4">
        <f t="shared" si="15"/>
        <v>-0.27079791236146805</v>
      </c>
      <c r="AA36" s="4">
        <f t="shared" si="15"/>
        <v>-0.17560697647365836</v>
      </c>
      <c r="AB36" s="4">
        <f t="shared" si="15"/>
        <v>-0.037210396716400626</v>
      </c>
      <c r="AC36" s="4">
        <f t="shared" si="15"/>
        <v>-0.022704037033206843</v>
      </c>
      <c r="AD36" s="4">
        <f t="shared" si="15"/>
        <v>-0.0017513443174476317</v>
      </c>
      <c r="AE36" s="4">
        <f t="shared" si="15"/>
        <v>-0.008232262898237681</v>
      </c>
      <c r="AF36" s="4">
        <f t="shared" si="18"/>
        <v>10.034955879030875</v>
      </c>
    </row>
    <row r="37" spans="2:32" ht="12.75">
      <c r="B37">
        <v>6</v>
      </c>
      <c r="C37" s="2">
        <v>-0.000462915</v>
      </c>
      <c r="D37" s="2">
        <v>0.000484192</v>
      </c>
      <c r="V37" s="11">
        <f t="shared" si="16"/>
        <v>3.4</v>
      </c>
      <c r="W37">
        <v>0.4</v>
      </c>
      <c r="X37" s="4">
        <f t="shared" si="17"/>
        <v>14.552488972547145</v>
      </c>
      <c r="Y37" s="4">
        <f t="shared" si="17"/>
        <v>-0.6455251921405569</v>
      </c>
      <c r="Z37" s="4">
        <f t="shared" si="15"/>
        <v>-0.6418913478197763</v>
      </c>
      <c r="AA37" s="4">
        <f t="shared" si="15"/>
        <v>-0.5550047651513156</v>
      </c>
      <c r="AB37" s="4">
        <f t="shared" si="15"/>
        <v>-0.15680430550450314</v>
      </c>
      <c r="AC37" s="4">
        <f t="shared" si="15"/>
        <v>-0.12756616692457518</v>
      </c>
      <c r="AD37" s="4">
        <f t="shared" si="15"/>
        <v>-0.013120267625542763</v>
      </c>
      <c r="AE37" s="4">
        <f>AE$14*$W37^AE$24</f>
        <v>-0.08222977919507776</v>
      </c>
      <c r="AF37" s="4">
        <f t="shared" si="18"/>
        <v>12.3303471481858</v>
      </c>
    </row>
    <row r="38" spans="2:32" ht="12.75">
      <c r="B38">
        <v>7</v>
      </c>
      <c r="C38" s="2">
        <v>0.0010092</v>
      </c>
      <c r="D38" s="2">
        <v>-0.000415881</v>
      </c>
      <c r="V38" s="11">
        <f t="shared" si="16"/>
        <v>3.5</v>
      </c>
      <c r="W38">
        <v>0.5</v>
      </c>
      <c r="X38" s="4">
        <f>X$14*$W38^X$24</f>
        <v>18.19061121568393</v>
      </c>
      <c r="Y38" s="4">
        <f t="shared" si="17"/>
        <v>-1.00863311271962</v>
      </c>
      <c r="Z38" s="4">
        <f t="shared" si="15"/>
        <v>-1.2536940387105002</v>
      </c>
      <c r="AA38" s="4">
        <f t="shared" si="15"/>
        <v>-1.3549921024202034</v>
      </c>
      <c r="AB38" s="4">
        <f t="shared" si="15"/>
        <v>-0.4785287643570039</v>
      </c>
      <c r="AC38" s="4">
        <f t="shared" si="15"/>
        <v>-0.48662630815343894</v>
      </c>
      <c r="AD38" s="4">
        <f t="shared" si="15"/>
        <v>-0.06256231129428269</v>
      </c>
      <c r="AE38" s="4">
        <f t="shared" si="15"/>
        <v>-0.4901276778881412</v>
      </c>
      <c r="AF38" s="4">
        <f t="shared" si="18"/>
        <v>13.055446900140739</v>
      </c>
    </row>
    <row r="39" spans="2:22" ht="12.75">
      <c r="B39">
        <v>8</v>
      </c>
      <c r="C39" s="2">
        <v>-0.00047799</v>
      </c>
      <c r="D39" s="2">
        <v>0.00222413</v>
      </c>
      <c r="V39" s="11"/>
    </row>
    <row r="40" spans="2:4" ht="12.75">
      <c r="B40">
        <v>9</v>
      </c>
      <c r="C40" s="2">
        <v>0.0041351</v>
      </c>
      <c r="D40" s="2">
        <v>-0.00248422</v>
      </c>
    </row>
    <row r="41" spans="2:24" ht="12.75">
      <c r="B41">
        <v>10</v>
      </c>
      <c r="C41" s="2">
        <v>0.00167065</v>
      </c>
      <c r="D41" s="2">
        <v>0.00651998</v>
      </c>
      <c r="U41" t="s">
        <v>62</v>
      </c>
      <c r="V41" s="6">
        <f>U10</f>
        <v>1801.86</v>
      </c>
      <c r="X41" s="13"/>
    </row>
    <row r="42" spans="2:33" ht="12.75">
      <c r="B42">
        <v>11</v>
      </c>
      <c r="C42" s="2">
        <v>0.00937553</v>
      </c>
      <c r="D42" s="2">
        <v>-0.00735215</v>
      </c>
      <c r="V42" s="13" t="s">
        <v>115</v>
      </c>
      <c r="W42" s="13" t="s">
        <v>83</v>
      </c>
      <c r="AF42" t="s">
        <v>148</v>
      </c>
      <c r="AG42" t="s">
        <v>151</v>
      </c>
    </row>
    <row r="43" spans="2:33" ht="12.75">
      <c r="B43">
        <v>12</v>
      </c>
      <c r="C43" s="2">
        <v>0.0159018</v>
      </c>
      <c r="D43" s="2">
        <v>0.0285934</v>
      </c>
      <c r="V43" s="11">
        <f>$V$24-W43</f>
        <v>3.5</v>
      </c>
      <c r="W43">
        <v>-0.5</v>
      </c>
      <c r="X43" s="4">
        <f>X$20*$W43^X$24</f>
        <v>10.133229292190663</v>
      </c>
      <c r="Y43" s="4">
        <f>Y$20*$W43^Y$24</f>
        <v>-6.605403200321054</v>
      </c>
      <c r="Z43" s="4">
        <f aca="true" t="shared" si="19" ref="Z43:AE53">Z$20*$W43^Z$24</f>
        <v>0.8552480779478561</v>
      </c>
      <c r="AA43" s="4">
        <f t="shared" si="19"/>
        <v>-1.4494414959235538</v>
      </c>
      <c r="AB43" s="4">
        <f t="shared" si="19"/>
        <v>0.45308692714983956</v>
      </c>
      <c r="AC43" s="4">
        <f t="shared" si="19"/>
        <v>-0.4741562080227497</v>
      </c>
      <c r="AD43" s="4">
        <f t="shared" si="19"/>
        <v>0.08107443697754677</v>
      </c>
      <c r="AE43" s="4">
        <f t="shared" si="19"/>
        <v>-0.47021777546831256</v>
      </c>
      <c r="AF43" s="4">
        <f>SUM(X43:AE43)</f>
        <v>2.5234200545302343</v>
      </c>
      <c r="AG43" s="4">
        <f>AF43-$AF$53+'DL y=+2'!$AG$43</f>
        <v>34.35002570230593</v>
      </c>
    </row>
    <row r="44" spans="2:33" ht="12.75">
      <c r="B44">
        <v>13</v>
      </c>
      <c r="C44" s="2">
        <v>0.0726994</v>
      </c>
      <c r="D44" s="2">
        <v>-0.0802522</v>
      </c>
      <c r="V44" s="11">
        <f aca="true" t="shared" si="20" ref="V44:V53">$V$24-W44</f>
        <v>3.4</v>
      </c>
      <c r="W44">
        <v>-0.4</v>
      </c>
      <c r="X44" s="4">
        <f aca="true" t="shared" si="21" ref="X44:Y53">X$20*$W44^X$24</f>
        <v>8.106583433752531</v>
      </c>
      <c r="Y44" s="4">
        <f t="shared" si="21"/>
        <v>-4.2274580482054755</v>
      </c>
      <c r="Z44" s="4">
        <f t="shared" si="19"/>
        <v>0.4378870159093024</v>
      </c>
      <c r="AA44" s="4">
        <f t="shared" si="19"/>
        <v>-0.5936912367302879</v>
      </c>
      <c r="AB44" s="4">
        <f t="shared" si="19"/>
        <v>0.14846752428845952</v>
      </c>
      <c r="AC44" s="4">
        <f t="shared" si="19"/>
        <v>-0.12429720499591577</v>
      </c>
      <c r="AD44" s="4">
        <f t="shared" si="19"/>
        <v>0.01700254176563363</v>
      </c>
      <c r="AE44" s="4">
        <f t="shared" si="19"/>
        <v>-0.07888945186071387</v>
      </c>
      <c r="AF44" s="4">
        <f aca="true" t="shared" si="22" ref="AF44:AF53">SUM(X44:AE44)</f>
        <v>3.6856045739235332</v>
      </c>
      <c r="AG44" s="4">
        <f>AF44-$AF$53+'DL y=+2'!$AG$43</f>
        <v>35.51221022169922</v>
      </c>
    </row>
    <row r="45" spans="2:33" ht="12.75">
      <c r="B45">
        <v>14</v>
      </c>
      <c r="C45" s="2">
        <v>0.153071</v>
      </c>
      <c r="D45" s="2">
        <v>0.129777</v>
      </c>
      <c r="V45" s="11">
        <f t="shared" si="20"/>
        <v>3.3</v>
      </c>
      <c r="W45">
        <v>-0.3</v>
      </c>
      <c r="X45" s="4">
        <f t="shared" si="21"/>
        <v>6.079937575314397</v>
      </c>
      <c r="Y45" s="4">
        <f t="shared" si="21"/>
        <v>-2.377945152115579</v>
      </c>
      <c r="Z45" s="4">
        <f t="shared" si="19"/>
        <v>0.1847335848367369</v>
      </c>
      <c r="AA45" s="4">
        <f t="shared" si="19"/>
        <v>-0.18784761787169255</v>
      </c>
      <c r="AB45" s="4">
        <f t="shared" si="19"/>
        <v>0.035232039455171525</v>
      </c>
      <c r="AC45" s="4">
        <f t="shared" si="19"/>
        <v>-0.02212223204150941</v>
      </c>
      <c r="AD45" s="4">
        <f t="shared" si="19"/>
        <v>0.002269565358974653</v>
      </c>
      <c r="AE45" s="4">
        <f t="shared" si="19"/>
        <v>-0.007897852991609852</v>
      </c>
      <c r="AF45" s="4">
        <f t="shared" si="22"/>
        <v>3.706359909944889</v>
      </c>
      <c r="AG45" s="4">
        <f>AF45-$AF$53+'DL y=+2'!$AG$43</f>
        <v>35.53296555772058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4156423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4</v>
      </c>
      <c r="L46" t="s">
        <v>62</v>
      </c>
      <c r="M46" t="s">
        <v>82</v>
      </c>
      <c r="N46">
        <v>1502.21</v>
      </c>
      <c r="O46" t="s">
        <v>84</v>
      </c>
      <c r="P46" t="s">
        <v>82</v>
      </c>
      <c r="Q46" s="2">
        <v>0.599862</v>
      </c>
      <c r="V46" s="11">
        <f t="shared" si="20"/>
        <v>3.2</v>
      </c>
      <c r="W46">
        <v>-0.2</v>
      </c>
      <c r="X46" s="4">
        <f t="shared" si="21"/>
        <v>4.053291716876266</v>
      </c>
      <c r="Y46" s="4">
        <f t="shared" si="21"/>
        <v>-1.0568645120513689</v>
      </c>
      <c r="Z46" s="4">
        <f t="shared" si="19"/>
        <v>0.0547358769886628</v>
      </c>
      <c r="AA46" s="4">
        <f t="shared" si="19"/>
        <v>-0.037105702295642994</v>
      </c>
      <c r="AB46" s="4">
        <f t="shared" si="19"/>
        <v>0.00463961013401436</v>
      </c>
      <c r="AC46" s="4">
        <f t="shared" si="19"/>
        <v>-0.001942143828061184</v>
      </c>
      <c r="AD46" s="4">
        <f t="shared" si="19"/>
        <v>0.00013283235754401273</v>
      </c>
      <c r="AE46" s="4">
        <f t="shared" si="19"/>
        <v>-0.00030816192133091357</v>
      </c>
      <c r="AF46" s="4">
        <f>SUM(X46:AE46)</f>
        <v>3.0165795162600832</v>
      </c>
      <c r="AG46" s="4">
        <f>AF46-$AF$53+'DL y=+2'!$AG$43</f>
        <v>34.84318516403577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3.1</v>
      </c>
      <c r="W47">
        <v>-0.1</v>
      </c>
      <c r="X47" s="4">
        <f t="shared" si="21"/>
        <v>2.026645858438133</v>
      </c>
      <c r="Y47" s="4">
        <f t="shared" si="21"/>
        <v>-0.2642161280128422</v>
      </c>
      <c r="Z47" s="4">
        <f t="shared" si="19"/>
        <v>0.00684198462358285</v>
      </c>
      <c r="AA47" s="4">
        <f t="shared" si="19"/>
        <v>-0.002319106393477687</v>
      </c>
      <c r="AB47" s="4">
        <f t="shared" si="19"/>
        <v>0.00014498781668794875</v>
      </c>
      <c r="AC47" s="4">
        <f t="shared" si="19"/>
        <v>-3.0345997313456E-05</v>
      </c>
      <c r="AD47" s="4">
        <f t="shared" si="19"/>
        <v>1.0377527933125994E-06</v>
      </c>
      <c r="AE47" s="4">
        <f t="shared" si="19"/>
        <v>-1.2037575051988811E-06</v>
      </c>
      <c r="AF47" s="4">
        <f t="shared" si="22"/>
        <v>1.767067084470058</v>
      </c>
      <c r="AG47" s="4">
        <f>AF47-$AF$53+'DL y=+2'!$AG$43</f>
        <v>33.59367273224575</v>
      </c>
    </row>
    <row r="48" spans="2:33" ht="12.75">
      <c r="B48">
        <v>2</v>
      </c>
      <c r="C48" s="2">
        <v>-0.333513</v>
      </c>
      <c r="D48" s="2">
        <v>-0.00210137</v>
      </c>
      <c r="V48" s="11">
        <f t="shared" si="20"/>
        <v>3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AF48-$AF$53+'DL y=+2'!$AG$43</f>
        <v>31.82660564777569</v>
      </c>
    </row>
    <row r="49" spans="2:33" ht="12.75">
      <c r="B49">
        <v>3</v>
      </c>
      <c r="C49" s="2">
        <v>0.000686815</v>
      </c>
      <c r="D49" s="2">
        <v>-0.000185831</v>
      </c>
      <c r="V49" s="11">
        <f t="shared" si="20"/>
        <v>2.9</v>
      </c>
      <c r="W49">
        <v>0.1</v>
      </c>
      <c r="X49" s="4">
        <f t="shared" si="21"/>
        <v>-2.026645858438133</v>
      </c>
      <c r="Y49" s="4">
        <f t="shared" si="21"/>
        <v>-0.2642161280128422</v>
      </c>
      <c r="Z49" s="4">
        <f t="shared" si="19"/>
        <v>-0.00684198462358285</v>
      </c>
      <c r="AA49" s="4">
        <f t="shared" si="19"/>
        <v>-0.002319106393477687</v>
      </c>
      <c r="AB49" s="4">
        <f t="shared" si="19"/>
        <v>-0.00014498781668794875</v>
      </c>
      <c r="AC49" s="4">
        <f t="shared" si="19"/>
        <v>-3.0345997313456E-05</v>
      </c>
      <c r="AD49" s="4">
        <f t="shared" si="19"/>
        <v>-1.0377527933125994E-06</v>
      </c>
      <c r="AE49" s="4">
        <f t="shared" si="19"/>
        <v>-1.2037575051988811E-06</v>
      </c>
      <c r="AF49" s="4">
        <f t="shared" si="22"/>
        <v>-2.300200652792336</v>
      </c>
      <c r="AG49" s="4">
        <f>AF49-$AF$53+'DL y=+2'!$AG$43</f>
        <v>29.526404994983352</v>
      </c>
    </row>
    <row r="50" spans="2:33" ht="12.75">
      <c r="B50">
        <v>4</v>
      </c>
      <c r="C50" s="2">
        <v>-0.000268052</v>
      </c>
      <c r="D50" s="2">
        <v>4.92691E-06</v>
      </c>
      <c r="V50" s="11">
        <f t="shared" si="20"/>
        <v>2.8</v>
      </c>
      <c r="W50">
        <v>0.2</v>
      </c>
      <c r="X50" s="4">
        <f t="shared" si="21"/>
        <v>-4.053291716876266</v>
      </c>
      <c r="Y50" s="4">
        <f t="shared" si="21"/>
        <v>-1.0568645120513689</v>
      </c>
      <c r="Z50" s="4">
        <f t="shared" si="19"/>
        <v>-0.0547358769886628</v>
      </c>
      <c r="AA50" s="4">
        <f t="shared" si="19"/>
        <v>-0.037105702295642994</v>
      </c>
      <c r="AB50" s="4">
        <f t="shared" si="19"/>
        <v>-0.00463961013401436</v>
      </c>
      <c r="AC50" s="4">
        <f t="shared" si="19"/>
        <v>-0.001942143828061184</v>
      </c>
      <c r="AD50" s="4">
        <f t="shared" si="19"/>
        <v>-0.00013283235754401273</v>
      </c>
      <c r="AE50" s="4">
        <f t="shared" si="19"/>
        <v>-0.00030816192133091357</v>
      </c>
      <c r="AF50" s="4">
        <f t="shared" si="22"/>
        <v>-5.209020556452891</v>
      </c>
      <c r="AG50" s="4">
        <f>AF50-$AF$53+'DL y=+2'!$AG$43</f>
        <v>26.6175850913228</v>
      </c>
    </row>
    <row r="51" spans="2:33" ht="12.75">
      <c r="B51">
        <v>5</v>
      </c>
      <c r="C51" s="2">
        <v>0.000786039</v>
      </c>
      <c r="D51" s="2">
        <v>-0.000157366</v>
      </c>
      <c r="V51" s="11">
        <f t="shared" si="20"/>
        <v>2.7</v>
      </c>
      <c r="W51">
        <v>0.3</v>
      </c>
      <c r="X51" s="4">
        <f t="shared" si="21"/>
        <v>-6.079937575314397</v>
      </c>
      <c r="Y51" s="4">
        <f t="shared" si="21"/>
        <v>-2.377945152115579</v>
      </c>
      <c r="Z51" s="4">
        <f t="shared" si="19"/>
        <v>-0.1847335848367369</v>
      </c>
      <c r="AA51" s="4">
        <f t="shared" si="19"/>
        <v>-0.18784761787169255</v>
      </c>
      <c r="AB51" s="4">
        <f t="shared" si="19"/>
        <v>-0.035232039455171525</v>
      </c>
      <c r="AC51" s="4">
        <f t="shared" si="19"/>
        <v>-0.02212223204150941</v>
      </c>
      <c r="AD51" s="4">
        <f t="shared" si="19"/>
        <v>-0.002269565358974653</v>
      </c>
      <c r="AE51" s="4">
        <f t="shared" si="19"/>
        <v>-0.007897852991609852</v>
      </c>
      <c r="AF51" s="4">
        <f t="shared" si="22"/>
        <v>-8.89798561998567</v>
      </c>
      <c r="AG51" s="4">
        <f>AF51-$AF$53+'DL y=+2'!$AG$43</f>
        <v>22.928620027790018</v>
      </c>
    </row>
    <row r="52" spans="2:33" ht="12.75">
      <c r="B52">
        <v>6</v>
      </c>
      <c r="C52" s="2">
        <v>-0.000414833</v>
      </c>
      <c r="D52" s="2">
        <v>0.000503233</v>
      </c>
      <c r="V52" s="11">
        <f t="shared" si="20"/>
        <v>2.6</v>
      </c>
      <c r="W52">
        <v>0.4</v>
      </c>
      <c r="X52" s="4">
        <f t="shared" si="21"/>
        <v>-8.106583433752531</v>
      </c>
      <c r="Y52" s="4">
        <f t="shared" si="21"/>
        <v>-4.2274580482054755</v>
      </c>
      <c r="Z52" s="4">
        <f t="shared" si="19"/>
        <v>-0.4378870159093024</v>
      </c>
      <c r="AA52" s="4">
        <f t="shared" si="19"/>
        <v>-0.5936912367302879</v>
      </c>
      <c r="AB52" s="4">
        <f t="shared" si="19"/>
        <v>-0.14846752428845952</v>
      </c>
      <c r="AC52" s="4">
        <f t="shared" si="19"/>
        <v>-0.12429720499591577</v>
      </c>
      <c r="AD52" s="4">
        <f>AD$20*$W52^AD$24</f>
        <v>-0.01700254176563363</v>
      </c>
      <c r="AE52" s="4">
        <f t="shared" si="19"/>
        <v>-0.07888945186071387</v>
      </c>
      <c r="AF52" s="4">
        <f t="shared" si="22"/>
        <v>-13.73427645750832</v>
      </c>
      <c r="AG52" s="4">
        <f>AF52-$AF$53+'DL y=+2'!$AG$43</f>
        <v>18.09232919026737</v>
      </c>
    </row>
    <row r="53" spans="2:33" ht="12.75">
      <c r="B53">
        <v>7</v>
      </c>
      <c r="C53" s="2">
        <v>0.0010561</v>
      </c>
      <c r="D53" s="2">
        <v>-0.0004036</v>
      </c>
      <c r="V53" s="11">
        <f t="shared" si="20"/>
        <v>2.5</v>
      </c>
      <c r="W53">
        <v>0.5</v>
      </c>
      <c r="X53" s="4">
        <f t="shared" si="21"/>
        <v>-10.133229292190663</v>
      </c>
      <c r="Y53" s="4">
        <f t="shared" si="21"/>
        <v>-6.605403200321054</v>
      </c>
      <c r="Z53" s="4">
        <f t="shared" si="19"/>
        <v>-0.8552480779478561</v>
      </c>
      <c r="AA53" s="4">
        <f t="shared" si="19"/>
        <v>-1.4494414959235538</v>
      </c>
      <c r="AB53" s="4">
        <f t="shared" si="19"/>
        <v>-0.45308692714983956</v>
      </c>
      <c r="AC53" s="4">
        <f t="shared" si="19"/>
        <v>-0.4741562080227497</v>
      </c>
      <c r="AD53" s="4">
        <f t="shared" si="19"/>
        <v>-0.08107443697754677</v>
      </c>
      <c r="AE53" s="4">
        <f t="shared" si="19"/>
        <v>-0.47021777546831256</v>
      </c>
      <c r="AF53" s="4">
        <f t="shared" si="22"/>
        <v>-20.521857414001577</v>
      </c>
      <c r="AG53" s="4">
        <f>AF53-$AF$53+'DL y=+2'!$AG$43</f>
        <v>11.304748233774113</v>
      </c>
    </row>
    <row r="54" spans="2:32" ht="12.75">
      <c r="B54">
        <v>8</v>
      </c>
      <c r="C54" s="2">
        <v>-0.000424479</v>
      </c>
      <c r="D54" s="2">
        <v>0.00218233</v>
      </c>
      <c r="V54" s="11"/>
      <c r="Y54" s="4"/>
      <c r="Z54" s="4"/>
      <c r="AA54" s="4"/>
      <c r="AB54" s="4"/>
      <c r="AC54" s="4"/>
      <c r="AD54" s="4"/>
      <c r="AE54" s="4"/>
      <c r="AF54" s="4"/>
    </row>
    <row r="55" spans="2:32" ht="12.75">
      <c r="B55">
        <v>9</v>
      </c>
      <c r="C55" s="2">
        <v>0.00427678</v>
      </c>
      <c r="D55" s="2">
        <v>-0.00258053</v>
      </c>
      <c r="V55" s="11"/>
      <c r="Y55" s="4"/>
      <c r="Z55" s="4"/>
      <c r="AA55" s="4"/>
      <c r="AB55" s="4"/>
      <c r="AC55" s="4"/>
      <c r="AD55" s="4"/>
      <c r="AE55" s="4"/>
      <c r="AF55" s="4"/>
    </row>
    <row r="56" spans="2:32" ht="12.75">
      <c r="B56">
        <v>10</v>
      </c>
      <c r="C56" s="2">
        <v>0.00149136</v>
      </c>
      <c r="D56" s="2">
        <v>0.00641989</v>
      </c>
      <c r="V56" s="11"/>
      <c r="Y56" s="4"/>
      <c r="Z56" s="4"/>
      <c r="AA56" s="4"/>
      <c r="AB56" s="4"/>
      <c r="AC56" s="4"/>
      <c r="AD56" s="4"/>
      <c r="AE56" s="4"/>
      <c r="AF56" s="4"/>
    </row>
    <row r="57" spans="2:32" ht="12.75">
      <c r="B57">
        <v>11</v>
      </c>
      <c r="C57" s="2">
        <v>0.00933378</v>
      </c>
      <c r="D57" s="2">
        <v>-0.00696251</v>
      </c>
      <c r="V57" s="11"/>
      <c r="Y57" s="4"/>
      <c r="Z57" s="4"/>
      <c r="AA57" s="4"/>
      <c r="AB57" s="4"/>
      <c r="AC57" s="4"/>
      <c r="AD57" s="4"/>
      <c r="AE57" s="4"/>
      <c r="AF57" s="4"/>
    </row>
    <row r="58" spans="2:32" ht="12.75">
      <c r="B58">
        <v>12</v>
      </c>
      <c r="C58" s="2">
        <v>0.0171822</v>
      </c>
      <c r="D58" s="2">
        <v>0.0259112</v>
      </c>
      <c r="V58" s="11"/>
      <c r="Y58" s="4"/>
      <c r="Z58" s="4"/>
      <c r="AA58" s="4"/>
      <c r="AB58" s="4"/>
      <c r="AC58" s="4"/>
      <c r="AD58" s="4"/>
      <c r="AE58" s="4"/>
      <c r="AF58" s="4"/>
    </row>
    <row r="59" spans="2:32" ht="12.75">
      <c r="B59">
        <v>13</v>
      </c>
      <c r="C59" s="2">
        <v>0.081641</v>
      </c>
      <c r="D59" s="2">
        <v>-0.0994161</v>
      </c>
      <c r="V59" s="11"/>
      <c r="Y59" s="4"/>
      <c r="Z59" s="4"/>
      <c r="AA59" s="4"/>
      <c r="AB59" s="4"/>
      <c r="AC59" s="4"/>
      <c r="AD59" s="4"/>
      <c r="AE59" s="4"/>
      <c r="AF59" s="4"/>
    </row>
    <row r="60" spans="2:4" ht="12.75">
      <c r="B60">
        <v>14</v>
      </c>
      <c r="C60" s="2">
        <v>0.162812</v>
      </c>
      <c r="D60" s="2">
        <v>0.139241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4156423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4</v>
      </c>
      <c r="L61" t="s">
        <v>62</v>
      </c>
      <c r="M61" t="s">
        <v>82</v>
      </c>
      <c r="N61">
        <v>1602.09</v>
      </c>
      <c r="O61" t="s">
        <v>84</v>
      </c>
      <c r="P61" t="s">
        <v>82</v>
      </c>
      <c r="Q61" s="2">
        <v>0.61885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-0.333496</v>
      </c>
      <c r="D63" s="2">
        <v>-0.00220022</v>
      </c>
    </row>
    <row r="64" spans="2:4" ht="12.75">
      <c r="B64">
        <v>3</v>
      </c>
      <c r="C64" s="2">
        <v>0.000752136</v>
      </c>
      <c r="D64" s="2">
        <v>-0.000185438</v>
      </c>
    </row>
    <row r="65" spans="2:4" ht="12.75">
      <c r="B65">
        <v>4</v>
      </c>
      <c r="C65" s="2">
        <v>-0.000261096</v>
      </c>
      <c r="D65" s="2">
        <v>-4.04692E-06</v>
      </c>
    </row>
    <row r="66" spans="2:4" ht="12.75">
      <c r="B66">
        <v>5</v>
      </c>
      <c r="C66" s="2">
        <v>0.000796705</v>
      </c>
      <c r="D66" s="2">
        <v>-0.000143321</v>
      </c>
    </row>
    <row r="67" spans="2:4" ht="12.75">
      <c r="B67">
        <v>6</v>
      </c>
      <c r="C67" s="2">
        <v>-0.000444004</v>
      </c>
      <c r="D67" s="2">
        <v>0.000496696</v>
      </c>
    </row>
    <row r="68" spans="2:4" ht="12.75">
      <c r="B68">
        <v>7</v>
      </c>
      <c r="C68" s="2">
        <v>0.000992055</v>
      </c>
      <c r="D68" s="2">
        <v>-0.0004038</v>
      </c>
    </row>
    <row r="69" spans="2:4" ht="12.75">
      <c r="B69">
        <v>8</v>
      </c>
      <c r="C69" s="2">
        <v>-0.000397006</v>
      </c>
      <c r="D69" s="2">
        <v>0.00210633</v>
      </c>
    </row>
    <row r="70" spans="2:4" ht="12.75">
      <c r="B70">
        <v>9</v>
      </c>
      <c r="C70" s="2">
        <v>0.00436545</v>
      </c>
      <c r="D70" s="2">
        <v>-0.00262458</v>
      </c>
    </row>
    <row r="71" spans="2:4" ht="12.75">
      <c r="B71">
        <v>10</v>
      </c>
      <c r="C71" s="2">
        <v>0.00123401</v>
      </c>
      <c r="D71" s="2">
        <v>0.00627762</v>
      </c>
    </row>
    <row r="72" spans="2:4" ht="12.75">
      <c r="B72">
        <v>11</v>
      </c>
      <c r="C72" s="2">
        <v>0.00857499</v>
      </c>
      <c r="D72" s="2">
        <v>-0.00710041</v>
      </c>
    </row>
    <row r="73" spans="2:4" ht="12.75">
      <c r="B73">
        <v>12</v>
      </c>
      <c r="C73" s="2">
        <v>0.0145069</v>
      </c>
      <c r="D73" s="2">
        <v>0.0277243</v>
      </c>
    </row>
    <row r="74" spans="2:4" ht="12.75">
      <c r="B74">
        <v>13</v>
      </c>
      <c r="C74" s="2">
        <v>0.0777263</v>
      </c>
      <c r="D74" s="2">
        <v>-0.0869596</v>
      </c>
    </row>
    <row r="75" spans="2:4" ht="12.75">
      <c r="B75">
        <v>14</v>
      </c>
      <c r="C75" s="2">
        <v>0.15962</v>
      </c>
      <c r="D75" s="2">
        <v>0.142022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4156423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4</v>
      </c>
      <c r="L76" t="s">
        <v>62</v>
      </c>
      <c r="M76" t="s">
        <v>82</v>
      </c>
      <c r="N76">
        <v>1701.99</v>
      </c>
      <c r="O76" t="s">
        <v>84</v>
      </c>
      <c r="P76" t="s">
        <v>82</v>
      </c>
      <c r="Q76" s="2">
        <v>0.635781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-0.333481</v>
      </c>
      <c r="D78" s="2">
        <v>-0.00213609</v>
      </c>
    </row>
    <row r="79" spans="2:4" ht="12.75">
      <c r="B79">
        <v>3</v>
      </c>
      <c r="C79" s="2">
        <v>0.000826035</v>
      </c>
      <c r="D79" s="2">
        <v>-0.000185458</v>
      </c>
    </row>
    <row r="80" spans="2:4" ht="12.75">
      <c r="B80">
        <v>4</v>
      </c>
      <c r="C80" s="2">
        <v>-0.000244587</v>
      </c>
      <c r="D80" s="2">
        <v>1.7588E-06</v>
      </c>
    </row>
    <row r="81" spans="2:4" ht="12.75">
      <c r="B81">
        <v>5</v>
      </c>
      <c r="C81" s="2">
        <v>0.000783589</v>
      </c>
      <c r="D81" s="2">
        <v>-0.000169948</v>
      </c>
    </row>
    <row r="82" spans="2:4" ht="12.75">
      <c r="B82">
        <v>6</v>
      </c>
      <c r="C82" s="2">
        <v>-0.000446056</v>
      </c>
      <c r="D82" s="2">
        <v>0.000471889</v>
      </c>
    </row>
    <row r="83" spans="2:4" ht="12.75">
      <c r="B83">
        <v>7</v>
      </c>
      <c r="C83" s="2">
        <v>0.000975213</v>
      </c>
      <c r="D83" s="2">
        <v>-0.000424622</v>
      </c>
    </row>
    <row r="84" spans="2:4" ht="12.75">
      <c r="B84">
        <v>8</v>
      </c>
      <c r="C84" s="2">
        <v>-0.000492475</v>
      </c>
      <c r="D84" s="2">
        <v>0.0021043</v>
      </c>
    </row>
    <row r="85" spans="2:4" ht="12.75">
      <c r="B85">
        <v>9</v>
      </c>
      <c r="C85" s="2">
        <v>0.00409993</v>
      </c>
      <c r="D85" s="2">
        <v>-0.00237999</v>
      </c>
    </row>
    <row r="86" spans="2:4" ht="12.75">
      <c r="B86">
        <v>10</v>
      </c>
      <c r="C86" s="2">
        <v>0.00115309</v>
      </c>
      <c r="D86" s="2">
        <v>0.00663699</v>
      </c>
    </row>
    <row r="87" spans="2:4" ht="12.75">
      <c r="B87">
        <v>11</v>
      </c>
      <c r="C87" s="2">
        <v>0.0090901</v>
      </c>
      <c r="D87" s="2">
        <v>-0.00688328</v>
      </c>
    </row>
    <row r="88" spans="2:4" ht="12.75">
      <c r="B88">
        <v>12</v>
      </c>
      <c r="C88" s="2">
        <v>0.016326</v>
      </c>
      <c r="D88" s="2">
        <v>0.0277139</v>
      </c>
    </row>
    <row r="89" spans="2:4" ht="12.75">
      <c r="B89">
        <v>13</v>
      </c>
      <c r="C89" s="2">
        <v>0.0733711</v>
      </c>
      <c r="D89" s="2">
        <v>-0.0841069</v>
      </c>
    </row>
    <row r="90" spans="2:4" ht="12.75">
      <c r="B90">
        <v>14</v>
      </c>
      <c r="C90" s="2">
        <v>0.16248</v>
      </c>
      <c r="D90" s="2">
        <v>0.132927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4156423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4</v>
      </c>
      <c r="L91" t="s">
        <v>62</v>
      </c>
      <c r="M91" t="s">
        <v>82</v>
      </c>
      <c r="N91">
        <v>1801.86</v>
      </c>
      <c r="O91" t="s">
        <v>84</v>
      </c>
      <c r="P91" t="s">
        <v>82</v>
      </c>
      <c r="Q91" s="2">
        <v>0.650823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-0.333423</v>
      </c>
      <c r="D93" s="2">
        <v>-0.0021881</v>
      </c>
    </row>
    <row r="94" spans="2:4" ht="12.75">
      <c r="B94">
        <v>3</v>
      </c>
      <c r="C94" s="2">
        <v>0.000890208</v>
      </c>
      <c r="D94" s="2">
        <v>-0.000186412</v>
      </c>
    </row>
    <row r="95" spans="2:4" ht="12.75">
      <c r="B95">
        <v>4</v>
      </c>
      <c r="C95" s="2">
        <v>-0.000230523</v>
      </c>
      <c r="D95" s="2">
        <v>-2.84468E-06</v>
      </c>
    </row>
    <row r="96" spans="2:4" ht="12.75">
      <c r="B96">
        <v>5</v>
      </c>
      <c r="C96" s="2">
        <v>0.000781363</v>
      </c>
      <c r="D96" s="2">
        <v>-0.000161599</v>
      </c>
    </row>
    <row r="97" spans="2:4" ht="12.75">
      <c r="B97">
        <v>6</v>
      </c>
      <c r="C97" s="2">
        <v>-0.000488499</v>
      </c>
      <c r="D97" s="2">
        <v>0.000492333</v>
      </c>
    </row>
    <row r="98" spans="2:4" ht="12.75">
      <c r="B98">
        <v>7</v>
      </c>
      <c r="C98" s="2">
        <v>0.00102243</v>
      </c>
      <c r="D98" s="2">
        <v>-0.000369084</v>
      </c>
    </row>
    <row r="99" spans="2:4" ht="12.75">
      <c r="B99">
        <v>8</v>
      </c>
      <c r="C99" s="2">
        <v>-0.000349644</v>
      </c>
      <c r="D99" s="2">
        <v>0.00211249</v>
      </c>
    </row>
    <row r="100" spans="2:4" ht="12.75">
      <c r="B100">
        <v>9</v>
      </c>
      <c r="C100" s="2">
        <v>0.00405575</v>
      </c>
      <c r="D100" s="2">
        <v>-0.00222377</v>
      </c>
    </row>
    <row r="101" spans="2:4" ht="12.75">
      <c r="B101">
        <v>10</v>
      </c>
      <c r="C101" s="2">
        <v>0.00109539</v>
      </c>
      <c r="D101" s="2">
        <v>0.00662819</v>
      </c>
    </row>
    <row r="102" spans="2:4" ht="12.75">
      <c r="B102">
        <v>11</v>
      </c>
      <c r="C102" s="2">
        <v>0.00879155</v>
      </c>
      <c r="D102" s="2">
        <v>-0.0063872</v>
      </c>
    </row>
    <row r="103" spans="2:4" ht="12.75">
      <c r="B103">
        <v>12</v>
      </c>
      <c r="C103" s="2">
        <v>0.016583</v>
      </c>
      <c r="D103" s="2">
        <v>0.0250552</v>
      </c>
    </row>
    <row r="104" spans="2:4" ht="12.75">
      <c r="B104">
        <v>13</v>
      </c>
      <c r="C104" s="2">
        <v>0.0723737</v>
      </c>
      <c r="D104" s="2">
        <v>-0.0923447</v>
      </c>
    </row>
    <row r="105" spans="2:4" ht="12.75">
      <c r="B105">
        <v>14</v>
      </c>
      <c r="C105" s="2">
        <v>0.172137</v>
      </c>
      <c r="D105" s="2">
        <v>0.147004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2"/>
  <sheetViews>
    <sheetView workbookViewId="0" topLeftCell="A26">
      <selection activeCell="H20" sqref="H20"/>
    </sheetView>
  </sheetViews>
  <sheetFormatPr defaultColWidth="9.140625" defaultRowHeight="12.75"/>
  <cols>
    <col min="1" max="1" width="14.7109375" style="0" customWidth="1"/>
    <col min="2" max="7" width="10.140625" style="0" customWidth="1"/>
    <col min="13" max="13" width="11.00390625" style="0" customWidth="1"/>
    <col min="15" max="15" width="10.8515625" style="0" customWidth="1"/>
  </cols>
  <sheetData>
    <row r="3" spans="1:13" ht="12.75">
      <c r="A3" s="21" t="s">
        <v>100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ht="12.75">
      <c r="A4" s="21" t="s">
        <v>104</v>
      </c>
      <c r="B4" s="56" t="s">
        <v>105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O4" s="9" t="s">
        <v>102</v>
      </c>
      <c r="P4" t="s">
        <v>139</v>
      </c>
    </row>
    <row r="5" spans="1:15" ht="12.75">
      <c r="A5" s="9" t="str">
        <f>'DL x=+1'!U3</f>
        <v>current</v>
      </c>
      <c r="B5" s="18">
        <v>-6</v>
      </c>
      <c r="C5" s="18">
        <v>-5</v>
      </c>
      <c r="D5" s="18">
        <v>-4</v>
      </c>
      <c r="E5" s="18">
        <v>-3</v>
      </c>
      <c r="F5" s="18">
        <v>-2</v>
      </c>
      <c r="G5" s="18">
        <v>-1</v>
      </c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O5" s="17" t="s">
        <v>103</v>
      </c>
    </row>
    <row r="6" spans="1:16" ht="12.75">
      <c r="A6" s="19">
        <f>'DL x=+1'!U4</f>
        <v>503.41</v>
      </c>
      <c r="B6" s="20">
        <f>'DL x=-6'!W4</f>
        <v>-0.469081</v>
      </c>
      <c r="C6" s="20">
        <f>'DL x=-5'!W4</f>
        <v>-0.390357</v>
      </c>
      <c r="D6" s="20">
        <f>'DL x=-4'!W4</f>
        <v>-0.311581</v>
      </c>
      <c r="E6" s="20">
        <f>'DL x=-3'!W4</f>
        <v>-0.233895</v>
      </c>
      <c r="F6" s="20">
        <f>'DL x=-2'!W4</f>
        <v>-0.154931</v>
      </c>
      <c r="G6" s="20">
        <f>'DL x=-1'!W4</f>
        <v>-0.0765981</v>
      </c>
      <c r="H6" s="20">
        <f>'DL x=+1'!W4</f>
        <v>0.0784025</v>
      </c>
      <c r="I6" s="20">
        <f>'DL x=+2'!W4</f>
        <v>0.157244</v>
      </c>
      <c r="J6" s="20">
        <f>'DL x=+3'!W4</f>
        <v>0.235348</v>
      </c>
      <c r="K6" s="20">
        <f>'DL x=+4'!W4</f>
        <v>0.313262</v>
      </c>
      <c r="L6" s="20">
        <f>'DL x=+5'!W4</f>
        <v>0.390937</v>
      </c>
      <c r="M6" s="20">
        <f>'DL x=+6'!W4</f>
        <v>0.464267</v>
      </c>
      <c r="O6" s="16">
        <f>'harmonics, morgan'!J4</f>
        <v>3.0693</v>
      </c>
      <c r="P6" s="8">
        <f>O6/AVERAGE('g(x,y)'!$P$6:$P$12)</f>
        <v>3.0650816238289056</v>
      </c>
    </row>
    <row r="7" spans="1:16" ht="12.75">
      <c r="A7" s="19">
        <f>'DL x=+1'!U5</f>
        <v>1002.76</v>
      </c>
      <c r="B7" s="20">
        <f>'DL x=-6'!W5</f>
        <v>-0.910567</v>
      </c>
      <c r="C7" s="20">
        <f>'DL x=-5'!W5</f>
        <v>-0.758605</v>
      </c>
      <c r="D7" s="20">
        <f>'DL x=-4'!W5</f>
        <v>-0.605861</v>
      </c>
      <c r="E7" s="20">
        <f>'DL x=-3'!W5</f>
        <v>-0.455016</v>
      </c>
      <c r="F7" s="20">
        <f>'DL x=-2'!W5</f>
        <v>-0.301307</v>
      </c>
      <c r="G7" s="20">
        <f>'DL x=-1'!W5</f>
        <v>-0.149414</v>
      </c>
      <c r="H7" s="20">
        <f>'DL x=+1'!W5</f>
        <v>0.152508</v>
      </c>
      <c r="I7" s="20">
        <f>'DL x=+2'!W5</f>
        <v>0.305968</v>
      </c>
      <c r="J7" s="20">
        <f>'DL x=+3'!W5</f>
        <v>0.45784</v>
      </c>
      <c r="K7" s="20">
        <f>'DL x=+4'!W5</f>
        <v>0.609325</v>
      </c>
      <c r="L7" s="20">
        <f>'DL x=+5'!W5</f>
        <v>0.759772</v>
      </c>
      <c r="M7" s="20">
        <f>'DL x=+6'!W5</f>
        <v>0.901369</v>
      </c>
      <c r="O7" s="16">
        <f>'harmonics, morgan'!J5</f>
        <v>5.97196</v>
      </c>
      <c r="P7" s="8">
        <f>O7/AVERAGE('g(x,y)'!$P$6:$P$12)</f>
        <v>5.963752273886968</v>
      </c>
    </row>
    <row r="8" spans="1:16" ht="12.75">
      <c r="A8" s="19">
        <f>'DL x=+1'!U6</f>
        <v>1302.45</v>
      </c>
      <c r="B8" s="20">
        <f>'DL x=-6'!W6</f>
        <v>-1.10799</v>
      </c>
      <c r="C8" s="20">
        <f>'DL x=-5'!W6</f>
        <v>-0.924155</v>
      </c>
      <c r="D8" s="20">
        <f>'DL x=-4'!W6</f>
        <v>-0.738688</v>
      </c>
      <c r="E8" s="20">
        <f>'DL x=-3'!W6</f>
        <v>-0.554891</v>
      </c>
      <c r="F8" s="20">
        <f>'DL x=-2'!W6</f>
        <v>-0.367575</v>
      </c>
      <c r="G8" s="20">
        <f>'DL x=-1'!W6</f>
        <v>-0.18232</v>
      </c>
      <c r="H8" s="20">
        <f>'DL x=+1'!W6</f>
        <v>0.186031</v>
      </c>
      <c r="I8" s="20">
        <f>'DL x=+2'!W6</f>
        <v>0.373147</v>
      </c>
      <c r="J8" s="20">
        <f>'DL x=+3'!W6</f>
        <v>0.558337</v>
      </c>
      <c r="K8" s="20">
        <f>'DL x=+4'!W6</f>
        <v>0.742819</v>
      </c>
      <c r="L8" s="20">
        <f>'DL x=+5'!W6</f>
        <v>0.925613</v>
      </c>
      <c r="M8" s="20">
        <f>'DL x=+6'!W6</f>
        <v>1.09698</v>
      </c>
      <c r="O8" s="16">
        <f>'harmonics, morgan'!J6</f>
        <v>7.28482</v>
      </c>
      <c r="P8" s="8">
        <f>O8/AVERAGE('g(x,y)'!$P$6:$P$12)</f>
        <v>7.27480790893731</v>
      </c>
    </row>
    <row r="9" spans="1:19" ht="12.75">
      <c r="A9" s="19">
        <f>'DL x=+1'!U7</f>
        <v>1502.16</v>
      </c>
      <c r="B9" s="20">
        <f>'DL x=-6'!W7</f>
        <v>-1.19943</v>
      </c>
      <c r="C9" s="20">
        <f>'DL x=-5'!W7</f>
        <v>-1.00137</v>
      </c>
      <c r="D9" s="20">
        <f>'DL x=-4'!W7</f>
        <v>-0.80081</v>
      </c>
      <c r="E9" s="20">
        <f>'DL x=-3'!W7</f>
        <v>-0.601698</v>
      </c>
      <c r="F9" s="20">
        <f>'DL x=-2'!W7</f>
        <v>-0.398637</v>
      </c>
      <c r="G9" s="20">
        <f>'DL x=-1'!W7</f>
        <v>-0.197697</v>
      </c>
      <c r="H9" s="20">
        <f>'DL x=+1'!W7</f>
        <v>0.201792</v>
      </c>
      <c r="I9" s="20">
        <f>'DL x=+2'!W7</f>
        <v>0.404793</v>
      </c>
      <c r="J9" s="20">
        <f>'DL x=+3'!W7</f>
        <v>0.605583</v>
      </c>
      <c r="K9" s="20">
        <f>'DL x=+4'!W7</f>
        <v>0.805339</v>
      </c>
      <c r="L9" s="20">
        <f>'DL x=+5'!W7</f>
        <v>1.00298</v>
      </c>
      <c r="M9" s="20">
        <f>'DL x=+6'!W7</f>
        <v>1.18767</v>
      </c>
      <c r="O9" s="16">
        <f>'harmonics, morgan'!J7</f>
        <v>7.90087</v>
      </c>
      <c r="P9" s="8">
        <f>O9/AVERAGE('g(x,y)'!$P$6:$P$12)</f>
        <v>7.890011223816859</v>
      </c>
      <c r="S9" s="22"/>
    </row>
    <row r="10" spans="1:16" ht="12.75">
      <c r="A10" s="19">
        <f>'DL x=+1'!U8</f>
        <v>1602.03</v>
      </c>
      <c r="B10" s="20">
        <f>'DL x=-6'!W8</f>
        <v>-1.23694</v>
      </c>
      <c r="C10" s="20">
        <f>'DL x=-5'!W8</f>
        <v>-1.03324</v>
      </c>
      <c r="D10" s="20">
        <f>'DL x=-4'!W8</f>
        <v>-0.826502</v>
      </c>
      <c r="E10" s="20">
        <f>'DL x=-3'!W8</f>
        <v>-0.621155</v>
      </c>
      <c r="F10" s="20">
        <f>'DL x=-2'!W8</f>
        <v>-0.411487</v>
      </c>
      <c r="G10" s="20">
        <f>'DL x=-1'!W8</f>
        <v>-0.204156</v>
      </c>
      <c r="H10" s="20">
        <f>'DL x=+1'!W8</f>
        <v>0.208315</v>
      </c>
      <c r="I10" s="20">
        <f>'DL x=+2'!W8</f>
        <v>0.417796</v>
      </c>
      <c r="J10" s="20">
        <f>'DL x=+3'!W8</f>
        <v>0.625102</v>
      </c>
      <c r="K10" s="20">
        <f>'DL x=+4'!W8</f>
        <v>0.831231</v>
      </c>
      <c r="L10" s="20">
        <f>'DL x=+5'!W8</f>
        <v>1.03496</v>
      </c>
      <c r="M10" s="20">
        <f>'DL x=+6'!W8</f>
        <v>1.225</v>
      </c>
      <c r="O10" s="16">
        <f>'harmonics, morgan'!J8</f>
        <v>8.15615</v>
      </c>
      <c r="P10" s="8">
        <f>O10/AVERAGE('g(x,y)'!$P$6:$P$12)</f>
        <v>8.144940372786019</v>
      </c>
    </row>
    <row r="11" spans="1:16" ht="12.75">
      <c r="A11" s="19">
        <f>'DL x=+1'!U9</f>
        <v>1701.95</v>
      </c>
      <c r="B11" s="20">
        <f>'DL x=-6'!W9</f>
        <v>-1.27034</v>
      </c>
      <c r="C11" s="20">
        <f>'DL x=-5'!W9</f>
        <v>-1.06158</v>
      </c>
      <c r="D11" s="20">
        <f>'DL x=-4'!W9</f>
        <v>-0.849429</v>
      </c>
      <c r="E11" s="20">
        <f>'DL x=-3'!W9</f>
        <v>-0.638386</v>
      </c>
      <c r="F11" s="20">
        <f>'DL x=-2'!W9</f>
        <v>-0.422985</v>
      </c>
      <c r="G11" s="20">
        <f>'DL x=-1'!W9</f>
        <v>-0.209789</v>
      </c>
      <c r="H11" s="20">
        <f>'DL x=+1'!W9</f>
        <v>0.214138</v>
      </c>
      <c r="I11" s="20">
        <f>'DL x=+2'!W9</f>
        <v>0.429528</v>
      </c>
      <c r="J11" s="20">
        <f>'DL x=+3'!W9</f>
        <v>0.642547</v>
      </c>
      <c r="K11" s="20">
        <f>'DL x=+4'!W9</f>
        <v>0.854206</v>
      </c>
      <c r="L11" s="20">
        <f>'DL x=+5'!W9</f>
        <v>1.06336</v>
      </c>
      <c r="M11" s="20">
        <f>'DL x=+6'!W9</f>
        <v>1.25819</v>
      </c>
      <c r="O11" s="16">
        <f>'harmonics, morgan'!J9</f>
        <v>8.3839</v>
      </c>
      <c r="P11" s="8">
        <f>O11/AVERAGE('g(x,y)'!$P$6:$P$12)</f>
        <v>8.372377358361568</v>
      </c>
    </row>
    <row r="12" spans="1:16" ht="12.75">
      <c r="A12" s="19">
        <f>'DL x=+1'!U10</f>
        <v>1801.79</v>
      </c>
      <c r="B12" s="20">
        <f>'DL x=-6'!W10</f>
        <v>-1.29962</v>
      </c>
      <c r="C12" s="20">
        <f>'DL x=-5'!W10</f>
        <v>-1.08652</v>
      </c>
      <c r="D12" s="20">
        <f>'DL x=-4'!W10</f>
        <v>-0.869587</v>
      </c>
      <c r="E12" s="20">
        <f>'DL x=-3'!W10</f>
        <v>-0.653663</v>
      </c>
      <c r="F12" s="20">
        <f>'DL x=-2'!W10</f>
        <v>-0.433092</v>
      </c>
      <c r="G12" s="20">
        <f>'DL x=-1'!W10</f>
        <v>-0.214827</v>
      </c>
      <c r="H12" s="20">
        <f>'DL x=+1'!W10</f>
        <v>0.219278</v>
      </c>
      <c r="I12" s="20">
        <f>'DL x=+2'!W10</f>
        <v>0.439784</v>
      </c>
      <c r="J12" s="20">
        <f>'DL x=+3'!W10</f>
        <v>0.657906</v>
      </c>
      <c r="K12" s="20">
        <f>'DL x=+4'!W10</f>
        <v>0.874593</v>
      </c>
      <c r="L12" s="20">
        <f>'DL x=+5'!W10</f>
        <v>1.08849</v>
      </c>
      <c r="M12" s="20">
        <f>'DL x=+6'!W10</f>
        <v>1.28731</v>
      </c>
      <c r="O12" s="16">
        <f>'harmonics, morgan'!J10</f>
        <v>8.58476</v>
      </c>
      <c r="P12" s="8">
        <f>O12/AVERAGE('g(x,y)'!$P$6:$P$12)</f>
        <v>8.57296130094205</v>
      </c>
    </row>
    <row r="15" ht="12.75">
      <c r="A15" t="s">
        <v>109</v>
      </c>
    </row>
    <row r="16" spans="2:13" ht="12.75">
      <c r="B16" s="56" t="s">
        <v>105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12.75">
      <c r="A17" s="9" t="str">
        <f aca="true" t="shared" si="0" ref="A17:A24">A5</f>
        <v>current</v>
      </c>
      <c r="B17" s="18">
        <v>-6</v>
      </c>
      <c r="C17" s="18">
        <v>-5</v>
      </c>
      <c r="D17" s="18">
        <v>-4</v>
      </c>
      <c r="E17" s="18">
        <v>-3</v>
      </c>
      <c r="F17" s="18">
        <v>-2</v>
      </c>
      <c r="G17" s="18">
        <v>-1</v>
      </c>
      <c r="H17" s="18">
        <v>1</v>
      </c>
      <c r="I17" s="18">
        <v>2</v>
      </c>
      <c r="J17" s="18">
        <v>3</v>
      </c>
      <c r="K17" s="18">
        <v>4</v>
      </c>
      <c r="L17" s="18">
        <v>5</v>
      </c>
      <c r="M17" s="18">
        <v>6</v>
      </c>
    </row>
    <row r="18" spans="1:13" ht="12.75">
      <c r="A18" s="9">
        <f t="shared" si="0"/>
        <v>503.41</v>
      </c>
      <c r="B18" s="10">
        <f>10000*(B6-$P6*B$17*0.0254)/($P6*B$17*0.0254)</f>
        <v>42.01419517275365</v>
      </c>
      <c r="C18" s="10">
        <f>10000*(C6-$P6*C$17*0.0254)/($P6*C$17*0.0254)</f>
        <v>28.043434336628458</v>
      </c>
      <c r="D18" s="10">
        <f aca="true" t="shared" si="1" ref="D18:M18">10000*(D6-$P6*D$17*0.0254)/($P6*D$17*0.0254)</f>
        <v>5.417481030316237</v>
      </c>
      <c r="E18" s="10">
        <f t="shared" si="1"/>
        <v>14.376664925379643</v>
      </c>
      <c r="F18" s="10">
        <f t="shared" si="1"/>
        <v>-49.78265200055156</v>
      </c>
      <c r="G18" s="10">
        <f t="shared" si="1"/>
        <v>-161.1976500016587</v>
      </c>
      <c r="H18" s="10">
        <f t="shared" si="1"/>
        <v>70.5722628334767</v>
      </c>
      <c r="I18" s="10">
        <f t="shared" si="1"/>
        <v>98.76639709822494</v>
      </c>
      <c r="J18" s="10">
        <f t="shared" si="1"/>
        <v>76.58786779049721</v>
      </c>
      <c r="K18" s="10">
        <f t="shared" si="1"/>
        <v>59.39736679232304</v>
      </c>
      <c r="L18" s="10">
        <f t="shared" si="1"/>
        <v>42.94329572483192</v>
      </c>
      <c r="M18" s="10">
        <f t="shared" si="1"/>
        <v>-61.04317942899325</v>
      </c>
    </row>
    <row r="19" spans="1:13" ht="12.75">
      <c r="A19" s="9">
        <f t="shared" si="0"/>
        <v>1002.76</v>
      </c>
      <c r="B19" s="10">
        <f aca="true" t="shared" si="2" ref="B19:M24">10000*(B7-$P7*B$17*0.0254)/($P7*B$17*0.0254)</f>
        <v>18.60708991292468</v>
      </c>
      <c r="C19" s="10">
        <f t="shared" si="2"/>
        <v>15.955462620622024</v>
      </c>
      <c r="D19" s="10">
        <f t="shared" si="2"/>
        <v>-0.9280314874124819</v>
      </c>
      <c r="E19" s="10">
        <f t="shared" si="2"/>
        <v>12.720697376072314</v>
      </c>
      <c r="F19" s="10">
        <f t="shared" si="2"/>
        <v>-54.51620877850791</v>
      </c>
      <c r="G19" s="10">
        <f t="shared" si="2"/>
        <v>-136.34256634218275</v>
      </c>
      <c r="H19" s="10">
        <f t="shared" si="2"/>
        <v>67.90975338513479</v>
      </c>
      <c r="I19" s="10">
        <f t="shared" si="2"/>
        <v>99.33318718933764</v>
      </c>
      <c r="J19" s="10">
        <f t="shared" si="2"/>
        <v>74.86339840063083</v>
      </c>
      <c r="K19" s="10">
        <f t="shared" si="2"/>
        <v>56.24149303872112</v>
      </c>
      <c r="L19" s="10">
        <f t="shared" si="2"/>
        <v>31.363507683439376</v>
      </c>
      <c r="M19" s="10">
        <f t="shared" si="2"/>
        <v>-82.594851309434</v>
      </c>
    </row>
    <row r="20" spans="1:13" ht="12.75">
      <c r="A20" s="9">
        <f t="shared" si="0"/>
        <v>1302.45</v>
      </c>
      <c r="B20" s="10">
        <f t="shared" si="2"/>
        <v>-6.230155411470674</v>
      </c>
      <c r="C20" s="10">
        <f>10000*(C8-$P8*C$17*0.0254)/($P8*C$17*0.0254)</f>
        <v>2.7534949510840754</v>
      </c>
      <c r="D20" s="10">
        <f t="shared" si="2"/>
        <v>-5.851326781726393</v>
      </c>
      <c r="E20" s="10">
        <f t="shared" si="2"/>
        <v>9.933199457709375</v>
      </c>
      <c r="F20" s="10">
        <f t="shared" si="2"/>
        <v>-53.719030068969</v>
      </c>
      <c r="G20" s="10">
        <f t="shared" si="2"/>
        <v>-133.13774637651775</v>
      </c>
      <c r="H20" s="10">
        <f>10000*(H8-$P8*H$17*0.0254)/($P8*H$17*0.0254)</f>
        <v>67.69554576475399</v>
      </c>
      <c r="I20" s="10">
        <f t="shared" si="2"/>
        <v>97.05476457010036</v>
      </c>
      <c r="J20" s="10">
        <f t="shared" si="2"/>
        <v>72.09717365323742</v>
      </c>
      <c r="K20" s="10">
        <f t="shared" si="2"/>
        <v>50.03942569978765</v>
      </c>
      <c r="L20" s="10">
        <f t="shared" si="2"/>
        <v>18.534413298806466</v>
      </c>
      <c r="M20" s="10">
        <f t="shared" si="2"/>
        <v>-105.53737478070626</v>
      </c>
    </row>
    <row r="21" spans="1:13" ht="12.75">
      <c r="A21" s="9">
        <f t="shared" si="0"/>
        <v>1502.16</v>
      </c>
      <c r="B21" s="10">
        <f t="shared" si="2"/>
        <v>-25.013441306779868</v>
      </c>
      <c r="C21" s="10">
        <f t="shared" si="2"/>
        <v>-6.600845122802894</v>
      </c>
      <c r="D21" s="10">
        <f t="shared" si="2"/>
        <v>-10.168597499914677</v>
      </c>
      <c r="E21" s="10">
        <f t="shared" si="2"/>
        <v>7.9695561935131485</v>
      </c>
      <c r="F21" s="10">
        <f t="shared" si="2"/>
        <v>-54.278990526025915</v>
      </c>
      <c r="G21" s="10">
        <f t="shared" si="2"/>
        <v>-135.18962660276753</v>
      </c>
      <c r="H21" s="10">
        <f t="shared" si="2"/>
        <v>69.14528226818923</v>
      </c>
      <c r="I21" s="10">
        <f t="shared" si="2"/>
        <v>99.30900691104523</v>
      </c>
      <c r="J21" s="10">
        <f t="shared" si="2"/>
        <v>72.58828805868816</v>
      </c>
      <c r="K21" s="10">
        <f t="shared" si="2"/>
        <v>46.32913157679882</v>
      </c>
      <c r="L21" s="10">
        <f t="shared" si="2"/>
        <v>9.466515232861026</v>
      </c>
      <c r="M21" s="10">
        <f t="shared" si="2"/>
        <v>-122.81476521082779</v>
      </c>
    </row>
    <row r="22" spans="1:13" ht="12.75">
      <c r="A22" s="9">
        <f t="shared" si="0"/>
        <v>1602.03</v>
      </c>
      <c r="B22" s="10">
        <f t="shared" si="2"/>
        <v>-35.03546005849094</v>
      </c>
      <c r="C22" s="10">
        <f t="shared" si="2"/>
        <v>-11.28595283603304</v>
      </c>
      <c r="D22" s="10">
        <f t="shared" si="2"/>
        <v>-12.373532033804121</v>
      </c>
      <c r="E22" s="10">
        <f t="shared" si="2"/>
        <v>8.226023586218478</v>
      </c>
      <c r="F22" s="10">
        <f t="shared" si="2"/>
        <v>-55.00663658646642</v>
      </c>
      <c r="G22" s="10">
        <f t="shared" si="2"/>
        <v>-131.74139109593526</v>
      </c>
      <c r="H22" s="10">
        <f t="shared" si="2"/>
        <v>69.29158150556539</v>
      </c>
      <c r="I22" s="10">
        <f t="shared" si="2"/>
        <v>97.4719669411689</v>
      </c>
      <c r="J22" s="10">
        <f t="shared" si="2"/>
        <v>71.8212101581613</v>
      </c>
      <c r="K22" s="10">
        <f t="shared" si="2"/>
        <v>44.77271270246159</v>
      </c>
      <c r="L22" s="10">
        <f t="shared" si="2"/>
        <v>5.341924676571661</v>
      </c>
      <c r="M22" s="10">
        <f t="shared" si="2"/>
        <v>-131.2257979947692</v>
      </c>
    </row>
    <row r="23" spans="1:13" ht="12.75">
      <c r="A23" s="9">
        <f t="shared" si="0"/>
        <v>1701.95</v>
      </c>
      <c r="B23" s="10">
        <f t="shared" si="2"/>
        <v>-43.9696544051018</v>
      </c>
      <c r="C23" s="10">
        <f t="shared" si="2"/>
        <v>-16.100230543036055</v>
      </c>
      <c r="D23" s="10">
        <f t="shared" si="2"/>
        <v>-14.160499832726765</v>
      </c>
      <c r="E23" s="10">
        <f t="shared" si="2"/>
        <v>6.439832175550876</v>
      </c>
      <c r="F23" s="10">
        <f t="shared" si="2"/>
        <v>-54.82430908703583</v>
      </c>
      <c r="G23" s="10">
        <f t="shared" si="2"/>
        <v>-134.92930945097405</v>
      </c>
      <c r="H23" s="10">
        <f t="shared" si="2"/>
        <v>69.57708713415498</v>
      </c>
      <c r="I23" s="10">
        <f t="shared" si="2"/>
        <v>99.01397015606672</v>
      </c>
      <c r="J23" s="10">
        <f t="shared" si="2"/>
        <v>71.66180781674942</v>
      </c>
      <c r="K23" s="10">
        <f t="shared" si="2"/>
        <v>41.99764321666215</v>
      </c>
      <c r="L23" s="10">
        <f t="shared" si="2"/>
        <v>0.64023328412209</v>
      </c>
      <c r="M23" s="10">
        <f t="shared" si="2"/>
        <v>-139.19279836575726</v>
      </c>
    </row>
    <row r="24" spans="1:13" ht="12.75">
      <c r="A24" s="9">
        <f t="shared" si="0"/>
        <v>1801.79</v>
      </c>
      <c r="B24" s="10">
        <f t="shared" si="2"/>
        <v>-52.806738114126745</v>
      </c>
      <c r="C24" s="10">
        <f t="shared" si="2"/>
        <v>-20.629639829266853</v>
      </c>
      <c r="D24" s="10">
        <f t="shared" si="2"/>
        <v>-16.370230886469226</v>
      </c>
      <c r="E24" s="10">
        <f t="shared" si="2"/>
        <v>6.174403508880326</v>
      </c>
      <c r="F24" s="10">
        <f t="shared" si="2"/>
        <v>-55.43968811650348</v>
      </c>
      <c r="G24" s="10">
        <f t="shared" si="2"/>
        <v>-134.3822646412498</v>
      </c>
      <c r="H24" s="10">
        <f t="shared" si="2"/>
        <v>70.02344106651461</v>
      </c>
      <c r="I24" s="10">
        <f t="shared" si="2"/>
        <v>98.22049865010656</v>
      </c>
      <c r="J24" s="10">
        <f t="shared" si="2"/>
        <v>71.12560618378795</v>
      </c>
      <c r="K24" s="10">
        <f t="shared" si="2"/>
        <v>41.103087624711236</v>
      </c>
      <c r="L24" s="10">
        <f t="shared" si="2"/>
        <v>-2.535762487352652</v>
      </c>
      <c r="M24" s="10">
        <f t="shared" si="2"/>
        <v>-147.02654779219844</v>
      </c>
    </row>
    <row r="26" spans="1:13" ht="12.75">
      <c r="A26" s="9" t="s">
        <v>140</v>
      </c>
      <c r="B26" s="10">
        <f>B24-B19</f>
        <v>-71.41382802705142</v>
      </c>
      <c r="C26" s="10">
        <f aca="true" t="shared" si="3" ref="C26:M26">C24-C19</f>
        <v>-36.58510244988888</v>
      </c>
      <c r="D26" s="10">
        <f t="shared" si="3"/>
        <v>-15.442199399056744</v>
      </c>
      <c r="E26" s="10">
        <f t="shared" si="3"/>
        <v>-6.546293867191988</v>
      </c>
      <c r="F26" s="10">
        <f t="shared" si="3"/>
        <v>-0.9234793379955732</v>
      </c>
      <c r="G26" s="10">
        <f t="shared" si="3"/>
        <v>1.9603017009329449</v>
      </c>
      <c r="H26" s="10">
        <f t="shared" si="3"/>
        <v>2.1136876813798153</v>
      </c>
      <c r="I26" s="10">
        <f t="shared" si="3"/>
        <v>-1.1126885392310726</v>
      </c>
      <c r="J26" s="10">
        <f t="shared" si="3"/>
        <v>-3.7377922168428768</v>
      </c>
      <c r="K26" s="10">
        <f t="shared" si="3"/>
        <v>-15.138405414009881</v>
      </c>
      <c r="L26" s="10">
        <f t="shared" si="3"/>
        <v>-33.89927017079203</v>
      </c>
      <c r="M26" s="10">
        <f t="shared" si="3"/>
        <v>-64.43169648276444</v>
      </c>
    </row>
    <row r="28" ht="12.75">
      <c r="A28" t="s">
        <v>110</v>
      </c>
    </row>
    <row r="29" spans="2:13" ht="12.75">
      <c r="B29" s="56" t="s">
        <v>105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2:13" ht="12.75">
      <c r="B30" s="18">
        <v>-6</v>
      </c>
      <c r="C30" s="18">
        <v>-5</v>
      </c>
      <c r="D30" s="18">
        <v>-4</v>
      </c>
      <c r="E30" s="18">
        <v>-3</v>
      </c>
      <c r="F30" s="18">
        <v>-2</v>
      </c>
      <c r="G30" s="18">
        <v>-1</v>
      </c>
      <c r="H30" s="18">
        <v>1</v>
      </c>
      <c r="I30" s="18">
        <v>2</v>
      </c>
      <c r="J30" s="18">
        <v>3</v>
      </c>
      <c r="K30" s="18">
        <v>4</v>
      </c>
      <c r="L30" s="18">
        <v>5</v>
      </c>
      <c r="M30" s="18">
        <v>6</v>
      </c>
    </row>
    <row r="31" spans="2:13" ht="12.75">
      <c r="B31" s="51">
        <f>ABS(10000*0.01/B30)</f>
        <v>16.666666666666668</v>
      </c>
      <c r="C31" s="51">
        <f aca="true" t="shared" si="4" ref="C31:M31">ABS(10000*0.01/C30)</f>
        <v>20</v>
      </c>
      <c r="D31" s="51">
        <f t="shared" si="4"/>
        <v>25</v>
      </c>
      <c r="E31" s="51">
        <f t="shared" si="4"/>
        <v>33.333333333333336</v>
      </c>
      <c r="F31" s="51">
        <f t="shared" si="4"/>
        <v>50</v>
      </c>
      <c r="G31" s="51">
        <f t="shared" si="4"/>
        <v>100</v>
      </c>
      <c r="H31" s="51">
        <f t="shared" si="4"/>
        <v>100</v>
      </c>
      <c r="I31" s="51">
        <f t="shared" si="4"/>
        <v>50</v>
      </c>
      <c r="J31" s="51">
        <f t="shared" si="4"/>
        <v>33.333333333333336</v>
      </c>
      <c r="K31" s="51">
        <f t="shared" si="4"/>
        <v>25</v>
      </c>
      <c r="L31" s="51">
        <f t="shared" si="4"/>
        <v>20</v>
      </c>
      <c r="M31" s="51">
        <f t="shared" si="4"/>
        <v>16.666666666666668</v>
      </c>
    </row>
    <row r="32" spans="2:13" ht="12.75">
      <c r="B32" s="6">
        <f>-B31</f>
        <v>-16.666666666666668</v>
      </c>
      <c r="C32" s="6">
        <f aca="true" t="shared" si="5" ref="C32:M32">-C31</f>
        <v>-20</v>
      </c>
      <c r="D32" s="6">
        <f t="shared" si="5"/>
        <v>-25</v>
      </c>
      <c r="E32" s="6">
        <f t="shared" si="5"/>
        <v>-33.333333333333336</v>
      </c>
      <c r="F32" s="6">
        <f t="shared" si="5"/>
        <v>-50</v>
      </c>
      <c r="G32" s="6">
        <f t="shared" si="5"/>
        <v>-100</v>
      </c>
      <c r="H32" s="6">
        <f t="shared" si="5"/>
        <v>-100</v>
      </c>
      <c r="I32" s="6">
        <f t="shared" si="5"/>
        <v>-50</v>
      </c>
      <c r="J32" s="6">
        <f t="shared" si="5"/>
        <v>-33.333333333333336</v>
      </c>
      <c r="K32" s="6">
        <f t="shared" si="5"/>
        <v>-25</v>
      </c>
      <c r="L32" s="6">
        <f t="shared" si="5"/>
        <v>-20</v>
      </c>
      <c r="M32" s="6">
        <f t="shared" si="5"/>
        <v>-16.666666666666668</v>
      </c>
    </row>
  </sheetData>
  <mergeCells count="3">
    <mergeCell ref="B4:M4"/>
    <mergeCell ref="B16:M16"/>
    <mergeCell ref="B29:M29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A1">
      <selection activeCell="R43" sqref="R43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4156508</v>
      </c>
      <c r="F1" t="s">
        <v>79</v>
      </c>
      <c r="G1" t="s">
        <v>82</v>
      </c>
      <c r="H1">
        <v>4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503.52</v>
      </c>
      <c r="O1" t="s">
        <v>84</v>
      </c>
      <c r="P1" t="s">
        <v>82</v>
      </c>
      <c r="Q1" s="2">
        <v>0.311691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-0.250838</v>
      </c>
      <c r="D3" s="2">
        <v>-0.00133091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-0.0002093</v>
      </c>
      <c r="D4" s="2">
        <v>-0.000122231</v>
      </c>
      <c r="S4">
        <v>0</v>
      </c>
      <c r="U4" s="6">
        <f aca="true" ca="1" t="shared" si="2" ref="U4:U10">OFFSET($A$1,U$1+$T$1*$S4-1,13)</f>
        <v>503.52</v>
      </c>
      <c r="V4" s="6"/>
      <c r="W4" s="12">
        <f ca="1">OFFSET($A$1,W$1+$T$1*$S4-1,16)</f>
        <v>0.311691</v>
      </c>
      <c r="X4" s="6">
        <f aca="true" ca="1" t="shared" si="3" ref="X4:AE10">OFFSET($A$1,X$1+$T$1*$S4-1,2)*10000*$T$2</f>
        <v>-2508.38</v>
      </c>
      <c r="Y4" s="6">
        <f ca="1" t="shared" si="3"/>
        <v>-2.093</v>
      </c>
      <c r="Z4" s="6">
        <f ca="1" t="shared" si="3"/>
        <v>-7.34051</v>
      </c>
      <c r="AA4" s="6">
        <f ca="1" t="shared" si="3"/>
        <v>5.43724</v>
      </c>
      <c r="AB4" s="6">
        <f ca="1" t="shared" si="3"/>
        <v>-1.39228</v>
      </c>
      <c r="AC4" s="6">
        <f ca="1" t="shared" si="3"/>
        <v>7.04272</v>
      </c>
      <c r="AD4" s="6">
        <f ca="1" t="shared" si="3"/>
        <v>-1.74523</v>
      </c>
      <c r="AE4" s="6">
        <f ca="1" t="shared" si="3"/>
        <v>34.2595</v>
      </c>
      <c r="AF4" s="6">
        <f aca="true" ca="1" t="shared" si="4" ref="AF4:AM10">OFFSET($A$1,AF$1+$T$1*$S4-1,3)*10000*$T$2</f>
        <v>-13.3091</v>
      </c>
      <c r="AG4" s="6">
        <f ca="1" t="shared" si="4"/>
        <v>-1.2223099999999998</v>
      </c>
      <c r="AH4" s="6">
        <f ca="1" t="shared" si="4"/>
        <v>0.8227220000000001</v>
      </c>
      <c r="AI4" s="6">
        <f ca="1" t="shared" si="4"/>
        <v>-0.896718</v>
      </c>
      <c r="AJ4" s="6">
        <f ca="1" t="shared" si="4"/>
        <v>3.63518</v>
      </c>
      <c r="AK4" s="6">
        <f ca="1" t="shared" si="4"/>
        <v>-2.33639</v>
      </c>
      <c r="AL4" s="6">
        <f ca="1" t="shared" si="4"/>
        <v>15.795399999999999</v>
      </c>
      <c r="AM4" s="6">
        <f ca="1" t="shared" si="4"/>
        <v>-13.91</v>
      </c>
    </row>
    <row r="5" spans="2:39" ht="12.75">
      <c r="B5">
        <v>4</v>
      </c>
      <c r="C5" s="2">
        <v>-0.000734051</v>
      </c>
      <c r="D5" s="2">
        <v>8.22722E-05</v>
      </c>
      <c r="S5">
        <v>1</v>
      </c>
      <c r="U5" s="6">
        <f ca="1" t="shared" si="2"/>
        <v>1002.82</v>
      </c>
      <c r="V5" s="6"/>
      <c r="W5" s="12">
        <f aca="true" ca="1" t="shared" si="5" ref="W5:W10">OFFSET($A$1,W$1+$T$1*$S5-1,16)</f>
        <v>0.605999</v>
      </c>
      <c r="X5" s="6">
        <f ca="1" t="shared" si="3"/>
        <v>-2503.1</v>
      </c>
      <c r="Y5" s="6">
        <f ca="1" t="shared" si="3"/>
        <v>1.03587</v>
      </c>
      <c r="Z5" s="6">
        <f ca="1" t="shared" si="3"/>
        <v>-6.77415</v>
      </c>
      <c r="AA5" s="6">
        <f ca="1" t="shared" si="3"/>
        <v>5.2256100000000005</v>
      </c>
      <c r="AB5" s="6">
        <f ca="1" t="shared" si="3"/>
        <v>-1.21292</v>
      </c>
      <c r="AC5" s="6">
        <f ca="1" t="shared" si="3"/>
        <v>7.3725</v>
      </c>
      <c r="AD5" s="6">
        <f ca="1" t="shared" si="3"/>
        <v>-1.23723</v>
      </c>
      <c r="AE5" s="6">
        <f ca="1" t="shared" si="3"/>
        <v>31.5546</v>
      </c>
      <c r="AF5" s="6">
        <f ca="1" t="shared" si="4"/>
        <v>-12.0578</v>
      </c>
      <c r="AG5" s="6">
        <f ca="1" t="shared" si="4"/>
        <v>-1.2925600000000002</v>
      </c>
      <c r="AH5" s="6">
        <f ca="1" t="shared" si="4"/>
        <v>0.8492890000000001</v>
      </c>
      <c r="AI5" s="6">
        <f ca="1" t="shared" si="4"/>
        <v>-0.935434</v>
      </c>
      <c r="AJ5" s="6">
        <f ca="1" t="shared" si="4"/>
        <v>4.03367</v>
      </c>
      <c r="AK5" s="6">
        <f ca="1" t="shared" si="4"/>
        <v>-2.08954</v>
      </c>
      <c r="AL5" s="6">
        <f ca="1" t="shared" si="4"/>
        <v>14.5451</v>
      </c>
      <c r="AM5" s="6">
        <f ca="1" t="shared" si="4"/>
        <v>-14.3078</v>
      </c>
    </row>
    <row r="6" spans="2:39" ht="12.75">
      <c r="B6">
        <v>5</v>
      </c>
      <c r="C6" s="2">
        <v>0.000543724</v>
      </c>
      <c r="D6" s="2">
        <v>-8.96718E-05</v>
      </c>
      <c r="S6">
        <v>2</v>
      </c>
      <c r="U6" s="6">
        <f ca="1" t="shared" si="2"/>
        <v>1302.51</v>
      </c>
      <c r="V6" s="6"/>
      <c r="W6" s="12">
        <f ca="1" t="shared" si="5"/>
        <v>0.737856</v>
      </c>
      <c r="X6" s="6">
        <f ca="1" t="shared" si="3"/>
        <v>-2498.38</v>
      </c>
      <c r="Y6" s="6">
        <f ca="1" t="shared" si="3"/>
        <v>4.26954</v>
      </c>
      <c r="Z6" s="6">
        <f ca="1" t="shared" si="3"/>
        <v>-6.0942799999999995</v>
      </c>
      <c r="AA6" s="6">
        <f ca="1" t="shared" si="3"/>
        <v>5.26665</v>
      </c>
      <c r="AB6" s="6">
        <f ca="1" t="shared" si="3"/>
        <v>-1.19277</v>
      </c>
      <c r="AC6" s="6">
        <f ca="1" t="shared" si="3"/>
        <v>7.699789999999999</v>
      </c>
      <c r="AD6" s="6">
        <f ca="1" t="shared" si="3"/>
        <v>-1.78784</v>
      </c>
      <c r="AE6" s="6">
        <f ca="1" t="shared" si="3"/>
        <v>33.2566</v>
      </c>
      <c r="AF6" s="6">
        <f ca="1" t="shared" si="4"/>
        <v>-11.5554</v>
      </c>
      <c r="AG6" s="6">
        <f ca="1" t="shared" si="4"/>
        <v>-1.34798</v>
      </c>
      <c r="AH6" s="6">
        <f ca="1" t="shared" si="4"/>
        <v>0.944315</v>
      </c>
      <c r="AI6" s="6">
        <f ca="1" t="shared" si="4"/>
        <v>-0.942591</v>
      </c>
      <c r="AJ6" s="6">
        <f ca="1" t="shared" si="4"/>
        <v>4.05973</v>
      </c>
      <c r="AK6" s="6">
        <f ca="1" t="shared" si="4"/>
        <v>-2.9851600000000005</v>
      </c>
      <c r="AL6" s="6">
        <f ca="1" t="shared" si="4"/>
        <v>15.4071</v>
      </c>
      <c r="AM6" s="6">
        <f ca="1" t="shared" si="4"/>
        <v>-15.1713</v>
      </c>
    </row>
    <row r="7" spans="2:39" ht="12.75">
      <c r="B7">
        <v>6</v>
      </c>
      <c r="C7" s="2">
        <v>-0.000139228</v>
      </c>
      <c r="D7" s="2">
        <v>0.000363518</v>
      </c>
      <c r="S7">
        <v>3</v>
      </c>
      <c r="U7" s="6">
        <f ca="1" t="shared" si="2"/>
        <v>1502.24</v>
      </c>
      <c r="V7" s="6"/>
      <c r="W7" s="12">
        <f ca="1" t="shared" si="5"/>
        <v>0.798891</v>
      </c>
      <c r="X7" s="6">
        <f ca="1" t="shared" si="3"/>
        <v>-2495.5</v>
      </c>
      <c r="Y7" s="6">
        <f ca="1" t="shared" si="3"/>
        <v>6.46593</v>
      </c>
      <c r="Z7" s="6">
        <f ca="1" t="shared" si="3"/>
        <v>-5.67889</v>
      </c>
      <c r="AA7" s="6">
        <f ca="1" t="shared" si="3"/>
        <v>5.27217</v>
      </c>
      <c r="AB7" s="6">
        <f ca="1" t="shared" si="3"/>
        <v>-1.55234</v>
      </c>
      <c r="AC7" s="6">
        <f ca="1" t="shared" si="3"/>
        <v>7.41612</v>
      </c>
      <c r="AD7" s="6">
        <f ca="1" t="shared" si="3"/>
        <v>-1.53485</v>
      </c>
      <c r="AE7" s="6">
        <f ca="1" t="shared" si="3"/>
        <v>31.4993</v>
      </c>
      <c r="AF7" s="6">
        <f ca="1" t="shared" si="4"/>
        <v>-10.975900000000001</v>
      </c>
      <c r="AG7" s="6">
        <f ca="1" t="shared" si="4"/>
        <v>-1.3242099999999999</v>
      </c>
      <c r="AH7" s="6">
        <f ca="1" t="shared" si="4"/>
        <v>0.883097</v>
      </c>
      <c r="AI7" s="6">
        <f ca="1" t="shared" si="4"/>
        <v>-0.9376920000000001</v>
      </c>
      <c r="AJ7" s="6">
        <f ca="1" t="shared" si="4"/>
        <v>4.21459</v>
      </c>
      <c r="AK7" s="6">
        <f ca="1" t="shared" si="4"/>
        <v>-2.7486099999999998</v>
      </c>
      <c r="AL7" s="6">
        <f ca="1" t="shared" si="4"/>
        <v>14.6499</v>
      </c>
      <c r="AM7" s="6">
        <f ca="1" t="shared" si="4"/>
        <v>-16.2503</v>
      </c>
    </row>
    <row r="8" spans="2:39" ht="12.75">
      <c r="B8">
        <v>7</v>
      </c>
      <c r="C8" s="2">
        <v>0.000704272</v>
      </c>
      <c r="D8" s="2">
        <v>-0.000233639</v>
      </c>
      <c r="S8">
        <v>4</v>
      </c>
      <c r="U8" s="6">
        <f ca="1" t="shared" si="2"/>
        <v>1602.1</v>
      </c>
      <c r="V8" s="6"/>
      <c r="W8" s="12">
        <f ca="1" t="shared" si="5"/>
        <v>0.824136</v>
      </c>
      <c r="X8" s="6">
        <f ca="1" t="shared" si="3"/>
        <v>-2493.9900000000002</v>
      </c>
      <c r="Y8" s="6">
        <f ca="1" t="shared" si="3"/>
        <v>7.55262</v>
      </c>
      <c r="Z8" s="6">
        <f ca="1" t="shared" si="3"/>
        <v>-5.374899999999999</v>
      </c>
      <c r="AA8" s="6">
        <f ca="1" t="shared" si="3"/>
        <v>5.2577799999999995</v>
      </c>
      <c r="AB8" s="6">
        <f ca="1" t="shared" si="3"/>
        <v>-1.55461</v>
      </c>
      <c r="AC8" s="6">
        <f ca="1" t="shared" si="3"/>
        <v>7.37787</v>
      </c>
      <c r="AD8" s="6">
        <f ca="1" t="shared" si="3"/>
        <v>-1.37148</v>
      </c>
      <c r="AE8" s="6">
        <f ca="1" t="shared" si="3"/>
        <v>30.8985</v>
      </c>
      <c r="AF8" s="6">
        <f ca="1" t="shared" si="4"/>
        <v>-10.7515</v>
      </c>
      <c r="AG8" s="6">
        <f ca="1" t="shared" si="4"/>
        <v>-1.3360800000000002</v>
      </c>
      <c r="AH8" s="6">
        <f ca="1" t="shared" si="4"/>
        <v>0.9314020000000001</v>
      </c>
      <c r="AI8" s="6">
        <f ca="1" t="shared" si="4"/>
        <v>-1.02029</v>
      </c>
      <c r="AJ8" s="6">
        <f ca="1" t="shared" si="4"/>
        <v>4.26731</v>
      </c>
      <c r="AK8" s="6">
        <f ca="1" t="shared" si="4"/>
        <v>-2.35571</v>
      </c>
      <c r="AL8" s="6">
        <f ca="1" t="shared" si="4"/>
        <v>15.5945</v>
      </c>
      <c r="AM8" s="6">
        <f ca="1" t="shared" si="4"/>
        <v>-17.727999999999998</v>
      </c>
    </row>
    <row r="9" spans="2:39" ht="12.75">
      <c r="B9">
        <v>8</v>
      </c>
      <c r="C9" s="2">
        <v>-0.000174523</v>
      </c>
      <c r="D9" s="2">
        <v>0.00157954</v>
      </c>
      <c r="S9">
        <v>5</v>
      </c>
      <c r="U9" s="6">
        <f ca="1" t="shared" si="2"/>
        <v>1702</v>
      </c>
      <c r="V9" s="6"/>
      <c r="W9" s="12">
        <f ca="1" t="shared" si="5"/>
        <v>0.846623</v>
      </c>
      <c r="X9" s="6">
        <f ca="1" t="shared" si="3"/>
        <v>-2492.58</v>
      </c>
      <c r="Y9" s="6">
        <f ca="1" t="shared" si="3"/>
        <v>8.56247</v>
      </c>
      <c r="Z9" s="6">
        <f ca="1" t="shared" si="3"/>
        <v>-5.128799999999999</v>
      </c>
      <c r="AA9" s="6">
        <f ca="1" t="shared" si="3"/>
        <v>5.18797</v>
      </c>
      <c r="AB9" s="6">
        <f ca="1" t="shared" si="3"/>
        <v>-1.2583900000000001</v>
      </c>
      <c r="AC9" s="6">
        <f ca="1" t="shared" si="3"/>
        <v>7.65142</v>
      </c>
      <c r="AD9" s="6">
        <f ca="1" t="shared" si="3"/>
        <v>-1.3887900000000002</v>
      </c>
      <c r="AE9" s="6">
        <f ca="1" t="shared" si="3"/>
        <v>31.8361</v>
      </c>
      <c r="AF9" s="6">
        <f ca="1" t="shared" si="4"/>
        <v>-11.0935</v>
      </c>
      <c r="AG9" s="6">
        <f ca="1" t="shared" si="4"/>
        <v>-1.35907</v>
      </c>
      <c r="AH9" s="6">
        <f ca="1" t="shared" si="4"/>
        <v>0.880552</v>
      </c>
      <c r="AI9" s="6">
        <f ca="1" t="shared" si="4"/>
        <v>-0.665515</v>
      </c>
      <c r="AJ9" s="6">
        <f ca="1" t="shared" si="4"/>
        <v>4.01602</v>
      </c>
      <c r="AK9" s="6">
        <f ca="1" t="shared" si="4"/>
        <v>-2.29175</v>
      </c>
      <c r="AL9" s="6">
        <f ca="1" t="shared" si="4"/>
        <v>15.741100000000001</v>
      </c>
      <c r="AM9" s="6">
        <f ca="1" t="shared" si="4"/>
        <v>-14.3859</v>
      </c>
    </row>
    <row r="10" spans="2:39" ht="12.75">
      <c r="B10">
        <v>9</v>
      </c>
      <c r="C10" s="2">
        <v>0.00342595</v>
      </c>
      <c r="D10" s="2">
        <v>-0.001391</v>
      </c>
      <c r="S10">
        <v>6</v>
      </c>
      <c r="U10" s="6">
        <f ca="1" t="shared" si="2"/>
        <v>1801.85</v>
      </c>
      <c r="V10" s="6"/>
      <c r="W10" s="12">
        <f ca="1" t="shared" si="5"/>
        <v>0.866536</v>
      </c>
      <c r="X10" s="6">
        <f ca="1" t="shared" si="3"/>
        <v>-2491.09</v>
      </c>
      <c r="Y10" s="6">
        <f ca="1" t="shared" si="3"/>
        <v>9.54062</v>
      </c>
      <c r="Z10" s="6">
        <f ca="1" t="shared" si="3"/>
        <v>-4.85181</v>
      </c>
      <c r="AA10" s="6">
        <f ca="1" t="shared" si="3"/>
        <v>5.14655</v>
      </c>
      <c r="AB10" s="6">
        <f ca="1" t="shared" si="3"/>
        <v>-1.3870500000000001</v>
      </c>
      <c r="AC10" s="6">
        <f ca="1" t="shared" si="3"/>
        <v>7.47905</v>
      </c>
      <c r="AD10" s="6">
        <f ca="1" t="shared" si="3"/>
        <v>-1.23278</v>
      </c>
      <c r="AE10" s="6">
        <f ca="1" t="shared" si="3"/>
        <v>31.3427</v>
      </c>
      <c r="AF10" s="6">
        <f ca="1" t="shared" si="4"/>
        <v>-10.7391</v>
      </c>
      <c r="AG10" s="6">
        <f ca="1" t="shared" si="4"/>
        <v>-1.33304</v>
      </c>
      <c r="AH10" s="6">
        <f ca="1" t="shared" si="4"/>
        <v>0.896864</v>
      </c>
      <c r="AI10" s="6">
        <f ca="1" t="shared" si="4"/>
        <v>-0.747864</v>
      </c>
      <c r="AJ10" s="6">
        <f ca="1" t="shared" si="4"/>
        <v>4.20216</v>
      </c>
      <c r="AK10" s="6">
        <f ca="1" t="shared" si="4"/>
        <v>-2.50768</v>
      </c>
      <c r="AL10" s="6">
        <f ca="1" t="shared" si="4"/>
        <v>15.695500000000001</v>
      </c>
      <c r="AM10" s="6">
        <f ca="1" t="shared" si="4"/>
        <v>-12.892900000000001</v>
      </c>
    </row>
    <row r="11" spans="2:39" ht="12.75">
      <c r="B11">
        <v>10</v>
      </c>
      <c r="C11" s="2">
        <v>0.00106402</v>
      </c>
      <c r="D11" s="2">
        <v>0.00455146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0.00752561</v>
      </c>
      <c r="D12" s="2">
        <v>-0.00505395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0.0126176</v>
      </c>
      <c r="D13" s="2">
        <v>0.0161649</v>
      </c>
      <c r="U13" t="s">
        <v>113</v>
      </c>
      <c r="V13">
        <f>-PI()/2</f>
        <v>-1.5707963267948966</v>
      </c>
      <c r="W13" t="s">
        <v>114</v>
      </c>
    </row>
    <row r="14" spans="2:39" ht="12.75">
      <c r="B14">
        <v>13</v>
      </c>
      <c r="C14" s="2">
        <v>0.0615148</v>
      </c>
      <c r="D14" s="2">
        <v>-0.0476608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0.119538</v>
      </c>
      <c r="D15" s="2">
        <v>0.0900556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4156508</v>
      </c>
      <c r="F16" t="s">
        <v>79</v>
      </c>
      <c r="G16" t="s">
        <v>82</v>
      </c>
      <c r="H16">
        <v>4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1002.82</v>
      </c>
      <c r="O16" t="s">
        <v>84</v>
      </c>
      <c r="P16" t="s">
        <v>82</v>
      </c>
      <c r="Q16" s="2">
        <v>0.605999</v>
      </c>
      <c r="U16" s="6">
        <f>U4</f>
        <v>503.52</v>
      </c>
      <c r="X16" s="6">
        <f>X4*COS(X$14*$V$13)+AF4*SIN(X$14*$V$13)</f>
        <v>2508.38</v>
      </c>
      <c r="Y16" s="6">
        <f aca="true" t="shared" si="7" ref="Y16:AE22">Y4*COS(Y$14*$V$13)+AG4*SIN(Y$14*$V$13)</f>
        <v>-1.2223099999999993</v>
      </c>
      <c r="Z16" s="6">
        <f t="shared" si="7"/>
        <v>-7.34051</v>
      </c>
      <c r="AA16" s="6">
        <f t="shared" si="7"/>
        <v>0.8967180000000017</v>
      </c>
      <c r="AB16" s="6">
        <f t="shared" si="7"/>
        <v>1.3922799999999986</v>
      </c>
      <c r="AC16" s="6">
        <f t="shared" si="7"/>
        <v>-2.3363900000000033</v>
      </c>
      <c r="AD16" s="6">
        <f t="shared" si="7"/>
        <v>-1.7452299999999923</v>
      </c>
      <c r="AE16" s="6">
        <f t="shared" si="7"/>
        <v>13.91000000000002</v>
      </c>
      <c r="AF16" s="6">
        <f>AF4*COS(AF$14*$V$13)-X4*SIN(AF$14*$V$13)</f>
        <v>13.309099999999694</v>
      </c>
      <c r="AG16" s="6">
        <f aca="true" t="shared" si="8" ref="AG16:AM22">AG4*COS(AG$14*$V$13)-Y4*SIN(AG$14*$V$13)</f>
        <v>2.0930000000000004</v>
      </c>
      <c r="AH16" s="6">
        <f t="shared" si="8"/>
        <v>0.8227220000000018</v>
      </c>
      <c r="AI16" s="6">
        <f t="shared" si="8"/>
        <v>5.43724</v>
      </c>
      <c r="AJ16" s="6">
        <f t="shared" si="8"/>
        <v>-3.6351800000000005</v>
      </c>
      <c r="AK16" s="6">
        <f t="shared" si="8"/>
        <v>-7.042719999999999</v>
      </c>
      <c r="AL16" s="6">
        <f t="shared" si="8"/>
        <v>15.795399999999999</v>
      </c>
      <c r="AM16" s="6">
        <f t="shared" si="8"/>
        <v>34.259499999999996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1002.82</v>
      </c>
      <c r="X17" s="6">
        <f aca="true" t="shared" si="10" ref="X17:X22">X5*COS(X$14*$V$13)+AF5*SIN(X$14*$V$13)</f>
        <v>2503.1</v>
      </c>
      <c r="Y17" s="6">
        <f t="shared" si="7"/>
        <v>-1.2925600000000004</v>
      </c>
      <c r="Z17" s="6">
        <f t="shared" si="7"/>
        <v>-6.77415</v>
      </c>
      <c r="AA17" s="6">
        <f t="shared" si="7"/>
        <v>0.9354340000000015</v>
      </c>
      <c r="AB17" s="6">
        <f t="shared" si="7"/>
        <v>1.2129199999999984</v>
      </c>
      <c r="AC17" s="6">
        <f t="shared" si="7"/>
        <v>-2.089540000000003</v>
      </c>
      <c r="AD17" s="6">
        <f t="shared" si="7"/>
        <v>-1.237229999999993</v>
      </c>
      <c r="AE17" s="6">
        <f t="shared" si="7"/>
        <v>14.307800000000018</v>
      </c>
      <c r="AF17" s="6">
        <f aca="true" t="shared" si="11" ref="AF17:AF22">AF5*COS(AF$14*$V$13)-X5*SIN(AF$14*$V$13)</f>
        <v>12.057799999999693</v>
      </c>
      <c r="AG17" s="6">
        <f t="shared" si="8"/>
        <v>-1.0358699999999998</v>
      </c>
      <c r="AH17" s="6">
        <f t="shared" si="8"/>
        <v>0.8492890000000017</v>
      </c>
      <c r="AI17" s="6">
        <f t="shared" si="8"/>
        <v>5.2256100000000005</v>
      </c>
      <c r="AJ17" s="6">
        <f t="shared" si="8"/>
        <v>-4.033670000000001</v>
      </c>
      <c r="AK17" s="6">
        <f t="shared" si="8"/>
        <v>-7.372499999999999</v>
      </c>
      <c r="AL17" s="6">
        <f t="shared" si="8"/>
        <v>14.5451</v>
      </c>
      <c r="AM17" s="6">
        <f t="shared" si="8"/>
        <v>31.554599999999994</v>
      </c>
    </row>
    <row r="18" spans="2:39" ht="12.75">
      <c r="B18">
        <v>2</v>
      </c>
      <c r="C18" s="2">
        <v>-0.25031</v>
      </c>
      <c r="D18" s="2">
        <v>-0.00120578</v>
      </c>
      <c r="U18" s="6">
        <f t="shared" si="9"/>
        <v>1302.51</v>
      </c>
      <c r="X18" s="6">
        <f t="shared" si="10"/>
        <v>2498.38</v>
      </c>
      <c r="Y18" s="6">
        <f t="shared" si="7"/>
        <v>-1.3479800000000008</v>
      </c>
      <c r="Z18" s="6">
        <f t="shared" si="7"/>
        <v>-6.0942799999999995</v>
      </c>
      <c r="AA18" s="6">
        <f t="shared" si="7"/>
        <v>0.9425910000000016</v>
      </c>
      <c r="AB18" s="6">
        <f t="shared" si="7"/>
        <v>1.1927699999999986</v>
      </c>
      <c r="AC18" s="6">
        <f t="shared" si="7"/>
        <v>-2.9851600000000036</v>
      </c>
      <c r="AD18" s="6">
        <f t="shared" si="7"/>
        <v>-1.7878399999999925</v>
      </c>
      <c r="AE18" s="6">
        <f t="shared" si="7"/>
        <v>15.171300000000018</v>
      </c>
      <c r="AF18" s="6">
        <f t="shared" si="11"/>
        <v>11.555399999999695</v>
      </c>
      <c r="AG18" s="6">
        <f t="shared" si="8"/>
        <v>-4.26954</v>
      </c>
      <c r="AH18" s="6">
        <f t="shared" si="8"/>
        <v>0.9443150000000015</v>
      </c>
      <c r="AI18" s="6">
        <f t="shared" si="8"/>
        <v>5.26665</v>
      </c>
      <c r="AJ18" s="6">
        <f t="shared" si="8"/>
        <v>-4.05973</v>
      </c>
      <c r="AK18" s="6">
        <f t="shared" si="8"/>
        <v>-7.699789999999998</v>
      </c>
      <c r="AL18" s="6">
        <f t="shared" si="8"/>
        <v>15.4071</v>
      </c>
      <c r="AM18" s="6">
        <f t="shared" si="8"/>
        <v>33.25659999999999</v>
      </c>
    </row>
    <row r="19" spans="2:39" ht="12.75">
      <c r="B19">
        <v>3</v>
      </c>
      <c r="C19" s="2">
        <v>0.000103587</v>
      </c>
      <c r="D19" s="2">
        <v>-0.000129256</v>
      </c>
      <c r="U19" s="6">
        <f t="shared" si="9"/>
        <v>1502.24</v>
      </c>
      <c r="X19" s="6">
        <f t="shared" si="10"/>
        <v>2495.5</v>
      </c>
      <c r="Y19" s="6">
        <f t="shared" si="7"/>
        <v>-1.324210000000001</v>
      </c>
      <c r="Z19" s="6">
        <f t="shared" si="7"/>
        <v>-5.67889</v>
      </c>
      <c r="AA19" s="6">
        <f t="shared" si="7"/>
        <v>0.9376920000000017</v>
      </c>
      <c r="AB19" s="6">
        <f t="shared" si="7"/>
        <v>1.5523399999999985</v>
      </c>
      <c r="AC19" s="6">
        <f t="shared" si="7"/>
        <v>-2.748610000000003</v>
      </c>
      <c r="AD19" s="6">
        <f t="shared" si="7"/>
        <v>-1.534849999999993</v>
      </c>
      <c r="AE19" s="6">
        <f t="shared" si="7"/>
        <v>16.250300000000017</v>
      </c>
      <c r="AF19" s="6">
        <f t="shared" si="11"/>
        <v>10.975899999999696</v>
      </c>
      <c r="AG19" s="6">
        <f t="shared" si="8"/>
        <v>-6.46593</v>
      </c>
      <c r="AH19" s="6">
        <f t="shared" si="8"/>
        <v>0.8830970000000015</v>
      </c>
      <c r="AI19" s="6">
        <f t="shared" si="8"/>
        <v>5.27217</v>
      </c>
      <c r="AJ19" s="6">
        <f t="shared" si="8"/>
        <v>-4.214590000000001</v>
      </c>
      <c r="AK19" s="6">
        <f t="shared" si="8"/>
        <v>-7.416119999999999</v>
      </c>
      <c r="AL19" s="6">
        <f t="shared" si="8"/>
        <v>14.6499</v>
      </c>
      <c r="AM19" s="6">
        <f t="shared" si="8"/>
        <v>31.49929999999999</v>
      </c>
    </row>
    <row r="20" spans="2:39" ht="12.75">
      <c r="B20">
        <v>4</v>
      </c>
      <c r="C20" s="2">
        <v>-0.000677415</v>
      </c>
      <c r="D20" s="2">
        <v>8.49289E-05</v>
      </c>
      <c r="U20" s="6">
        <f t="shared" si="9"/>
        <v>1602.1</v>
      </c>
      <c r="X20" s="6">
        <f t="shared" si="10"/>
        <v>2493.9900000000002</v>
      </c>
      <c r="Y20" s="6">
        <f t="shared" si="7"/>
        <v>-1.3360800000000015</v>
      </c>
      <c r="Z20" s="6">
        <f t="shared" si="7"/>
        <v>-5.374899999999999</v>
      </c>
      <c r="AA20" s="6">
        <f t="shared" si="7"/>
        <v>1.0202900000000015</v>
      </c>
      <c r="AB20" s="6">
        <f t="shared" si="7"/>
        <v>1.5546099999999985</v>
      </c>
      <c r="AC20" s="6">
        <f t="shared" si="7"/>
        <v>-2.3557100000000033</v>
      </c>
      <c r="AD20" s="6">
        <f t="shared" si="7"/>
        <v>-1.3714799999999925</v>
      </c>
      <c r="AE20" s="6">
        <f t="shared" si="7"/>
        <v>17.728000000000016</v>
      </c>
      <c r="AF20" s="6">
        <f t="shared" si="11"/>
        <v>10.751499999999695</v>
      </c>
      <c r="AG20" s="6">
        <f t="shared" si="8"/>
        <v>-7.55262</v>
      </c>
      <c r="AH20" s="6">
        <f t="shared" si="8"/>
        <v>0.9314020000000014</v>
      </c>
      <c r="AI20" s="6">
        <f t="shared" si="8"/>
        <v>5.2577799999999995</v>
      </c>
      <c r="AJ20" s="6">
        <f t="shared" si="8"/>
        <v>-4.267310000000001</v>
      </c>
      <c r="AK20" s="6">
        <f t="shared" si="8"/>
        <v>-7.377869999999999</v>
      </c>
      <c r="AL20" s="6">
        <f t="shared" si="8"/>
        <v>15.5945</v>
      </c>
      <c r="AM20" s="6">
        <f t="shared" si="8"/>
        <v>30.898499999999988</v>
      </c>
    </row>
    <row r="21" spans="2:39" ht="12.75">
      <c r="B21">
        <v>5</v>
      </c>
      <c r="C21" s="2">
        <v>0.000522561</v>
      </c>
      <c r="D21" s="2">
        <v>-9.35434E-05</v>
      </c>
      <c r="U21" s="6">
        <f t="shared" si="9"/>
        <v>1702</v>
      </c>
      <c r="X21" s="6">
        <f t="shared" si="10"/>
        <v>2492.58</v>
      </c>
      <c r="Y21" s="6">
        <f t="shared" si="7"/>
        <v>-1.3590700000000016</v>
      </c>
      <c r="Z21" s="6">
        <f t="shared" si="7"/>
        <v>-5.128799999999999</v>
      </c>
      <c r="AA21" s="6">
        <f t="shared" si="7"/>
        <v>0.6655150000000015</v>
      </c>
      <c r="AB21" s="6">
        <f t="shared" si="7"/>
        <v>1.2583899999999986</v>
      </c>
      <c r="AC21" s="6">
        <f t="shared" si="7"/>
        <v>-2.291750000000003</v>
      </c>
      <c r="AD21" s="6">
        <f t="shared" si="7"/>
        <v>-1.3887899999999924</v>
      </c>
      <c r="AE21" s="6">
        <f t="shared" si="7"/>
        <v>14.385900000000017</v>
      </c>
      <c r="AF21" s="6">
        <f t="shared" si="11"/>
        <v>11.093499999999695</v>
      </c>
      <c r="AG21" s="6">
        <f t="shared" si="8"/>
        <v>-8.56247</v>
      </c>
      <c r="AH21" s="6">
        <f t="shared" si="8"/>
        <v>0.8805520000000012</v>
      </c>
      <c r="AI21" s="6">
        <f t="shared" si="8"/>
        <v>5.18797</v>
      </c>
      <c r="AJ21" s="6">
        <f t="shared" si="8"/>
        <v>-4.016020000000001</v>
      </c>
      <c r="AK21" s="6">
        <f t="shared" si="8"/>
        <v>-7.651419999999999</v>
      </c>
      <c r="AL21" s="6">
        <f t="shared" si="8"/>
        <v>15.741100000000001</v>
      </c>
      <c r="AM21" s="6">
        <f t="shared" si="8"/>
        <v>31.83609999999999</v>
      </c>
    </row>
    <row r="22" spans="2:39" ht="12.75">
      <c r="B22">
        <v>6</v>
      </c>
      <c r="C22" s="2">
        <v>-0.000121292</v>
      </c>
      <c r="D22" s="2">
        <v>0.000403367</v>
      </c>
      <c r="U22" s="6">
        <f t="shared" si="9"/>
        <v>1801.85</v>
      </c>
      <c r="X22" s="6">
        <f t="shared" si="10"/>
        <v>2491.09</v>
      </c>
      <c r="Y22" s="6">
        <f t="shared" si="7"/>
        <v>-1.3330400000000018</v>
      </c>
      <c r="Z22" s="6">
        <f t="shared" si="7"/>
        <v>-4.85181</v>
      </c>
      <c r="AA22" s="6">
        <f t="shared" si="7"/>
        <v>0.7478640000000015</v>
      </c>
      <c r="AB22" s="6">
        <f t="shared" si="7"/>
        <v>1.3870499999999986</v>
      </c>
      <c r="AC22" s="6">
        <f t="shared" si="7"/>
        <v>-2.5076800000000032</v>
      </c>
      <c r="AD22" s="6">
        <f t="shared" si="7"/>
        <v>-1.2327799999999922</v>
      </c>
      <c r="AE22" s="6">
        <f t="shared" si="7"/>
        <v>12.892900000000019</v>
      </c>
      <c r="AF22" s="6">
        <f t="shared" si="11"/>
        <v>10.739099999999695</v>
      </c>
      <c r="AG22" s="6">
        <f t="shared" si="8"/>
        <v>-9.54062</v>
      </c>
      <c r="AH22" s="6">
        <f t="shared" si="8"/>
        <v>0.8968640000000012</v>
      </c>
      <c r="AI22" s="6">
        <f t="shared" si="8"/>
        <v>5.14655</v>
      </c>
      <c r="AJ22" s="6">
        <f t="shared" si="8"/>
        <v>-4.202160000000001</v>
      </c>
      <c r="AK22" s="6">
        <f t="shared" si="8"/>
        <v>-7.479049999999999</v>
      </c>
      <c r="AL22" s="6">
        <f t="shared" si="8"/>
        <v>15.695500000000001</v>
      </c>
      <c r="AM22" s="6">
        <f t="shared" si="8"/>
        <v>31.342699999999994</v>
      </c>
    </row>
    <row r="23" spans="2:33" ht="12.75">
      <c r="B23">
        <v>7</v>
      </c>
      <c r="C23" s="2">
        <v>0.00073725</v>
      </c>
      <c r="D23" s="2">
        <v>-0.000208954</v>
      </c>
      <c r="AG23" s="1"/>
    </row>
    <row r="24" spans="2:33" ht="12.75">
      <c r="B24">
        <v>8</v>
      </c>
      <c r="C24" s="2">
        <v>-0.000123723</v>
      </c>
      <c r="D24" s="2">
        <v>0.00145451</v>
      </c>
      <c r="AG24" s="1"/>
    </row>
    <row r="25" spans="2:33" ht="12.75">
      <c r="B25">
        <v>9</v>
      </c>
      <c r="C25" s="2">
        <v>0.00315546</v>
      </c>
      <c r="D25" s="2">
        <v>-0.00143078</v>
      </c>
      <c r="AG25" s="1"/>
    </row>
    <row r="26" spans="2:33" ht="12.75">
      <c r="B26">
        <v>10</v>
      </c>
      <c r="C26" s="2">
        <v>0.00191129</v>
      </c>
      <c r="D26" s="2">
        <v>0.00515169</v>
      </c>
      <c r="AG26" s="1"/>
    </row>
    <row r="27" spans="2:33" ht="12.75">
      <c r="B27">
        <v>11</v>
      </c>
      <c r="C27" s="2">
        <v>0.00722492</v>
      </c>
      <c r="D27" s="2">
        <v>-0.00387478</v>
      </c>
      <c r="AG27" s="1"/>
    </row>
    <row r="28" spans="2:33" ht="12.75">
      <c r="B28">
        <v>12</v>
      </c>
      <c r="C28" s="2">
        <v>0.0148598</v>
      </c>
      <c r="D28" s="2">
        <v>0.0171625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0.066846</v>
      </c>
      <c r="D29" s="2">
        <v>-0.0566694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0.136004</v>
      </c>
      <c r="D30" s="2">
        <v>0.0925568</v>
      </c>
      <c r="U30" t="s">
        <v>111</v>
      </c>
      <c r="V30" s="11">
        <f>K1</f>
        <v>0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4156508</v>
      </c>
      <c r="F31" t="s">
        <v>79</v>
      </c>
      <c r="G31" t="s">
        <v>82</v>
      </c>
      <c r="H31">
        <v>4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1302.51</v>
      </c>
      <c r="O31" t="s">
        <v>84</v>
      </c>
      <c r="P31" t="s">
        <v>82</v>
      </c>
      <c r="Q31" s="2">
        <v>0.737856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503.52</v>
      </c>
      <c r="X32" s="13"/>
    </row>
    <row r="33" spans="2:32" ht="12.75">
      <c r="B33">
        <v>2</v>
      </c>
      <c r="C33" s="2">
        <v>-0.249838</v>
      </c>
      <c r="D33" s="2">
        <v>-0.00115554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0.000426954</v>
      </c>
      <c r="D34" s="2">
        <v>-0.000134798</v>
      </c>
      <c r="V34" s="11">
        <f aca="true" t="shared" si="12" ref="V34:V44">W34+$V$30</f>
        <v>-0.5</v>
      </c>
      <c r="W34">
        <v>-0.5</v>
      </c>
      <c r="Y34" s="4">
        <f>Y$29*AG$16*$W34^Y$30</f>
        <v>-0.5232500000000001</v>
      </c>
      <c r="Z34" s="4">
        <f>Z$29*Z$16*$W34^Z$30</f>
        <v>-0.91756375</v>
      </c>
      <c r="AA34" s="4">
        <f>AA$29*AI$16*$W34^AA$30</f>
        <v>0.3398275</v>
      </c>
      <c r="AB34" s="4">
        <f>AB$29*AB$16*$W34^AB$30</f>
        <v>-0.04350874999999996</v>
      </c>
      <c r="AC34" s="4">
        <f>AC$29*AK$16*$W34^AC$30</f>
        <v>0.11004249999999999</v>
      </c>
      <c r="AD34" s="4">
        <f>AD$29*AD$16*$W34^AD$30</f>
        <v>-0.01363460937499994</v>
      </c>
      <c r="AE34" s="4">
        <f>AE$29*AM$16*$W34^AE$30</f>
        <v>0.13382617187499998</v>
      </c>
      <c r="AF34" s="4">
        <f>SUM(Y34:AE34)</f>
        <v>-0.9142609375000001</v>
      </c>
    </row>
    <row r="35" spans="2:32" ht="12.75">
      <c r="B35">
        <v>4</v>
      </c>
      <c r="C35" s="2">
        <v>-0.000609428</v>
      </c>
      <c r="D35" s="2">
        <v>9.44315E-05</v>
      </c>
      <c r="V35" s="11">
        <f t="shared" si="12"/>
        <v>-0.4</v>
      </c>
      <c r="W35">
        <v>-0.4</v>
      </c>
      <c r="Y35" s="4">
        <f aca="true" t="shared" si="13" ref="Y35:Y44">Y$29*AG$16*$W35^Y$30</f>
        <v>-0.3348800000000001</v>
      </c>
      <c r="Z35" s="4">
        <f aca="true" t="shared" si="14" ref="Z35:Z44">Z$29*Z$16*$W35^Z$30</f>
        <v>-0.4697926400000001</v>
      </c>
      <c r="AA35" s="4">
        <f aca="true" t="shared" si="15" ref="AA35:AA44">AA$29*AI$16*$W35^AA$30</f>
        <v>0.13919334400000005</v>
      </c>
      <c r="AB35" s="4">
        <f aca="true" t="shared" si="16" ref="AB35:AB44">AB$29*AB$16*$W35^AB$30</f>
        <v>-0.014256947199999995</v>
      </c>
      <c r="AC35" s="4">
        <f aca="true" t="shared" si="17" ref="AC35:AC44">AC$29*AK$16*$W35^AC$30</f>
        <v>0.028846981120000014</v>
      </c>
      <c r="AD35" s="4">
        <f aca="true" t="shared" si="18" ref="AD35:AD44">AD$29*AD$16*$W35^AD$30</f>
        <v>-0.0028593848319999897</v>
      </c>
      <c r="AE35" s="4">
        <f aca="true" t="shared" si="19" ref="AE35:AE44">AE$29*AM$16*$W35^AE$30</f>
        <v>0.022452305920000016</v>
      </c>
      <c r="AF35" s="4">
        <f aca="true" t="shared" si="20" ref="AF35:AF44">SUM(Y35:AE35)</f>
        <v>-0.631296340992</v>
      </c>
    </row>
    <row r="36" spans="2:32" ht="12.75">
      <c r="B36">
        <v>5</v>
      </c>
      <c r="C36" s="2">
        <v>0.000526665</v>
      </c>
      <c r="D36" s="2">
        <v>-9.42591E-05</v>
      </c>
      <c r="V36" s="11">
        <f t="shared" si="12"/>
        <v>-0.3</v>
      </c>
      <c r="W36">
        <v>-0.3</v>
      </c>
      <c r="Y36" s="4">
        <f t="shared" si="13"/>
        <v>-0.18837000000000004</v>
      </c>
      <c r="Z36" s="4">
        <f t="shared" si="14"/>
        <v>-0.19819377</v>
      </c>
      <c r="AA36" s="4">
        <f t="shared" si="15"/>
        <v>0.044041644</v>
      </c>
      <c r="AB36" s="4">
        <f t="shared" si="16"/>
        <v>-0.0033832403999999967</v>
      </c>
      <c r="AC36" s="4">
        <f t="shared" si="17"/>
        <v>0.005134142879999999</v>
      </c>
      <c r="AD36" s="4">
        <f t="shared" si="18"/>
        <v>-0.0003816818009999983</v>
      </c>
      <c r="AE36" s="4">
        <f t="shared" si="19"/>
        <v>0.0022477657949999995</v>
      </c>
      <c r="AF36" s="4">
        <f t="shared" si="20"/>
        <v>-0.338905139526</v>
      </c>
    </row>
    <row r="37" spans="2:32" ht="12.75">
      <c r="B37">
        <v>6</v>
      </c>
      <c r="C37" s="2">
        <v>-0.000119277</v>
      </c>
      <c r="D37" s="2">
        <v>0.000405973</v>
      </c>
      <c r="V37" s="11">
        <f t="shared" si="12"/>
        <v>-0.2</v>
      </c>
      <c r="W37">
        <v>-0.2</v>
      </c>
      <c r="Y37" s="4">
        <f t="shared" si="13"/>
        <v>-0.08372000000000003</v>
      </c>
      <c r="Z37" s="4">
        <f t="shared" si="14"/>
        <v>-0.05872408000000001</v>
      </c>
      <c r="AA37" s="4">
        <f t="shared" si="15"/>
        <v>0.008699584000000003</v>
      </c>
      <c r="AB37" s="4">
        <f t="shared" si="16"/>
        <v>-0.00044552959999999983</v>
      </c>
      <c r="AC37" s="4">
        <f t="shared" si="17"/>
        <v>0.0004507340800000002</v>
      </c>
      <c r="AD37" s="4">
        <f t="shared" si="18"/>
        <v>-2.233894399999992E-05</v>
      </c>
      <c r="AE37" s="4">
        <f t="shared" si="19"/>
        <v>8.770432000000006E-05</v>
      </c>
      <c r="AF37" s="4">
        <f t="shared" si="20"/>
        <v>-0.13367392614400003</v>
      </c>
    </row>
    <row r="38" spans="2:32" ht="12.75">
      <c r="B38">
        <v>7</v>
      </c>
      <c r="C38" s="2">
        <v>0.000769979</v>
      </c>
      <c r="D38" s="2">
        <v>-0.000298516</v>
      </c>
      <c r="V38" s="11">
        <f t="shared" si="12"/>
        <v>-0.1</v>
      </c>
      <c r="W38">
        <v>-0.1</v>
      </c>
      <c r="Y38" s="4">
        <f t="shared" si="13"/>
        <v>-0.020930000000000008</v>
      </c>
      <c r="Z38" s="4">
        <f t="shared" si="14"/>
        <v>-0.0073405100000000015</v>
      </c>
      <c r="AA38" s="4">
        <f t="shared" si="15"/>
        <v>0.0005437240000000002</v>
      </c>
      <c r="AB38" s="4">
        <f t="shared" si="16"/>
        <v>-1.3922799999999995E-05</v>
      </c>
      <c r="AC38" s="4">
        <f t="shared" si="17"/>
        <v>7.0427200000000034E-06</v>
      </c>
      <c r="AD38" s="4">
        <f t="shared" si="18"/>
        <v>-1.7452299999999937E-07</v>
      </c>
      <c r="AE38" s="4">
        <f t="shared" si="19"/>
        <v>3.4259500000000024E-07</v>
      </c>
      <c r="AF38" s="4">
        <f t="shared" si="20"/>
        <v>-0.02773349800800001</v>
      </c>
    </row>
    <row r="39" spans="2:32" ht="12.75">
      <c r="B39">
        <v>8</v>
      </c>
      <c r="C39" s="2">
        <v>-0.000178784</v>
      </c>
      <c r="D39" s="2">
        <v>0.00154071</v>
      </c>
      <c r="V39" s="11">
        <f t="shared" si="12"/>
        <v>0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0.00332566</v>
      </c>
      <c r="D40" s="2">
        <v>-0.00151713</v>
      </c>
      <c r="V40" s="11">
        <f t="shared" si="12"/>
        <v>0.1</v>
      </c>
      <c r="W40">
        <v>0.1</v>
      </c>
      <c r="Y40" s="4">
        <f t="shared" si="13"/>
        <v>-0.020930000000000008</v>
      </c>
      <c r="Z40" s="4">
        <f t="shared" si="14"/>
        <v>0.0073405100000000015</v>
      </c>
      <c r="AA40" s="4">
        <f t="shared" si="15"/>
        <v>0.0005437240000000002</v>
      </c>
      <c r="AB40" s="4">
        <f t="shared" si="16"/>
        <v>1.3922799999999995E-05</v>
      </c>
      <c r="AC40" s="4">
        <f t="shared" si="17"/>
        <v>7.0427200000000034E-06</v>
      </c>
      <c r="AD40" s="4">
        <f t="shared" si="18"/>
        <v>1.7452299999999937E-07</v>
      </c>
      <c r="AE40" s="4">
        <f t="shared" si="19"/>
        <v>3.4259500000000024E-07</v>
      </c>
      <c r="AF40" s="4">
        <f t="shared" si="20"/>
        <v>-0.013024283362000007</v>
      </c>
    </row>
    <row r="41" spans="2:32" ht="12.75">
      <c r="B41">
        <v>10</v>
      </c>
      <c r="C41" s="2">
        <v>0.00186751</v>
      </c>
      <c r="D41" s="2">
        <v>0.005005</v>
      </c>
      <c r="V41" s="11">
        <f t="shared" si="12"/>
        <v>0.2</v>
      </c>
      <c r="W41">
        <v>0.2</v>
      </c>
      <c r="Y41" s="4">
        <f t="shared" si="13"/>
        <v>-0.08372000000000003</v>
      </c>
      <c r="Z41" s="4">
        <f t="shared" si="14"/>
        <v>0.05872408000000001</v>
      </c>
      <c r="AA41" s="4">
        <f t="shared" si="15"/>
        <v>0.008699584000000003</v>
      </c>
      <c r="AB41" s="4">
        <f t="shared" si="16"/>
        <v>0.00044552959999999983</v>
      </c>
      <c r="AC41" s="4">
        <f t="shared" si="17"/>
        <v>0.0004507340800000002</v>
      </c>
      <c r="AD41" s="4">
        <f t="shared" si="18"/>
        <v>2.233894399999992E-05</v>
      </c>
      <c r="AE41" s="4">
        <f t="shared" si="19"/>
        <v>8.770432000000006E-05</v>
      </c>
      <c r="AF41" s="4">
        <f t="shared" si="20"/>
        <v>-0.015290029056000014</v>
      </c>
    </row>
    <row r="42" spans="2:32" ht="12.75">
      <c r="B42">
        <v>11</v>
      </c>
      <c r="C42" s="2">
        <v>0.00723235</v>
      </c>
      <c r="D42" s="2">
        <v>-0.00449299</v>
      </c>
      <c r="V42" s="11">
        <f t="shared" si="12"/>
        <v>0.3</v>
      </c>
      <c r="W42">
        <v>0.3</v>
      </c>
      <c r="Y42" s="4">
        <f t="shared" si="13"/>
        <v>-0.18837000000000004</v>
      </c>
      <c r="Z42" s="4">
        <f t="shared" si="14"/>
        <v>0.19819377</v>
      </c>
      <c r="AA42" s="4">
        <f t="shared" si="15"/>
        <v>0.044041644</v>
      </c>
      <c r="AB42" s="4">
        <f t="shared" si="16"/>
        <v>0.0033832403999999967</v>
      </c>
      <c r="AC42" s="4">
        <f t="shared" si="17"/>
        <v>0.005134142879999999</v>
      </c>
      <c r="AD42" s="4">
        <f t="shared" si="18"/>
        <v>0.0003816818009999983</v>
      </c>
      <c r="AE42" s="4">
        <f t="shared" si="19"/>
        <v>0.0022477657949999995</v>
      </c>
      <c r="AF42" s="4">
        <f t="shared" si="20"/>
        <v>0.06501224487599994</v>
      </c>
    </row>
    <row r="43" spans="2:32" ht="12.75">
      <c r="B43">
        <v>12</v>
      </c>
      <c r="C43" s="2">
        <v>0.0155457</v>
      </c>
      <c r="D43" s="2">
        <v>0.0177158</v>
      </c>
      <c r="V43" s="11">
        <f t="shared" si="12"/>
        <v>0.4</v>
      </c>
      <c r="W43">
        <v>0.4</v>
      </c>
      <c r="Y43" s="4">
        <f t="shared" si="13"/>
        <v>-0.3348800000000001</v>
      </c>
      <c r="Z43" s="4">
        <f t="shared" si="14"/>
        <v>0.4697926400000001</v>
      </c>
      <c r="AA43" s="4">
        <f t="shared" si="15"/>
        <v>0.13919334400000005</v>
      </c>
      <c r="AB43" s="4">
        <f t="shared" si="16"/>
        <v>0.014256947199999995</v>
      </c>
      <c r="AC43" s="4">
        <f t="shared" si="17"/>
        <v>0.028846981120000014</v>
      </c>
      <c r="AD43" s="4">
        <f t="shared" si="18"/>
        <v>0.0028593848319999897</v>
      </c>
      <c r="AE43" s="4">
        <f t="shared" si="19"/>
        <v>0.022452305920000016</v>
      </c>
      <c r="AF43" s="4">
        <f t="shared" si="20"/>
        <v>0.342521603072</v>
      </c>
    </row>
    <row r="44" spans="2:32" ht="12.75">
      <c r="B44">
        <v>13</v>
      </c>
      <c r="C44" s="2">
        <v>0.0696801</v>
      </c>
      <c r="D44" s="2">
        <v>-0.0571707</v>
      </c>
      <c r="V44" s="11">
        <f t="shared" si="12"/>
        <v>0.5</v>
      </c>
      <c r="W44">
        <v>0.5</v>
      </c>
      <c r="Y44" s="4">
        <f t="shared" si="13"/>
        <v>-0.5232500000000001</v>
      </c>
      <c r="Z44" s="4">
        <f t="shared" si="14"/>
        <v>0.91756375</v>
      </c>
      <c r="AA44" s="4">
        <f t="shared" si="15"/>
        <v>0.3398275</v>
      </c>
      <c r="AB44" s="4">
        <f t="shared" si="16"/>
        <v>0.04350874999999996</v>
      </c>
      <c r="AC44" s="4">
        <f t="shared" si="17"/>
        <v>0.11004249999999999</v>
      </c>
      <c r="AD44" s="4">
        <f t="shared" si="18"/>
        <v>0.01363460937499994</v>
      </c>
      <c r="AE44" s="4">
        <f t="shared" si="19"/>
        <v>0.13382617187499998</v>
      </c>
      <c r="AF44" s="4">
        <f t="shared" si="20"/>
        <v>1.03515328125</v>
      </c>
    </row>
    <row r="45" spans="2:22" ht="12.75">
      <c r="B45">
        <v>14</v>
      </c>
      <c r="C45" s="2">
        <v>0.125899</v>
      </c>
      <c r="D45" s="2">
        <v>0.0920294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4156508</v>
      </c>
      <c r="F46" t="s">
        <v>79</v>
      </c>
      <c r="G46" t="s">
        <v>82</v>
      </c>
      <c r="H46">
        <v>4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1502.24</v>
      </c>
      <c r="O46" t="s">
        <v>84</v>
      </c>
      <c r="P46" t="s">
        <v>82</v>
      </c>
      <c r="Q46" s="2">
        <v>0.798891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1801.85</v>
      </c>
      <c r="X47" s="13"/>
    </row>
    <row r="48" spans="2:32" ht="12.75">
      <c r="B48">
        <v>2</v>
      </c>
      <c r="C48" s="2">
        <v>-0.24955</v>
      </c>
      <c r="D48" s="2">
        <v>-0.00109759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0.000646593</v>
      </c>
      <c r="D49" s="2">
        <v>-0.000132421</v>
      </c>
      <c r="V49" s="11">
        <f aca="true" t="shared" si="21" ref="V49:V59">W49+$V$30</f>
        <v>-0.5</v>
      </c>
      <c r="W49">
        <v>-0.5</v>
      </c>
      <c r="Y49" s="4">
        <f>Y$29*AG$22*$W49^Y$30</f>
        <v>2.385155</v>
      </c>
      <c r="Z49" s="4">
        <f>Z$29*Z$22*$W49^Z$30</f>
        <v>-0.60647625</v>
      </c>
      <c r="AA49" s="4">
        <f>AA$29*AI$22*$W49^AA$30</f>
        <v>0.321659375</v>
      </c>
      <c r="AB49" s="4">
        <f>AB$29*AB$22*$W49^AB$30</f>
        <v>-0.043345312499999955</v>
      </c>
      <c r="AC49" s="4">
        <f>AC$29*AK$22*$W49^AC$30</f>
        <v>0.11686015624999999</v>
      </c>
      <c r="AD49" s="4">
        <f>AD$29*AD$22*$W49^AD$30</f>
        <v>-0.00963109374999994</v>
      </c>
      <c r="AE49" s="4">
        <f>AE$29*AM$22*$W49^AE$30</f>
        <v>0.12243242187499997</v>
      </c>
      <c r="AF49" s="4">
        <f>SUM(Y49:AE49)</f>
        <v>2.286654296875</v>
      </c>
    </row>
    <row r="50" spans="2:32" ht="12.75">
      <c r="B50">
        <v>4</v>
      </c>
      <c r="C50" s="2">
        <v>-0.000567889</v>
      </c>
      <c r="D50" s="2">
        <v>8.83097E-05</v>
      </c>
      <c r="V50" s="11">
        <f t="shared" si="21"/>
        <v>-0.4</v>
      </c>
      <c r="W50">
        <v>-0.4</v>
      </c>
      <c r="Y50" s="4">
        <f aca="true" t="shared" si="22" ref="Y50:Y59">Y$29*AG$22*$W50^Y$30</f>
        <v>1.5264992000000004</v>
      </c>
      <c r="Z50" s="4">
        <f aca="true" t="shared" si="23" ref="Z50:Z59">Z$29*Z$22*$W50^Z$30</f>
        <v>-0.3105158400000001</v>
      </c>
      <c r="AA50" s="4">
        <f aca="true" t="shared" si="24" ref="AA50:AA59">AA$29*AI$22*$W50^AA$30</f>
        <v>0.13175168000000007</v>
      </c>
      <c r="AB50" s="4">
        <f aca="true" t="shared" si="25" ref="AB50:AB59">AB$29*AB$22*$W50^AB$30</f>
        <v>-0.014203391999999994</v>
      </c>
      <c r="AC50" s="4">
        <f aca="true" t="shared" si="26" ref="AC50:AC59">AC$29*AK$22*$W50^AC$30</f>
        <v>0.030634188800000014</v>
      </c>
      <c r="AD50" s="4">
        <f aca="true" t="shared" si="27" ref="AD50:AD59">AD$29*AD$22*$W50^AD$30</f>
        <v>-0.0020197867519999887</v>
      </c>
      <c r="AE50" s="4">
        <f aca="true" t="shared" si="28" ref="AE50:AE59">AE$29*AM$22*$W50^AE$30</f>
        <v>0.020540751872000013</v>
      </c>
      <c r="AF50" s="4">
        <f aca="true" t="shared" si="29" ref="AF50:AF59">SUM(Y50:AE50)</f>
        <v>1.3826868019200003</v>
      </c>
    </row>
    <row r="51" spans="2:32" ht="12.75">
      <c r="B51">
        <v>5</v>
      </c>
      <c r="C51" s="2">
        <v>0.000527217</v>
      </c>
      <c r="D51" s="2">
        <v>-9.37692E-05</v>
      </c>
      <c r="V51" s="11">
        <f t="shared" si="21"/>
        <v>-0.3</v>
      </c>
      <c r="W51">
        <v>-0.3</v>
      </c>
      <c r="Y51" s="4">
        <f t="shared" si="22"/>
        <v>0.8586558</v>
      </c>
      <c r="Z51" s="4">
        <f t="shared" si="23"/>
        <v>-0.13099887000000002</v>
      </c>
      <c r="AA51" s="4">
        <f t="shared" si="24"/>
        <v>0.041687055</v>
      </c>
      <c r="AB51" s="4">
        <f t="shared" si="25"/>
        <v>-0.0033705314999999962</v>
      </c>
      <c r="AC51" s="4">
        <f t="shared" si="26"/>
        <v>0.005452227449999999</v>
      </c>
      <c r="AD51" s="4">
        <f t="shared" si="27"/>
        <v>-0.0002696089859999983</v>
      </c>
      <c r="AE51" s="4">
        <f t="shared" si="28"/>
        <v>0.002056394546999999</v>
      </c>
      <c r="AF51" s="4">
        <f t="shared" si="29"/>
        <v>0.773212466511</v>
      </c>
    </row>
    <row r="52" spans="2:32" ht="12.75">
      <c r="B52">
        <v>6</v>
      </c>
      <c r="C52" s="2">
        <v>-0.000155234</v>
      </c>
      <c r="D52" s="2">
        <v>0.000421459</v>
      </c>
      <c r="V52" s="11">
        <f t="shared" si="21"/>
        <v>-0.2</v>
      </c>
      <c r="W52">
        <v>-0.2</v>
      </c>
      <c r="Y52" s="4">
        <f t="shared" si="22"/>
        <v>0.3816248000000001</v>
      </c>
      <c r="Z52" s="4">
        <f t="shared" si="23"/>
        <v>-0.03881448000000001</v>
      </c>
      <c r="AA52" s="4">
        <f t="shared" si="24"/>
        <v>0.008234480000000004</v>
      </c>
      <c r="AB52" s="4">
        <f t="shared" si="25"/>
        <v>-0.0004438559999999998</v>
      </c>
      <c r="AC52" s="4">
        <f t="shared" si="26"/>
        <v>0.0004786592000000002</v>
      </c>
      <c r="AD52" s="4">
        <f t="shared" si="27"/>
        <v>-1.5779583999999912E-05</v>
      </c>
      <c r="AE52" s="4">
        <f t="shared" si="28"/>
        <v>8.023731200000005E-05</v>
      </c>
      <c r="AF52" s="4">
        <f t="shared" si="29"/>
        <v>0.3511440609280001</v>
      </c>
    </row>
    <row r="53" spans="2:32" ht="12.75">
      <c r="B53">
        <v>7</v>
      </c>
      <c r="C53" s="2">
        <v>0.000741612</v>
      </c>
      <c r="D53" s="2">
        <v>-0.000274861</v>
      </c>
      <c r="V53" s="11">
        <f t="shared" si="21"/>
        <v>-0.1</v>
      </c>
      <c r="W53">
        <v>-0.1</v>
      </c>
      <c r="Y53" s="4">
        <f t="shared" si="22"/>
        <v>0.09540620000000002</v>
      </c>
      <c r="Z53" s="4">
        <f t="shared" si="23"/>
        <v>-0.0048518100000000015</v>
      </c>
      <c r="AA53" s="4">
        <f t="shared" si="24"/>
        <v>0.0005146550000000003</v>
      </c>
      <c r="AB53" s="4">
        <f t="shared" si="25"/>
        <v>-1.3870499999999994E-05</v>
      </c>
      <c r="AC53" s="4">
        <f t="shared" si="26"/>
        <v>7.479050000000003E-06</v>
      </c>
      <c r="AD53" s="4">
        <f t="shared" si="27"/>
        <v>-1.232779999999993E-07</v>
      </c>
      <c r="AE53" s="4">
        <f t="shared" si="28"/>
        <v>3.134270000000002E-07</v>
      </c>
      <c r="AF53" s="4">
        <f t="shared" si="29"/>
        <v>0.09106284369900003</v>
      </c>
    </row>
    <row r="54" spans="2:32" ht="12.75">
      <c r="B54">
        <v>8</v>
      </c>
      <c r="C54" s="2">
        <v>-0.000153485</v>
      </c>
      <c r="D54" s="2">
        <v>0.00146499</v>
      </c>
      <c r="V54" s="11">
        <f t="shared" si="21"/>
        <v>0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0.00314993</v>
      </c>
      <c r="D55" s="2">
        <v>-0.00162503</v>
      </c>
      <c r="V55" s="11">
        <f t="shared" si="21"/>
        <v>0.1</v>
      </c>
      <c r="W55">
        <v>0.1</v>
      </c>
      <c r="Y55" s="4">
        <f t="shared" si="22"/>
        <v>0.09540620000000002</v>
      </c>
      <c r="Z55" s="4">
        <f t="shared" si="23"/>
        <v>0.0048518100000000015</v>
      </c>
      <c r="AA55" s="4">
        <f t="shared" si="24"/>
        <v>0.0005146550000000003</v>
      </c>
      <c r="AB55" s="4">
        <f t="shared" si="25"/>
        <v>1.3870499999999994E-05</v>
      </c>
      <c r="AC55" s="4">
        <f t="shared" si="26"/>
        <v>7.479050000000003E-06</v>
      </c>
      <c r="AD55" s="4">
        <f t="shared" si="27"/>
        <v>1.232779999999993E-07</v>
      </c>
      <c r="AE55" s="4">
        <f t="shared" si="28"/>
        <v>3.134270000000002E-07</v>
      </c>
      <c r="AF55" s="4">
        <f t="shared" si="29"/>
        <v>0.10079445125500003</v>
      </c>
    </row>
    <row r="56" spans="2:32" ht="12.75">
      <c r="B56">
        <v>10</v>
      </c>
      <c r="C56" s="2">
        <v>0.00141905</v>
      </c>
      <c r="D56" s="2">
        <v>0.00494685</v>
      </c>
      <c r="V56" s="11">
        <f t="shared" si="21"/>
        <v>0.2</v>
      </c>
      <c r="W56">
        <v>0.2</v>
      </c>
      <c r="Y56" s="4">
        <f t="shared" si="22"/>
        <v>0.3816248000000001</v>
      </c>
      <c r="Z56" s="4">
        <f t="shared" si="23"/>
        <v>0.03881448000000001</v>
      </c>
      <c r="AA56" s="4">
        <f t="shared" si="24"/>
        <v>0.008234480000000004</v>
      </c>
      <c r="AB56" s="4">
        <f t="shared" si="25"/>
        <v>0.0004438559999999998</v>
      </c>
      <c r="AC56" s="4">
        <f t="shared" si="26"/>
        <v>0.0004786592000000002</v>
      </c>
      <c r="AD56" s="4">
        <f t="shared" si="27"/>
        <v>1.5779583999999912E-05</v>
      </c>
      <c r="AE56" s="4">
        <f t="shared" si="28"/>
        <v>8.023731200000005E-05</v>
      </c>
      <c r="AF56" s="4">
        <f t="shared" si="29"/>
        <v>0.42969229209600013</v>
      </c>
    </row>
    <row r="57" spans="2:32" ht="12.75">
      <c r="B57">
        <v>11</v>
      </c>
      <c r="C57" s="2">
        <v>0.0069325</v>
      </c>
      <c r="D57" s="2">
        <v>-0.00523446</v>
      </c>
      <c r="V57" s="11">
        <f t="shared" si="21"/>
        <v>0.3</v>
      </c>
      <c r="W57">
        <v>0.3</v>
      </c>
      <c r="Y57" s="4">
        <f t="shared" si="22"/>
        <v>0.8586558</v>
      </c>
      <c r="Z57" s="4">
        <f t="shared" si="23"/>
        <v>0.13099887000000002</v>
      </c>
      <c r="AA57" s="4">
        <f t="shared" si="24"/>
        <v>0.041687055</v>
      </c>
      <c r="AB57" s="4">
        <f t="shared" si="25"/>
        <v>0.0033705314999999962</v>
      </c>
      <c r="AC57" s="4">
        <f t="shared" si="26"/>
        <v>0.005452227449999999</v>
      </c>
      <c r="AD57" s="4">
        <f t="shared" si="27"/>
        <v>0.0002696089859999983</v>
      </c>
      <c r="AE57" s="4">
        <f t="shared" si="28"/>
        <v>0.002056394546999999</v>
      </c>
      <c r="AF57" s="4">
        <f t="shared" si="29"/>
        <v>1.0424904874829999</v>
      </c>
    </row>
    <row r="58" spans="2:32" ht="12.75">
      <c r="B58">
        <v>12</v>
      </c>
      <c r="C58" s="2">
        <v>0.0134643</v>
      </c>
      <c r="D58" s="2">
        <v>0.0186557</v>
      </c>
      <c r="V58" s="11">
        <f t="shared" si="21"/>
        <v>0.4</v>
      </c>
      <c r="W58">
        <v>0.4</v>
      </c>
      <c r="Y58" s="4">
        <f t="shared" si="22"/>
        <v>1.5264992000000004</v>
      </c>
      <c r="Z58" s="4">
        <f t="shared" si="23"/>
        <v>0.3105158400000001</v>
      </c>
      <c r="AA58" s="4">
        <f t="shared" si="24"/>
        <v>0.13175168000000007</v>
      </c>
      <c r="AB58" s="4">
        <f t="shared" si="25"/>
        <v>0.014203391999999994</v>
      </c>
      <c r="AC58" s="4">
        <f t="shared" si="26"/>
        <v>0.030634188800000014</v>
      </c>
      <c r="AD58" s="4">
        <f t="shared" si="27"/>
        <v>0.0020197867519999887</v>
      </c>
      <c r="AE58" s="4">
        <f t="shared" si="28"/>
        <v>0.020540751872000013</v>
      </c>
      <c r="AF58" s="4">
        <f t="shared" si="29"/>
        <v>2.036164839424001</v>
      </c>
    </row>
    <row r="59" spans="2:32" ht="12.75">
      <c r="B59">
        <v>13</v>
      </c>
      <c r="C59" s="2">
        <v>0.0578569</v>
      </c>
      <c r="D59" s="2">
        <v>-0.0540318</v>
      </c>
      <c r="V59" s="11">
        <f t="shared" si="21"/>
        <v>0.5</v>
      </c>
      <c r="W59">
        <v>0.5</v>
      </c>
      <c r="Y59" s="4">
        <f t="shared" si="22"/>
        <v>2.385155</v>
      </c>
      <c r="Z59" s="4">
        <f t="shared" si="23"/>
        <v>0.60647625</v>
      </c>
      <c r="AA59" s="4">
        <f t="shared" si="24"/>
        <v>0.321659375</v>
      </c>
      <c r="AB59" s="4">
        <f t="shared" si="25"/>
        <v>0.043345312499999955</v>
      </c>
      <c r="AC59" s="4">
        <f t="shared" si="26"/>
        <v>0.11686015624999999</v>
      </c>
      <c r="AD59" s="4">
        <f t="shared" si="27"/>
        <v>0.00963109374999994</v>
      </c>
      <c r="AE59" s="4">
        <f t="shared" si="28"/>
        <v>0.12243242187499997</v>
      </c>
      <c r="AF59" s="4">
        <f t="shared" si="29"/>
        <v>3.605559609375</v>
      </c>
    </row>
    <row r="60" spans="2:4" ht="12.75">
      <c r="B60">
        <v>14</v>
      </c>
      <c r="C60" s="2">
        <v>0.129879</v>
      </c>
      <c r="D60" s="2">
        <v>0.083368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4156508</v>
      </c>
      <c r="F61" t="s">
        <v>79</v>
      </c>
      <c r="G61" t="s">
        <v>82</v>
      </c>
      <c r="H61">
        <v>4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1602.1</v>
      </c>
      <c r="O61" t="s">
        <v>84</v>
      </c>
      <c r="P61" t="s">
        <v>82</v>
      </c>
      <c r="Q61" s="2">
        <v>0.824136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-0.249399</v>
      </c>
      <c r="D63" s="2">
        <v>-0.00107515</v>
      </c>
    </row>
    <row r="64" spans="2:4" ht="12.75">
      <c r="B64">
        <v>3</v>
      </c>
      <c r="C64" s="2">
        <v>0.000755262</v>
      </c>
      <c r="D64" s="2">
        <v>-0.000133608</v>
      </c>
    </row>
    <row r="65" spans="2:4" ht="12.75">
      <c r="B65">
        <v>4</v>
      </c>
      <c r="C65" s="2">
        <v>-0.00053749</v>
      </c>
      <c r="D65" s="2">
        <v>9.31402E-05</v>
      </c>
    </row>
    <row r="66" spans="2:4" ht="12.75">
      <c r="B66">
        <v>5</v>
      </c>
      <c r="C66" s="2">
        <v>0.000525778</v>
      </c>
      <c r="D66" s="2">
        <v>-0.000102029</v>
      </c>
    </row>
    <row r="67" spans="2:4" ht="12.75">
      <c r="B67">
        <v>6</v>
      </c>
      <c r="C67" s="2">
        <v>-0.000155461</v>
      </c>
      <c r="D67" s="2">
        <v>0.000426731</v>
      </c>
    </row>
    <row r="68" spans="2:4" ht="12.75">
      <c r="B68">
        <v>7</v>
      </c>
      <c r="C68" s="2">
        <v>0.000737787</v>
      </c>
      <c r="D68" s="2">
        <v>-0.000235571</v>
      </c>
    </row>
    <row r="69" spans="2:4" ht="12.75">
      <c r="B69">
        <v>8</v>
      </c>
      <c r="C69" s="2">
        <v>-0.000137148</v>
      </c>
      <c r="D69" s="2">
        <v>0.00155945</v>
      </c>
    </row>
    <row r="70" spans="2:4" ht="12.75">
      <c r="B70">
        <v>9</v>
      </c>
      <c r="C70" s="2">
        <v>0.00308985</v>
      </c>
      <c r="D70" s="2">
        <v>-0.0017728</v>
      </c>
    </row>
    <row r="71" spans="2:4" ht="12.75">
      <c r="B71">
        <v>10</v>
      </c>
      <c r="C71" s="2">
        <v>0.00133697</v>
      </c>
      <c r="D71" s="2">
        <v>0.0051364</v>
      </c>
    </row>
    <row r="72" spans="2:4" ht="12.75">
      <c r="B72">
        <v>11</v>
      </c>
      <c r="C72" s="2">
        <v>0.00696388</v>
      </c>
      <c r="D72" s="2">
        <v>-0.00500332</v>
      </c>
    </row>
    <row r="73" spans="2:4" ht="12.75">
      <c r="B73">
        <v>12</v>
      </c>
      <c r="C73" s="2">
        <v>0.0143344</v>
      </c>
      <c r="D73" s="2">
        <v>0.0193231</v>
      </c>
    </row>
    <row r="74" spans="2:4" ht="12.75">
      <c r="B74">
        <v>13</v>
      </c>
      <c r="C74" s="2">
        <v>0.0619311</v>
      </c>
      <c r="D74" s="2">
        <v>-0.0633856</v>
      </c>
    </row>
    <row r="75" spans="2:4" ht="12.75">
      <c r="B75">
        <v>14</v>
      </c>
      <c r="C75" s="2">
        <v>0.127715</v>
      </c>
      <c r="D75" s="2">
        <v>0.0828253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4156508</v>
      </c>
      <c r="F76" t="s">
        <v>79</v>
      </c>
      <c r="G76" t="s">
        <v>82</v>
      </c>
      <c r="H76">
        <v>4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1702</v>
      </c>
      <c r="O76" t="s">
        <v>84</v>
      </c>
      <c r="P76" t="s">
        <v>82</v>
      </c>
      <c r="Q76" s="2">
        <v>0.846623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-0.249258</v>
      </c>
      <c r="D78" s="2">
        <v>-0.00110935</v>
      </c>
    </row>
    <row r="79" spans="2:4" ht="12.75">
      <c r="B79">
        <v>3</v>
      </c>
      <c r="C79" s="2">
        <v>0.000856247</v>
      </c>
      <c r="D79" s="2">
        <v>-0.000135907</v>
      </c>
    </row>
    <row r="80" spans="2:4" ht="12.75">
      <c r="B80">
        <v>4</v>
      </c>
      <c r="C80" s="2">
        <v>-0.00051288</v>
      </c>
      <c r="D80" s="2">
        <v>8.80552E-05</v>
      </c>
    </row>
    <row r="81" spans="2:4" ht="12.75">
      <c r="B81">
        <v>5</v>
      </c>
      <c r="C81" s="2">
        <v>0.000518797</v>
      </c>
      <c r="D81" s="2">
        <v>-6.65515E-05</v>
      </c>
    </row>
    <row r="82" spans="2:4" ht="12.75">
      <c r="B82">
        <v>6</v>
      </c>
      <c r="C82" s="2">
        <v>-0.000125839</v>
      </c>
      <c r="D82" s="2">
        <v>0.000401602</v>
      </c>
    </row>
    <row r="83" spans="2:4" ht="12.75">
      <c r="B83">
        <v>7</v>
      </c>
      <c r="C83" s="2">
        <v>0.000765142</v>
      </c>
      <c r="D83" s="2">
        <v>-0.000229175</v>
      </c>
    </row>
    <row r="84" spans="2:4" ht="12.75">
      <c r="B84">
        <v>8</v>
      </c>
      <c r="C84" s="2">
        <v>-0.000138879</v>
      </c>
      <c r="D84" s="2">
        <v>0.00157411</v>
      </c>
    </row>
    <row r="85" spans="2:4" ht="12.75">
      <c r="B85">
        <v>9</v>
      </c>
      <c r="C85" s="2">
        <v>0.00318361</v>
      </c>
      <c r="D85" s="2">
        <v>-0.00143859</v>
      </c>
    </row>
    <row r="86" spans="2:4" ht="12.75">
      <c r="B86">
        <v>10</v>
      </c>
      <c r="C86" s="2">
        <v>0.00161168</v>
      </c>
      <c r="D86" s="2">
        <v>0.00498035</v>
      </c>
    </row>
    <row r="87" spans="2:4" ht="12.75">
      <c r="B87">
        <v>11</v>
      </c>
      <c r="C87" s="2">
        <v>0.00688031</v>
      </c>
      <c r="D87" s="2">
        <v>-0.00404845</v>
      </c>
    </row>
    <row r="88" spans="2:4" ht="12.75">
      <c r="B88">
        <v>12</v>
      </c>
      <c r="C88" s="2">
        <v>0.0139455</v>
      </c>
      <c r="D88" s="2">
        <v>0.0169944</v>
      </c>
    </row>
    <row r="89" spans="2:4" ht="12.75">
      <c r="B89">
        <v>13</v>
      </c>
      <c r="C89" s="2">
        <v>0.0630296</v>
      </c>
      <c r="D89" s="2">
        <v>-0.0601671</v>
      </c>
    </row>
    <row r="90" spans="2:4" ht="12.75">
      <c r="B90">
        <v>14</v>
      </c>
      <c r="C90" s="2">
        <v>0.128096</v>
      </c>
      <c r="D90" s="2">
        <v>0.0933715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4156508</v>
      </c>
      <c r="F91" t="s">
        <v>79</v>
      </c>
      <c r="G91" t="s">
        <v>82</v>
      </c>
      <c r="H91">
        <v>4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1801.85</v>
      </c>
      <c r="O91" t="s">
        <v>84</v>
      </c>
      <c r="P91" t="s">
        <v>82</v>
      </c>
      <c r="Q91" s="2">
        <v>0.866536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-0.249109</v>
      </c>
      <c r="D93" s="2">
        <v>-0.00107391</v>
      </c>
    </row>
    <row r="94" spans="2:4" ht="12.75">
      <c r="B94">
        <v>3</v>
      </c>
      <c r="C94" s="2">
        <v>0.000954062</v>
      </c>
      <c r="D94" s="2">
        <v>-0.000133304</v>
      </c>
    </row>
    <row r="95" spans="2:4" ht="12.75">
      <c r="B95">
        <v>4</v>
      </c>
      <c r="C95" s="2">
        <v>-0.000485181</v>
      </c>
      <c r="D95" s="2">
        <v>8.96864E-05</v>
      </c>
    </row>
    <row r="96" spans="2:4" ht="12.75">
      <c r="B96">
        <v>5</v>
      </c>
      <c r="C96" s="2">
        <v>0.000514655</v>
      </c>
      <c r="D96" s="2">
        <v>-7.47864E-05</v>
      </c>
    </row>
    <row r="97" spans="2:4" ht="12.75">
      <c r="B97">
        <v>6</v>
      </c>
      <c r="C97" s="2">
        <v>-0.000138705</v>
      </c>
      <c r="D97" s="2">
        <v>0.000420216</v>
      </c>
    </row>
    <row r="98" spans="2:4" ht="12.75">
      <c r="B98">
        <v>7</v>
      </c>
      <c r="C98" s="2">
        <v>0.000747905</v>
      </c>
      <c r="D98" s="2">
        <v>-0.000250768</v>
      </c>
    </row>
    <row r="99" spans="2:4" ht="12.75">
      <c r="B99">
        <v>8</v>
      </c>
      <c r="C99" s="2">
        <v>-0.000123278</v>
      </c>
      <c r="D99" s="2">
        <v>0.00156955</v>
      </c>
    </row>
    <row r="100" spans="2:4" ht="12.75">
      <c r="B100">
        <v>9</v>
      </c>
      <c r="C100" s="2">
        <v>0.00313427</v>
      </c>
      <c r="D100" s="2">
        <v>-0.00128929</v>
      </c>
    </row>
    <row r="101" spans="2:4" ht="12.75">
      <c r="B101">
        <v>10</v>
      </c>
      <c r="C101" s="2">
        <v>0.00138096</v>
      </c>
      <c r="D101" s="2">
        <v>0.00551291</v>
      </c>
    </row>
    <row r="102" spans="2:4" ht="12.75">
      <c r="B102">
        <v>11</v>
      </c>
      <c r="C102" s="2">
        <v>0.00691852</v>
      </c>
      <c r="D102" s="2">
        <v>-0.0043683</v>
      </c>
    </row>
    <row r="103" spans="2:4" ht="12.75">
      <c r="B103">
        <v>12</v>
      </c>
      <c r="C103" s="2">
        <v>0.0122944</v>
      </c>
      <c r="D103" s="2">
        <v>0.0184962</v>
      </c>
    </row>
    <row r="104" spans="2:4" ht="12.75">
      <c r="B104">
        <v>13</v>
      </c>
      <c r="C104" s="2">
        <v>0.0654914</v>
      </c>
      <c r="D104" s="2">
        <v>-0.0585911</v>
      </c>
    </row>
    <row r="105" spans="2:4" ht="12.75">
      <c r="B105">
        <v>14</v>
      </c>
      <c r="C105" s="2">
        <v>0.124117</v>
      </c>
      <c r="D105" s="2">
        <v>0.0977795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1">
      <selection activeCell="AC46" sqref="AC46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4156593</v>
      </c>
      <c r="F1" t="s">
        <v>79</v>
      </c>
      <c r="G1" t="s">
        <v>82</v>
      </c>
      <c r="H1">
        <v>5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503.56</v>
      </c>
      <c r="O1" t="s">
        <v>84</v>
      </c>
      <c r="P1" t="s">
        <v>82</v>
      </c>
      <c r="Q1" s="2">
        <v>0.391172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-0.201044</v>
      </c>
      <c r="D3" s="2">
        <v>-0.000168426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-0.000687884</v>
      </c>
      <c r="D4" s="2">
        <v>-0.000116643</v>
      </c>
      <c r="S4">
        <v>0</v>
      </c>
      <c r="U4" s="6">
        <f aca="true" ca="1" t="shared" si="2" ref="U4:U10">OFFSET($A$1,U$1+$T$1*$S4-1,13)</f>
        <v>503.56</v>
      </c>
      <c r="V4" s="6"/>
      <c r="W4" s="12">
        <f ca="1">OFFSET($A$1,W$1+$T$1*$S4-1,16)</f>
        <v>0.391172</v>
      </c>
      <c r="X4" s="6">
        <f aca="true" ca="1" t="shared" si="3" ref="X4:AE10">OFFSET($A$1,X$1+$T$1*$S4-1,2)*10000*$T$2</f>
        <v>-2010.44</v>
      </c>
      <c r="Y4" s="6">
        <f ca="1" t="shared" si="3"/>
        <v>-6.87884</v>
      </c>
      <c r="Z4" s="6">
        <f ca="1" t="shared" si="3"/>
        <v>-7.53615</v>
      </c>
      <c r="AA4" s="6">
        <f ca="1" t="shared" si="3"/>
        <v>0.7809560000000001</v>
      </c>
      <c r="AB4" s="6">
        <f ca="1" t="shared" si="3"/>
        <v>-3.12737</v>
      </c>
      <c r="AC4" s="6">
        <f ca="1" t="shared" si="3"/>
        <v>8.768139999999999</v>
      </c>
      <c r="AD4" s="6">
        <f ca="1" t="shared" si="3"/>
        <v>1.07714</v>
      </c>
      <c r="AE4" s="6">
        <f ca="1" t="shared" si="3"/>
        <v>26.0124</v>
      </c>
      <c r="AF4" s="6">
        <f aca="true" ca="1" t="shared" si="4" ref="AF4:AM10">OFFSET($A$1,AF$1+$T$1*$S4-1,3)*10000*$T$2</f>
        <v>-1.68426</v>
      </c>
      <c r="AG4" s="6">
        <f ca="1" t="shared" si="4"/>
        <v>-1.16643</v>
      </c>
      <c r="AH4" s="6">
        <f ca="1" t="shared" si="4"/>
        <v>0.371612</v>
      </c>
      <c r="AI4" s="6">
        <f ca="1" t="shared" si="4"/>
        <v>-0.9176200000000001</v>
      </c>
      <c r="AJ4" s="6">
        <f ca="1" t="shared" si="4"/>
        <v>3.2664400000000002</v>
      </c>
      <c r="AK4" s="6">
        <f ca="1" t="shared" si="4"/>
        <v>-1.91289</v>
      </c>
      <c r="AL4" s="6">
        <f ca="1" t="shared" si="4"/>
        <v>13.0291</v>
      </c>
      <c r="AM4" s="6">
        <f ca="1" t="shared" si="4"/>
        <v>-11.924800000000001</v>
      </c>
    </row>
    <row r="5" spans="2:39" ht="12.75">
      <c r="B5">
        <v>4</v>
      </c>
      <c r="C5" s="2">
        <v>-0.000753615</v>
      </c>
      <c r="D5" s="2">
        <v>3.71612E-05</v>
      </c>
      <c r="S5">
        <v>1</v>
      </c>
      <c r="U5" s="6">
        <f ca="1" t="shared" si="2"/>
        <v>1002.82</v>
      </c>
      <c r="V5" s="6"/>
      <c r="W5" s="12">
        <f aca="true" ca="1" t="shared" si="5" ref="W5:W10">OFFSET($A$1,W$1+$T$1*$S5-1,16)</f>
        <v>0.759832</v>
      </c>
      <c r="X5" s="6">
        <f ca="1" t="shared" si="3"/>
        <v>-2002.04</v>
      </c>
      <c r="Y5" s="6">
        <f ca="1" t="shared" si="3"/>
        <v>-2.68909</v>
      </c>
      <c r="Z5" s="6">
        <f ca="1" t="shared" si="3"/>
        <v>-6.05622</v>
      </c>
      <c r="AA5" s="6">
        <f ca="1" t="shared" si="3"/>
        <v>1.73448</v>
      </c>
      <c r="AB5" s="6">
        <f ca="1" t="shared" si="3"/>
        <v>-3.3976699999999997</v>
      </c>
      <c r="AC5" s="6">
        <f ca="1" t="shared" si="3"/>
        <v>7.75567</v>
      </c>
      <c r="AD5" s="6">
        <f ca="1" t="shared" si="3"/>
        <v>0.235586</v>
      </c>
      <c r="AE5" s="6">
        <f ca="1" t="shared" si="3"/>
        <v>26.0231</v>
      </c>
      <c r="AF5" s="6">
        <f ca="1" t="shared" si="4"/>
        <v>-1.74711</v>
      </c>
      <c r="AG5" s="6">
        <f ca="1" t="shared" si="4"/>
        <v>-1.21496</v>
      </c>
      <c r="AH5" s="6">
        <f ca="1" t="shared" si="4"/>
        <v>0.272681</v>
      </c>
      <c r="AI5" s="6">
        <f ca="1" t="shared" si="4"/>
        <v>-1.05558</v>
      </c>
      <c r="AJ5" s="6">
        <f ca="1" t="shared" si="4"/>
        <v>3.52122</v>
      </c>
      <c r="AK5" s="6">
        <f ca="1" t="shared" si="4"/>
        <v>-2.45592</v>
      </c>
      <c r="AL5" s="6">
        <f ca="1" t="shared" si="4"/>
        <v>12.2918</v>
      </c>
      <c r="AM5" s="6">
        <f ca="1" t="shared" si="4"/>
        <v>-14.852400000000001</v>
      </c>
    </row>
    <row r="6" spans="2:39" ht="12.75">
      <c r="B6">
        <v>5</v>
      </c>
      <c r="C6" s="2">
        <v>7.80956E-05</v>
      </c>
      <c r="D6" s="2">
        <v>-9.1762E-05</v>
      </c>
      <c r="S6">
        <v>2</v>
      </c>
      <c r="U6" s="6">
        <f ca="1" t="shared" si="2"/>
        <v>1302.46</v>
      </c>
      <c r="V6" s="6"/>
      <c r="W6" s="12">
        <f ca="1" t="shared" si="5"/>
        <v>0.924491</v>
      </c>
      <c r="X6" s="6">
        <f ca="1" t="shared" si="3"/>
        <v>-1993.48</v>
      </c>
      <c r="Y6" s="6">
        <f ca="1" t="shared" si="3"/>
        <v>1.10255</v>
      </c>
      <c r="Z6" s="6">
        <f ca="1" t="shared" si="3"/>
        <v>-5.23873</v>
      </c>
      <c r="AA6" s="6">
        <f ca="1" t="shared" si="3"/>
        <v>2.13699</v>
      </c>
      <c r="AB6" s="6">
        <f ca="1" t="shared" si="3"/>
        <v>-3.3956299999999997</v>
      </c>
      <c r="AC6" s="6">
        <f ca="1" t="shared" si="3"/>
        <v>7.37384</v>
      </c>
      <c r="AD6" s="6">
        <f ca="1" t="shared" si="3"/>
        <v>0.19202899999999998</v>
      </c>
      <c r="AE6" s="6">
        <f ca="1" t="shared" si="3"/>
        <v>26.262999999999998</v>
      </c>
      <c r="AF6" s="6">
        <f ca="1" t="shared" si="4"/>
        <v>-2.0527800000000003</v>
      </c>
      <c r="AG6" s="6">
        <f ca="1" t="shared" si="4"/>
        <v>-1.2379099999999998</v>
      </c>
      <c r="AH6" s="6">
        <f ca="1" t="shared" si="4"/>
        <v>0.282619</v>
      </c>
      <c r="AI6" s="6">
        <f ca="1" t="shared" si="4"/>
        <v>-1.13277</v>
      </c>
      <c r="AJ6" s="6">
        <f ca="1" t="shared" si="4"/>
        <v>3.29347</v>
      </c>
      <c r="AK6" s="6">
        <f ca="1" t="shared" si="4"/>
        <v>-2.15025</v>
      </c>
      <c r="AL6" s="6">
        <f ca="1" t="shared" si="4"/>
        <v>12.6165</v>
      </c>
      <c r="AM6" s="6">
        <f ca="1" t="shared" si="4"/>
        <v>-14.121699999999999</v>
      </c>
    </row>
    <row r="7" spans="2:39" ht="12.75">
      <c r="B7">
        <v>6</v>
      </c>
      <c r="C7" s="2">
        <v>-0.000312737</v>
      </c>
      <c r="D7" s="2">
        <v>0.000326644</v>
      </c>
      <c r="S7">
        <v>3</v>
      </c>
      <c r="U7" s="6">
        <f ca="1" t="shared" si="2"/>
        <v>1502.21</v>
      </c>
      <c r="V7" s="6"/>
      <c r="W7" s="12">
        <f ca="1" t="shared" si="5"/>
        <v>1.0005</v>
      </c>
      <c r="X7" s="6">
        <f ca="1" t="shared" si="3"/>
        <v>-1987.5100000000002</v>
      </c>
      <c r="Y7" s="6">
        <f ca="1" t="shared" si="3"/>
        <v>4.07988</v>
      </c>
      <c r="Z7" s="6">
        <f ca="1" t="shared" si="3"/>
        <v>-4.59891</v>
      </c>
      <c r="AA7" s="6">
        <f ca="1" t="shared" si="3"/>
        <v>2.27699</v>
      </c>
      <c r="AB7" s="6">
        <f ca="1" t="shared" si="3"/>
        <v>-3.09129</v>
      </c>
      <c r="AC7" s="6">
        <f ca="1" t="shared" si="3"/>
        <v>7.2968399999999995</v>
      </c>
      <c r="AD7" s="6">
        <f ca="1" t="shared" si="3"/>
        <v>0.40887199999999996</v>
      </c>
      <c r="AE7" s="6">
        <f ca="1" t="shared" si="3"/>
        <v>25.244899999999998</v>
      </c>
      <c r="AF7" s="6">
        <f ca="1" t="shared" si="4"/>
        <v>-2.18538</v>
      </c>
      <c r="AG7" s="6">
        <f ca="1" t="shared" si="4"/>
        <v>-1.31493</v>
      </c>
      <c r="AH7" s="6">
        <f ca="1" t="shared" si="4"/>
        <v>0.201275</v>
      </c>
      <c r="AI7" s="6">
        <f ca="1" t="shared" si="4"/>
        <v>-1.02045</v>
      </c>
      <c r="AJ7" s="6">
        <f ca="1" t="shared" si="4"/>
        <v>3.21243</v>
      </c>
      <c r="AK7" s="6">
        <f ca="1" t="shared" si="4"/>
        <v>-2.13306</v>
      </c>
      <c r="AL7" s="6">
        <f ca="1" t="shared" si="4"/>
        <v>12.679200000000002</v>
      </c>
      <c r="AM7" s="6">
        <f ca="1" t="shared" si="4"/>
        <v>-13.911800000000001</v>
      </c>
    </row>
    <row r="8" spans="2:39" ht="12.75">
      <c r="B8">
        <v>7</v>
      </c>
      <c r="C8" s="2">
        <v>0.000876814</v>
      </c>
      <c r="D8" s="2">
        <v>-0.000191289</v>
      </c>
      <c r="S8">
        <v>4</v>
      </c>
      <c r="U8" s="6">
        <f ca="1" t="shared" si="2"/>
        <v>1602.07</v>
      </c>
      <c r="V8" s="6"/>
      <c r="W8" s="12">
        <f ca="1" t="shared" si="5"/>
        <v>1.0319</v>
      </c>
      <c r="X8" s="6">
        <f ca="1" t="shared" si="3"/>
        <v>-1984.38</v>
      </c>
      <c r="Y8" s="6">
        <f ca="1" t="shared" si="3"/>
        <v>5.58303</v>
      </c>
      <c r="Z8" s="6">
        <f ca="1" t="shared" si="3"/>
        <v>-4.27446</v>
      </c>
      <c r="AA8" s="6">
        <f ca="1" t="shared" si="3"/>
        <v>2.29927</v>
      </c>
      <c r="AB8" s="6">
        <f ca="1" t="shared" si="3"/>
        <v>-3.18189</v>
      </c>
      <c r="AC8" s="6">
        <f ca="1" t="shared" si="3"/>
        <v>6.74517</v>
      </c>
      <c r="AD8" s="6">
        <f ca="1" t="shared" si="3"/>
        <v>-0.228027</v>
      </c>
      <c r="AE8" s="6">
        <f ca="1" t="shared" si="3"/>
        <v>26.4728</v>
      </c>
      <c r="AF8" s="6">
        <f ca="1" t="shared" si="4"/>
        <v>-2.0434</v>
      </c>
      <c r="AG8" s="6">
        <f ca="1" t="shared" si="4"/>
        <v>-1.3776300000000001</v>
      </c>
      <c r="AH8" s="6">
        <f ca="1" t="shared" si="4"/>
        <v>0.212646</v>
      </c>
      <c r="AI8" s="6">
        <f ca="1" t="shared" si="4"/>
        <v>-1.1128500000000001</v>
      </c>
      <c r="AJ8" s="6">
        <f ca="1" t="shared" si="4"/>
        <v>3.0337799999999997</v>
      </c>
      <c r="AK8" s="6">
        <f ca="1" t="shared" si="4"/>
        <v>-2.17265</v>
      </c>
      <c r="AL8" s="6">
        <f ca="1" t="shared" si="4"/>
        <v>12.0289</v>
      </c>
      <c r="AM8" s="6">
        <f ca="1" t="shared" si="4"/>
        <v>-13.406600000000001</v>
      </c>
    </row>
    <row r="9" spans="2:39" ht="12.75">
      <c r="B9">
        <v>8</v>
      </c>
      <c r="C9" s="2">
        <v>0.000107714</v>
      </c>
      <c r="D9" s="2">
        <v>0.00130291</v>
      </c>
      <c r="S9">
        <v>5</v>
      </c>
      <c r="U9" s="6">
        <f ca="1" t="shared" si="2"/>
        <v>1701.98</v>
      </c>
      <c r="V9" s="6"/>
      <c r="W9" s="12">
        <f ca="1" t="shared" si="5"/>
        <v>1.05981</v>
      </c>
      <c r="X9" s="6">
        <f ca="1" t="shared" si="3"/>
        <v>-1981.39</v>
      </c>
      <c r="Y9" s="6">
        <f ca="1" t="shared" si="3"/>
        <v>7.12702</v>
      </c>
      <c r="Z9" s="6">
        <f ca="1" t="shared" si="3"/>
        <v>-3.98379</v>
      </c>
      <c r="AA9" s="6">
        <f ca="1" t="shared" si="3"/>
        <v>2.4865899999999996</v>
      </c>
      <c r="AB9" s="6">
        <f ca="1" t="shared" si="3"/>
        <v>-3.1433600000000004</v>
      </c>
      <c r="AC9" s="6">
        <f ca="1" t="shared" si="3"/>
        <v>7.194719999999999</v>
      </c>
      <c r="AD9" s="6">
        <f ca="1" t="shared" si="3"/>
        <v>-0.40111499999999994</v>
      </c>
      <c r="AE9" s="6">
        <f ca="1" t="shared" si="3"/>
        <v>24.1372</v>
      </c>
      <c r="AF9" s="6">
        <f ca="1" t="shared" si="4"/>
        <v>-2.4207300000000003</v>
      </c>
      <c r="AG9" s="6">
        <f ca="1" t="shared" si="4"/>
        <v>-1.4161</v>
      </c>
      <c r="AH9" s="6">
        <f ca="1" t="shared" si="4"/>
        <v>0.14482599999999998</v>
      </c>
      <c r="AI9" s="6">
        <f ca="1" t="shared" si="4"/>
        <v>-1.08492</v>
      </c>
      <c r="AJ9" s="6">
        <f ca="1" t="shared" si="4"/>
        <v>3.24154</v>
      </c>
      <c r="AK9" s="6">
        <f ca="1" t="shared" si="4"/>
        <v>-2.20404</v>
      </c>
      <c r="AL9" s="6">
        <f ca="1" t="shared" si="4"/>
        <v>11.5791</v>
      </c>
      <c r="AM9" s="6">
        <f ca="1" t="shared" si="4"/>
        <v>-12.938500000000001</v>
      </c>
    </row>
    <row r="10" spans="2:39" ht="12.75">
      <c r="B10">
        <v>9</v>
      </c>
      <c r="C10" s="2">
        <v>0.00260124</v>
      </c>
      <c r="D10" s="2">
        <v>-0.00119248</v>
      </c>
      <c r="S10">
        <v>6</v>
      </c>
      <c r="U10" s="6">
        <f ca="1" t="shared" si="2"/>
        <v>1801.83</v>
      </c>
      <c r="V10" s="6"/>
      <c r="W10" s="12">
        <f ca="1" t="shared" si="5"/>
        <v>1.08446</v>
      </c>
      <c r="X10" s="6">
        <f ca="1" t="shared" si="3"/>
        <v>-1978.51</v>
      </c>
      <c r="Y10" s="6">
        <f ca="1" t="shared" si="3"/>
        <v>8.555200000000001</v>
      </c>
      <c r="Z10" s="6">
        <f ca="1" t="shared" si="3"/>
        <v>-3.71412</v>
      </c>
      <c r="AA10" s="6">
        <f ca="1" t="shared" si="3"/>
        <v>2.27521</v>
      </c>
      <c r="AB10" s="6">
        <f ca="1" t="shared" si="3"/>
        <v>-3.07679</v>
      </c>
      <c r="AC10" s="6">
        <f ca="1" t="shared" si="3"/>
        <v>6.80921</v>
      </c>
      <c r="AD10" s="6">
        <f ca="1" t="shared" si="3"/>
        <v>-0.588005</v>
      </c>
      <c r="AE10" s="6">
        <f ca="1" t="shared" si="3"/>
        <v>24.967399999999998</v>
      </c>
      <c r="AF10" s="6">
        <f ca="1" t="shared" si="4"/>
        <v>-2.2445500000000003</v>
      </c>
      <c r="AG10" s="6">
        <f ca="1" t="shared" si="4"/>
        <v>-1.43364</v>
      </c>
      <c r="AH10" s="6">
        <f ca="1" t="shared" si="4"/>
        <v>0.18594</v>
      </c>
      <c r="AI10" s="6">
        <f ca="1" t="shared" si="4"/>
        <v>-0.963895</v>
      </c>
      <c r="AJ10" s="6">
        <f ca="1" t="shared" si="4"/>
        <v>3.13862</v>
      </c>
      <c r="AK10" s="6">
        <f ca="1" t="shared" si="4"/>
        <v>-2.07646</v>
      </c>
      <c r="AL10" s="6">
        <f ca="1" t="shared" si="4"/>
        <v>12.0745</v>
      </c>
      <c r="AM10" s="6">
        <f ca="1" t="shared" si="4"/>
        <v>-12.442899999999998</v>
      </c>
    </row>
    <row r="11" spans="2:39" ht="12.75">
      <c r="B11">
        <v>10</v>
      </c>
      <c r="C11" s="2">
        <v>0.000466513</v>
      </c>
      <c r="D11" s="2">
        <v>0.00430693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0.00557153</v>
      </c>
      <c r="D12" s="2">
        <v>-0.00526671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0.0117497</v>
      </c>
      <c r="D13" s="2">
        <v>0.0118676</v>
      </c>
      <c r="U13" t="s">
        <v>113</v>
      </c>
      <c r="V13">
        <f>-PI()/2</f>
        <v>-1.5707963267948966</v>
      </c>
      <c r="W13" t="s">
        <v>114</v>
      </c>
    </row>
    <row r="14" spans="2:39" ht="12.75">
      <c r="B14">
        <v>13</v>
      </c>
      <c r="C14" s="2">
        <v>0.0528131</v>
      </c>
      <c r="D14" s="2">
        <v>-0.0487533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0.10574</v>
      </c>
      <c r="D15" s="2">
        <v>0.0447926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4156593</v>
      </c>
      <c r="F16" t="s">
        <v>79</v>
      </c>
      <c r="G16" t="s">
        <v>82</v>
      </c>
      <c r="H16">
        <v>5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1002.82</v>
      </c>
      <c r="O16" t="s">
        <v>84</v>
      </c>
      <c r="P16" t="s">
        <v>82</v>
      </c>
      <c r="Q16" s="2">
        <v>0.759832</v>
      </c>
      <c r="U16" s="6">
        <f>U4</f>
        <v>503.56</v>
      </c>
      <c r="X16" s="6">
        <f>X4*COS(X$14*$V$13)+AF4*SIN(X$14*$V$13)</f>
        <v>2010.44</v>
      </c>
      <c r="Y16" s="6">
        <f aca="true" t="shared" si="7" ref="Y16:AE22">Y4*COS(Y$14*$V$13)+AG4*SIN(Y$14*$V$13)</f>
        <v>-1.1664299999999987</v>
      </c>
      <c r="Z16" s="6">
        <f t="shared" si="7"/>
        <v>-7.53615</v>
      </c>
      <c r="AA16" s="6">
        <f t="shared" si="7"/>
        <v>0.9176200000000003</v>
      </c>
      <c r="AB16" s="6">
        <f t="shared" si="7"/>
        <v>3.1273699999999987</v>
      </c>
      <c r="AC16" s="6">
        <f t="shared" si="7"/>
        <v>-1.9128900000000038</v>
      </c>
      <c r="AD16" s="6">
        <f t="shared" si="7"/>
        <v>1.0771400000000064</v>
      </c>
      <c r="AE16" s="6">
        <f t="shared" si="7"/>
        <v>11.924800000000015</v>
      </c>
      <c r="AF16" s="6">
        <f>AF4*COS(AF$14*$V$13)-X4*SIN(AF$14*$V$13)</f>
        <v>1.6842599999997538</v>
      </c>
      <c r="AG16" s="6">
        <f aca="true" t="shared" si="8" ref="AG16:AM22">AG4*COS(AG$14*$V$13)-Y4*SIN(AG$14*$V$13)</f>
        <v>6.87884</v>
      </c>
      <c r="AH16" s="6">
        <f t="shared" si="8"/>
        <v>0.37161200000000183</v>
      </c>
      <c r="AI16" s="6">
        <f t="shared" si="8"/>
        <v>0.7809559999999998</v>
      </c>
      <c r="AJ16" s="6">
        <f t="shared" si="8"/>
        <v>-3.2664400000000016</v>
      </c>
      <c r="AK16" s="6">
        <f t="shared" si="8"/>
        <v>-8.768139999999999</v>
      </c>
      <c r="AL16" s="6">
        <f t="shared" si="8"/>
        <v>13.0291</v>
      </c>
      <c r="AM16" s="6">
        <f t="shared" si="8"/>
        <v>26.012399999999992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1002.82</v>
      </c>
      <c r="X17" s="6">
        <f aca="true" t="shared" si="10" ref="X17:X22">X5*COS(X$14*$V$13)+AF5*SIN(X$14*$V$13)</f>
        <v>2002.04</v>
      </c>
      <c r="Y17" s="6">
        <f t="shared" si="7"/>
        <v>-1.2149599999999996</v>
      </c>
      <c r="Z17" s="6">
        <f t="shared" si="7"/>
        <v>-6.05622</v>
      </c>
      <c r="AA17" s="6">
        <f t="shared" si="7"/>
        <v>1.0555800000000004</v>
      </c>
      <c r="AB17" s="6">
        <f t="shared" si="7"/>
        <v>3.3976699999999984</v>
      </c>
      <c r="AC17" s="6">
        <f t="shared" si="7"/>
        <v>-2.455920000000003</v>
      </c>
      <c r="AD17" s="6">
        <f t="shared" si="7"/>
        <v>0.235586000000006</v>
      </c>
      <c r="AE17" s="6">
        <f t="shared" si="7"/>
        <v>14.852400000000015</v>
      </c>
      <c r="AF17" s="6">
        <f aca="true" t="shared" si="11" ref="AF17:AF22">AF5*COS(AF$14*$V$13)-X5*SIN(AF$14*$V$13)</f>
        <v>1.7471099999997546</v>
      </c>
      <c r="AG17" s="6">
        <f t="shared" si="8"/>
        <v>2.6890900000000006</v>
      </c>
      <c r="AH17" s="6">
        <f t="shared" si="8"/>
        <v>0.2726810000000015</v>
      </c>
      <c r="AI17" s="6">
        <f t="shared" si="8"/>
        <v>1.7344799999999998</v>
      </c>
      <c r="AJ17" s="6">
        <f t="shared" si="8"/>
        <v>-3.5212200000000013</v>
      </c>
      <c r="AK17" s="6">
        <f t="shared" si="8"/>
        <v>-7.755669999999999</v>
      </c>
      <c r="AL17" s="6">
        <f t="shared" si="8"/>
        <v>12.2918</v>
      </c>
      <c r="AM17" s="6">
        <f t="shared" si="8"/>
        <v>26.023099999999992</v>
      </c>
    </row>
    <row r="18" spans="2:39" ht="12.75">
      <c r="B18">
        <v>2</v>
      </c>
      <c r="C18" s="2">
        <v>-0.200204</v>
      </c>
      <c r="D18" s="2">
        <v>-0.000174711</v>
      </c>
      <c r="U18" s="6">
        <f t="shared" si="9"/>
        <v>1302.46</v>
      </c>
      <c r="X18" s="6">
        <f t="shared" si="10"/>
        <v>1993.48</v>
      </c>
      <c r="Y18" s="6">
        <f t="shared" si="7"/>
        <v>-1.23791</v>
      </c>
      <c r="Z18" s="6">
        <f t="shared" si="7"/>
        <v>-5.23873</v>
      </c>
      <c r="AA18" s="6">
        <f t="shared" si="7"/>
        <v>1.1327700000000007</v>
      </c>
      <c r="AB18" s="6">
        <f t="shared" si="7"/>
        <v>3.3956299999999984</v>
      </c>
      <c r="AC18" s="6">
        <f t="shared" si="7"/>
        <v>-2.1502500000000033</v>
      </c>
      <c r="AD18" s="6">
        <f t="shared" si="7"/>
        <v>0.19202900000000617</v>
      </c>
      <c r="AE18" s="6">
        <f t="shared" si="7"/>
        <v>14.121700000000013</v>
      </c>
      <c r="AF18" s="6">
        <f t="shared" si="11"/>
        <v>2.052779999999756</v>
      </c>
      <c r="AG18" s="6">
        <f t="shared" si="8"/>
        <v>-1.1025499999999997</v>
      </c>
      <c r="AH18" s="6">
        <f t="shared" si="8"/>
        <v>0.2826190000000013</v>
      </c>
      <c r="AI18" s="6">
        <f t="shared" si="8"/>
        <v>2.1369899999999995</v>
      </c>
      <c r="AJ18" s="6">
        <f t="shared" si="8"/>
        <v>-3.2934700000000015</v>
      </c>
      <c r="AK18" s="6">
        <f t="shared" si="8"/>
        <v>-7.3738399999999995</v>
      </c>
      <c r="AL18" s="6">
        <f t="shared" si="8"/>
        <v>12.6165</v>
      </c>
      <c r="AM18" s="6">
        <f t="shared" si="8"/>
        <v>26.26299999999999</v>
      </c>
    </row>
    <row r="19" spans="2:39" ht="12.75">
      <c r="B19">
        <v>3</v>
      </c>
      <c r="C19" s="2">
        <v>-0.000268909</v>
      </c>
      <c r="D19" s="2">
        <v>-0.000121496</v>
      </c>
      <c r="U19" s="6">
        <f t="shared" si="9"/>
        <v>1502.21</v>
      </c>
      <c r="X19" s="6">
        <f t="shared" si="10"/>
        <v>1987.5100000000002</v>
      </c>
      <c r="Y19" s="6">
        <f t="shared" si="7"/>
        <v>-1.3149300000000006</v>
      </c>
      <c r="Z19" s="6">
        <f t="shared" si="7"/>
        <v>-4.59891</v>
      </c>
      <c r="AA19" s="6">
        <f t="shared" si="7"/>
        <v>1.0204500000000007</v>
      </c>
      <c r="AB19" s="6">
        <f t="shared" si="7"/>
        <v>3.0912899999999985</v>
      </c>
      <c r="AC19" s="6">
        <f t="shared" si="7"/>
        <v>-2.133060000000003</v>
      </c>
      <c r="AD19" s="6">
        <f t="shared" si="7"/>
        <v>0.4088720000000062</v>
      </c>
      <c r="AE19" s="6">
        <f t="shared" si="7"/>
        <v>13.911800000000015</v>
      </c>
      <c r="AF19" s="6">
        <f t="shared" si="11"/>
        <v>2.1853799999997565</v>
      </c>
      <c r="AG19" s="6">
        <f t="shared" si="8"/>
        <v>-4.07988</v>
      </c>
      <c r="AH19" s="6">
        <f t="shared" si="8"/>
        <v>0.20127500000000115</v>
      </c>
      <c r="AI19" s="6">
        <f t="shared" si="8"/>
        <v>2.2769899999999996</v>
      </c>
      <c r="AJ19" s="6">
        <f t="shared" si="8"/>
        <v>-3.2124300000000012</v>
      </c>
      <c r="AK19" s="6">
        <f t="shared" si="8"/>
        <v>-7.296839999999999</v>
      </c>
      <c r="AL19" s="6">
        <f t="shared" si="8"/>
        <v>12.679200000000002</v>
      </c>
      <c r="AM19" s="6">
        <f t="shared" si="8"/>
        <v>25.24489999999999</v>
      </c>
    </row>
    <row r="20" spans="2:39" ht="12.75">
      <c r="B20">
        <v>4</v>
      </c>
      <c r="C20" s="2">
        <v>-0.000605622</v>
      </c>
      <c r="D20" s="2">
        <v>2.72681E-05</v>
      </c>
      <c r="U20" s="6">
        <f t="shared" si="9"/>
        <v>1602.07</v>
      </c>
      <c r="X20" s="6">
        <f t="shared" si="10"/>
        <v>1984.38</v>
      </c>
      <c r="Y20" s="6">
        <f t="shared" si="7"/>
        <v>-1.3776300000000012</v>
      </c>
      <c r="Z20" s="6">
        <f t="shared" si="7"/>
        <v>-4.27446</v>
      </c>
      <c r="AA20" s="6">
        <f t="shared" si="7"/>
        <v>1.1128500000000008</v>
      </c>
      <c r="AB20" s="6">
        <f t="shared" si="7"/>
        <v>3.1818899999999988</v>
      </c>
      <c r="AC20" s="6">
        <f t="shared" si="7"/>
        <v>-2.172650000000003</v>
      </c>
      <c r="AD20" s="6">
        <f t="shared" si="7"/>
        <v>-0.22802699999999412</v>
      </c>
      <c r="AE20" s="6">
        <f t="shared" si="7"/>
        <v>13.406600000000015</v>
      </c>
      <c r="AF20" s="6">
        <f t="shared" si="11"/>
        <v>2.043399999999757</v>
      </c>
      <c r="AG20" s="6">
        <f t="shared" si="8"/>
        <v>-5.58303</v>
      </c>
      <c r="AH20" s="6">
        <f t="shared" si="8"/>
        <v>0.21264600000000106</v>
      </c>
      <c r="AI20" s="6">
        <f t="shared" si="8"/>
        <v>2.2992699999999995</v>
      </c>
      <c r="AJ20" s="6">
        <f t="shared" si="8"/>
        <v>-3.033780000000001</v>
      </c>
      <c r="AK20" s="6">
        <f t="shared" si="8"/>
        <v>-6.745169999999999</v>
      </c>
      <c r="AL20" s="6">
        <f t="shared" si="8"/>
        <v>12.0289</v>
      </c>
      <c r="AM20" s="6">
        <f t="shared" si="8"/>
        <v>26.472799999999992</v>
      </c>
    </row>
    <row r="21" spans="2:39" ht="12.75">
      <c r="B21">
        <v>5</v>
      </c>
      <c r="C21" s="2">
        <v>0.000173448</v>
      </c>
      <c r="D21" s="2">
        <v>-0.000105558</v>
      </c>
      <c r="U21" s="6">
        <f t="shared" si="9"/>
        <v>1701.98</v>
      </c>
      <c r="X21" s="6">
        <f t="shared" si="10"/>
        <v>1981.39</v>
      </c>
      <c r="Y21" s="6">
        <f t="shared" si="7"/>
        <v>-1.4161000000000012</v>
      </c>
      <c r="Z21" s="6">
        <f t="shared" si="7"/>
        <v>-3.98379</v>
      </c>
      <c r="AA21" s="6">
        <f t="shared" si="7"/>
        <v>1.0849200000000008</v>
      </c>
      <c r="AB21" s="6">
        <f t="shared" si="7"/>
        <v>3.143359999999999</v>
      </c>
      <c r="AC21" s="6">
        <f t="shared" si="7"/>
        <v>-2.204040000000003</v>
      </c>
      <c r="AD21" s="6">
        <f t="shared" si="7"/>
        <v>-0.4011149999999943</v>
      </c>
      <c r="AE21" s="6">
        <f t="shared" si="7"/>
        <v>12.938500000000014</v>
      </c>
      <c r="AF21" s="6">
        <f t="shared" si="11"/>
        <v>2.4207299999997574</v>
      </c>
      <c r="AG21" s="6">
        <f t="shared" si="8"/>
        <v>-7.12702</v>
      </c>
      <c r="AH21" s="6">
        <f t="shared" si="8"/>
        <v>0.14482600000000095</v>
      </c>
      <c r="AI21" s="6">
        <f t="shared" si="8"/>
        <v>2.486589999999999</v>
      </c>
      <c r="AJ21" s="6">
        <f t="shared" si="8"/>
        <v>-3.2415400000000014</v>
      </c>
      <c r="AK21" s="6">
        <f t="shared" si="8"/>
        <v>-7.1947199999999984</v>
      </c>
      <c r="AL21" s="6">
        <f t="shared" si="8"/>
        <v>11.5791</v>
      </c>
      <c r="AM21" s="6">
        <f t="shared" si="8"/>
        <v>24.137199999999993</v>
      </c>
    </row>
    <row r="22" spans="2:39" ht="12.75">
      <c r="B22">
        <v>6</v>
      </c>
      <c r="C22" s="2">
        <v>-0.000339767</v>
      </c>
      <c r="D22" s="2">
        <v>0.000352122</v>
      </c>
      <c r="U22" s="6">
        <f t="shared" si="9"/>
        <v>1801.83</v>
      </c>
      <c r="X22" s="6">
        <f t="shared" si="10"/>
        <v>1978.51</v>
      </c>
      <c r="Y22" s="6">
        <f t="shared" si="7"/>
        <v>-1.4336400000000016</v>
      </c>
      <c r="Z22" s="6">
        <f t="shared" si="7"/>
        <v>-3.71412</v>
      </c>
      <c r="AA22" s="6">
        <f t="shared" si="7"/>
        <v>0.9638950000000006</v>
      </c>
      <c r="AB22" s="6">
        <f t="shared" si="7"/>
        <v>3.0767899999999986</v>
      </c>
      <c r="AC22" s="6">
        <f t="shared" si="7"/>
        <v>-2.076460000000003</v>
      </c>
      <c r="AD22" s="6">
        <f t="shared" si="7"/>
        <v>-0.5880049999999941</v>
      </c>
      <c r="AE22" s="6">
        <f t="shared" si="7"/>
        <v>12.442900000000012</v>
      </c>
      <c r="AF22" s="6">
        <f t="shared" si="11"/>
        <v>2.244549999999758</v>
      </c>
      <c r="AG22" s="6">
        <f t="shared" si="8"/>
        <v>-8.555200000000001</v>
      </c>
      <c r="AH22" s="6">
        <f t="shared" si="8"/>
        <v>0.1859400000000009</v>
      </c>
      <c r="AI22" s="6">
        <f t="shared" si="8"/>
        <v>2.2752099999999995</v>
      </c>
      <c r="AJ22" s="6">
        <f t="shared" si="8"/>
        <v>-3.1386200000000013</v>
      </c>
      <c r="AK22" s="6">
        <f t="shared" si="8"/>
        <v>-6.809209999999999</v>
      </c>
      <c r="AL22" s="6">
        <f t="shared" si="8"/>
        <v>12.0745</v>
      </c>
      <c r="AM22" s="6">
        <f t="shared" si="8"/>
        <v>24.96739999999999</v>
      </c>
    </row>
    <row r="23" spans="2:33" ht="12.75">
      <c r="B23">
        <v>7</v>
      </c>
      <c r="C23" s="2">
        <v>0.000775567</v>
      </c>
      <c r="D23" s="2">
        <v>-0.000245592</v>
      </c>
      <c r="AG23" s="1"/>
    </row>
    <row r="24" spans="2:33" ht="12.75">
      <c r="B24">
        <v>8</v>
      </c>
      <c r="C24" s="2">
        <v>2.35586E-05</v>
      </c>
      <c r="D24" s="2">
        <v>0.00122918</v>
      </c>
      <c r="AG24" s="1"/>
    </row>
    <row r="25" spans="2:33" ht="12.75">
      <c r="B25">
        <v>9</v>
      </c>
      <c r="C25" s="2">
        <v>0.00260231</v>
      </c>
      <c r="D25" s="2">
        <v>-0.00148524</v>
      </c>
      <c r="AG25" s="1"/>
    </row>
    <row r="26" spans="2:33" ht="12.75">
      <c r="B26">
        <v>10</v>
      </c>
      <c r="C26" s="2">
        <v>0.000701219</v>
      </c>
      <c r="D26" s="2">
        <v>0.00432229</v>
      </c>
      <c r="AG26" s="1"/>
    </row>
    <row r="27" spans="2:33" ht="12.75">
      <c r="B27">
        <v>11</v>
      </c>
      <c r="C27" s="2">
        <v>0.00551196</v>
      </c>
      <c r="D27" s="2">
        <v>-0.00516125</v>
      </c>
      <c r="AG27" s="1"/>
    </row>
    <row r="28" spans="2:33" ht="12.75">
      <c r="B28">
        <v>12</v>
      </c>
      <c r="C28" s="2">
        <v>0.0111838</v>
      </c>
      <c r="D28" s="2">
        <v>0.0139427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0.0503541</v>
      </c>
      <c r="D29" s="2">
        <v>-0.0494759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0.102046</v>
      </c>
      <c r="D30" s="2">
        <v>0.0787168</v>
      </c>
      <c r="U30" t="s">
        <v>111</v>
      </c>
      <c r="V30" s="11">
        <f>K1</f>
        <v>0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4156593</v>
      </c>
      <c r="F31" t="s">
        <v>79</v>
      </c>
      <c r="G31" t="s">
        <v>82</v>
      </c>
      <c r="H31">
        <v>5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1302.46</v>
      </c>
      <c r="O31" t="s">
        <v>84</v>
      </c>
      <c r="P31" t="s">
        <v>82</v>
      </c>
      <c r="Q31" s="2">
        <v>0.924491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503.56</v>
      </c>
      <c r="X32" s="13"/>
    </row>
    <row r="33" spans="2:32" ht="12.75">
      <c r="B33">
        <v>2</v>
      </c>
      <c r="C33" s="2">
        <v>-0.199348</v>
      </c>
      <c r="D33" s="2">
        <v>-0.000205278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0.000110255</v>
      </c>
      <c r="D34" s="2">
        <v>-0.000123791</v>
      </c>
      <c r="V34" s="11">
        <f aca="true" t="shared" si="12" ref="V34:V44">W34+$V$30</f>
        <v>-0.5</v>
      </c>
      <c r="W34">
        <v>-0.5</v>
      </c>
      <c r="Y34" s="4">
        <f>Y$29*AG$16*$W34^Y$30</f>
        <v>-1.71971</v>
      </c>
      <c r="Z34" s="4">
        <f>Z$29*Z$16*$W34^Z$30</f>
        <v>-0.94201875</v>
      </c>
      <c r="AA34" s="4">
        <f>AA$29*AI$16*$W34^AA$30</f>
        <v>0.048809749999999985</v>
      </c>
      <c r="AB34" s="4">
        <f>AB$29*AB$16*$W34^AB$30</f>
        <v>-0.09773031249999996</v>
      </c>
      <c r="AC34" s="4">
        <f>AC$29*AK$16*$W34^AC$30</f>
        <v>0.13700218749999998</v>
      </c>
      <c r="AD34" s="4">
        <f>AD$29*AD$16*$W34^AD$30</f>
        <v>0.00841515625000005</v>
      </c>
      <c r="AE34" s="4">
        <f>AE$29*AM$16*$W34^AE$30</f>
        <v>0.10161093749999997</v>
      </c>
      <c r="AF34" s="4">
        <f>SUM(Y34:AE34)</f>
        <v>-2.46362103125</v>
      </c>
    </row>
    <row r="35" spans="2:32" ht="12.75">
      <c r="B35">
        <v>4</v>
      </c>
      <c r="C35" s="2">
        <v>-0.000523873</v>
      </c>
      <c r="D35" s="2">
        <v>2.82619E-05</v>
      </c>
      <c r="V35" s="11">
        <f t="shared" si="12"/>
        <v>-0.4</v>
      </c>
      <c r="W35">
        <v>-0.4</v>
      </c>
      <c r="Y35" s="4">
        <f aca="true" t="shared" si="13" ref="Y35:Y44">Y$29*AG$16*$W35^Y$30</f>
        <v>-1.1006144000000002</v>
      </c>
      <c r="Z35" s="4">
        <f aca="true" t="shared" si="14" ref="Z35:Z44">Z$29*Z$16*$W35^Z$30</f>
        <v>-0.4823136000000001</v>
      </c>
      <c r="AA35" s="4">
        <f aca="true" t="shared" si="15" ref="AA35:AA44">AA$29*AI$16*$W35^AA$30</f>
        <v>0.0199924736</v>
      </c>
      <c r="AB35" s="4">
        <f aca="true" t="shared" si="16" ref="AB35:AB44">AB$29*AB$16*$W35^AB$30</f>
        <v>-0.032024268800000005</v>
      </c>
      <c r="AC35" s="4">
        <f aca="true" t="shared" si="17" ref="AC35:AC44">AC$29*AK$16*$W35^AC$30</f>
        <v>0.03591430144000002</v>
      </c>
      <c r="AD35" s="4">
        <f aca="true" t="shared" si="18" ref="AD35:AD44">AD$29*AD$16*$W35^AD$30</f>
        <v>0.0017647861760000118</v>
      </c>
      <c r="AE35" s="4">
        <f aca="true" t="shared" si="19" ref="AE35:AE44">AE$29*AM$16*$W35^AE$30</f>
        <v>0.01704748646400001</v>
      </c>
      <c r="AF35" s="4">
        <f aca="true" t="shared" si="20" ref="AF35:AF44">SUM(Y35:AE35)</f>
        <v>-1.5402332211200005</v>
      </c>
    </row>
    <row r="36" spans="2:32" ht="12.75">
      <c r="B36">
        <v>5</v>
      </c>
      <c r="C36" s="2">
        <v>0.000213699</v>
      </c>
      <c r="D36" s="2">
        <v>-0.000113277</v>
      </c>
      <c r="V36" s="11">
        <f t="shared" si="12"/>
        <v>-0.3</v>
      </c>
      <c r="W36">
        <v>-0.3</v>
      </c>
      <c r="Y36" s="4">
        <f t="shared" si="13"/>
        <v>-0.6190956</v>
      </c>
      <c r="Z36" s="4">
        <f t="shared" si="14"/>
        <v>-0.20347605</v>
      </c>
      <c r="AA36" s="4">
        <f t="shared" si="15"/>
        <v>0.006325743599999998</v>
      </c>
      <c r="AB36" s="4">
        <f t="shared" si="16"/>
        <v>-0.007599509099999996</v>
      </c>
      <c r="AC36" s="4">
        <f t="shared" si="17"/>
        <v>0.006391974059999999</v>
      </c>
      <c r="AD36" s="4">
        <f t="shared" si="18"/>
        <v>0.00023557051800000137</v>
      </c>
      <c r="AE36" s="4">
        <f t="shared" si="19"/>
        <v>0.0017066735639999992</v>
      </c>
      <c r="AF36" s="4">
        <f t="shared" si="20"/>
        <v>-0.8155111973579998</v>
      </c>
    </row>
    <row r="37" spans="2:32" ht="12.75">
      <c r="B37">
        <v>6</v>
      </c>
      <c r="C37" s="2">
        <v>-0.000339563</v>
      </c>
      <c r="D37" s="2">
        <v>0.000329347</v>
      </c>
      <c r="V37" s="11">
        <f t="shared" si="12"/>
        <v>-0.2</v>
      </c>
      <c r="W37">
        <v>-0.2</v>
      </c>
      <c r="Y37" s="4">
        <f t="shared" si="13"/>
        <v>-0.27515360000000005</v>
      </c>
      <c r="Z37" s="4">
        <f t="shared" si="14"/>
        <v>-0.060289200000000015</v>
      </c>
      <c r="AA37" s="4">
        <f t="shared" si="15"/>
        <v>0.0012495296</v>
      </c>
      <c r="AB37" s="4">
        <f t="shared" si="16"/>
        <v>-0.0010007584000000002</v>
      </c>
      <c r="AC37" s="4">
        <f t="shared" si="17"/>
        <v>0.0005611609600000003</v>
      </c>
      <c r="AD37" s="4">
        <f t="shared" si="18"/>
        <v>1.3787392000000092E-05</v>
      </c>
      <c r="AE37" s="4">
        <f t="shared" si="19"/>
        <v>6.659174400000004E-05</v>
      </c>
      <c r="AF37" s="4">
        <f t="shared" si="20"/>
        <v>-0.3345524887040001</v>
      </c>
    </row>
    <row r="38" spans="2:32" ht="12.75">
      <c r="B38">
        <v>7</v>
      </c>
      <c r="C38" s="2">
        <v>0.000737384</v>
      </c>
      <c r="D38" s="2">
        <v>-0.000215025</v>
      </c>
      <c r="V38" s="11">
        <f t="shared" si="12"/>
        <v>-0.1</v>
      </c>
      <c r="W38">
        <v>-0.1</v>
      </c>
      <c r="Y38" s="4">
        <f t="shared" si="13"/>
        <v>-0.06878840000000001</v>
      </c>
      <c r="Z38" s="4">
        <f t="shared" si="14"/>
        <v>-0.007536150000000002</v>
      </c>
      <c r="AA38" s="4">
        <f t="shared" si="15"/>
        <v>7.80956E-05</v>
      </c>
      <c r="AB38" s="4">
        <f t="shared" si="16"/>
        <v>-3.1273700000000005E-05</v>
      </c>
      <c r="AC38" s="4">
        <f t="shared" si="17"/>
        <v>8.768140000000004E-06</v>
      </c>
      <c r="AD38" s="4">
        <f t="shared" si="18"/>
        <v>1.0771400000000072E-07</v>
      </c>
      <c r="AE38" s="4">
        <f t="shared" si="19"/>
        <v>2.6012400000000014E-07</v>
      </c>
      <c r="AF38" s="4">
        <f t="shared" si="20"/>
        <v>-0.07626859212200002</v>
      </c>
    </row>
    <row r="39" spans="2:32" ht="12.75">
      <c r="B39">
        <v>8</v>
      </c>
      <c r="C39" s="2">
        <v>1.92029E-05</v>
      </c>
      <c r="D39" s="2">
        <v>0.00126165</v>
      </c>
      <c r="V39" s="11">
        <f t="shared" si="12"/>
        <v>0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0.0026263</v>
      </c>
      <c r="D40" s="2">
        <v>-0.00141217</v>
      </c>
      <c r="V40" s="11">
        <f t="shared" si="12"/>
        <v>0.1</v>
      </c>
      <c r="W40">
        <v>0.1</v>
      </c>
      <c r="Y40" s="4">
        <f t="shared" si="13"/>
        <v>-0.06878840000000001</v>
      </c>
      <c r="Z40" s="4">
        <f t="shared" si="14"/>
        <v>0.007536150000000002</v>
      </c>
      <c r="AA40" s="4">
        <f t="shared" si="15"/>
        <v>7.80956E-05</v>
      </c>
      <c r="AB40" s="4">
        <f t="shared" si="16"/>
        <v>3.1273700000000005E-05</v>
      </c>
      <c r="AC40" s="4">
        <f t="shared" si="17"/>
        <v>8.768140000000004E-06</v>
      </c>
      <c r="AD40" s="4">
        <f t="shared" si="18"/>
        <v>-1.0771400000000072E-07</v>
      </c>
      <c r="AE40" s="4">
        <f t="shared" si="19"/>
        <v>2.6012400000000014E-07</v>
      </c>
      <c r="AF40" s="4">
        <f t="shared" si="20"/>
        <v>-0.06113396015000001</v>
      </c>
    </row>
    <row r="41" spans="2:32" ht="12.75">
      <c r="B41">
        <v>10</v>
      </c>
      <c r="C41" s="2">
        <v>0.000632705</v>
      </c>
      <c r="D41" s="2">
        <v>0.00407714</v>
      </c>
      <c r="V41" s="11">
        <f t="shared" si="12"/>
        <v>0.2</v>
      </c>
      <c r="W41">
        <v>0.2</v>
      </c>
      <c r="Y41" s="4">
        <f t="shared" si="13"/>
        <v>-0.27515360000000005</v>
      </c>
      <c r="Z41" s="4">
        <f t="shared" si="14"/>
        <v>0.060289200000000015</v>
      </c>
      <c r="AA41" s="4">
        <f t="shared" si="15"/>
        <v>0.0012495296</v>
      </c>
      <c r="AB41" s="4">
        <f t="shared" si="16"/>
        <v>0.0010007584000000002</v>
      </c>
      <c r="AC41" s="4">
        <f t="shared" si="17"/>
        <v>0.0005611609600000003</v>
      </c>
      <c r="AD41" s="4">
        <f t="shared" si="18"/>
        <v>-1.3787392000000092E-05</v>
      </c>
      <c r="AE41" s="4">
        <f t="shared" si="19"/>
        <v>6.659174400000004E-05</v>
      </c>
      <c r="AF41" s="4">
        <f t="shared" si="20"/>
        <v>-0.21200014668800005</v>
      </c>
    </row>
    <row r="42" spans="2:32" ht="12.75">
      <c r="B42">
        <v>11</v>
      </c>
      <c r="C42" s="2">
        <v>0.00555425</v>
      </c>
      <c r="D42" s="2">
        <v>-0.00454351</v>
      </c>
      <c r="V42" s="11">
        <f t="shared" si="12"/>
        <v>0.3</v>
      </c>
      <c r="W42">
        <v>0.3</v>
      </c>
      <c r="Y42" s="4">
        <f t="shared" si="13"/>
        <v>-0.6190956</v>
      </c>
      <c r="Z42" s="4">
        <f t="shared" si="14"/>
        <v>0.20347605</v>
      </c>
      <c r="AA42" s="4">
        <f t="shared" si="15"/>
        <v>0.006325743599999998</v>
      </c>
      <c r="AB42" s="4">
        <f t="shared" si="16"/>
        <v>0.007599509099999996</v>
      </c>
      <c r="AC42" s="4">
        <f t="shared" si="17"/>
        <v>0.006391974059999999</v>
      </c>
      <c r="AD42" s="4">
        <f t="shared" si="18"/>
        <v>-0.00023557051800000137</v>
      </c>
      <c r="AE42" s="4">
        <f t="shared" si="19"/>
        <v>0.0017066735639999992</v>
      </c>
      <c r="AF42" s="4">
        <f t="shared" si="20"/>
        <v>-0.39383122019399996</v>
      </c>
    </row>
    <row r="43" spans="2:32" ht="12.75">
      <c r="B43">
        <v>12</v>
      </c>
      <c r="C43" s="2">
        <v>0.013084</v>
      </c>
      <c r="D43" s="2">
        <v>0.0144433</v>
      </c>
      <c r="V43" s="11">
        <f t="shared" si="12"/>
        <v>0.4</v>
      </c>
      <c r="W43">
        <v>0.4</v>
      </c>
      <c r="Y43" s="4">
        <f t="shared" si="13"/>
        <v>-1.1006144000000002</v>
      </c>
      <c r="Z43" s="4">
        <f t="shared" si="14"/>
        <v>0.4823136000000001</v>
      </c>
      <c r="AA43" s="4">
        <f t="shared" si="15"/>
        <v>0.0199924736</v>
      </c>
      <c r="AB43" s="4">
        <f t="shared" si="16"/>
        <v>0.032024268800000005</v>
      </c>
      <c r="AC43" s="4">
        <f t="shared" si="17"/>
        <v>0.03591430144000002</v>
      </c>
      <c r="AD43" s="4">
        <f t="shared" si="18"/>
        <v>-0.0017647861760000118</v>
      </c>
      <c r="AE43" s="4">
        <f t="shared" si="19"/>
        <v>0.01704748646400001</v>
      </c>
      <c r="AF43" s="4">
        <f t="shared" si="20"/>
        <v>-0.5150870558720001</v>
      </c>
    </row>
    <row r="44" spans="2:32" ht="12.75">
      <c r="B44">
        <v>13</v>
      </c>
      <c r="C44" s="2">
        <v>0.0418924</v>
      </c>
      <c r="D44" s="2">
        <v>-0.052536</v>
      </c>
      <c r="V44" s="11">
        <f t="shared" si="12"/>
        <v>0.5</v>
      </c>
      <c r="W44">
        <v>0.5</v>
      </c>
      <c r="Y44" s="4">
        <f t="shared" si="13"/>
        <v>-1.71971</v>
      </c>
      <c r="Z44" s="4">
        <f t="shared" si="14"/>
        <v>0.94201875</v>
      </c>
      <c r="AA44" s="4">
        <f t="shared" si="15"/>
        <v>0.048809749999999985</v>
      </c>
      <c r="AB44" s="4">
        <f t="shared" si="16"/>
        <v>0.09773031249999996</v>
      </c>
      <c r="AC44" s="4">
        <f t="shared" si="17"/>
        <v>0.13700218749999998</v>
      </c>
      <c r="AD44" s="4">
        <f t="shared" si="18"/>
        <v>-0.00841515625000005</v>
      </c>
      <c r="AE44" s="4">
        <f t="shared" si="19"/>
        <v>0.10161093749999997</v>
      </c>
      <c r="AF44" s="4">
        <f t="shared" si="20"/>
        <v>-0.40095321875000023</v>
      </c>
    </row>
    <row r="45" spans="2:22" ht="12.75">
      <c r="B45">
        <v>14</v>
      </c>
      <c r="C45" s="2">
        <v>0.108768</v>
      </c>
      <c r="D45" s="2">
        <v>0.0645584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4156593</v>
      </c>
      <c r="F46" t="s">
        <v>79</v>
      </c>
      <c r="G46" t="s">
        <v>82</v>
      </c>
      <c r="H46">
        <v>5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1502.21</v>
      </c>
      <c r="O46" t="s">
        <v>84</v>
      </c>
      <c r="P46" t="s">
        <v>82</v>
      </c>
      <c r="Q46" s="2">
        <v>1.0005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1801.83</v>
      </c>
      <c r="X47" s="13"/>
    </row>
    <row r="48" spans="2:32" ht="12.75">
      <c r="B48">
        <v>2</v>
      </c>
      <c r="C48" s="2">
        <v>-0.198751</v>
      </c>
      <c r="D48" s="2">
        <v>-0.000218538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0.000407988</v>
      </c>
      <c r="D49" s="2">
        <v>-0.000131493</v>
      </c>
      <c r="V49" s="11">
        <f aca="true" t="shared" si="21" ref="V49:V59">W49+$V$30</f>
        <v>-0.5</v>
      </c>
      <c r="W49">
        <v>-0.5</v>
      </c>
      <c r="Y49" s="4">
        <f>Y$29*AG$22*$W49^Y$30</f>
        <v>2.1388000000000003</v>
      </c>
      <c r="Z49" s="4">
        <f>Z$29*Z$22*$W49^Z$30</f>
        <v>-0.464265</v>
      </c>
      <c r="AA49" s="4">
        <f>AA$29*AI$22*$W49^AA$30</f>
        <v>0.14220062499999997</v>
      </c>
      <c r="AB49" s="4">
        <f>AB$29*AB$22*$W49^AB$30</f>
        <v>-0.09614968749999996</v>
      </c>
      <c r="AC49" s="4">
        <f>AC$29*AK$22*$W49^AC$30</f>
        <v>0.10639390624999999</v>
      </c>
      <c r="AD49" s="4">
        <f>AD$29*AD$22*$W49^AD$30</f>
        <v>-0.004593789062499954</v>
      </c>
      <c r="AE49" s="4">
        <f>AE$29*AM$22*$W49^AE$30</f>
        <v>0.09752890624999996</v>
      </c>
      <c r="AF49" s="4">
        <f>SUM(Y49:AE49)</f>
        <v>1.9199149609375004</v>
      </c>
    </row>
    <row r="50" spans="2:32" ht="12.75">
      <c r="B50">
        <v>4</v>
      </c>
      <c r="C50" s="2">
        <v>-0.000459891</v>
      </c>
      <c r="D50" s="2">
        <v>2.01275E-05</v>
      </c>
      <c r="V50" s="11">
        <f t="shared" si="21"/>
        <v>-0.4</v>
      </c>
      <c r="W50">
        <v>-0.4</v>
      </c>
      <c r="Y50" s="4">
        <f aca="true" t="shared" si="22" ref="Y50:Y59">Y$29*AG$22*$W50^Y$30</f>
        <v>1.3688320000000005</v>
      </c>
      <c r="Z50" s="4">
        <f aca="true" t="shared" si="23" ref="Z50:Z59">Z$29*Z$22*$W50^Z$30</f>
        <v>-0.23770368000000006</v>
      </c>
      <c r="AA50" s="4">
        <f aca="true" t="shared" si="24" ref="AA50:AA59">AA$29*AI$22*$W50^AA$30</f>
        <v>0.058245376000000015</v>
      </c>
      <c r="AB50" s="4">
        <f aca="true" t="shared" si="25" ref="AB50:AB59">AB$29*AB$22*$W50^AB$30</f>
        <v>-0.0315063296</v>
      </c>
      <c r="AC50" s="4">
        <f aca="true" t="shared" si="26" ref="AC50:AC59">AC$29*AK$22*$W50^AC$30</f>
        <v>0.027890524160000013</v>
      </c>
      <c r="AD50" s="4">
        <f aca="true" t="shared" si="27" ref="AD50:AD59">AD$29*AD$22*$W50^AD$30</f>
        <v>-0.0009633873919999911</v>
      </c>
      <c r="AE50" s="4">
        <f aca="true" t="shared" si="28" ref="AE50:AE59">AE$29*AM$22*$W50^AE$30</f>
        <v>0.016362635264000006</v>
      </c>
      <c r="AF50" s="4">
        <f aca="true" t="shared" si="29" ref="AF50:AF59">SUM(Y50:AE50)</f>
        <v>1.2011571384320006</v>
      </c>
    </row>
    <row r="51" spans="2:32" ht="12.75">
      <c r="B51">
        <v>5</v>
      </c>
      <c r="C51" s="2">
        <v>0.000227699</v>
      </c>
      <c r="D51" s="2">
        <v>-0.000102045</v>
      </c>
      <c r="V51" s="11">
        <f t="shared" si="21"/>
        <v>-0.3</v>
      </c>
      <c r="W51">
        <v>-0.3</v>
      </c>
      <c r="Y51" s="4">
        <f t="shared" si="22"/>
        <v>0.7699680000000001</v>
      </c>
      <c r="Z51" s="4">
        <f t="shared" si="23"/>
        <v>-0.10028124</v>
      </c>
      <c r="AA51" s="4">
        <f t="shared" si="24"/>
        <v>0.018429200999999996</v>
      </c>
      <c r="AB51" s="4">
        <f t="shared" si="25"/>
        <v>-0.007476599699999996</v>
      </c>
      <c r="AC51" s="4">
        <f t="shared" si="26"/>
        <v>0.0049639140899999995</v>
      </c>
      <c r="AD51" s="4">
        <f t="shared" si="27"/>
        <v>-0.0001285966934999987</v>
      </c>
      <c r="AE51" s="4">
        <f t="shared" si="28"/>
        <v>0.0016381111139999991</v>
      </c>
      <c r="AF51" s="4">
        <f t="shared" si="29"/>
        <v>0.6871127898105001</v>
      </c>
    </row>
    <row r="52" spans="2:32" ht="12.75">
      <c r="B52">
        <v>6</v>
      </c>
      <c r="C52" s="2">
        <v>-0.000309129</v>
      </c>
      <c r="D52" s="2">
        <v>0.000321243</v>
      </c>
      <c r="V52" s="11">
        <f t="shared" si="21"/>
        <v>-0.2</v>
      </c>
      <c r="W52">
        <v>-0.2</v>
      </c>
      <c r="Y52" s="4">
        <f t="shared" si="22"/>
        <v>0.3422080000000001</v>
      </c>
      <c r="Z52" s="4">
        <f t="shared" si="23"/>
        <v>-0.029712960000000007</v>
      </c>
      <c r="AA52" s="4">
        <f t="shared" si="24"/>
        <v>0.003640336000000001</v>
      </c>
      <c r="AB52" s="4">
        <f t="shared" si="25"/>
        <v>-0.0009845728</v>
      </c>
      <c r="AC52" s="4">
        <f t="shared" si="26"/>
        <v>0.0004357894400000002</v>
      </c>
      <c r="AD52" s="4">
        <f t="shared" si="27"/>
        <v>-7.52646399999993E-06</v>
      </c>
      <c r="AE52" s="4">
        <f t="shared" si="28"/>
        <v>6.391654400000002E-05</v>
      </c>
      <c r="AF52" s="4">
        <f t="shared" si="29"/>
        <v>0.31564298272000013</v>
      </c>
    </row>
    <row r="53" spans="2:32" ht="12.75">
      <c r="B53">
        <v>7</v>
      </c>
      <c r="C53" s="2">
        <v>0.000729684</v>
      </c>
      <c r="D53" s="2">
        <v>-0.000213306</v>
      </c>
      <c r="V53" s="11">
        <f t="shared" si="21"/>
        <v>-0.1</v>
      </c>
      <c r="W53">
        <v>-0.1</v>
      </c>
      <c r="Y53" s="4">
        <f t="shared" si="22"/>
        <v>0.08555200000000003</v>
      </c>
      <c r="Z53" s="4">
        <f t="shared" si="23"/>
        <v>-0.003714120000000001</v>
      </c>
      <c r="AA53" s="4">
        <f t="shared" si="24"/>
        <v>0.00022752100000000006</v>
      </c>
      <c r="AB53" s="4">
        <f t="shared" si="25"/>
        <v>-3.07679E-05</v>
      </c>
      <c r="AC53" s="4">
        <f t="shared" si="26"/>
        <v>6.809210000000003E-06</v>
      </c>
      <c r="AD53" s="4">
        <f t="shared" si="27"/>
        <v>-5.8800499999999455E-08</v>
      </c>
      <c r="AE53" s="4">
        <f t="shared" si="28"/>
        <v>2.496740000000001E-07</v>
      </c>
      <c r="AF53" s="4">
        <f t="shared" si="29"/>
        <v>0.08204163318350002</v>
      </c>
    </row>
    <row r="54" spans="2:32" ht="12.75">
      <c r="B54">
        <v>8</v>
      </c>
      <c r="C54" s="2">
        <v>4.08872E-05</v>
      </c>
      <c r="D54" s="2">
        <v>0.00126792</v>
      </c>
      <c r="V54" s="11">
        <f t="shared" si="21"/>
        <v>0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0.00252449</v>
      </c>
      <c r="D55" s="2">
        <v>-0.00139118</v>
      </c>
      <c r="V55" s="11">
        <f t="shared" si="21"/>
        <v>0.1</v>
      </c>
      <c r="W55">
        <v>0.1</v>
      </c>
      <c r="Y55" s="4">
        <f t="shared" si="22"/>
        <v>0.08555200000000003</v>
      </c>
      <c r="Z55" s="4">
        <f t="shared" si="23"/>
        <v>0.003714120000000001</v>
      </c>
      <c r="AA55" s="4">
        <f t="shared" si="24"/>
        <v>0.00022752100000000006</v>
      </c>
      <c r="AB55" s="4">
        <f t="shared" si="25"/>
        <v>3.07679E-05</v>
      </c>
      <c r="AC55" s="4">
        <f t="shared" si="26"/>
        <v>6.809210000000003E-06</v>
      </c>
      <c r="AD55" s="4">
        <f t="shared" si="27"/>
        <v>5.8800499999999455E-08</v>
      </c>
      <c r="AE55" s="4">
        <f t="shared" si="28"/>
        <v>2.496740000000001E-07</v>
      </c>
      <c r="AF55" s="4">
        <f t="shared" si="29"/>
        <v>0.08953152658450003</v>
      </c>
    </row>
    <row r="56" spans="2:32" ht="12.75">
      <c r="B56">
        <v>10</v>
      </c>
      <c r="C56" s="2">
        <v>0.000801036</v>
      </c>
      <c r="D56" s="2">
        <v>0.00402341</v>
      </c>
      <c r="V56" s="11">
        <f t="shared" si="21"/>
        <v>0.2</v>
      </c>
      <c r="W56">
        <v>0.2</v>
      </c>
      <c r="Y56" s="4">
        <f t="shared" si="22"/>
        <v>0.3422080000000001</v>
      </c>
      <c r="Z56" s="4">
        <f t="shared" si="23"/>
        <v>0.029712960000000007</v>
      </c>
      <c r="AA56" s="4">
        <f t="shared" si="24"/>
        <v>0.003640336000000001</v>
      </c>
      <c r="AB56" s="4">
        <f t="shared" si="25"/>
        <v>0.0009845728</v>
      </c>
      <c r="AC56" s="4">
        <f t="shared" si="26"/>
        <v>0.0004357894400000002</v>
      </c>
      <c r="AD56" s="4">
        <f t="shared" si="27"/>
        <v>7.52646399999993E-06</v>
      </c>
      <c r="AE56" s="4">
        <f t="shared" si="28"/>
        <v>6.391654400000002E-05</v>
      </c>
      <c r="AF56" s="4">
        <f t="shared" si="29"/>
        <v>0.3770531012480002</v>
      </c>
    </row>
    <row r="57" spans="2:32" ht="12.75">
      <c r="B57">
        <v>11</v>
      </c>
      <c r="C57" s="2">
        <v>0.00575668</v>
      </c>
      <c r="D57" s="2">
        <v>-0.00461808</v>
      </c>
      <c r="V57" s="11">
        <f t="shared" si="21"/>
        <v>0.3</v>
      </c>
      <c r="W57">
        <v>0.3</v>
      </c>
      <c r="Y57" s="4">
        <f t="shared" si="22"/>
        <v>0.7699680000000001</v>
      </c>
      <c r="Z57" s="4">
        <f t="shared" si="23"/>
        <v>0.10028124</v>
      </c>
      <c r="AA57" s="4">
        <f t="shared" si="24"/>
        <v>0.018429200999999996</v>
      </c>
      <c r="AB57" s="4">
        <f t="shared" si="25"/>
        <v>0.007476599699999996</v>
      </c>
      <c r="AC57" s="4">
        <f t="shared" si="26"/>
        <v>0.0049639140899999995</v>
      </c>
      <c r="AD57" s="4">
        <f t="shared" si="27"/>
        <v>0.0001285966934999987</v>
      </c>
      <c r="AE57" s="4">
        <f t="shared" si="28"/>
        <v>0.0016381111139999991</v>
      </c>
      <c r="AF57" s="4">
        <f t="shared" si="29"/>
        <v>0.9028856625975001</v>
      </c>
    </row>
    <row r="58" spans="2:32" ht="12.75">
      <c r="B58">
        <v>12</v>
      </c>
      <c r="C58" s="2">
        <v>0.0125469</v>
      </c>
      <c r="D58" s="2">
        <v>0.0154115</v>
      </c>
      <c r="V58" s="11">
        <f t="shared" si="21"/>
        <v>0.4</v>
      </c>
      <c r="W58">
        <v>0.4</v>
      </c>
      <c r="Y58" s="4">
        <f t="shared" si="22"/>
        <v>1.3688320000000005</v>
      </c>
      <c r="Z58" s="4">
        <f t="shared" si="23"/>
        <v>0.23770368000000006</v>
      </c>
      <c r="AA58" s="4">
        <f t="shared" si="24"/>
        <v>0.058245376000000015</v>
      </c>
      <c r="AB58" s="4">
        <f t="shared" si="25"/>
        <v>0.0315063296</v>
      </c>
      <c r="AC58" s="4">
        <f t="shared" si="26"/>
        <v>0.027890524160000013</v>
      </c>
      <c r="AD58" s="4">
        <f t="shared" si="27"/>
        <v>0.0009633873919999911</v>
      </c>
      <c r="AE58" s="4">
        <f t="shared" si="28"/>
        <v>0.016362635264000006</v>
      </c>
      <c r="AF58" s="4">
        <f t="shared" si="29"/>
        <v>1.7415039324160009</v>
      </c>
    </row>
    <row r="59" spans="2:32" ht="12.75">
      <c r="B59">
        <v>13</v>
      </c>
      <c r="C59" s="2">
        <v>0.0413481</v>
      </c>
      <c r="D59" s="2">
        <v>-0.053531</v>
      </c>
      <c r="V59" s="11">
        <f t="shared" si="21"/>
        <v>0.5</v>
      </c>
      <c r="W59">
        <v>0.5</v>
      </c>
      <c r="Y59" s="4">
        <f t="shared" si="22"/>
        <v>2.1388000000000003</v>
      </c>
      <c r="Z59" s="4">
        <f t="shared" si="23"/>
        <v>0.464265</v>
      </c>
      <c r="AA59" s="4">
        <f t="shared" si="24"/>
        <v>0.14220062499999997</v>
      </c>
      <c r="AB59" s="4">
        <f t="shared" si="25"/>
        <v>0.09614968749999996</v>
      </c>
      <c r="AC59" s="4">
        <f t="shared" si="26"/>
        <v>0.10639390624999999</v>
      </c>
      <c r="AD59" s="4">
        <f t="shared" si="27"/>
        <v>0.004593789062499954</v>
      </c>
      <c r="AE59" s="4">
        <f t="shared" si="28"/>
        <v>0.09752890624999996</v>
      </c>
      <c r="AF59" s="4">
        <f t="shared" si="29"/>
        <v>3.0499319140625007</v>
      </c>
    </row>
    <row r="60" spans="2:4" ht="12.75">
      <c r="B60">
        <v>14</v>
      </c>
      <c r="C60" s="2">
        <v>0.103913</v>
      </c>
      <c r="D60" s="2">
        <v>0.0558908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4156593</v>
      </c>
      <c r="F61" t="s">
        <v>79</v>
      </c>
      <c r="G61" t="s">
        <v>82</v>
      </c>
      <c r="H61">
        <v>5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1602.07</v>
      </c>
      <c r="O61" t="s">
        <v>84</v>
      </c>
      <c r="P61" t="s">
        <v>82</v>
      </c>
      <c r="Q61" s="2">
        <v>1.0319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-0.198438</v>
      </c>
      <c r="D63" s="2">
        <v>-0.00020434</v>
      </c>
    </row>
    <row r="64" spans="2:4" ht="12.75">
      <c r="B64">
        <v>3</v>
      </c>
      <c r="C64" s="2">
        <v>0.000558303</v>
      </c>
      <c r="D64" s="2">
        <v>-0.000137763</v>
      </c>
    </row>
    <row r="65" spans="2:4" ht="12.75">
      <c r="B65">
        <v>4</v>
      </c>
      <c r="C65" s="2">
        <v>-0.000427446</v>
      </c>
      <c r="D65" s="2">
        <v>2.12646E-05</v>
      </c>
    </row>
    <row r="66" spans="2:4" ht="12.75">
      <c r="B66">
        <v>5</v>
      </c>
      <c r="C66" s="2">
        <v>0.000229927</v>
      </c>
      <c r="D66" s="2">
        <v>-0.000111285</v>
      </c>
    </row>
    <row r="67" spans="2:4" ht="12.75">
      <c r="B67">
        <v>6</v>
      </c>
      <c r="C67" s="2">
        <v>-0.000318189</v>
      </c>
      <c r="D67" s="2">
        <v>0.000303378</v>
      </c>
    </row>
    <row r="68" spans="2:4" ht="12.75">
      <c r="B68">
        <v>7</v>
      </c>
      <c r="C68" s="2">
        <v>0.000674517</v>
      </c>
      <c r="D68" s="2">
        <v>-0.000217265</v>
      </c>
    </row>
    <row r="69" spans="2:4" ht="12.75">
      <c r="B69">
        <v>8</v>
      </c>
      <c r="C69" s="2">
        <v>-2.28027E-05</v>
      </c>
      <c r="D69" s="2">
        <v>0.00120289</v>
      </c>
    </row>
    <row r="70" spans="2:4" ht="12.75">
      <c r="B70">
        <v>9</v>
      </c>
      <c r="C70" s="2">
        <v>0.00264728</v>
      </c>
      <c r="D70" s="2">
        <v>-0.00134066</v>
      </c>
    </row>
    <row r="71" spans="2:4" ht="12.75">
      <c r="B71">
        <v>10</v>
      </c>
      <c r="C71" s="2">
        <v>0.000491608</v>
      </c>
      <c r="D71" s="2">
        <v>0.00390134</v>
      </c>
    </row>
    <row r="72" spans="2:4" ht="12.75">
      <c r="B72">
        <v>11</v>
      </c>
      <c r="C72" s="2">
        <v>0.00512458</v>
      </c>
      <c r="D72" s="2">
        <v>-0.00379961</v>
      </c>
    </row>
    <row r="73" spans="2:4" ht="12.75">
      <c r="B73">
        <v>12</v>
      </c>
      <c r="C73" s="2">
        <v>0.00978627</v>
      </c>
      <c r="D73" s="2">
        <v>0.013338</v>
      </c>
    </row>
    <row r="74" spans="2:4" ht="12.75">
      <c r="B74">
        <v>13</v>
      </c>
      <c r="C74" s="2">
        <v>0.0451693</v>
      </c>
      <c r="D74" s="2">
        <v>-0.055137</v>
      </c>
    </row>
    <row r="75" spans="2:4" ht="12.75">
      <c r="B75">
        <v>14</v>
      </c>
      <c r="C75" s="2">
        <v>0.100691</v>
      </c>
      <c r="D75" s="2">
        <v>0.0685555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4156593</v>
      </c>
      <c r="F76" t="s">
        <v>79</v>
      </c>
      <c r="G76" t="s">
        <v>82</v>
      </c>
      <c r="H76">
        <v>5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1701.98</v>
      </c>
      <c r="O76" t="s">
        <v>84</v>
      </c>
      <c r="P76" t="s">
        <v>82</v>
      </c>
      <c r="Q76" s="2">
        <v>1.05981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-0.198139</v>
      </c>
      <c r="D78" s="2">
        <v>-0.000242073</v>
      </c>
    </row>
    <row r="79" spans="2:4" ht="12.75">
      <c r="B79">
        <v>3</v>
      </c>
      <c r="C79" s="2">
        <v>0.000712702</v>
      </c>
      <c r="D79" s="2">
        <v>-0.00014161</v>
      </c>
    </row>
    <row r="80" spans="2:4" ht="12.75">
      <c r="B80">
        <v>4</v>
      </c>
      <c r="C80" s="2">
        <v>-0.000398379</v>
      </c>
      <c r="D80" s="2">
        <v>1.44826E-05</v>
      </c>
    </row>
    <row r="81" spans="2:4" ht="12.75">
      <c r="B81">
        <v>5</v>
      </c>
      <c r="C81" s="2">
        <v>0.000248659</v>
      </c>
      <c r="D81" s="2">
        <v>-0.000108492</v>
      </c>
    </row>
    <row r="82" spans="2:4" ht="12.75">
      <c r="B82">
        <v>6</v>
      </c>
      <c r="C82" s="2">
        <v>-0.000314336</v>
      </c>
      <c r="D82" s="2">
        <v>0.000324154</v>
      </c>
    </row>
    <row r="83" spans="2:4" ht="12.75">
      <c r="B83">
        <v>7</v>
      </c>
      <c r="C83" s="2">
        <v>0.000719472</v>
      </c>
      <c r="D83" s="2">
        <v>-0.000220404</v>
      </c>
    </row>
    <row r="84" spans="2:4" ht="12.75">
      <c r="B84">
        <v>8</v>
      </c>
      <c r="C84" s="2">
        <v>-4.01115E-05</v>
      </c>
      <c r="D84" s="2">
        <v>0.00115791</v>
      </c>
    </row>
    <row r="85" spans="2:4" ht="12.75">
      <c r="B85">
        <v>9</v>
      </c>
      <c r="C85" s="2">
        <v>0.00241372</v>
      </c>
      <c r="D85" s="2">
        <v>-0.00129385</v>
      </c>
    </row>
    <row r="86" spans="2:4" ht="12.75">
      <c r="B86">
        <v>10</v>
      </c>
      <c r="C86" s="2">
        <v>0.000669746</v>
      </c>
      <c r="D86" s="2">
        <v>0.00451262</v>
      </c>
    </row>
    <row r="87" spans="2:4" ht="12.75">
      <c r="B87">
        <v>11</v>
      </c>
      <c r="C87" s="2">
        <v>0.00577086</v>
      </c>
      <c r="D87" s="2">
        <v>-0.00419154</v>
      </c>
    </row>
    <row r="88" spans="2:4" ht="12.75">
      <c r="B88">
        <v>12</v>
      </c>
      <c r="C88" s="2">
        <v>0.00970541</v>
      </c>
      <c r="D88" s="2">
        <v>0.0130702</v>
      </c>
    </row>
    <row r="89" spans="2:4" ht="12.75">
      <c r="B89">
        <v>13</v>
      </c>
      <c r="C89" s="2">
        <v>0.0364619</v>
      </c>
      <c r="D89" s="2">
        <v>-0.0449369</v>
      </c>
    </row>
    <row r="90" spans="2:4" ht="12.75">
      <c r="B90">
        <v>14</v>
      </c>
      <c r="C90" s="2">
        <v>0.100611</v>
      </c>
      <c r="D90" s="2">
        <v>0.0750124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4156593</v>
      </c>
      <c r="F91" t="s">
        <v>79</v>
      </c>
      <c r="G91" t="s">
        <v>82</v>
      </c>
      <c r="H91">
        <v>5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1801.83</v>
      </c>
      <c r="O91" t="s">
        <v>84</v>
      </c>
      <c r="P91" t="s">
        <v>82</v>
      </c>
      <c r="Q91" s="2">
        <v>1.08446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-0.197851</v>
      </c>
      <c r="D93" s="2">
        <v>-0.000224455</v>
      </c>
    </row>
    <row r="94" spans="2:4" ht="12.75">
      <c r="B94">
        <v>3</v>
      </c>
      <c r="C94" s="2">
        <v>0.00085552</v>
      </c>
      <c r="D94" s="2">
        <v>-0.000143364</v>
      </c>
    </row>
    <row r="95" spans="2:4" ht="12.75">
      <c r="B95">
        <v>4</v>
      </c>
      <c r="C95" s="2">
        <v>-0.000371412</v>
      </c>
      <c r="D95" s="2">
        <v>1.8594E-05</v>
      </c>
    </row>
    <row r="96" spans="2:4" ht="12.75">
      <c r="B96">
        <v>5</v>
      </c>
      <c r="C96" s="2">
        <v>0.000227521</v>
      </c>
      <c r="D96" s="2">
        <v>-9.63895E-05</v>
      </c>
    </row>
    <row r="97" spans="2:4" ht="12.75">
      <c r="B97">
        <v>6</v>
      </c>
      <c r="C97" s="2">
        <v>-0.000307679</v>
      </c>
      <c r="D97" s="2">
        <v>0.000313862</v>
      </c>
    </row>
    <row r="98" spans="2:4" ht="12.75">
      <c r="B98">
        <v>7</v>
      </c>
      <c r="C98" s="2">
        <v>0.000680921</v>
      </c>
      <c r="D98" s="2">
        <v>-0.000207646</v>
      </c>
    </row>
    <row r="99" spans="2:4" ht="12.75">
      <c r="B99">
        <v>8</v>
      </c>
      <c r="C99" s="2">
        <v>-5.88005E-05</v>
      </c>
      <c r="D99" s="2">
        <v>0.00120745</v>
      </c>
    </row>
    <row r="100" spans="2:4" ht="12.75">
      <c r="B100">
        <v>9</v>
      </c>
      <c r="C100" s="2">
        <v>0.00249674</v>
      </c>
      <c r="D100" s="2">
        <v>-0.00124429</v>
      </c>
    </row>
    <row r="101" spans="2:4" ht="12.75">
      <c r="B101">
        <v>10</v>
      </c>
      <c r="C101" s="2">
        <v>0.000487575</v>
      </c>
      <c r="D101" s="2">
        <v>0.00434615</v>
      </c>
    </row>
    <row r="102" spans="2:4" ht="12.75">
      <c r="B102">
        <v>11</v>
      </c>
      <c r="C102" s="2">
        <v>0.00497447</v>
      </c>
      <c r="D102" s="2">
        <v>-0.0039255</v>
      </c>
    </row>
    <row r="103" spans="2:4" ht="12.75">
      <c r="B103">
        <v>12</v>
      </c>
      <c r="C103" s="2">
        <v>0.0100741</v>
      </c>
      <c r="D103" s="2">
        <v>0.013552</v>
      </c>
    </row>
    <row r="104" spans="2:4" ht="12.75">
      <c r="B104">
        <v>13</v>
      </c>
      <c r="C104" s="2">
        <v>0.0471425</v>
      </c>
      <c r="D104" s="2">
        <v>-0.0465798</v>
      </c>
    </row>
    <row r="105" spans="2:4" ht="12.75">
      <c r="B105">
        <v>14</v>
      </c>
      <c r="C105" s="2">
        <v>0.0926222</v>
      </c>
      <c r="D105" s="2">
        <v>0.0743877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V1">
      <selection activeCell="AC37" sqref="AC37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4156678</v>
      </c>
      <c r="F1" t="s">
        <v>79</v>
      </c>
      <c r="G1" t="s">
        <v>82</v>
      </c>
      <c r="H1">
        <v>0</v>
      </c>
      <c r="I1" t="s">
        <v>83</v>
      </c>
      <c r="J1" t="s">
        <v>82</v>
      </c>
      <c r="K1">
        <v>6</v>
      </c>
      <c r="L1" t="s">
        <v>62</v>
      </c>
      <c r="M1" t="s">
        <v>82</v>
      </c>
      <c r="N1">
        <v>503.55</v>
      </c>
      <c r="O1" t="s">
        <v>84</v>
      </c>
      <c r="P1" t="s">
        <v>82</v>
      </c>
      <c r="Q1" s="2">
        <v>0.469399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1</v>
      </c>
    </row>
    <row r="3" spans="2:39" ht="12.75">
      <c r="B3">
        <v>2</v>
      </c>
      <c r="C3" s="2">
        <v>-0.169355</v>
      </c>
      <c r="D3" s="2">
        <v>-0.00011232</v>
      </c>
      <c r="S3" t="s">
        <v>61</v>
      </c>
      <c r="U3" t="s">
        <v>62</v>
      </c>
      <c r="W3" t="s">
        <v>95</v>
      </c>
      <c r="X3" s="13" t="s">
        <v>86</v>
      </c>
      <c r="Y3" s="13" t="s">
        <v>63</v>
      </c>
      <c r="Z3" s="13" t="s">
        <v>64</v>
      </c>
      <c r="AA3" s="13" t="s">
        <v>65</v>
      </c>
      <c r="AB3" s="13" t="s">
        <v>66</v>
      </c>
      <c r="AC3" s="13" t="s">
        <v>87</v>
      </c>
      <c r="AD3" s="13" t="s">
        <v>88</v>
      </c>
      <c r="AE3" s="13" t="s">
        <v>89</v>
      </c>
      <c r="AF3" s="13" t="s">
        <v>90</v>
      </c>
      <c r="AG3" s="13" t="s">
        <v>68</v>
      </c>
      <c r="AH3" s="13" t="s">
        <v>69</v>
      </c>
      <c r="AI3" s="13" t="s">
        <v>70</v>
      </c>
      <c r="AJ3" s="13" t="s">
        <v>71</v>
      </c>
      <c r="AK3" s="13" t="s">
        <v>91</v>
      </c>
      <c r="AL3" s="13" t="s">
        <v>92</v>
      </c>
      <c r="AM3" s="13" t="s">
        <v>93</v>
      </c>
    </row>
    <row r="4" spans="2:39" ht="12.75">
      <c r="B4">
        <v>3</v>
      </c>
      <c r="C4" s="2">
        <v>0.00137901</v>
      </c>
      <c r="D4" s="2">
        <v>-0.000388946</v>
      </c>
      <c r="S4">
        <v>0</v>
      </c>
      <c r="U4" s="6">
        <f aca="true" ca="1" t="shared" si="2" ref="U4:U10">OFFSET($A$1,U$1+$T$1*$S4-1,13)</f>
        <v>503.55</v>
      </c>
      <c r="V4" s="6"/>
      <c r="W4" s="12">
        <f ca="1">OFFSET($A$1,W$1+$T$1*$S4-1,16)</f>
        <v>0.469399</v>
      </c>
      <c r="X4" s="6">
        <f aca="true" ca="1" t="shared" si="3" ref="X4:AE10">OFFSET($A$1,X$1+$T$1*$S4-1,2)*10000*$T$2</f>
        <v>-1693.55</v>
      </c>
      <c r="Y4" s="6">
        <f ca="1" t="shared" si="3"/>
        <v>13.790099999999999</v>
      </c>
      <c r="Z4" s="6">
        <f ca="1" t="shared" si="3"/>
        <v>52.0074</v>
      </c>
      <c r="AA4" s="6">
        <f ca="1" t="shared" si="3"/>
        <v>57.6581</v>
      </c>
      <c r="AB4" s="6">
        <f ca="1" t="shared" si="3"/>
        <v>18.5096</v>
      </c>
      <c r="AC4" s="6">
        <f ca="1" t="shared" si="3"/>
        <v>7.10993</v>
      </c>
      <c r="AD4" s="6">
        <f ca="1" t="shared" si="3"/>
        <v>13.5982</v>
      </c>
      <c r="AE4" s="6">
        <f ca="1" t="shared" si="3"/>
        <v>53.0823</v>
      </c>
      <c r="AF4" s="6">
        <f aca="true" ca="1" t="shared" si="4" ref="AF4:AM10">OFFSET($A$1,AF$1+$T$1*$S4-1,3)*10000*$T$2</f>
        <v>-1.1232</v>
      </c>
      <c r="AG4" s="6">
        <f ca="1" t="shared" si="4"/>
        <v>-3.8894599999999997</v>
      </c>
      <c r="AH4" s="6">
        <f ca="1" t="shared" si="4"/>
        <v>-3.84291</v>
      </c>
      <c r="AI4" s="6">
        <f ca="1" t="shared" si="4"/>
        <v>-4.64007</v>
      </c>
      <c r="AJ4" s="6">
        <f ca="1" t="shared" si="4"/>
        <v>0.6411929999999999</v>
      </c>
      <c r="AK4" s="6">
        <f ca="1" t="shared" si="4"/>
        <v>-3.15143</v>
      </c>
      <c r="AL4" s="6">
        <f ca="1" t="shared" si="4"/>
        <v>8.43058</v>
      </c>
      <c r="AM4" s="6">
        <f ca="1" t="shared" si="4"/>
        <v>-15.7741</v>
      </c>
    </row>
    <row r="5" spans="2:39" ht="12.75">
      <c r="B5">
        <v>4</v>
      </c>
      <c r="C5" s="2">
        <v>0.00520074</v>
      </c>
      <c r="D5" s="2">
        <v>-0.000384291</v>
      </c>
      <c r="S5">
        <v>1</v>
      </c>
      <c r="U5" s="6">
        <f ca="1" t="shared" si="2"/>
        <v>1002.82</v>
      </c>
      <c r="V5" s="6"/>
      <c r="W5" s="12">
        <f aca="true" ca="1" t="shared" si="5" ref="W5:W10">OFFSET($A$1,W$1+$T$1*$S5-1,16)</f>
        <v>0.910834</v>
      </c>
      <c r="X5" s="6">
        <f ca="1" t="shared" si="3"/>
        <v>-1682.08</v>
      </c>
      <c r="Y5" s="6">
        <f ca="1" t="shared" si="3"/>
        <v>10.220400000000001</v>
      </c>
      <c r="Z5" s="6">
        <f ca="1" t="shared" si="3"/>
        <v>42.2033</v>
      </c>
      <c r="AA5" s="6">
        <f ca="1" t="shared" si="3"/>
        <v>58.4216</v>
      </c>
      <c r="AB5" s="6">
        <f ca="1" t="shared" si="3"/>
        <v>28.7553</v>
      </c>
      <c r="AC5" s="6">
        <f ca="1" t="shared" si="3"/>
        <v>9.41088</v>
      </c>
      <c r="AD5" s="6">
        <f ca="1" t="shared" si="3"/>
        <v>2.65075</v>
      </c>
      <c r="AE5" s="6">
        <f ca="1" t="shared" si="3"/>
        <v>45.6933</v>
      </c>
      <c r="AF5" s="6">
        <f ca="1" t="shared" si="4"/>
        <v>-1.37982</v>
      </c>
      <c r="AG5" s="6">
        <f ca="1" t="shared" si="4"/>
        <v>-3.99155</v>
      </c>
      <c r="AH5" s="6">
        <f ca="1" t="shared" si="4"/>
        <v>-3.80144</v>
      </c>
      <c r="AI5" s="6">
        <f ca="1" t="shared" si="4"/>
        <v>-4.85035</v>
      </c>
      <c r="AJ5" s="6">
        <f ca="1" t="shared" si="4"/>
        <v>1.30979</v>
      </c>
      <c r="AK5" s="6">
        <f ca="1" t="shared" si="4"/>
        <v>-2.61305</v>
      </c>
      <c r="AL5" s="6">
        <f ca="1" t="shared" si="4"/>
        <v>8.81025</v>
      </c>
      <c r="AM5" s="6">
        <f ca="1" t="shared" si="4"/>
        <v>-17.4404</v>
      </c>
    </row>
    <row r="6" spans="2:39" ht="12.75">
      <c r="B6">
        <v>5</v>
      </c>
      <c r="C6" s="2">
        <v>0.00576581</v>
      </c>
      <c r="D6" s="2">
        <v>-0.000464007</v>
      </c>
      <c r="S6">
        <v>2</v>
      </c>
      <c r="U6" s="6">
        <f ca="1" t="shared" si="2"/>
        <v>1302.53</v>
      </c>
      <c r="V6" s="6"/>
      <c r="W6" s="12">
        <f ca="1" t="shared" si="5"/>
        <v>1.10707</v>
      </c>
      <c r="X6" s="6">
        <f ca="1" t="shared" si="3"/>
        <v>-1669.19</v>
      </c>
      <c r="Y6" s="6">
        <f ca="1" t="shared" si="3"/>
        <v>12.618900000000002</v>
      </c>
      <c r="Z6" s="6">
        <f ca="1" t="shared" si="3"/>
        <v>38.8764</v>
      </c>
      <c r="AA6" s="6">
        <f ca="1" t="shared" si="3"/>
        <v>57.2693</v>
      </c>
      <c r="AB6" s="6">
        <f ca="1" t="shared" si="3"/>
        <v>31.0974</v>
      </c>
      <c r="AC6" s="6">
        <f ca="1" t="shared" si="3"/>
        <v>11.4588</v>
      </c>
      <c r="AD6" s="6">
        <f ca="1" t="shared" si="3"/>
        <v>1.9337</v>
      </c>
      <c r="AE6" s="6">
        <f ca="1" t="shared" si="3"/>
        <v>42.572399999999995</v>
      </c>
      <c r="AF6" s="6">
        <f ca="1" t="shared" si="4"/>
        <v>-1.45664</v>
      </c>
      <c r="AG6" s="6">
        <f ca="1" t="shared" si="4"/>
        <v>-4.28085</v>
      </c>
      <c r="AH6" s="6">
        <f ca="1" t="shared" si="4"/>
        <v>-3.9516600000000004</v>
      </c>
      <c r="AI6" s="6">
        <f ca="1" t="shared" si="4"/>
        <v>-5.02653</v>
      </c>
      <c r="AJ6" s="6">
        <f ca="1" t="shared" si="4"/>
        <v>0.951743</v>
      </c>
      <c r="AK6" s="6">
        <f ca="1" t="shared" si="4"/>
        <v>-2.59771</v>
      </c>
      <c r="AL6" s="6">
        <f ca="1" t="shared" si="4"/>
        <v>8.88516</v>
      </c>
      <c r="AM6" s="6">
        <f ca="1" t="shared" si="4"/>
        <v>-16.0944</v>
      </c>
    </row>
    <row r="7" spans="2:39" ht="12.75">
      <c r="B7">
        <v>6</v>
      </c>
      <c r="C7" s="2">
        <v>0.00185096</v>
      </c>
      <c r="D7" s="2">
        <v>6.41193E-05</v>
      </c>
      <c r="S7">
        <v>3</v>
      </c>
      <c r="U7" s="6">
        <f ca="1" t="shared" si="2"/>
        <v>1502.23</v>
      </c>
      <c r="V7" s="6"/>
      <c r="W7" s="12">
        <f ca="1" t="shared" si="5"/>
        <v>1.19718</v>
      </c>
      <c r="X7" s="6">
        <f ca="1" t="shared" si="3"/>
        <v>-1659.2199999999998</v>
      </c>
      <c r="Y7" s="6">
        <f ca="1" t="shared" si="3"/>
        <v>15.6507</v>
      </c>
      <c r="Z7" s="6">
        <f ca="1" t="shared" si="3"/>
        <v>37.7222</v>
      </c>
      <c r="AA7" s="6">
        <f ca="1" t="shared" si="3"/>
        <v>56.5283</v>
      </c>
      <c r="AB7" s="6">
        <f ca="1" t="shared" si="3"/>
        <v>32.1607</v>
      </c>
      <c r="AC7" s="6">
        <f ca="1" t="shared" si="3"/>
        <v>12.9183</v>
      </c>
      <c r="AD7" s="6">
        <f ca="1" t="shared" si="3"/>
        <v>2.19712</v>
      </c>
      <c r="AE7" s="6">
        <f ca="1" t="shared" si="3"/>
        <v>43.071400000000004</v>
      </c>
      <c r="AF7" s="6">
        <f ca="1" t="shared" si="4"/>
        <v>-1.94024</v>
      </c>
      <c r="AG7" s="6">
        <f ca="1" t="shared" si="4"/>
        <v>-4.5191099999999995</v>
      </c>
      <c r="AH7" s="6">
        <f ca="1" t="shared" si="4"/>
        <v>-4.03333</v>
      </c>
      <c r="AI7" s="6">
        <f ca="1" t="shared" si="4"/>
        <v>-5.00027</v>
      </c>
      <c r="AJ7" s="6">
        <f ca="1" t="shared" si="4"/>
        <v>0.980351</v>
      </c>
      <c r="AK7" s="6">
        <f ca="1" t="shared" si="4"/>
        <v>-2.70701</v>
      </c>
      <c r="AL7" s="6">
        <f ca="1" t="shared" si="4"/>
        <v>8.30871</v>
      </c>
      <c r="AM7" s="6">
        <f ca="1" t="shared" si="4"/>
        <v>-17.1045</v>
      </c>
    </row>
    <row r="8" spans="2:39" ht="12.75">
      <c r="B8">
        <v>7</v>
      </c>
      <c r="C8" s="2">
        <v>0.000710993</v>
      </c>
      <c r="D8" s="2">
        <v>-0.000315143</v>
      </c>
      <c r="S8">
        <v>4</v>
      </c>
      <c r="U8" s="6">
        <f ca="1" t="shared" si="2"/>
        <v>1602.05</v>
      </c>
      <c r="V8" s="6"/>
      <c r="W8" s="12">
        <f ca="1" t="shared" si="5"/>
        <v>1.23419</v>
      </c>
      <c r="X8" s="6">
        <f ca="1" t="shared" si="3"/>
        <v>-1654.3</v>
      </c>
      <c r="Y8" s="6">
        <f ca="1" t="shared" si="3"/>
        <v>16.959500000000002</v>
      </c>
      <c r="Z8" s="6">
        <f ca="1" t="shared" si="3"/>
        <v>37.1024</v>
      </c>
      <c r="AA8" s="6">
        <f ca="1" t="shared" si="3"/>
        <v>56.200900000000004</v>
      </c>
      <c r="AB8" s="6">
        <f ca="1" t="shared" si="3"/>
        <v>32.8574</v>
      </c>
      <c r="AC8" s="6">
        <f ca="1" t="shared" si="3"/>
        <v>13.600999999999999</v>
      </c>
      <c r="AD8" s="6">
        <f ca="1" t="shared" si="3"/>
        <v>3.91205</v>
      </c>
      <c r="AE8" s="6">
        <f ca="1" t="shared" si="3"/>
        <v>45.134800000000006</v>
      </c>
      <c r="AF8" s="6">
        <f ca="1" t="shared" si="4"/>
        <v>-1.9633699999999998</v>
      </c>
      <c r="AG8" s="6">
        <f ca="1" t="shared" si="4"/>
        <v>-4.68193</v>
      </c>
      <c r="AH8" s="6">
        <f ca="1" t="shared" si="4"/>
        <v>-4.15383</v>
      </c>
      <c r="AI8" s="6">
        <f ca="1" t="shared" si="4"/>
        <v>-5.009860000000001</v>
      </c>
      <c r="AJ8" s="6">
        <f ca="1" t="shared" si="4"/>
        <v>0.747359</v>
      </c>
      <c r="AK8" s="6">
        <f ca="1" t="shared" si="4"/>
        <v>-2.56428</v>
      </c>
      <c r="AL8" s="6">
        <f ca="1" t="shared" si="4"/>
        <v>8.06837</v>
      </c>
      <c r="AM8" s="6">
        <f ca="1" t="shared" si="4"/>
        <v>-17.7627</v>
      </c>
    </row>
    <row r="9" spans="2:39" ht="12.75">
      <c r="B9">
        <v>8</v>
      </c>
      <c r="C9" s="2">
        <v>0.00135982</v>
      </c>
      <c r="D9" s="2">
        <v>0.000843058</v>
      </c>
      <c r="S9">
        <v>5</v>
      </c>
      <c r="U9" s="6">
        <f ca="1" t="shared" si="2"/>
        <v>1701.98</v>
      </c>
      <c r="V9" s="6"/>
      <c r="W9" s="12">
        <f ca="1" t="shared" si="5"/>
        <v>1.26713</v>
      </c>
      <c r="X9" s="6">
        <f ca="1" t="shared" si="3"/>
        <v>-1649.58</v>
      </c>
      <c r="Y9" s="6">
        <f ca="1" t="shared" si="3"/>
        <v>18.1317</v>
      </c>
      <c r="Z9" s="6">
        <f ca="1" t="shared" si="3"/>
        <v>36.6731</v>
      </c>
      <c r="AA9" s="6">
        <f ca="1" t="shared" si="3"/>
        <v>56.355</v>
      </c>
      <c r="AB9" s="6">
        <f ca="1" t="shared" si="3"/>
        <v>33.6885</v>
      </c>
      <c r="AC9" s="6">
        <f ca="1" t="shared" si="3"/>
        <v>14.5511</v>
      </c>
      <c r="AD9" s="6">
        <f ca="1" t="shared" si="3"/>
        <v>3.9934</v>
      </c>
      <c r="AE9" s="6">
        <f ca="1" t="shared" si="3"/>
        <v>45.432399999999994</v>
      </c>
      <c r="AF9" s="6">
        <f ca="1" t="shared" si="4"/>
        <v>-2.01534</v>
      </c>
      <c r="AG9" s="6">
        <f ca="1" t="shared" si="4"/>
        <v>-4.86144</v>
      </c>
      <c r="AH9" s="6">
        <f ca="1" t="shared" si="4"/>
        <v>-4.23868</v>
      </c>
      <c r="AI9" s="6">
        <f ca="1" t="shared" si="4"/>
        <v>-5.067220000000001</v>
      </c>
      <c r="AJ9" s="6">
        <f ca="1" t="shared" si="4"/>
        <v>0.531574</v>
      </c>
      <c r="AK9" s="6">
        <f ca="1" t="shared" si="4"/>
        <v>-2.9723599999999997</v>
      </c>
      <c r="AL9" s="6">
        <f ca="1" t="shared" si="4"/>
        <v>7.97219</v>
      </c>
      <c r="AM9" s="6">
        <f ca="1" t="shared" si="4"/>
        <v>-16.1563</v>
      </c>
    </row>
    <row r="10" spans="2:39" ht="12.75">
      <c r="B10">
        <v>9</v>
      </c>
      <c r="C10" s="2">
        <v>0.00530823</v>
      </c>
      <c r="D10" s="2">
        <v>-0.00157741</v>
      </c>
      <c r="S10">
        <v>6</v>
      </c>
      <c r="U10" s="6">
        <f ca="1" t="shared" si="2"/>
        <v>1801.84</v>
      </c>
      <c r="V10" s="6"/>
      <c r="W10" s="12">
        <f ca="1" t="shared" si="5"/>
        <v>1.29618</v>
      </c>
      <c r="X10" s="6">
        <f ca="1" t="shared" si="3"/>
        <v>-1645.17</v>
      </c>
      <c r="Y10" s="6">
        <f ca="1" t="shared" si="3"/>
        <v>19.2245</v>
      </c>
      <c r="Z10" s="6">
        <f ca="1" t="shared" si="3"/>
        <v>36.3815</v>
      </c>
      <c r="AA10" s="6">
        <f ca="1" t="shared" si="3"/>
        <v>56.2894</v>
      </c>
      <c r="AB10" s="6">
        <f ca="1" t="shared" si="3"/>
        <v>33.8291</v>
      </c>
      <c r="AC10" s="6">
        <f ca="1" t="shared" si="3"/>
        <v>15.0961</v>
      </c>
      <c r="AD10" s="6">
        <f ca="1" t="shared" si="3"/>
        <v>5.66337</v>
      </c>
      <c r="AE10" s="6">
        <f ca="1" t="shared" si="3"/>
        <v>46.0437</v>
      </c>
      <c r="AF10" s="6">
        <f ca="1" t="shared" si="4"/>
        <v>-2.26838</v>
      </c>
      <c r="AG10" s="6">
        <f ca="1" t="shared" si="4"/>
        <v>-4.982530000000001</v>
      </c>
      <c r="AH10" s="6">
        <f ca="1" t="shared" si="4"/>
        <v>-4.27255</v>
      </c>
      <c r="AI10" s="6">
        <f ca="1" t="shared" si="4"/>
        <v>-5.23667</v>
      </c>
      <c r="AJ10" s="6">
        <f ca="1" t="shared" si="4"/>
        <v>0.443437</v>
      </c>
      <c r="AK10" s="6">
        <f ca="1" t="shared" si="4"/>
        <v>-2.98527</v>
      </c>
      <c r="AL10" s="6">
        <f ca="1" t="shared" si="4"/>
        <v>7.784960000000001</v>
      </c>
      <c r="AM10" s="6">
        <f ca="1" t="shared" si="4"/>
        <v>-17.4058</v>
      </c>
    </row>
    <row r="11" spans="2:39" ht="12.75">
      <c r="B11">
        <v>10</v>
      </c>
      <c r="C11" s="2">
        <v>0.00366379</v>
      </c>
      <c r="D11" s="2">
        <v>0.00419486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24" ht="12.75">
      <c r="B12">
        <v>11</v>
      </c>
      <c r="C12" s="2">
        <v>0.00392541</v>
      </c>
      <c r="D12" s="2">
        <v>-0.00188259</v>
      </c>
      <c r="U12" s="7" t="s">
        <v>112</v>
      </c>
      <c r="V12" s="7"/>
      <c r="W12" s="7"/>
      <c r="X12" s="7"/>
    </row>
    <row r="13" spans="2:23" ht="12.75">
      <c r="B13">
        <v>12</v>
      </c>
      <c r="C13" s="2">
        <v>0.00583597</v>
      </c>
      <c r="D13" s="2">
        <v>0.0189713</v>
      </c>
      <c r="U13" t="s">
        <v>113</v>
      </c>
      <c r="V13">
        <f>-PI()/2</f>
        <v>-1.5707963267948966</v>
      </c>
      <c r="W13" t="s">
        <v>114</v>
      </c>
    </row>
    <row r="14" spans="2:39" ht="12.75">
      <c r="B14">
        <v>13</v>
      </c>
      <c r="C14" s="2">
        <v>0.0287848</v>
      </c>
      <c r="D14" s="2">
        <v>-0.0295701</v>
      </c>
      <c r="X14">
        <f>X1-1</f>
        <v>2</v>
      </c>
      <c r="Y14">
        <f aca="true" t="shared" si="6" ref="Y14:AM14">Y1-1</f>
        <v>3</v>
      </c>
      <c r="Z14">
        <f t="shared" si="6"/>
        <v>4</v>
      </c>
      <c r="AA14">
        <f t="shared" si="6"/>
        <v>5</v>
      </c>
      <c r="AB14">
        <f t="shared" si="6"/>
        <v>6</v>
      </c>
      <c r="AC14">
        <f t="shared" si="6"/>
        <v>7</v>
      </c>
      <c r="AD14">
        <f t="shared" si="6"/>
        <v>8</v>
      </c>
      <c r="AE14">
        <f t="shared" si="6"/>
        <v>9</v>
      </c>
      <c r="AF14">
        <f t="shared" si="6"/>
        <v>2</v>
      </c>
      <c r="AG14">
        <f t="shared" si="6"/>
        <v>3</v>
      </c>
      <c r="AH14">
        <f t="shared" si="6"/>
        <v>4</v>
      </c>
      <c r="AI14">
        <f t="shared" si="6"/>
        <v>5</v>
      </c>
      <c r="AJ14">
        <f t="shared" si="6"/>
        <v>6</v>
      </c>
      <c r="AK14">
        <f t="shared" si="6"/>
        <v>7</v>
      </c>
      <c r="AL14">
        <f t="shared" si="6"/>
        <v>8</v>
      </c>
      <c r="AM14">
        <f t="shared" si="6"/>
        <v>9</v>
      </c>
    </row>
    <row r="15" spans="2:39" ht="12.75">
      <c r="B15">
        <v>14</v>
      </c>
      <c r="C15" s="2">
        <v>0.101516</v>
      </c>
      <c r="D15" s="2">
        <v>0.0568983</v>
      </c>
      <c r="U15" t="s">
        <v>62</v>
      </c>
      <c r="X15" s="13" t="s">
        <v>86</v>
      </c>
      <c r="Y15" s="13" t="s">
        <v>63</v>
      </c>
      <c r="Z15" s="13" t="s">
        <v>64</v>
      </c>
      <c r="AA15" s="13" t="s">
        <v>65</v>
      </c>
      <c r="AB15" s="13" t="s">
        <v>66</v>
      </c>
      <c r="AC15" s="13" t="s">
        <v>87</v>
      </c>
      <c r="AD15" s="13" t="s">
        <v>88</v>
      </c>
      <c r="AE15" s="13" t="s">
        <v>89</v>
      </c>
      <c r="AF15" s="13" t="s">
        <v>90</v>
      </c>
      <c r="AG15" s="13" t="s">
        <v>68</v>
      </c>
      <c r="AH15" s="13" t="s">
        <v>69</v>
      </c>
      <c r="AI15" s="13" t="s">
        <v>70</v>
      </c>
      <c r="AJ15" s="13" t="s">
        <v>71</v>
      </c>
      <c r="AK15" s="13" t="s">
        <v>91</v>
      </c>
      <c r="AL15" s="13" t="s">
        <v>92</v>
      </c>
      <c r="AM15" s="13" t="s">
        <v>93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4156678</v>
      </c>
      <c r="F16" t="s">
        <v>79</v>
      </c>
      <c r="G16" t="s">
        <v>82</v>
      </c>
      <c r="H16">
        <v>0</v>
      </c>
      <c r="I16" t="s">
        <v>83</v>
      </c>
      <c r="J16" t="s">
        <v>82</v>
      </c>
      <c r="K16">
        <v>6</v>
      </c>
      <c r="L16" t="s">
        <v>62</v>
      </c>
      <c r="M16" t="s">
        <v>82</v>
      </c>
      <c r="N16">
        <v>1002.82</v>
      </c>
      <c r="O16" t="s">
        <v>84</v>
      </c>
      <c r="P16" t="s">
        <v>82</v>
      </c>
      <c r="Q16" s="2">
        <v>0.910834</v>
      </c>
      <c r="U16" s="6">
        <f>U4</f>
        <v>503.55</v>
      </c>
      <c r="X16" s="6">
        <f>X4*COS(X$14*$V$13)+AF4*SIN(X$14*$V$13)</f>
        <v>1693.55</v>
      </c>
      <c r="Y16" s="6">
        <f aca="true" t="shared" si="7" ref="Y16:AE22">Y4*COS(Y$14*$V$13)+AG4*SIN(Y$14*$V$13)</f>
        <v>-3.8894600000000024</v>
      </c>
      <c r="Z16" s="6">
        <f t="shared" si="7"/>
        <v>52.0074</v>
      </c>
      <c r="AA16" s="6">
        <f t="shared" si="7"/>
        <v>4.6400700000000175</v>
      </c>
      <c r="AB16" s="6">
        <f t="shared" si="7"/>
        <v>-18.5096</v>
      </c>
      <c r="AC16" s="6">
        <f t="shared" si="7"/>
        <v>-3.151430000000003</v>
      </c>
      <c r="AD16" s="6">
        <f t="shared" si="7"/>
        <v>13.598200000000004</v>
      </c>
      <c r="AE16" s="6">
        <f t="shared" si="7"/>
        <v>15.774100000000029</v>
      </c>
      <c r="AF16" s="6">
        <f>AF4*COS(AF$14*$V$13)-X4*SIN(AF$14*$V$13)</f>
        <v>1.1231999999997926</v>
      </c>
      <c r="AG16" s="6">
        <f aca="true" t="shared" si="8" ref="AG16:AM22">AG4*COS(AG$14*$V$13)-Y4*SIN(AG$14*$V$13)</f>
        <v>-13.790099999999999</v>
      </c>
      <c r="AH16" s="6">
        <f t="shared" si="8"/>
        <v>-3.8429100000000127</v>
      </c>
      <c r="AI16" s="6">
        <f t="shared" si="8"/>
        <v>57.6581</v>
      </c>
      <c r="AJ16" s="6">
        <f t="shared" si="8"/>
        <v>-0.6411929999999931</v>
      </c>
      <c r="AK16" s="6">
        <f t="shared" si="8"/>
        <v>-7.1099299999999985</v>
      </c>
      <c r="AL16" s="6">
        <f t="shared" si="8"/>
        <v>8.430579999999994</v>
      </c>
      <c r="AM16" s="6">
        <f t="shared" si="8"/>
        <v>53.08229999999999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aca="true" t="shared" si="9" ref="U17:U22">U5</f>
        <v>1002.82</v>
      </c>
      <c r="X17" s="6">
        <f aca="true" t="shared" si="10" ref="X17:X22">X5*COS(X$14*$V$13)+AF5*SIN(X$14*$V$13)</f>
        <v>1682.08</v>
      </c>
      <c r="Y17" s="6">
        <f t="shared" si="7"/>
        <v>-3.991550000000002</v>
      </c>
      <c r="Z17" s="6">
        <f t="shared" si="7"/>
        <v>42.2033</v>
      </c>
      <c r="AA17" s="6">
        <f t="shared" si="7"/>
        <v>4.8503500000000175</v>
      </c>
      <c r="AB17" s="6">
        <f t="shared" si="7"/>
        <v>-28.7553</v>
      </c>
      <c r="AC17" s="6">
        <f t="shared" si="7"/>
        <v>-2.613050000000004</v>
      </c>
      <c r="AD17" s="6">
        <f t="shared" si="7"/>
        <v>2.6507500000000044</v>
      </c>
      <c r="AE17" s="6">
        <f t="shared" si="7"/>
        <v>17.440400000000025</v>
      </c>
      <c r="AF17" s="6">
        <f aca="true" t="shared" si="11" ref="AF17:AF22">AF5*COS(AF$14*$V$13)-X5*SIN(AF$14*$V$13)</f>
        <v>1.379819999999794</v>
      </c>
      <c r="AG17" s="6">
        <f t="shared" si="8"/>
        <v>-10.220400000000001</v>
      </c>
      <c r="AH17" s="6">
        <f t="shared" si="8"/>
        <v>-3.80144000000001</v>
      </c>
      <c r="AI17" s="6">
        <f t="shared" si="8"/>
        <v>58.4216</v>
      </c>
      <c r="AJ17" s="6">
        <f t="shared" si="8"/>
        <v>-1.3097899999999894</v>
      </c>
      <c r="AK17" s="6">
        <f t="shared" si="8"/>
        <v>-9.410879999999999</v>
      </c>
      <c r="AL17" s="6">
        <f t="shared" si="8"/>
        <v>8.810249999999998</v>
      </c>
      <c r="AM17" s="6">
        <f t="shared" si="8"/>
        <v>45.693299999999994</v>
      </c>
    </row>
    <row r="18" spans="2:39" ht="12.75">
      <c r="B18">
        <v>2</v>
      </c>
      <c r="C18" s="2">
        <v>-0.168208</v>
      </c>
      <c r="D18" s="2">
        <v>-0.000137982</v>
      </c>
      <c r="U18" s="6">
        <f t="shared" si="9"/>
        <v>1302.53</v>
      </c>
      <c r="X18" s="6">
        <f t="shared" si="10"/>
        <v>1669.19</v>
      </c>
      <c r="Y18" s="6">
        <f t="shared" si="7"/>
        <v>-4.280850000000003</v>
      </c>
      <c r="Z18" s="6">
        <f t="shared" si="7"/>
        <v>38.8764</v>
      </c>
      <c r="AA18" s="6">
        <f t="shared" si="7"/>
        <v>5.026530000000018</v>
      </c>
      <c r="AB18" s="6">
        <f t="shared" si="7"/>
        <v>-31.0974</v>
      </c>
      <c r="AC18" s="6">
        <f t="shared" si="7"/>
        <v>-2.597710000000005</v>
      </c>
      <c r="AD18" s="6">
        <f t="shared" si="7"/>
        <v>1.9337000000000044</v>
      </c>
      <c r="AE18" s="6">
        <f t="shared" si="7"/>
        <v>16.094400000000025</v>
      </c>
      <c r="AF18" s="6">
        <f t="shared" si="11"/>
        <v>1.4566399999997954</v>
      </c>
      <c r="AG18" s="6">
        <f t="shared" si="8"/>
        <v>-12.618900000000002</v>
      </c>
      <c r="AH18" s="6">
        <f t="shared" si="8"/>
        <v>-3.9516600000000097</v>
      </c>
      <c r="AI18" s="6">
        <f t="shared" si="8"/>
        <v>57.2693</v>
      </c>
      <c r="AJ18" s="6">
        <f t="shared" si="8"/>
        <v>-0.9517429999999886</v>
      </c>
      <c r="AK18" s="6">
        <f t="shared" si="8"/>
        <v>-11.458799999999998</v>
      </c>
      <c r="AL18" s="6">
        <f t="shared" si="8"/>
        <v>8.885159999999999</v>
      </c>
      <c r="AM18" s="6">
        <f t="shared" si="8"/>
        <v>42.57239999999999</v>
      </c>
    </row>
    <row r="19" spans="2:39" ht="12.75">
      <c r="B19">
        <v>3</v>
      </c>
      <c r="C19" s="2">
        <v>0.00102204</v>
      </c>
      <c r="D19" s="2">
        <v>-0.000399155</v>
      </c>
      <c r="U19" s="6">
        <f t="shared" si="9"/>
        <v>1502.23</v>
      </c>
      <c r="X19" s="6">
        <f t="shared" si="10"/>
        <v>1659.2199999999998</v>
      </c>
      <c r="Y19" s="6">
        <f t="shared" si="7"/>
        <v>-4.519110000000002</v>
      </c>
      <c r="Z19" s="6">
        <f t="shared" si="7"/>
        <v>37.7222</v>
      </c>
      <c r="AA19" s="6">
        <f t="shared" si="7"/>
        <v>5.000270000000017</v>
      </c>
      <c r="AB19" s="6">
        <f t="shared" si="7"/>
        <v>-32.1607</v>
      </c>
      <c r="AC19" s="6">
        <f t="shared" si="7"/>
        <v>-2.7070100000000052</v>
      </c>
      <c r="AD19" s="6">
        <f t="shared" si="7"/>
        <v>2.197120000000004</v>
      </c>
      <c r="AE19" s="6">
        <f t="shared" si="7"/>
        <v>17.104500000000026</v>
      </c>
      <c r="AF19" s="6">
        <f t="shared" si="11"/>
        <v>1.9402399999997968</v>
      </c>
      <c r="AG19" s="6">
        <f t="shared" si="8"/>
        <v>-15.6507</v>
      </c>
      <c r="AH19" s="6">
        <f t="shared" si="8"/>
        <v>-4.033330000000009</v>
      </c>
      <c r="AI19" s="6">
        <f t="shared" si="8"/>
        <v>56.5283</v>
      </c>
      <c r="AJ19" s="6">
        <f t="shared" si="8"/>
        <v>-0.9803509999999882</v>
      </c>
      <c r="AK19" s="6">
        <f t="shared" si="8"/>
        <v>-12.918299999999999</v>
      </c>
      <c r="AL19" s="6">
        <f t="shared" si="8"/>
        <v>8.308709999999998</v>
      </c>
      <c r="AM19" s="6">
        <f t="shared" si="8"/>
        <v>43.0714</v>
      </c>
    </row>
    <row r="20" spans="2:39" ht="12.75">
      <c r="B20">
        <v>4</v>
      </c>
      <c r="C20" s="2">
        <v>0.00422033</v>
      </c>
      <c r="D20" s="2">
        <v>-0.000380144</v>
      </c>
      <c r="U20" s="6">
        <f t="shared" si="9"/>
        <v>1602.05</v>
      </c>
      <c r="X20" s="6">
        <f t="shared" si="10"/>
        <v>1654.3</v>
      </c>
      <c r="Y20" s="6">
        <f t="shared" si="7"/>
        <v>-4.681930000000004</v>
      </c>
      <c r="Z20" s="6">
        <f t="shared" si="7"/>
        <v>37.1024</v>
      </c>
      <c r="AA20" s="6">
        <f t="shared" si="7"/>
        <v>5.0098600000000175</v>
      </c>
      <c r="AB20" s="6">
        <f t="shared" si="7"/>
        <v>-32.8574</v>
      </c>
      <c r="AC20" s="6">
        <f t="shared" si="7"/>
        <v>-2.564280000000006</v>
      </c>
      <c r="AD20" s="6">
        <f t="shared" si="7"/>
        <v>3.912050000000004</v>
      </c>
      <c r="AE20" s="6">
        <f t="shared" si="7"/>
        <v>17.762700000000024</v>
      </c>
      <c r="AF20" s="6">
        <f t="shared" si="11"/>
        <v>1.963369999999797</v>
      </c>
      <c r="AG20" s="6">
        <f t="shared" si="8"/>
        <v>-16.959500000000002</v>
      </c>
      <c r="AH20" s="6">
        <f t="shared" si="8"/>
        <v>-4.153830000000009</v>
      </c>
      <c r="AI20" s="6">
        <f t="shared" si="8"/>
        <v>56.200900000000004</v>
      </c>
      <c r="AJ20" s="6">
        <f t="shared" si="8"/>
        <v>-0.7473589999999879</v>
      </c>
      <c r="AK20" s="6">
        <f t="shared" si="8"/>
        <v>-13.600999999999997</v>
      </c>
      <c r="AL20" s="6">
        <f t="shared" si="8"/>
        <v>8.068369999999998</v>
      </c>
      <c r="AM20" s="6">
        <f t="shared" si="8"/>
        <v>45.1348</v>
      </c>
    </row>
    <row r="21" spans="2:39" ht="12.75">
      <c r="B21">
        <v>5</v>
      </c>
      <c r="C21" s="2">
        <v>0.00584216</v>
      </c>
      <c r="D21" s="2">
        <v>-0.000485035</v>
      </c>
      <c r="U21" s="6">
        <f t="shared" si="9"/>
        <v>1701.98</v>
      </c>
      <c r="X21" s="6">
        <f t="shared" si="10"/>
        <v>1649.58</v>
      </c>
      <c r="Y21" s="6">
        <f t="shared" si="7"/>
        <v>-4.8614400000000035</v>
      </c>
      <c r="Z21" s="6">
        <f t="shared" si="7"/>
        <v>36.6731</v>
      </c>
      <c r="AA21" s="6">
        <f t="shared" si="7"/>
        <v>5.067220000000018</v>
      </c>
      <c r="AB21" s="6">
        <f t="shared" si="7"/>
        <v>-33.6885</v>
      </c>
      <c r="AC21" s="6">
        <f t="shared" si="7"/>
        <v>-2.972360000000006</v>
      </c>
      <c r="AD21" s="6">
        <f t="shared" si="7"/>
        <v>3.993400000000004</v>
      </c>
      <c r="AE21" s="6">
        <f t="shared" si="7"/>
        <v>16.156300000000027</v>
      </c>
      <c r="AF21" s="6">
        <f t="shared" si="11"/>
        <v>2.015339999999798</v>
      </c>
      <c r="AG21" s="6">
        <f t="shared" si="8"/>
        <v>-18.1317</v>
      </c>
      <c r="AH21" s="6">
        <f t="shared" si="8"/>
        <v>-4.238680000000008</v>
      </c>
      <c r="AI21" s="6">
        <f t="shared" si="8"/>
        <v>56.355</v>
      </c>
      <c r="AJ21" s="6">
        <f t="shared" si="8"/>
        <v>-0.5315739999999876</v>
      </c>
      <c r="AK21" s="6">
        <f t="shared" si="8"/>
        <v>-14.551099999999998</v>
      </c>
      <c r="AL21" s="6">
        <f t="shared" si="8"/>
        <v>7.9721899999999986</v>
      </c>
      <c r="AM21" s="6">
        <f t="shared" si="8"/>
        <v>45.43239999999999</v>
      </c>
    </row>
    <row r="22" spans="2:39" ht="12.75">
      <c r="B22">
        <v>6</v>
      </c>
      <c r="C22" s="2">
        <v>0.00287553</v>
      </c>
      <c r="D22" s="2">
        <v>0.000130979</v>
      </c>
      <c r="U22" s="6">
        <f t="shared" si="9"/>
        <v>1801.84</v>
      </c>
      <c r="X22" s="6">
        <f t="shared" si="10"/>
        <v>1645.17</v>
      </c>
      <c r="Y22" s="6">
        <f t="shared" si="7"/>
        <v>-4.982530000000004</v>
      </c>
      <c r="Z22" s="6">
        <f t="shared" si="7"/>
        <v>36.3815</v>
      </c>
      <c r="AA22" s="6">
        <f t="shared" si="7"/>
        <v>5.236670000000017</v>
      </c>
      <c r="AB22" s="6">
        <f t="shared" si="7"/>
        <v>-33.8291</v>
      </c>
      <c r="AC22" s="6">
        <f t="shared" si="7"/>
        <v>-2.9852700000000065</v>
      </c>
      <c r="AD22" s="6">
        <f t="shared" si="7"/>
        <v>5.663370000000003</v>
      </c>
      <c r="AE22" s="6">
        <f t="shared" si="7"/>
        <v>17.405800000000024</v>
      </c>
      <c r="AF22" s="6">
        <f t="shared" si="11"/>
        <v>2.2683799999997984</v>
      </c>
      <c r="AG22" s="6">
        <f t="shared" si="8"/>
        <v>-19.2245</v>
      </c>
      <c r="AH22" s="6">
        <f t="shared" si="8"/>
        <v>-4.272550000000009</v>
      </c>
      <c r="AI22" s="6">
        <f t="shared" si="8"/>
        <v>56.2894</v>
      </c>
      <c r="AJ22" s="6">
        <f t="shared" si="8"/>
        <v>-0.4434369999999876</v>
      </c>
      <c r="AK22" s="6">
        <f t="shared" si="8"/>
        <v>-15.096099999999998</v>
      </c>
      <c r="AL22" s="6">
        <f t="shared" si="8"/>
        <v>7.784959999999998</v>
      </c>
      <c r="AM22" s="6">
        <f t="shared" si="8"/>
        <v>46.043699999999994</v>
      </c>
    </row>
    <row r="23" spans="2:33" ht="12.75">
      <c r="B23">
        <v>7</v>
      </c>
      <c r="C23" s="2">
        <v>0.000941088</v>
      </c>
      <c r="D23" s="2">
        <v>-0.000261305</v>
      </c>
      <c r="AG23" s="1"/>
    </row>
    <row r="24" spans="2:33" ht="12.75">
      <c r="B24">
        <v>8</v>
      </c>
      <c r="C24" s="2">
        <v>0.000265075</v>
      </c>
      <c r="D24" s="2">
        <v>0.000881025</v>
      </c>
      <c r="AG24" s="1"/>
    </row>
    <row r="25" spans="2:33" ht="12.75">
      <c r="B25">
        <v>9</v>
      </c>
      <c r="C25" s="2">
        <v>0.00456933</v>
      </c>
      <c r="D25" s="2">
        <v>-0.00174404</v>
      </c>
      <c r="AG25" s="1"/>
    </row>
    <row r="26" spans="2:33" ht="12.75">
      <c r="B26">
        <v>10</v>
      </c>
      <c r="C26" s="2">
        <v>0.00409361</v>
      </c>
      <c r="D26" s="2">
        <v>0.0041753</v>
      </c>
      <c r="AG26" s="1"/>
    </row>
    <row r="27" spans="2:33" ht="12.75">
      <c r="B27">
        <v>11</v>
      </c>
      <c r="C27" s="2">
        <v>0.00547567</v>
      </c>
      <c r="D27" s="2">
        <v>-0.0011229</v>
      </c>
      <c r="AG27" s="1"/>
    </row>
    <row r="28" spans="2:33" ht="12.75">
      <c r="B28">
        <v>12</v>
      </c>
      <c r="C28" s="2">
        <v>0.00582966</v>
      </c>
      <c r="D28" s="2">
        <v>0.017777</v>
      </c>
      <c r="Y28" s="52" t="s">
        <v>117</v>
      </c>
      <c r="Z28" s="52" t="s">
        <v>118</v>
      </c>
      <c r="AA28" s="52" t="s">
        <v>119</v>
      </c>
      <c r="AB28" s="52" t="s">
        <v>120</v>
      </c>
      <c r="AC28" s="52" t="s">
        <v>121</v>
      </c>
      <c r="AD28" s="52" t="s">
        <v>122</v>
      </c>
      <c r="AE28" s="52" t="s">
        <v>123</v>
      </c>
      <c r="AG28" s="1"/>
    </row>
    <row r="29" spans="2:31" ht="12.75">
      <c r="B29">
        <v>13</v>
      </c>
      <c r="C29" s="2">
        <v>0.0347927</v>
      </c>
      <c r="D29" s="2">
        <v>-0.0414232</v>
      </c>
      <c r="U29" t="s">
        <v>96</v>
      </c>
      <c r="Y29">
        <v>-1</v>
      </c>
      <c r="Z29">
        <v>-1</v>
      </c>
      <c r="AA29">
        <v>1</v>
      </c>
      <c r="AB29">
        <v>1</v>
      </c>
      <c r="AC29">
        <v>-1</v>
      </c>
      <c r="AD29">
        <v>-1</v>
      </c>
      <c r="AE29">
        <v>1</v>
      </c>
    </row>
    <row r="30" spans="2:31" ht="12.75">
      <c r="B30">
        <v>14</v>
      </c>
      <c r="C30" s="2">
        <v>0.100683</v>
      </c>
      <c r="D30" s="2">
        <v>0.0618197</v>
      </c>
      <c r="U30" t="s">
        <v>111</v>
      </c>
      <c r="V30" s="11">
        <f>K1</f>
        <v>6</v>
      </c>
      <c r="X30">
        <v>1</v>
      </c>
      <c r="Y30">
        <v>2</v>
      </c>
      <c r="Z30">
        <v>3</v>
      </c>
      <c r="AA30">
        <v>4</v>
      </c>
      <c r="AB30">
        <v>5</v>
      </c>
      <c r="AC30">
        <v>6</v>
      </c>
      <c r="AD30">
        <v>7</v>
      </c>
      <c r="AE30">
        <v>8</v>
      </c>
    </row>
    <row r="31" spans="1:17" ht="12.75">
      <c r="A31" t="s">
        <v>11</v>
      </c>
      <c r="B31" t="s">
        <v>80</v>
      </c>
      <c r="C31" t="s">
        <v>81</v>
      </c>
      <c r="D31" t="s">
        <v>82</v>
      </c>
      <c r="E31">
        <v>4156678</v>
      </c>
      <c r="F31" t="s">
        <v>79</v>
      </c>
      <c r="G31" t="s">
        <v>82</v>
      </c>
      <c r="H31">
        <v>0</v>
      </c>
      <c r="I31" t="s">
        <v>83</v>
      </c>
      <c r="J31" t="s">
        <v>82</v>
      </c>
      <c r="K31">
        <v>6</v>
      </c>
      <c r="L31" t="s">
        <v>62</v>
      </c>
      <c r="M31" t="s">
        <v>82</v>
      </c>
      <c r="N31">
        <v>1302.53</v>
      </c>
      <c r="O31" t="s">
        <v>84</v>
      </c>
      <c r="P31" t="s">
        <v>82</v>
      </c>
      <c r="Q31" s="2">
        <v>1.10707</v>
      </c>
    </row>
    <row r="32" spans="1:24" ht="12.75">
      <c r="A32" t="s">
        <v>11</v>
      </c>
      <c r="B32" t="s">
        <v>57</v>
      </c>
      <c r="C32" t="s">
        <v>58</v>
      </c>
      <c r="D32" t="s">
        <v>59</v>
      </c>
      <c r="U32" t="s">
        <v>62</v>
      </c>
      <c r="V32" s="6">
        <f>U4</f>
        <v>503.55</v>
      </c>
      <c r="X32" s="13"/>
    </row>
    <row r="33" spans="2:32" ht="12.75">
      <c r="B33">
        <v>2</v>
      </c>
      <c r="C33" s="2">
        <v>-0.166919</v>
      </c>
      <c r="D33" s="2">
        <v>-0.000145664</v>
      </c>
      <c r="V33" s="13" t="s">
        <v>115</v>
      </c>
      <c r="W33" s="13" t="s">
        <v>83</v>
      </c>
      <c r="AF33" t="s">
        <v>116</v>
      </c>
    </row>
    <row r="34" spans="2:32" ht="12.75">
      <c r="B34">
        <v>3</v>
      </c>
      <c r="C34" s="2">
        <v>0.00126189</v>
      </c>
      <c r="D34" s="2">
        <v>-0.000428085</v>
      </c>
      <c r="V34" s="11">
        <f aca="true" t="shared" si="12" ref="V34:V44">W34+$V$30</f>
        <v>5.5</v>
      </c>
      <c r="W34">
        <v>-0.5</v>
      </c>
      <c r="Y34" s="4">
        <f>Y$29*AG$16*$W34^Y$30</f>
        <v>3.4475249999999997</v>
      </c>
      <c r="Z34" s="4">
        <f>Z$29*Z$16*$W34^Z$30</f>
        <v>6.500925</v>
      </c>
      <c r="AA34" s="4">
        <f>AA$29*AI$16*$W34^AA$30</f>
        <v>3.60363125</v>
      </c>
      <c r="AB34" s="4">
        <f>AB$29*AB$16*$W34^AB$30</f>
        <v>0.578425</v>
      </c>
      <c r="AC34" s="4">
        <f>AC$29*AK$16*$W34^AC$30</f>
        <v>0.11109265624999998</v>
      </c>
      <c r="AD34" s="4">
        <f>AD$29*AD$16*$W34^AD$30</f>
        <v>0.10623593750000003</v>
      </c>
      <c r="AE34" s="4">
        <f>AE$29*AM$16*$W34^AE$30</f>
        <v>0.20735273437499996</v>
      </c>
      <c r="AF34" s="4">
        <f>SUM(Y34:AE34)</f>
        <v>14.555187578124997</v>
      </c>
    </row>
    <row r="35" spans="2:32" ht="12.75">
      <c r="B35">
        <v>4</v>
      </c>
      <c r="C35" s="2">
        <v>0.00388764</v>
      </c>
      <c r="D35" s="2">
        <v>-0.000395166</v>
      </c>
      <c r="V35" s="11">
        <f t="shared" si="12"/>
        <v>5.6</v>
      </c>
      <c r="W35">
        <v>-0.4</v>
      </c>
      <c r="Y35" s="4">
        <f aca="true" t="shared" si="13" ref="Y35:Y44">Y$29*AG$16*$W35^Y$30</f>
        <v>2.2064160000000004</v>
      </c>
      <c r="Z35" s="4">
        <f aca="true" t="shared" si="14" ref="Z35:Z44">Z$29*Z$16*$W35^Z$30</f>
        <v>3.3284736000000006</v>
      </c>
      <c r="AA35" s="4">
        <f aca="true" t="shared" si="15" ref="AA35:AA44">AA$29*AI$16*$W35^AA$30</f>
        <v>1.4760473600000006</v>
      </c>
      <c r="AB35" s="4">
        <f aca="true" t="shared" si="16" ref="AB35:AB44">AB$29*AB$16*$W35^AB$30</f>
        <v>0.1895383040000001</v>
      </c>
      <c r="AC35" s="4">
        <f aca="true" t="shared" si="17" ref="AC35:AC44">AC$29*AK$16*$W35^AC$30</f>
        <v>0.02912227328000001</v>
      </c>
      <c r="AD35" s="4">
        <f aca="true" t="shared" si="18" ref="AD35:AD44">AD$29*AD$16*$W35^AD$30</f>
        <v>0.022279290880000024</v>
      </c>
      <c r="AE35" s="4">
        <f aca="true" t="shared" si="19" ref="AE35:AE44">AE$29*AM$16*$W35^AE$30</f>
        <v>0.034788016128000025</v>
      </c>
      <c r="AF35" s="4">
        <f aca="true" t="shared" si="20" ref="AF35:AF44">SUM(Y35:AE35)</f>
        <v>7.286664844288002</v>
      </c>
    </row>
    <row r="36" spans="2:32" ht="12.75">
      <c r="B36">
        <v>5</v>
      </c>
      <c r="C36" s="2">
        <v>0.00572693</v>
      </c>
      <c r="D36" s="2">
        <v>-0.000502653</v>
      </c>
      <c r="V36" s="11">
        <f t="shared" si="12"/>
        <v>5.7</v>
      </c>
      <c r="W36">
        <v>-0.3</v>
      </c>
      <c r="Y36" s="4">
        <f t="shared" si="13"/>
        <v>1.2411089999999998</v>
      </c>
      <c r="Z36" s="4">
        <f t="shared" si="14"/>
        <v>1.4041998</v>
      </c>
      <c r="AA36" s="4">
        <f t="shared" si="15"/>
        <v>0.46703060999999996</v>
      </c>
      <c r="AB36" s="4">
        <f t="shared" si="16"/>
        <v>0.044978328</v>
      </c>
      <c r="AC36" s="4">
        <f t="shared" si="17"/>
        <v>0.005183138969999998</v>
      </c>
      <c r="AD36" s="4">
        <f t="shared" si="18"/>
        <v>0.0029739263400000004</v>
      </c>
      <c r="AE36" s="4">
        <f t="shared" si="19"/>
        <v>0.003482729702999999</v>
      </c>
      <c r="AF36" s="4">
        <f t="shared" si="20"/>
        <v>3.1689575330129998</v>
      </c>
    </row>
    <row r="37" spans="2:32" ht="12.75">
      <c r="B37">
        <v>6</v>
      </c>
      <c r="C37" s="2">
        <v>0.00310974</v>
      </c>
      <c r="D37" s="2">
        <v>9.51743E-05</v>
      </c>
      <c r="V37" s="11">
        <f t="shared" si="12"/>
        <v>5.8</v>
      </c>
      <c r="W37">
        <v>-0.2</v>
      </c>
      <c r="Y37" s="4">
        <f t="shared" si="13"/>
        <v>0.5516040000000001</v>
      </c>
      <c r="Z37" s="4">
        <f t="shared" si="14"/>
        <v>0.4160592000000001</v>
      </c>
      <c r="AA37" s="4">
        <f t="shared" si="15"/>
        <v>0.09225296000000004</v>
      </c>
      <c r="AB37" s="4">
        <f t="shared" si="16"/>
        <v>0.005923072000000003</v>
      </c>
      <c r="AC37" s="4">
        <f t="shared" si="17"/>
        <v>0.00045503552000000015</v>
      </c>
      <c r="AD37" s="4">
        <f t="shared" si="18"/>
        <v>0.0001740569600000002</v>
      </c>
      <c r="AE37" s="4">
        <f t="shared" si="19"/>
        <v>0.0001358906880000001</v>
      </c>
      <c r="AF37" s="4">
        <f t="shared" si="20"/>
        <v>1.0666042151680002</v>
      </c>
    </row>
    <row r="38" spans="2:32" ht="12.75">
      <c r="B38">
        <v>7</v>
      </c>
      <c r="C38" s="2">
        <v>0.00114588</v>
      </c>
      <c r="D38" s="2">
        <v>-0.000259771</v>
      </c>
      <c r="V38" s="11">
        <f t="shared" si="12"/>
        <v>5.9</v>
      </c>
      <c r="W38">
        <v>-0.1</v>
      </c>
      <c r="Y38" s="4">
        <f t="shared" si="13"/>
        <v>0.13790100000000002</v>
      </c>
      <c r="Z38" s="4">
        <f t="shared" si="14"/>
        <v>0.05200740000000001</v>
      </c>
      <c r="AA38" s="4">
        <f t="shared" si="15"/>
        <v>0.005765810000000002</v>
      </c>
      <c r="AB38" s="4">
        <f t="shared" si="16"/>
        <v>0.0001850960000000001</v>
      </c>
      <c r="AC38" s="4">
        <f t="shared" si="17"/>
        <v>7.109930000000002E-06</v>
      </c>
      <c r="AD38" s="4">
        <f t="shared" si="18"/>
        <v>1.3598200000000015E-06</v>
      </c>
      <c r="AE38" s="4">
        <f t="shared" si="19"/>
        <v>5.308230000000004E-07</v>
      </c>
      <c r="AF38" s="4">
        <f t="shared" si="20"/>
        <v>0.19586830657300003</v>
      </c>
    </row>
    <row r="39" spans="2:32" ht="12.75">
      <c r="B39">
        <v>8</v>
      </c>
      <c r="C39" s="2">
        <v>0.00019337</v>
      </c>
      <c r="D39" s="2">
        <v>0.000888516</v>
      </c>
      <c r="V39" s="11">
        <f t="shared" si="12"/>
        <v>6</v>
      </c>
      <c r="W39"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0</v>
      </c>
      <c r="AC39" s="4">
        <f t="shared" si="17"/>
        <v>0</v>
      </c>
      <c r="AD39" s="4">
        <f t="shared" si="18"/>
        <v>0</v>
      </c>
      <c r="AE39" s="4">
        <f t="shared" si="19"/>
        <v>0</v>
      </c>
      <c r="AF39" s="4">
        <f t="shared" si="20"/>
        <v>0</v>
      </c>
    </row>
    <row r="40" spans="2:32" ht="12.75">
      <c r="B40">
        <v>9</v>
      </c>
      <c r="C40" s="2">
        <v>0.00425724</v>
      </c>
      <c r="D40" s="2">
        <v>-0.00160944</v>
      </c>
      <c r="V40" s="11">
        <f t="shared" si="12"/>
        <v>6.1</v>
      </c>
      <c r="W40">
        <v>0.1</v>
      </c>
      <c r="Y40" s="4">
        <f t="shared" si="13"/>
        <v>0.13790100000000002</v>
      </c>
      <c r="Z40" s="4">
        <f t="shared" si="14"/>
        <v>-0.05200740000000001</v>
      </c>
      <c r="AA40" s="4">
        <f t="shared" si="15"/>
        <v>0.005765810000000002</v>
      </c>
      <c r="AB40" s="4">
        <f t="shared" si="16"/>
        <v>-0.0001850960000000001</v>
      </c>
      <c r="AC40" s="4">
        <f t="shared" si="17"/>
        <v>7.109930000000002E-06</v>
      </c>
      <c r="AD40" s="4">
        <f t="shared" si="18"/>
        <v>-1.3598200000000015E-06</v>
      </c>
      <c r="AE40" s="4">
        <f t="shared" si="19"/>
        <v>5.308230000000004E-07</v>
      </c>
      <c r="AF40" s="4">
        <f t="shared" si="20"/>
        <v>0.09148059493300001</v>
      </c>
    </row>
    <row r="41" spans="2:32" ht="12.75">
      <c r="B41">
        <v>10</v>
      </c>
      <c r="C41" s="2">
        <v>0.00462648</v>
      </c>
      <c r="D41" s="2">
        <v>0.00344533</v>
      </c>
      <c r="V41" s="11">
        <f t="shared" si="12"/>
        <v>6.2</v>
      </c>
      <c r="W41">
        <v>0.2</v>
      </c>
      <c r="Y41" s="4">
        <f t="shared" si="13"/>
        <v>0.5516040000000001</v>
      </c>
      <c r="Z41" s="4">
        <f t="shared" si="14"/>
        <v>-0.4160592000000001</v>
      </c>
      <c r="AA41" s="4">
        <f t="shared" si="15"/>
        <v>0.09225296000000004</v>
      </c>
      <c r="AB41" s="4">
        <f t="shared" si="16"/>
        <v>-0.005923072000000003</v>
      </c>
      <c r="AC41" s="4">
        <f t="shared" si="17"/>
        <v>0.00045503552000000015</v>
      </c>
      <c r="AD41" s="4">
        <f t="shared" si="18"/>
        <v>-0.0001740569600000002</v>
      </c>
      <c r="AE41" s="4">
        <f t="shared" si="19"/>
        <v>0.0001358906880000001</v>
      </c>
      <c r="AF41" s="4">
        <f t="shared" si="20"/>
        <v>0.22229155724800007</v>
      </c>
    </row>
    <row r="42" spans="2:32" ht="12.75">
      <c r="B42">
        <v>11</v>
      </c>
      <c r="C42" s="2">
        <v>0.00557377</v>
      </c>
      <c r="D42" s="2">
        <v>-0.00213778</v>
      </c>
      <c r="V42" s="11">
        <f t="shared" si="12"/>
        <v>6.3</v>
      </c>
      <c r="W42">
        <v>0.3</v>
      </c>
      <c r="Y42" s="4">
        <f t="shared" si="13"/>
        <v>1.2411089999999998</v>
      </c>
      <c r="Z42" s="4">
        <f t="shared" si="14"/>
        <v>-1.4041998</v>
      </c>
      <c r="AA42" s="4">
        <f t="shared" si="15"/>
        <v>0.46703060999999996</v>
      </c>
      <c r="AB42" s="4">
        <f t="shared" si="16"/>
        <v>-0.044978328</v>
      </c>
      <c r="AC42" s="4">
        <f t="shared" si="17"/>
        <v>0.005183138969999998</v>
      </c>
      <c r="AD42" s="4">
        <f t="shared" si="18"/>
        <v>-0.0029739263400000004</v>
      </c>
      <c r="AE42" s="4">
        <f t="shared" si="19"/>
        <v>0.003482729702999999</v>
      </c>
      <c r="AF42" s="4">
        <f t="shared" si="20"/>
        <v>0.26465342433299976</v>
      </c>
    </row>
    <row r="43" spans="2:32" ht="12.75">
      <c r="B43">
        <v>12</v>
      </c>
      <c r="C43" s="2">
        <v>0.00564433</v>
      </c>
      <c r="D43" s="2">
        <v>0.0156563</v>
      </c>
      <c r="V43" s="11">
        <f t="shared" si="12"/>
        <v>6.4</v>
      </c>
      <c r="W43">
        <v>0.4</v>
      </c>
      <c r="Y43" s="4">
        <f t="shared" si="13"/>
        <v>2.2064160000000004</v>
      </c>
      <c r="Z43" s="4">
        <f t="shared" si="14"/>
        <v>-3.3284736000000006</v>
      </c>
      <c r="AA43" s="4">
        <f t="shared" si="15"/>
        <v>1.4760473600000006</v>
      </c>
      <c r="AB43" s="4">
        <f t="shared" si="16"/>
        <v>-0.1895383040000001</v>
      </c>
      <c r="AC43" s="4">
        <f t="shared" si="17"/>
        <v>0.02912227328000001</v>
      </c>
      <c r="AD43" s="4">
        <f t="shared" si="18"/>
        <v>-0.022279290880000024</v>
      </c>
      <c r="AE43" s="4">
        <f t="shared" si="19"/>
        <v>0.034788016128000025</v>
      </c>
      <c r="AF43" s="4">
        <f t="shared" si="20"/>
        <v>0.20608245452800028</v>
      </c>
    </row>
    <row r="44" spans="2:32" ht="12.75">
      <c r="B44">
        <v>13</v>
      </c>
      <c r="C44" s="2">
        <v>0.0336324</v>
      </c>
      <c r="D44" s="2">
        <v>-0.0412227</v>
      </c>
      <c r="V44" s="11">
        <f t="shared" si="12"/>
        <v>6.5</v>
      </c>
      <c r="W44">
        <v>0.5</v>
      </c>
      <c r="Y44" s="4">
        <f t="shared" si="13"/>
        <v>3.4475249999999997</v>
      </c>
      <c r="Z44" s="4">
        <f t="shared" si="14"/>
        <v>-6.500925</v>
      </c>
      <c r="AA44" s="4">
        <f t="shared" si="15"/>
        <v>3.60363125</v>
      </c>
      <c r="AB44" s="4">
        <f t="shared" si="16"/>
        <v>-0.578425</v>
      </c>
      <c r="AC44" s="4">
        <f t="shared" si="17"/>
        <v>0.11109265624999998</v>
      </c>
      <c r="AD44" s="4">
        <f t="shared" si="18"/>
        <v>-0.10623593750000003</v>
      </c>
      <c r="AE44" s="4">
        <f t="shared" si="19"/>
        <v>0.20735273437499996</v>
      </c>
      <c r="AF44" s="4">
        <f t="shared" si="20"/>
        <v>0.18401570312499987</v>
      </c>
    </row>
    <row r="45" spans="2:22" ht="12.75">
      <c r="B45">
        <v>14</v>
      </c>
      <c r="C45" s="2">
        <v>0.103583</v>
      </c>
      <c r="D45" s="2">
        <v>0.0634583</v>
      </c>
      <c r="V45" s="11"/>
    </row>
    <row r="46" spans="1:17" ht="12.75">
      <c r="A46" t="s">
        <v>11</v>
      </c>
      <c r="B46" t="s">
        <v>80</v>
      </c>
      <c r="C46" t="s">
        <v>81</v>
      </c>
      <c r="D46" t="s">
        <v>82</v>
      </c>
      <c r="E46">
        <v>4156678</v>
      </c>
      <c r="F46" t="s">
        <v>79</v>
      </c>
      <c r="G46" t="s">
        <v>82</v>
      </c>
      <c r="H46">
        <v>0</v>
      </c>
      <c r="I46" t="s">
        <v>83</v>
      </c>
      <c r="J46" t="s">
        <v>82</v>
      </c>
      <c r="K46">
        <v>6</v>
      </c>
      <c r="L46" t="s">
        <v>62</v>
      </c>
      <c r="M46" t="s">
        <v>82</v>
      </c>
      <c r="N46">
        <v>1502.23</v>
      </c>
      <c r="O46" t="s">
        <v>84</v>
      </c>
      <c r="P46" t="s">
        <v>82</v>
      </c>
      <c r="Q46" s="2">
        <v>1.19718</v>
      </c>
    </row>
    <row r="47" spans="1:24" ht="12.75">
      <c r="A47" t="s">
        <v>11</v>
      </c>
      <c r="B47" t="s">
        <v>57</v>
      </c>
      <c r="C47" t="s">
        <v>58</v>
      </c>
      <c r="D47" t="s">
        <v>59</v>
      </c>
      <c r="U47" t="s">
        <v>62</v>
      </c>
      <c r="V47" s="6">
        <f>U10</f>
        <v>1801.84</v>
      </c>
      <c r="X47" s="13"/>
    </row>
    <row r="48" spans="2:32" ht="12.75">
      <c r="B48">
        <v>2</v>
      </c>
      <c r="C48" s="2">
        <v>-0.165922</v>
      </c>
      <c r="D48" s="2">
        <v>-0.000194024</v>
      </c>
      <c r="V48" s="13" t="s">
        <v>115</v>
      </c>
      <c r="W48" s="13" t="s">
        <v>83</v>
      </c>
      <c r="AF48" t="s">
        <v>116</v>
      </c>
    </row>
    <row r="49" spans="2:32" ht="12.75">
      <c r="B49">
        <v>3</v>
      </c>
      <c r="C49" s="2">
        <v>0.00156507</v>
      </c>
      <c r="D49" s="2">
        <v>-0.000451911</v>
      </c>
      <c r="V49" s="11">
        <f aca="true" t="shared" si="21" ref="V49:V59">W49+$V$30</f>
        <v>5.5</v>
      </c>
      <c r="W49">
        <v>-0.5</v>
      </c>
      <c r="Y49" s="4">
        <f>Y$29*AG$22*$W49^Y$30</f>
        <v>4.806125</v>
      </c>
      <c r="Z49" s="4">
        <f>Z$29*Z$22*$W49^Z$30</f>
        <v>4.5476875</v>
      </c>
      <c r="AA49" s="4">
        <f>AA$29*AI$22*$W49^AA$30</f>
        <v>3.5180875</v>
      </c>
      <c r="AB49" s="4">
        <f>AB$29*AB$22*$W49^AB$30</f>
        <v>1.057159375</v>
      </c>
      <c r="AC49" s="4">
        <f>AC$29*AK$22*$W49^AC$30</f>
        <v>0.23587656249999997</v>
      </c>
      <c r="AD49" s="4">
        <f>AD$29*AD$22*$W49^AD$30</f>
        <v>0.044245078125000024</v>
      </c>
      <c r="AE49" s="4">
        <f>AE$29*AM$22*$W49^AE$30</f>
        <v>0.17985820312499998</v>
      </c>
      <c r="AF49" s="4">
        <f>SUM(Y49:AE49)</f>
        <v>14.38903921875</v>
      </c>
    </row>
    <row r="50" spans="2:32" ht="12.75">
      <c r="B50">
        <v>4</v>
      </c>
      <c r="C50" s="2">
        <v>0.00377222</v>
      </c>
      <c r="D50" s="2">
        <v>-0.000403333</v>
      </c>
      <c r="V50" s="11">
        <f t="shared" si="21"/>
        <v>5.6</v>
      </c>
      <c r="W50">
        <v>-0.4</v>
      </c>
      <c r="Y50" s="4">
        <f aca="true" t="shared" si="22" ref="Y50:Y59">Y$29*AG$22*$W50^Y$30</f>
        <v>3.0759200000000004</v>
      </c>
      <c r="Z50" s="4">
        <f aca="true" t="shared" si="23" ref="Z50:Z59">Z$29*Z$22*$W50^Z$30</f>
        <v>2.3284160000000007</v>
      </c>
      <c r="AA50" s="4">
        <f aca="true" t="shared" si="24" ref="AA50:AA59">AA$29*AI$22*$W50^AA$30</f>
        <v>1.4410086400000006</v>
      </c>
      <c r="AB50" s="4">
        <f aca="true" t="shared" si="25" ref="AB50:AB59">AB$29*AB$22*$W50^AB$30</f>
        <v>0.34640998400000017</v>
      </c>
      <c r="AC50" s="4">
        <f aca="true" t="shared" si="26" ref="AC50:AC59">AC$29*AK$22*$W50^AC$30</f>
        <v>0.06183362560000003</v>
      </c>
      <c r="AD50" s="4">
        <f aca="true" t="shared" si="27" ref="AD50:AD59">AD$29*AD$22*$W50^AD$30</f>
        <v>0.009278865408000011</v>
      </c>
      <c r="AE50" s="4">
        <f aca="true" t="shared" si="28" ref="AE50:AE59">AE$29*AM$22*$W50^AE$30</f>
        <v>0.030175199232000023</v>
      </c>
      <c r="AF50" s="4">
        <f aca="true" t="shared" si="29" ref="AF50:AF59">SUM(Y50:AE50)</f>
        <v>7.293042314240001</v>
      </c>
    </row>
    <row r="51" spans="2:32" ht="12.75">
      <c r="B51">
        <v>5</v>
      </c>
      <c r="C51" s="2">
        <v>0.00565283</v>
      </c>
      <c r="D51" s="2">
        <v>-0.000500027</v>
      </c>
      <c r="V51" s="11">
        <f t="shared" si="21"/>
        <v>5.7</v>
      </c>
      <c r="W51">
        <v>-0.3</v>
      </c>
      <c r="Y51" s="4">
        <f t="shared" si="22"/>
        <v>1.7302049999999998</v>
      </c>
      <c r="Z51" s="4">
        <f t="shared" si="23"/>
        <v>0.9823005</v>
      </c>
      <c r="AA51" s="4">
        <f t="shared" si="24"/>
        <v>0.45594414</v>
      </c>
      <c r="AB51" s="4">
        <f t="shared" si="25"/>
        <v>0.08220471299999998</v>
      </c>
      <c r="AC51" s="4">
        <f t="shared" si="26"/>
        <v>0.011005056899999997</v>
      </c>
      <c r="AD51" s="4">
        <f t="shared" si="27"/>
        <v>0.0012385790190000006</v>
      </c>
      <c r="AE51" s="4">
        <f t="shared" si="28"/>
        <v>0.003020927156999999</v>
      </c>
      <c r="AF51" s="4">
        <f t="shared" si="29"/>
        <v>3.265918916076</v>
      </c>
    </row>
    <row r="52" spans="2:32" ht="12.75">
      <c r="B52">
        <v>6</v>
      </c>
      <c r="C52" s="2">
        <v>0.00321607</v>
      </c>
      <c r="D52" s="2">
        <v>9.80351E-05</v>
      </c>
      <c r="V52" s="11">
        <f t="shared" si="21"/>
        <v>5.8</v>
      </c>
      <c r="W52">
        <v>-0.2</v>
      </c>
      <c r="Y52" s="4">
        <f t="shared" si="22"/>
        <v>0.7689800000000001</v>
      </c>
      <c r="Z52" s="4">
        <f t="shared" si="23"/>
        <v>0.2910520000000001</v>
      </c>
      <c r="AA52" s="4">
        <f t="shared" si="24"/>
        <v>0.09006304000000004</v>
      </c>
      <c r="AB52" s="4">
        <f t="shared" si="25"/>
        <v>0.010825312000000005</v>
      </c>
      <c r="AC52" s="4">
        <f t="shared" si="26"/>
        <v>0.0009661504000000005</v>
      </c>
      <c r="AD52" s="4">
        <f t="shared" si="27"/>
        <v>7.249113600000009E-05</v>
      </c>
      <c r="AE52" s="4">
        <f t="shared" si="28"/>
        <v>0.00011787187200000009</v>
      </c>
      <c r="AF52" s="4">
        <f t="shared" si="29"/>
        <v>1.162076865408</v>
      </c>
    </row>
    <row r="53" spans="2:32" ht="12.75">
      <c r="B53">
        <v>7</v>
      </c>
      <c r="C53" s="2">
        <v>0.00129183</v>
      </c>
      <c r="D53" s="2">
        <v>-0.000270701</v>
      </c>
      <c r="V53" s="11">
        <f t="shared" si="21"/>
        <v>5.9</v>
      </c>
      <c r="W53">
        <v>-0.1</v>
      </c>
      <c r="Y53" s="4">
        <f t="shared" si="22"/>
        <v>0.19224500000000003</v>
      </c>
      <c r="Z53" s="4">
        <f t="shared" si="23"/>
        <v>0.03638150000000001</v>
      </c>
      <c r="AA53" s="4">
        <f t="shared" si="24"/>
        <v>0.005628940000000002</v>
      </c>
      <c r="AB53" s="4">
        <f t="shared" si="25"/>
        <v>0.00033829100000000017</v>
      </c>
      <c r="AC53" s="4">
        <f t="shared" si="26"/>
        <v>1.5096100000000008E-05</v>
      </c>
      <c r="AD53" s="4">
        <f t="shared" si="27"/>
        <v>5.663370000000007E-07</v>
      </c>
      <c r="AE53" s="4">
        <f t="shared" si="28"/>
        <v>4.6043700000000035E-07</v>
      </c>
      <c r="AF53" s="4">
        <f t="shared" si="29"/>
        <v>0.23460985387400002</v>
      </c>
    </row>
    <row r="54" spans="2:32" ht="12.75">
      <c r="B54">
        <v>8</v>
      </c>
      <c r="C54" s="2">
        <v>0.000219712</v>
      </c>
      <c r="D54" s="2">
        <v>0.000830871</v>
      </c>
      <c r="V54" s="11">
        <f t="shared" si="21"/>
        <v>6</v>
      </c>
      <c r="W54">
        <v>0</v>
      </c>
      <c r="Y54" s="4">
        <f t="shared" si="22"/>
        <v>0</v>
      </c>
      <c r="Z54" s="4">
        <f t="shared" si="23"/>
        <v>0</v>
      </c>
      <c r="AA54" s="4">
        <f t="shared" si="24"/>
        <v>0</v>
      </c>
      <c r="AB54" s="4">
        <f t="shared" si="25"/>
        <v>0</v>
      </c>
      <c r="AC54" s="4">
        <f t="shared" si="26"/>
        <v>0</v>
      </c>
      <c r="AD54" s="4">
        <f t="shared" si="27"/>
        <v>0</v>
      </c>
      <c r="AE54" s="4">
        <f t="shared" si="28"/>
        <v>0</v>
      </c>
      <c r="AF54" s="4">
        <f t="shared" si="29"/>
        <v>0</v>
      </c>
    </row>
    <row r="55" spans="2:32" ht="12.75">
      <c r="B55">
        <v>9</v>
      </c>
      <c r="C55" s="2">
        <v>0.00430714</v>
      </c>
      <c r="D55" s="2">
        <v>-0.00171045</v>
      </c>
      <c r="V55" s="11">
        <f t="shared" si="21"/>
        <v>6.1</v>
      </c>
      <c r="W55">
        <v>0.1</v>
      </c>
      <c r="Y55" s="4">
        <f t="shared" si="22"/>
        <v>0.19224500000000003</v>
      </c>
      <c r="Z55" s="4">
        <f t="shared" si="23"/>
        <v>-0.03638150000000001</v>
      </c>
      <c r="AA55" s="4">
        <f t="shared" si="24"/>
        <v>0.005628940000000002</v>
      </c>
      <c r="AB55" s="4">
        <f t="shared" si="25"/>
        <v>-0.00033829100000000017</v>
      </c>
      <c r="AC55" s="4">
        <f t="shared" si="26"/>
        <v>1.5096100000000008E-05</v>
      </c>
      <c r="AD55" s="4">
        <f t="shared" si="27"/>
        <v>-5.663370000000007E-07</v>
      </c>
      <c r="AE55" s="4">
        <f t="shared" si="28"/>
        <v>4.6043700000000035E-07</v>
      </c>
      <c r="AF55" s="4">
        <f t="shared" si="29"/>
        <v>0.16116913920000003</v>
      </c>
    </row>
    <row r="56" spans="2:32" ht="12.75">
      <c r="B56">
        <v>10</v>
      </c>
      <c r="C56" s="2">
        <v>0.00426899</v>
      </c>
      <c r="D56" s="2">
        <v>0.00362639</v>
      </c>
      <c r="V56" s="11">
        <f t="shared" si="21"/>
        <v>6.2</v>
      </c>
      <c r="W56">
        <v>0.2</v>
      </c>
      <c r="Y56" s="4">
        <f t="shared" si="22"/>
        <v>0.7689800000000001</v>
      </c>
      <c r="Z56" s="4">
        <f t="shared" si="23"/>
        <v>-0.2910520000000001</v>
      </c>
      <c r="AA56" s="4">
        <f t="shared" si="24"/>
        <v>0.09006304000000004</v>
      </c>
      <c r="AB56" s="4">
        <f t="shared" si="25"/>
        <v>-0.010825312000000005</v>
      </c>
      <c r="AC56" s="4">
        <f t="shared" si="26"/>
        <v>0.0009661504000000005</v>
      </c>
      <c r="AD56" s="4">
        <f t="shared" si="27"/>
        <v>-7.249113600000009E-05</v>
      </c>
      <c r="AE56" s="4">
        <f t="shared" si="28"/>
        <v>0.00011787187200000009</v>
      </c>
      <c r="AF56" s="4">
        <f t="shared" si="29"/>
        <v>0.558177259136</v>
      </c>
    </row>
    <row r="57" spans="2:32" ht="12.75">
      <c r="B57">
        <v>11</v>
      </c>
      <c r="C57" s="2">
        <v>0.00624709</v>
      </c>
      <c r="D57" s="2">
        <v>-0.00206857</v>
      </c>
      <c r="V57" s="11">
        <f t="shared" si="21"/>
        <v>6.3</v>
      </c>
      <c r="W57">
        <v>0.3</v>
      </c>
      <c r="Y57" s="4">
        <f t="shared" si="22"/>
        <v>1.7302049999999998</v>
      </c>
      <c r="Z57" s="4">
        <f t="shared" si="23"/>
        <v>-0.9823005</v>
      </c>
      <c r="AA57" s="4">
        <f t="shared" si="24"/>
        <v>0.45594414</v>
      </c>
      <c r="AB57" s="4">
        <f t="shared" si="25"/>
        <v>-0.08220471299999998</v>
      </c>
      <c r="AC57" s="4">
        <f t="shared" si="26"/>
        <v>0.011005056899999997</v>
      </c>
      <c r="AD57" s="4">
        <f t="shared" si="27"/>
        <v>-0.0012385790190000006</v>
      </c>
      <c r="AE57" s="4">
        <f t="shared" si="28"/>
        <v>0.003020927156999999</v>
      </c>
      <c r="AF57" s="4">
        <f t="shared" si="29"/>
        <v>1.1344313320379997</v>
      </c>
    </row>
    <row r="58" spans="2:32" ht="12.75">
      <c r="B58">
        <v>12</v>
      </c>
      <c r="C58" s="2">
        <v>0.00507157</v>
      </c>
      <c r="D58" s="2">
        <v>0.0165646</v>
      </c>
      <c r="V58" s="11">
        <f t="shared" si="21"/>
        <v>6.4</v>
      </c>
      <c r="W58">
        <v>0.4</v>
      </c>
      <c r="Y58" s="4">
        <f t="shared" si="22"/>
        <v>3.0759200000000004</v>
      </c>
      <c r="Z58" s="4">
        <f t="shared" si="23"/>
        <v>-2.3284160000000007</v>
      </c>
      <c r="AA58" s="4">
        <f t="shared" si="24"/>
        <v>1.4410086400000006</v>
      </c>
      <c r="AB58" s="4">
        <f t="shared" si="25"/>
        <v>-0.34640998400000017</v>
      </c>
      <c r="AC58" s="4">
        <f t="shared" si="26"/>
        <v>0.06183362560000003</v>
      </c>
      <c r="AD58" s="4">
        <f t="shared" si="27"/>
        <v>-0.009278865408000011</v>
      </c>
      <c r="AE58" s="4">
        <f t="shared" si="28"/>
        <v>0.030175199232000023</v>
      </c>
      <c r="AF58" s="4">
        <f t="shared" si="29"/>
        <v>1.9248326154240003</v>
      </c>
    </row>
    <row r="59" spans="2:32" ht="12.75">
      <c r="B59">
        <v>13</v>
      </c>
      <c r="C59" s="2">
        <v>0.0316859</v>
      </c>
      <c r="D59" s="2">
        <v>-0.0381171</v>
      </c>
      <c r="V59" s="11">
        <f t="shared" si="21"/>
        <v>6.5</v>
      </c>
      <c r="W59">
        <v>0.5</v>
      </c>
      <c r="Y59" s="4">
        <f t="shared" si="22"/>
        <v>4.806125</v>
      </c>
      <c r="Z59" s="4">
        <f t="shared" si="23"/>
        <v>-4.5476875</v>
      </c>
      <c r="AA59" s="4">
        <f t="shared" si="24"/>
        <v>3.5180875</v>
      </c>
      <c r="AB59" s="4">
        <f t="shared" si="25"/>
        <v>-1.057159375</v>
      </c>
      <c r="AC59" s="4">
        <f t="shared" si="26"/>
        <v>0.23587656249999997</v>
      </c>
      <c r="AD59" s="4">
        <f t="shared" si="27"/>
        <v>-0.044245078125000024</v>
      </c>
      <c r="AE59" s="4">
        <f t="shared" si="28"/>
        <v>0.17985820312499998</v>
      </c>
      <c r="AF59" s="4">
        <f t="shared" si="29"/>
        <v>3.0908553124999996</v>
      </c>
    </row>
    <row r="60" spans="2:4" ht="12.75">
      <c r="B60">
        <v>14</v>
      </c>
      <c r="C60" s="2">
        <v>0.101268</v>
      </c>
      <c r="D60" s="2">
        <v>0.0699095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4156678</v>
      </c>
      <c r="F61" t="s">
        <v>79</v>
      </c>
      <c r="G61" t="s">
        <v>82</v>
      </c>
      <c r="H61">
        <v>0</v>
      </c>
      <c r="I61" t="s">
        <v>83</v>
      </c>
      <c r="J61" t="s">
        <v>82</v>
      </c>
      <c r="K61">
        <v>6</v>
      </c>
      <c r="L61" t="s">
        <v>62</v>
      </c>
      <c r="M61" t="s">
        <v>82</v>
      </c>
      <c r="N61">
        <v>1602.05</v>
      </c>
      <c r="O61" t="s">
        <v>84</v>
      </c>
      <c r="P61" t="s">
        <v>82</v>
      </c>
      <c r="Q61" s="2">
        <v>1.23419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-0.16543</v>
      </c>
      <c r="D63" s="2">
        <v>-0.000196337</v>
      </c>
    </row>
    <row r="64" spans="2:4" ht="12.75">
      <c r="B64">
        <v>3</v>
      </c>
      <c r="C64" s="2">
        <v>0.00169595</v>
      </c>
      <c r="D64" s="2">
        <v>-0.000468193</v>
      </c>
    </row>
    <row r="65" spans="2:4" ht="12.75">
      <c r="B65">
        <v>4</v>
      </c>
      <c r="C65" s="2">
        <v>0.00371024</v>
      </c>
      <c r="D65" s="2">
        <v>-0.000415383</v>
      </c>
    </row>
    <row r="66" spans="2:4" ht="12.75">
      <c r="B66">
        <v>5</v>
      </c>
      <c r="C66" s="2">
        <v>0.00562009</v>
      </c>
      <c r="D66" s="2">
        <v>-0.000500986</v>
      </c>
    </row>
    <row r="67" spans="2:4" ht="12.75">
      <c r="B67">
        <v>6</v>
      </c>
      <c r="C67" s="2">
        <v>0.00328574</v>
      </c>
      <c r="D67" s="2">
        <v>7.47359E-05</v>
      </c>
    </row>
    <row r="68" spans="2:4" ht="12.75">
      <c r="B68">
        <v>7</v>
      </c>
      <c r="C68" s="2">
        <v>0.0013601</v>
      </c>
      <c r="D68" s="2">
        <v>-0.000256428</v>
      </c>
    </row>
    <row r="69" spans="2:4" ht="12.75">
      <c r="B69">
        <v>8</v>
      </c>
      <c r="C69" s="2">
        <v>0.000391205</v>
      </c>
      <c r="D69" s="2">
        <v>0.000806837</v>
      </c>
    </row>
    <row r="70" spans="2:4" ht="12.75">
      <c r="B70">
        <v>9</v>
      </c>
      <c r="C70" s="2">
        <v>0.00451348</v>
      </c>
      <c r="D70" s="2">
        <v>-0.00177627</v>
      </c>
    </row>
    <row r="71" spans="2:4" ht="12.75">
      <c r="B71">
        <v>10</v>
      </c>
      <c r="C71" s="2">
        <v>0.00479613</v>
      </c>
      <c r="D71" s="2">
        <v>0.00346162</v>
      </c>
    </row>
    <row r="72" spans="2:4" ht="12.75">
      <c r="B72">
        <v>11</v>
      </c>
      <c r="C72" s="2">
        <v>0.00669589</v>
      </c>
      <c r="D72" s="2">
        <v>-0.00303147</v>
      </c>
    </row>
    <row r="73" spans="2:4" ht="12.75">
      <c r="B73">
        <v>12</v>
      </c>
      <c r="C73" s="2">
        <v>0.00695935</v>
      </c>
      <c r="D73" s="2">
        <v>0.0132292</v>
      </c>
    </row>
    <row r="74" spans="2:4" ht="12.75">
      <c r="B74">
        <v>13</v>
      </c>
      <c r="C74" s="2">
        <v>0.0325482</v>
      </c>
      <c r="D74" s="2">
        <v>-0.0372489</v>
      </c>
    </row>
    <row r="75" spans="2:4" ht="12.75">
      <c r="B75">
        <v>14</v>
      </c>
      <c r="C75" s="2">
        <v>0.0873514</v>
      </c>
      <c r="D75" s="2">
        <v>0.0617659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4156678</v>
      </c>
      <c r="F76" t="s">
        <v>79</v>
      </c>
      <c r="G76" t="s">
        <v>82</v>
      </c>
      <c r="H76">
        <v>0</v>
      </c>
      <c r="I76" t="s">
        <v>83</v>
      </c>
      <c r="J76" t="s">
        <v>82</v>
      </c>
      <c r="K76">
        <v>6</v>
      </c>
      <c r="L76" t="s">
        <v>62</v>
      </c>
      <c r="M76" t="s">
        <v>82</v>
      </c>
      <c r="N76">
        <v>1701.98</v>
      </c>
      <c r="O76" t="s">
        <v>84</v>
      </c>
      <c r="P76" t="s">
        <v>82</v>
      </c>
      <c r="Q76" s="2">
        <v>1.26713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-0.164958</v>
      </c>
      <c r="D78" s="2">
        <v>-0.000201534</v>
      </c>
    </row>
    <row r="79" spans="2:4" ht="12.75">
      <c r="B79">
        <v>3</v>
      </c>
      <c r="C79" s="2">
        <v>0.00181317</v>
      </c>
      <c r="D79" s="2">
        <v>-0.000486144</v>
      </c>
    </row>
    <row r="80" spans="2:4" ht="12.75">
      <c r="B80">
        <v>4</v>
      </c>
      <c r="C80" s="2">
        <v>0.00366731</v>
      </c>
      <c r="D80" s="2">
        <v>-0.000423868</v>
      </c>
    </row>
    <row r="81" spans="2:4" ht="12.75">
      <c r="B81">
        <v>5</v>
      </c>
      <c r="C81" s="2">
        <v>0.0056355</v>
      </c>
      <c r="D81" s="2">
        <v>-0.000506722</v>
      </c>
    </row>
    <row r="82" spans="2:4" ht="12.75">
      <c r="B82">
        <v>6</v>
      </c>
      <c r="C82" s="2">
        <v>0.00336885</v>
      </c>
      <c r="D82" s="2">
        <v>5.31574E-05</v>
      </c>
    </row>
    <row r="83" spans="2:4" ht="12.75">
      <c r="B83">
        <v>7</v>
      </c>
      <c r="C83" s="2">
        <v>0.00145511</v>
      </c>
      <c r="D83" s="2">
        <v>-0.000297236</v>
      </c>
    </row>
    <row r="84" spans="2:4" ht="12.75">
      <c r="B84">
        <v>8</v>
      </c>
      <c r="C84" s="2">
        <v>0.00039934</v>
      </c>
      <c r="D84" s="2">
        <v>0.000797219</v>
      </c>
    </row>
    <row r="85" spans="2:4" ht="12.75">
      <c r="B85">
        <v>9</v>
      </c>
      <c r="C85" s="2">
        <v>0.00454324</v>
      </c>
      <c r="D85" s="2">
        <v>-0.00161563</v>
      </c>
    </row>
    <row r="86" spans="2:4" ht="12.75">
      <c r="B86">
        <v>10</v>
      </c>
      <c r="C86" s="2">
        <v>0.00507568</v>
      </c>
      <c r="D86" s="2">
        <v>0.00344011</v>
      </c>
    </row>
    <row r="87" spans="2:4" ht="12.75">
      <c r="B87">
        <v>11</v>
      </c>
      <c r="C87" s="2">
        <v>0.00714666</v>
      </c>
      <c r="D87" s="2">
        <v>-0.00267672</v>
      </c>
    </row>
    <row r="88" spans="2:4" ht="12.75">
      <c r="B88">
        <v>12</v>
      </c>
      <c r="C88" s="2">
        <v>0.00762981</v>
      </c>
      <c r="D88" s="2">
        <v>0.0162399</v>
      </c>
    </row>
    <row r="89" spans="2:4" ht="12.75">
      <c r="B89">
        <v>13</v>
      </c>
      <c r="C89" s="2">
        <v>0.0313299</v>
      </c>
      <c r="D89" s="2">
        <v>-0.032552</v>
      </c>
    </row>
    <row r="90" spans="2:4" ht="12.75">
      <c r="B90">
        <v>14</v>
      </c>
      <c r="C90" s="2">
        <v>0.0964714</v>
      </c>
      <c r="D90" s="2">
        <v>0.059468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4156678</v>
      </c>
      <c r="F91" t="s">
        <v>79</v>
      </c>
      <c r="G91" t="s">
        <v>82</v>
      </c>
      <c r="H91">
        <v>0</v>
      </c>
      <c r="I91" t="s">
        <v>83</v>
      </c>
      <c r="J91" t="s">
        <v>82</v>
      </c>
      <c r="K91">
        <v>6</v>
      </c>
      <c r="L91" t="s">
        <v>62</v>
      </c>
      <c r="M91" t="s">
        <v>82</v>
      </c>
      <c r="N91">
        <v>1801.84</v>
      </c>
      <c r="O91" t="s">
        <v>84</v>
      </c>
      <c r="P91" t="s">
        <v>82</v>
      </c>
      <c r="Q91" s="2">
        <v>1.29618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-0.164517</v>
      </c>
      <c r="D93" s="2">
        <v>-0.000226838</v>
      </c>
    </row>
    <row r="94" spans="2:4" ht="12.75">
      <c r="B94">
        <v>3</v>
      </c>
      <c r="C94" s="2">
        <v>0.00192245</v>
      </c>
      <c r="D94" s="2">
        <v>-0.000498253</v>
      </c>
    </row>
    <row r="95" spans="2:4" ht="12.75">
      <c r="B95">
        <v>4</v>
      </c>
      <c r="C95" s="2">
        <v>0.00363815</v>
      </c>
      <c r="D95" s="2">
        <v>-0.000427255</v>
      </c>
    </row>
    <row r="96" spans="2:4" ht="12.75">
      <c r="B96">
        <v>5</v>
      </c>
      <c r="C96" s="2">
        <v>0.00562894</v>
      </c>
      <c r="D96" s="2">
        <v>-0.000523667</v>
      </c>
    </row>
    <row r="97" spans="2:4" ht="12.75">
      <c r="B97">
        <v>6</v>
      </c>
      <c r="C97" s="2">
        <v>0.00338291</v>
      </c>
      <c r="D97" s="2">
        <v>4.43437E-05</v>
      </c>
    </row>
    <row r="98" spans="2:4" ht="12.75">
      <c r="B98">
        <v>7</v>
      </c>
      <c r="C98" s="2">
        <v>0.00150961</v>
      </c>
      <c r="D98" s="2">
        <v>-0.000298527</v>
      </c>
    </row>
    <row r="99" spans="2:4" ht="12.75">
      <c r="B99">
        <v>8</v>
      </c>
      <c r="C99" s="2">
        <v>0.000566337</v>
      </c>
      <c r="D99" s="2">
        <v>0.000778496</v>
      </c>
    </row>
    <row r="100" spans="2:4" ht="12.75">
      <c r="B100">
        <v>9</v>
      </c>
      <c r="C100" s="2">
        <v>0.00460437</v>
      </c>
      <c r="D100" s="2">
        <v>-0.00174058</v>
      </c>
    </row>
    <row r="101" spans="2:4" ht="12.75">
      <c r="B101">
        <v>10</v>
      </c>
      <c r="C101" s="2">
        <v>0.00467707</v>
      </c>
      <c r="D101" s="2">
        <v>0.00358509</v>
      </c>
    </row>
    <row r="102" spans="2:4" ht="12.75">
      <c r="B102">
        <v>11</v>
      </c>
      <c r="C102" s="2">
        <v>0.00687435</v>
      </c>
      <c r="D102" s="2">
        <v>-0.00239955</v>
      </c>
    </row>
    <row r="103" spans="2:4" ht="12.75">
      <c r="B103">
        <v>12</v>
      </c>
      <c r="C103" s="2">
        <v>0.00882923</v>
      </c>
      <c r="D103" s="2">
        <v>0.0146711</v>
      </c>
    </row>
    <row r="104" spans="2:4" ht="12.75">
      <c r="B104">
        <v>13</v>
      </c>
      <c r="C104" s="2">
        <v>0.0322326</v>
      </c>
      <c r="D104" s="2">
        <v>-0.0321483</v>
      </c>
    </row>
    <row r="105" spans="2:4" ht="12.75">
      <c r="B105">
        <v>14</v>
      </c>
      <c r="C105" s="2">
        <v>0.0888225</v>
      </c>
      <c r="D105" s="2">
        <v>0.0707767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Q10" sqref="Q10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7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0.084138</v>
      </c>
    </row>
    <row r="5" spans="1:2" ht="12.75">
      <c r="A5" t="s">
        <v>5</v>
      </c>
      <c r="B5">
        <v>0.823722</v>
      </c>
    </row>
    <row r="6" spans="1:6" ht="12.75">
      <c r="A6" t="s">
        <v>6</v>
      </c>
      <c r="B6">
        <v>42</v>
      </c>
      <c r="F6" t="s">
        <v>9</v>
      </c>
    </row>
    <row r="7" spans="6:8" ht="12.75">
      <c r="F7">
        <v>1800</v>
      </c>
      <c r="G7">
        <f>tf*F7</f>
        <v>11.05421624210173</v>
      </c>
      <c r="H7" t="s">
        <v>10</v>
      </c>
    </row>
    <row r="8" spans="1:2" ht="12.75">
      <c r="A8" t="s">
        <v>8</v>
      </c>
      <c r="B8" s="1">
        <f>4*PI()*0.0000001*B5*B6/(B4^2)</f>
        <v>0.006141231245612072</v>
      </c>
    </row>
    <row r="13" spans="1:5" ht="12.75">
      <c r="A13" s="9" t="s">
        <v>73</v>
      </c>
      <c r="B13" s="9" t="s">
        <v>74</v>
      </c>
      <c r="C13" s="9"/>
      <c r="D13" s="9"/>
      <c r="E13" s="9"/>
    </row>
    <row r="14" spans="1:5" ht="12.75">
      <c r="A14" s="9" t="s">
        <v>75</v>
      </c>
      <c r="B14" s="9">
        <v>0.043066</v>
      </c>
      <c r="C14" s="9" t="s">
        <v>76</v>
      </c>
      <c r="D14" s="10">
        <f>B14/0.0254</f>
        <v>1.695511811023622</v>
      </c>
      <c r="E14" s="9" t="s">
        <v>78</v>
      </c>
    </row>
    <row r="15" spans="1:5" ht="12.75">
      <c r="A15" s="9" t="s">
        <v>77</v>
      </c>
      <c r="B15" s="9">
        <v>0.014946</v>
      </c>
      <c r="C15" s="9" t="s">
        <v>76</v>
      </c>
      <c r="D15" s="10">
        <f>B15/0.0254</f>
        <v>0.5884251968503937</v>
      </c>
      <c r="E15" s="9" t="s">
        <v>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workbookViewId="0" topLeftCell="A1">
      <selection activeCell="P18" sqref="P18"/>
    </sheetView>
  </sheetViews>
  <sheetFormatPr defaultColWidth="9.140625" defaultRowHeight="12.75"/>
  <cols>
    <col min="1" max="1" width="14.7109375" style="0" customWidth="1"/>
    <col min="2" max="7" width="10.140625" style="0" customWidth="1"/>
    <col min="13" max="13" width="11.00390625" style="0" customWidth="1"/>
    <col min="15" max="15" width="10.8515625" style="0" customWidth="1"/>
  </cols>
  <sheetData>
    <row r="3" spans="1:13" ht="12.75">
      <c r="A3" s="21" t="s">
        <v>100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ht="12.75">
      <c r="A4" s="21" t="s">
        <v>126</v>
      </c>
      <c r="B4" s="56" t="s">
        <v>127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O4" s="9" t="s">
        <v>102</v>
      </c>
      <c r="P4" t="s">
        <v>139</v>
      </c>
    </row>
    <row r="5" spans="1:15" ht="12.75">
      <c r="A5" s="9" t="str">
        <f>'DL x=+1'!U3</f>
        <v>current</v>
      </c>
      <c r="B5" s="18">
        <v>-6</v>
      </c>
      <c r="C5" s="18">
        <v>-5</v>
      </c>
      <c r="D5" s="18">
        <v>-4</v>
      </c>
      <c r="E5" s="18">
        <v>-3</v>
      </c>
      <c r="F5" s="18">
        <v>-2</v>
      </c>
      <c r="G5" s="18">
        <v>-1</v>
      </c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O5" s="17" t="s">
        <v>103</v>
      </c>
    </row>
    <row r="6" spans="1:16" ht="12.75">
      <c r="A6" s="19">
        <f>'DL x=+1'!U4</f>
        <v>503.41</v>
      </c>
      <c r="B6" s="20">
        <f>'DL y=-6'!W4</f>
        <v>-0.472518</v>
      </c>
      <c r="C6" s="20">
        <f>'DL y=-5'!W4</f>
        <v>-0.392945</v>
      </c>
      <c r="D6" s="20">
        <f>'DL y=-4'!W4</f>
        <v>-0.313891</v>
      </c>
      <c r="E6" s="20">
        <f>'DL y=-3'!W4</f>
        <v>-0.235222</v>
      </c>
      <c r="F6" s="20">
        <f>'DL y=-2'!W4</f>
        <v>-0.157353</v>
      </c>
      <c r="G6" s="20">
        <f>'DL y=-1'!W4</f>
        <v>-0.0791789</v>
      </c>
      <c r="H6" s="20">
        <f>'DL y=+1.0'!W4</f>
        <v>0.0775111</v>
      </c>
      <c r="I6" s="20">
        <f>'DL y=+2.0'!W4</f>
        <v>0.156169</v>
      </c>
      <c r="J6" s="20">
        <f>'DL y=+3.0'!W4</f>
        <v>0.233864</v>
      </c>
      <c r="K6" s="20">
        <f>'DL y=+4'!W4</f>
        <v>0.311691</v>
      </c>
      <c r="L6" s="20">
        <f>'DL y=+5'!W4</f>
        <v>0.391172</v>
      </c>
      <c r="M6" s="20">
        <f>'DL y=+6'!W4</f>
        <v>0.469399</v>
      </c>
      <c r="O6" s="16">
        <f>'harmonics, morgan'!J4</f>
        <v>3.0693</v>
      </c>
      <c r="P6" s="8">
        <f>O6/AVERAGE('g(x,y)'!$P$17:$P$23)</f>
        <v>3.0626117661929793</v>
      </c>
    </row>
    <row r="7" spans="1:16" ht="12.75">
      <c r="A7" s="19">
        <f>'DL x=+1'!U5</f>
        <v>1002.76</v>
      </c>
      <c r="B7" s="20">
        <f>'DL y=-6'!W5</f>
        <v>-0.917406</v>
      </c>
      <c r="C7" s="20">
        <f>'DL y=-5'!W5</f>
        <v>-0.763739</v>
      </c>
      <c r="D7" s="20">
        <f>'DL y=-4'!W5</f>
        <v>-0.610475</v>
      </c>
      <c r="E7" s="20">
        <f>'DL y=-3'!W5</f>
        <v>-0.457607</v>
      </c>
      <c r="F7" s="20">
        <f>'DL y=-2'!W5</f>
        <v>-0.306166</v>
      </c>
      <c r="G7" s="20">
        <f>'DL y=-1'!W5</f>
        <v>-0.154072</v>
      </c>
      <c r="H7" s="20">
        <f>'DL y=+1.0'!W5</f>
        <v>0.150753</v>
      </c>
      <c r="I7" s="20">
        <f>'DL y=+2.0'!W5</f>
        <v>0.30373</v>
      </c>
      <c r="J7" s="20">
        <f>'DL y=+3.0'!W5</f>
        <v>0.454833</v>
      </c>
      <c r="K7" s="20">
        <f>'DL y=+4'!W5</f>
        <v>0.605999</v>
      </c>
      <c r="L7" s="20">
        <f>'DL y=+5'!W5</f>
        <v>0.759832</v>
      </c>
      <c r="M7" s="20">
        <f>'DL y=+6'!W5</f>
        <v>0.910834</v>
      </c>
      <c r="O7" s="16">
        <f>'harmonics, morgan'!J5</f>
        <v>5.97196</v>
      </c>
      <c r="P7" s="8">
        <f>O7/AVERAGE('g(x,y)'!$P$17:$P$23)</f>
        <v>5.958946653384754</v>
      </c>
    </row>
    <row r="8" spans="1:16" ht="12.75">
      <c r="A8" s="19">
        <f>'DL x=+1'!U6</f>
        <v>1302.45</v>
      </c>
      <c r="B8" s="20">
        <f>'DL y=-6'!W6</f>
        <v>-1.11788</v>
      </c>
      <c r="C8" s="20">
        <f>'DL y=-5'!W6</f>
        <v>-0.931688</v>
      </c>
      <c r="D8" s="20">
        <f>'DL y=-4'!W6</f>
        <v>-0.745205</v>
      </c>
      <c r="E8" s="20">
        <f>'DL y=-3'!W6</f>
        <v>-0.558881</v>
      </c>
      <c r="F8" s="20">
        <f>'DL y=-2'!W6</f>
        <v>-0.374079</v>
      </c>
      <c r="G8" s="20">
        <f>'DL y=-1'!W6</f>
        <v>-0.188469</v>
      </c>
      <c r="H8" s="20">
        <f>'DL y=+1.0'!W6</f>
        <v>0.183394</v>
      </c>
      <c r="I8" s="20">
        <f>'DL y=+2.0'!W6</f>
        <v>0.369858</v>
      </c>
      <c r="J8" s="20">
        <f>'DL y=+3.0'!W6</f>
        <v>0.553918</v>
      </c>
      <c r="K8" s="20">
        <f>'DL y=+4'!W6</f>
        <v>0.737856</v>
      </c>
      <c r="L8" s="20">
        <f>'DL y=+5'!W6</f>
        <v>0.924491</v>
      </c>
      <c r="M8" s="20">
        <f>'DL y=+6'!W6</f>
        <v>1.10707</v>
      </c>
      <c r="O8" s="16">
        <f>'harmonics, morgan'!J6</f>
        <v>7.28482</v>
      </c>
      <c r="P8" s="8">
        <f>O8/AVERAGE('g(x,y)'!$P$17:$P$23)</f>
        <v>7.268945833446694</v>
      </c>
    </row>
    <row r="9" spans="1:19" ht="12.75">
      <c r="A9" s="19">
        <f>'DL x=+1'!U7</f>
        <v>1502.16</v>
      </c>
      <c r="B9" s="20">
        <f>'DL y=-6'!W7</f>
        <v>-1.21182</v>
      </c>
      <c r="C9" s="20">
        <f>'DL y=-5'!W7</f>
        <v>-1.01086</v>
      </c>
      <c r="D9" s="20">
        <f>'DL y=-4'!W7</f>
        <v>-0.808972</v>
      </c>
      <c r="E9" s="20">
        <f>'DL y=-3'!W7</f>
        <v>-0.60688</v>
      </c>
      <c r="F9" s="20">
        <f>'DL y=-2'!W7</f>
        <v>-0.406368</v>
      </c>
      <c r="G9" s="20">
        <f>'DL y=-1'!W7</f>
        <v>-0.204946</v>
      </c>
      <c r="H9" s="20">
        <f>'DL y=+1.0'!W7</f>
        <v>0.198322</v>
      </c>
      <c r="I9" s="20">
        <f>'DL y=+2.0'!W7</f>
        <v>0.400483</v>
      </c>
      <c r="J9" s="20">
        <f>'DL y=+3.0'!W7</f>
        <v>0.599862</v>
      </c>
      <c r="K9" s="20">
        <f>'DL y=+4'!W7</f>
        <v>0.798891</v>
      </c>
      <c r="L9" s="20">
        <f>'DL y=+5'!W7</f>
        <v>1.0005</v>
      </c>
      <c r="M9" s="20">
        <f>'DL y=+6'!W7</f>
        <v>1.19718</v>
      </c>
      <c r="O9" s="16">
        <f>'harmonics, morgan'!J7</f>
        <v>7.90087</v>
      </c>
      <c r="P9" s="8">
        <f>O9/AVERAGE('g(x,y)'!$P$17:$P$23)</f>
        <v>7.8836534145118184</v>
      </c>
      <c r="S9" s="22"/>
    </row>
    <row r="10" spans="1:16" ht="12.75">
      <c r="A10" s="19">
        <f>'DL x=+1'!U8</f>
        <v>1602.03</v>
      </c>
      <c r="B10" s="20">
        <f>'DL y=-6'!W8</f>
        <v>-1.25046</v>
      </c>
      <c r="C10" s="20">
        <f>'DL y=-5'!W8</f>
        <v>-1.04359</v>
      </c>
      <c r="D10" s="20">
        <f>'DL y=-4'!W8</f>
        <v>-0.835364</v>
      </c>
      <c r="E10" s="20">
        <f>'DL y=-3'!W8</f>
        <v>-0.626808</v>
      </c>
      <c r="F10" s="20">
        <f>'DL y=-2'!W8</f>
        <v>-0.419761</v>
      </c>
      <c r="G10" s="20">
        <f>'DL y=-1'!W8</f>
        <v>-0.211825</v>
      </c>
      <c r="H10" s="20">
        <f>'DL y=+1.0'!W8</f>
        <v>0.204509</v>
      </c>
      <c r="I10" s="20">
        <f>'DL y=+2.0'!W8</f>
        <v>0.413114</v>
      </c>
      <c r="J10" s="20">
        <f>'DL y=+3.0'!W8</f>
        <v>0.61885</v>
      </c>
      <c r="K10" s="20">
        <f>'DL y=+4'!W8</f>
        <v>0.824136</v>
      </c>
      <c r="L10" s="20">
        <f>'DL y=+5'!W8</f>
        <v>1.0319</v>
      </c>
      <c r="M10" s="20">
        <f>'DL y=+6'!W8</f>
        <v>1.23419</v>
      </c>
      <c r="O10" s="16">
        <f>'harmonics, morgan'!J8</f>
        <v>8.15615</v>
      </c>
      <c r="P10" s="8">
        <f>O10/AVERAGE('g(x,y)'!$P$17:$P$23)</f>
        <v>8.138377140336516</v>
      </c>
    </row>
    <row r="11" spans="1:16" ht="12.75">
      <c r="A11" s="19">
        <f>'DL x=+1'!U9</f>
        <v>1701.95</v>
      </c>
      <c r="B11" s="20">
        <f>'DL y=-6'!W9</f>
        <v>-1.28475</v>
      </c>
      <c r="C11" s="20">
        <f>'DL y=-5'!W9</f>
        <v>-1.07265</v>
      </c>
      <c r="D11" s="20">
        <f>'DL y=-4'!W9</f>
        <v>-0.858895</v>
      </c>
      <c r="E11" s="20">
        <f>'DL y=-3'!W9</f>
        <v>-0.644567</v>
      </c>
      <c r="F11" s="20">
        <f>'DL y=-2'!W9</f>
        <v>-0.431722</v>
      </c>
      <c r="G11" s="20">
        <f>'DL y=-1'!W9</f>
        <v>-0.217929</v>
      </c>
      <c r="H11" s="20">
        <f>'DL y=+1.0'!W9</f>
        <v>0.21007</v>
      </c>
      <c r="I11" s="20">
        <f>'DL y=+2.0'!W9</f>
        <v>0.424426</v>
      </c>
      <c r="J11" s="20">
        <f>'DL y=+3.0'!W9</f>
        <v>0.635781</v>
      </c>
      <c r="K11" s="20">
        <f>'DL y=+4'!W9</f>
        <v>0.846623</v>
      </c>
      <c r="L11" s="20">
        <f>'DL y=+5'!W9</f>
        <v>1.05981</v>
      </c>
      <c r="M11" s="20">
        <f>'DL y=+6'!W9</f>
        <v>1.26713</v>
      </c>
      <c r="O11" s="16">
        <f>'harmonics, morgan'!J9</f>
        <v>8.3839</v>
      </c>
      <c r="P11" s="8">
        <f>O11/AVERAGE('g(x,y)'!$P$17:$P$23)</f>
        <v>8.365630856086183</v>
      </c>
    </row>
    <row r="12" spans="1:16" ht="12.75">
      <c r="A12" s="19">
        <f>'DL x=+1'!U10</f>
        <v>1801.79</v>
      </c>
      <c r="B12" s="20">
        <f>'DL y=-6'!W10</f>
        <v>-1.31474</v>
      </c>
      <c r="C12" s="20">
        <f>'DL y=-5'!W10</f>
        <v>-1.09819</v>
      </c>
      <c r="D12" s="20">
        <f>'DL y=-4'!W10</f>
        <v>-0.879569</v>
      </c>
      <c r="E12" s="20">
        <f>'DL y=-3'!W10</f>
        <v>-0.660128</v>
      </c>
      <c r="F12" s="20">
        <f>'DL y=-2'!W10</f>
        <v>-0.442229</v>
      </c>
      <c r="G12" s="20">
        <f>'DL y=-1'!W10</f>
        <v>-0.223289</v>
      </c>
      <c r="H12" s="20">
        <f>'DL y=+1.0'!W10</f>
        <v>0.214931</v>
      </c>
      <c r="I12" s="20">
        <f>'DL y=+2.0'!W10</f>
        <v>0.434452</v>
      </c>
      <c r="J12" s="20">
        <f>'DL y=+3.0'!W10</f>
        <v>0.650823</v>
      </c>
      <c r="K12" s="20">
        <f>'DL y=+4'!W10</f>
        <v>0.866536</v>
      </c>
      <c r="L12" s="20">
        <f>'DL y=+5'!W10</f>
        <v>1.08446</v>
      </c>
      <c r="M12" s="20">
        <f>'DL y=+6'!W10</f>
        <v>1.29618</v>
      </c>
      <c r="O12" s="16">
        <f>'harmonics, morgan'!J10</f>
        <v>8.58476</v>
      </c>
      <c r="P12" s="8">
        <f>O12/AVERAGE('g(x,y)'!$P$17:$P$23)</f>
        <v>8.566053167153044</v>
      </c>
    </row>
    <row r="15" ht="12.75">
      <c r="A15" t="s">
        <v>141</v>
      </c>
    </row>
    <row r="16" spans="2:13" ht="12.75">
      <c r="B16" s="56" t="s">
        <v>127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12.75">
      <c r="A17" s="9" t="str">
        <f aca="true" t="shared" si="0" ref="A17:A24">A5</f>
        <v>current</v>
      </c>
      <c r="B17" s="18">
        <v>-6</v>
      </c>
      <c r="C17" s="18">
        <v>-5</v>
      </c>
      <c r="D17" s="18">
        <v>-4</v>
      </c>
      <c r="E17" s="18">
        <v>-3</v>
      </c>
      <c r="F17" s="18">
        <v>-2</v>
      </c>
      <c r="G17" s="18">
        <v>-1</v>
      </c>
      <c r="H17" s="18">
        <v>1</v>
      </c>
      <c r="I17" s="18">
        <v>2</v>
      </c>
      <c r="J17" s="18">
        <v>3</v>
      </c>
      <c r="K17" s="18">
        <v>4</v>
      </c>
      <c r="L17" s="18">
        <v>5</v>
      </c>
      <c r="M17" s="18">
        <v>6</v>
      </c>
    </row>
    <row r="18" spans="1:13" ht="12.75">
      <c r="A18" s="9">
        <f t="shared" si="0"/>
        <v>503.41</v>
      </c>
      <c r="B18" s="10">
        <f>10000*(B6-$P6*B$17*0.0254)/($P6*B$17*0.0254)</f>
        <v>123.75073213329695</v>
      </c>
      <c r="C18" s="10">
        <f aca="true" t="shared" si="1" ref="C18:M18">10000*(C6-$P6*C$17*0.0254)/($P6*C$17*0.0254)</f>
        <v>102.66842263308736</v>
      </c>
      <c r="D18" s="10">
        <f t="shared" si="1"/>
        <v>87.72440751480043</v>
      </c>
      <c r="E18" s="10">
        <f t="shared" si="1"/>
        <v>79.31505133712692</v>
      </c>
      <c r="F18" s="10">
        <f t="shared" si="1"/>
        <v>113.9166060554552</v>
      </c>
      <c r="G18" s="10">
        <f t="shared" si="1"/>
        <v>178.50046149999406</v>
      </c>
      <c r="H18" s="10">
        <f t="shared" si="1"/>
        <v>-35.89634206370359</v>
      </c>
      <c r="I18" s="10">
        <f t="shared" si="1"/>
        <v>37.81461078641322</v>
      </c>
      <c r="J18" s="10">
        <f t="shared" si="1"/>
        <v>21.12444909874871</v>
      </c>
      <c r="K18" s="10">
        <f t="shared" si="1"/>
        <v>17.021540288494624</v>
      </c>
      <c r="L18" s="10">
        <f t="shared" si="1"/>
        <v>57.08435587227312</v>
      </c>
      <c r="M18" s="10">
        <f t="shared" si="1"/>
        <v>56.925810048797345</v>
      </c>
    </row>
    <row r="19" spans="1:13" ht="12.75">
      <c r="A19" s="9">
        <f t="shared" si="0"/>
        <v>1002.76</v>
      </c>
      <c r="B19" s="10">
        <f aca="true" t="shared" si="2" ref="B19:M24">10000*(B7-$P7*B$17*0.0254)/($P7*B$17*0.0254)</f>
        <v>101.99412681357377</v>
      </c>
      <c r="C19" s="10">
        <f t="shared" si="2"/>
        <v>91.87237809886464</v>
      </c>
      <c r="D19" s="10">
        <f t="shared" si="2"/>
        <v>83.34619225269411</v>
      </c>
      <c r="E19" s="10">
        <f t="shared" si="2"/>
        <v>77.85697147997426</v>
      </c>
      <c r="F19" s="10">
        <f t="shared" si="2"/>
        <v>114.01865857648006</v>
      </c>
      <c r="G19" s="10">
        <f t="shared" si="2"/>
        <v>179.36075700237998</v>
      </c>
      <c r="H19" s="10">
        <f t="shared" si="2"/>
        <v>-39.92177553105106</v>
      </c>
      <c r="I19" s="10">
        <f t="shared" si="2"/>
        <v>33.546792163187135</v>
      </c>
      <c r="J19" s="10">
        <f t="shared" si="2"/>
        <v>16.765302779789526</v>
      </c>
      <c r="K19" s="10">
        <f t="shared" si="2"/>
        <v>9.415142567574462</v>
      </c>
      <c r="L19" s="10">
        <f t="shared" si="2"/>
        <v>40.24617414537765</v>
      </c>
      <c r="M19" s="10">
        <f t="shared" si="2"/>
        <v>29.62670671667117</v>
      </c>
    </row>
    <row r="20" spans="1:13" ht="12.75">
      <c r="A20" s="9">
        <f t="shared" si="0"/>
        <v>1302.45</v>
      </c>
      <c r="B20" s="10">
        <f t="shared" si="2"/>
        <v>91.10642966016577</v>
      </c>
      <c r="C20" s="10">
        <f t="shared" si="2"/>
        <v>92.42076133812479</v>
      </c>
      <c r="D20" s="10">
        <f>10000*(D8-$P8*D$17*0.0254)/($P8*D$17*0.0254)</f>
        <v>90.45197192217054</v>
      </c>
      <c r="E20" s="10">
        <f t="shared" si="2"/>
        <v>90.04124327280708</v>
      </c>
      <c r="F20" s="10">
        <f t="shared" si="2"/>
        <v>130.4370829628721</v>
      </c>
      <c r="G20" s="10">
        <f>10000*(G8-$P8*G$17*0.0254)/($P8*G$17*0.0254)</f>
        <v>207.8616901185554</v>
      </c>
      <c r="H20" s="10">
        <f t="shared" si="2"/>
        <v>-67.01055983953654</v>
      </c>
      <c r="I20" s="10">
        <f t="shared" si="2"/>
        <v>16.128140394093755</v>
      </c>
      <c r="J20" s="10">
        <f t="shared" si="2"/>
        <v>0.43920868876801256</v>
      </c>
      <c r="K20" s="10">
        <f t="shared" si="2"/>
        <v>-9.057198764629122</v>
      </c>
      <c r="L20" s="10">
        <f t="shared" si="2"/>
        <v>14.459950187449271</v>
      </c>
      <c r="M20" s="10">
        <f t="shared" si="2"/>
        <v>-6.475475825777498</v>
      </c>
    </row>
    <row r="21" spans="1:13" ht="12.75">
      <c r="A21" s="9">
        <f t="shared" si="0"/>
        <v>1502.16</v>
      </c>
      <c r="B21" s="10">
        <f t="shared" si="2"/>
        <v>86.1547116122092</v>
      </c>
      <c r="C21" s="10">
        <f t="shared" si="2"/>
        <v>96.2423644900933</v>
      </c>
      <c r="D21" s="10">
        <f t="shared" si="2"/>
        <v>99.78802466003991</v>
      </c>
      <c r="E21" s="10">
        <f t="shared" si="2"/>
        <v>102.30161473357063</v>
      </c>
      <c r="F21" s="10">
        <f t="shared" si="2"/>
        <v>146.7805066307636</v>
      </c>
      <c r="G21" s="10">
        <f t="shared" si="2"/>
        <v>234.7728054962415</v>
      </c>
      <c r="H21" s="10">
        <f t="shared" si="2"/>
        <v>-96.02230669724858</v>
      </c>
      <c r="I21" s="10">
        <f t="shared" si="2"/>
        <v>-0.1646349195610865</v>
      </c>
      <c r="J21" s="10">
        <f t="shared" si="2"/>
        <v>-14.522061664069566</v>
      </c>
      <c r="K21" s="10">
        <f t="shared" si="2"/>
        <v>-26.070426654218103</v>
      </c>
      <c r="L21" s="10">
        <f t="shared" si="2"/>
        <v>-7.230985821640125</v>
      </c>
      <c r="M21" s="10">
        <f t="shared" si="2"/>
        <v>-35.69614493249432</v>
      </c>
    </row>
    <row r="22" spans="1:13" ht="12.75">
      <c r="A22" s="9">
        <f t="shared" si="0"/>
        <v>1602.03</v>
      </c>
      <c r="B22" s="10">
        <f t="shared" si="2"/>
        <v>82.00771326867404</v>
      </c>
      <c r="C22" s="10">
        <f t="shared" si="2"/>
        <v>96.90747036136055</v>
      </c>
      <c r="D22" s="10">
        <f t="shared" si="2"/>
        <v>102.85769803149181</v>
      </c>
      <c r="E22" s="10">
        <f t="shared" si="2"/>
        <v>107.45340232956167</v>
      </c>
      <c r="F22" s="10">
        <f t="shared" si="2"/>
        <v>153.144378219308</v>
      </c>
      <c r="G22" s="10">
        <f t="shared" si="2"/>
        <v>247.21118882557016</v>
      </c>
      <c r="H22" s="10">
        <f t="shared" si="2"/>
        <v>-106.70641796044679</v>
      </c>
      <c r="I22" s="10">
        <f t="shared" si="2"/>
        <v>-7.632708461026466</v>
      </c>
      <c r="J22" s="10">
        <f t="shared" si="2"/>
        <v>-20.871561895111373</v>
      </c>
      <c r="K22" s="10">
        <f t="shared" si="2"/>
        <v>-32.93327001776306</v>
      </c>
      <c r="L22" s="10">
        <f t="shared" si="2"/>
        <v>-16.19523120584887</v>
      </c>
      <c r="M22" s="10">
        <f t="shared" si="2"/>
        <v>-49.17142520427304</v>
      </c>
    </row>
    <row r="23" spans="1:13" ht="12.75">
      <c r="A23" s="9">
        <f t="shared" si="0"/>
        <v>1701.95</v>
      </c>
      <c r="B23" s="10">
        <f t="shared" si="2"/>
        <v>77.08594278113907</v>
      </c>
      <c r="C23" s="10">
        <f t="shared" si="2"/>
        <v>96.14593020356098</v>
      </c>
      <c r="D23" s="10">
        <f t="shared" si="2"/>
        <v>105.26413406305348</v>
      </c>
      <c r="E23" s="10">
        <f t="shared" si="2"/>
        <v>111.47235630373251</v>
      </c>
      <c r="F23" s="10">
        <f t="shared" si="2"/>
        <v>158.78504936219142</v>
      </c>
      <c r="G23" s="10">
        <f t="shared" si="2"/>
        <v>256.10863945989854</v>
      </c>
      <c r="H23" s="10">
        <f>10000*(H11-$P11*H$17*0.0254)/($P11*H$17*0.0254)</f>
        <v>-113.7492399297898</v>
      </c>
      <c r="I23" s="10">
        <f t="shared" si="2"/>
        <v>-12.89602253163432</v>
      </c>
      <c r="J23" s="10">
        <f t="shared" si="2"/>
        <v>-26.355667970678358</v>
      </c>
      <c r="K23" s="10">
        <f t="shared" si="2"/>
        <v>-39.12115337396885</v>
      </c>
      <c r="L23" s="10">
        <f t="shared" si="2"/>
        <v>-24.70850856380542</v>
      </c>
      <c r="M23" s="10">
        <f t="shared" si="2"/>
        <v>-61.11857507198672</v>
      </c>
    </row>
    <row r="24" spans="1:13" ht="12.75">
      <c r="A24" s="9">
        <f t="shared" si="0"/>
        <v>1801.79</v>
      </c>
      <c r="B24" s="10">
        <f t="shared" si="2"/>
        <v>71.03588875609195</v>
      </c>
      <c r="C24" s="10">
        <f t="shared" si="2"/>
        <v>94.69026819573673</v>
      </c>
      <c r="D24" s="10">
        <f t="shared" si="2"/>
        <v>106.37574612163571</v>
      </c>
      <c r="E24" s="10">
        <f t="shared" si="2"/>
        <v>113.28898363597646</v>
      </c>
      <c r="F24" s="10">
        <f t="shared" si="2"/>
        <v>162.5510672423072</v>
      </c>
      <c r="G24" s="10">
        <f t="shared" si="2"/>
        <v>262.4923523942007</v>
      </c>
      <c r="H24" s="10">
        <f t="shared" si="2"/>
        <v>-121.64619039702725</v>
      </c>
      <c r="I24" s="10">
        <f t="shared" si="2"/>
        <v>-16.166655136693763</v>
      </c>
      <c r="J24" s="10">
        <f t="shared" si="2"/>
        <v>-29.265420953334754</v>
      </c>
      <c r="K24" s="10">
        <f t="shared" si="2"/>
        <v>-43.37531956986091</v>
      </c>
      <c r="L24" s="10">
        <f t="shared" si="2"/>
        <v>-31.51748946216186</v>
      </c>
      <c r="M24" s="10">
        <f t="shared" si="2"/>
        <v>-71.13551098477862</v>
      </c>
    </row>
    <row r="26" spans="1:13" ht="12.75">
      <c r="A26" s="9" t="s">
        <v>124</v>
      </c>
      <c r="B26" s="10">
        <f aca="true" t="shared" si="3" ref="B26:M26">B24-B18</f>
        <v>-52.714843377205</v>
      </c>
      <c r="C26" s="10">
        <f t="shared" si="3"/>
        <v>-7.978154437350625</v>
      </c>
      <c r="D26" s="10">
        <f t="shared" si="3"/>
        <v>18.65133860683528</v>
      </c>
      <c r="E26" s="10">
        <f t="shared" si="3"/>
        <v>33.97393229884955</v>
      </c>
      <c r="F26" s="10">
        <f t="shared" si="3"/>
        <v>48.63446118685199</v>
      </c>
      <c r="G26" s="10">
        <f t="shared" si="3"/>
        <v>83.99189089420662</v>
      </c>
      <c r="H26" s="10">
        <f t="shared" si="3"/>
        <v>-85.74984833332365</v>
      </c>
      <c r="I26" s="10">
        <f t="shared" si="3"/>
        <v>-53.98126592310698</v>
      </c>
      <c r="J26" s="10">
        <f t="shared" si="3"/>
        <v>-50.38987005208347</v>
      </c>
      <c r="K26" s="10">
        <f t="shared" si="3"/>
        <v>-60.39685985835554</v>
      </c>
      <c r="L26" s="10">
        <f t="shared" si="3"/>
        <v>-88.60184533443498</v>
      </c>
      <c r="M26" s="10">
        <f t="shared" si="3"/>
        <v>-128.06132103357595</v>
      </c>
    </row>
    <row r="28" ht="12.75">
      <c r="A28" t="s">
        <v>110</v>
      </c>
    </row>
    <row r="29" spans="2:13" ht="12.75">
      <c r="B29" s="56" t="s">
        <v>127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2:13" ht="12.75">
      <c r="B30" s="18">
        <v>-6</v>
      </c>
      <c r="C30" s="18">
        <v>-5</v>
      </c>
      <c r="D30" s="18">
        <v>-4</v>
      </c>
      <c r="E30" s="18">
        <v>-3</v>
      </c>
      <c r="F30" s="18">
        <v>-2</v>
      </c>
      <c r="G30" s="18">
        <v>-1</v>
      </c>
      <c r="H30" s="18">
        <v>1</v>
      </c>
      <c r="I30" s="18">
        <v>2</v>
      </c>
      <c r="J30" s="18">
        <v>3</v>
      </c>
      <c r="K30" s="18">
        <v>4</v>
      </c>
      <c r="L30" s="18">
        <v>5</v>
      </c>
      <c r="M30" s="18">
        <v>6</v>
      </c>
    </row>
    <row r="31" spans="2:13" ht="12.75">
      <c r="B31" s="51">
        <f aca="true" t="shared" si="4" ref="B31:M31">ABS(10000*0.01/B30)</f>
        <v>16.666666666666668</v>
      </c>
      <c r="C31" s="51">
        <f t="shared" si="4"/>
        <v>20</v>
      </c>
      <c r="D31" s="51">
        <f t="shared" si="4"/>
        <v>25</v>
      </c>
      <c r="E31" s="51">
        <f t="shared" si="4"/>
        <v>33.333333333333336</v>
      </c>
      <c r="F31" s="51">
        <f t="shared" si="4"/>
        <v>50</v>
      </c>
      <c r="G31" s="51">
        <f t="shared" si="4"/>
        <v>100</v>
      </c>
      <c r="H31" s="51">
        <f t="shared" si="4"/>
        <v>100</v>
      </c>
      <c r="I31" s="51">
        <f t="shared" si="4"/>
        <v>50</v>
      </c>
      <c r="J31" s="51">
        <f t="shared" si="4"/>
        <v>33.333333333333336</v>
      </c>
      <c r="K31" s="51">
        <f t="shared" si="4"/>
        <v>25</v>
      </c>
      <c r="L31" s="51">
        <f t="shared" si="4"/>
        <v>20</v>
      </c>
      <c r="M31" s="51">
        <f t="shared" si="4"/>
        <v>16.666666666666668</v>
      </c>
    </row>
    <row r="32" spans="2:13" ht="12.75">
      <c r="B32" s="6">
        <f aca="true" t="shared" si="5" ref="B32:M32">-B31</f>
        <v>-16.666666666666668</v>
      </c>
      <c r="C32" s="6">
        <f t="shared" si="5"/>
        <v>-20</v>
      </c>
      <c r="D32" s="6">
        <f t="shared" si="5"/>
        <v>-25</v>
      </c>
      <c r="E32" s="6">
        <f t="shared" si="5"/>
        <v>-33.333333333333336</v>
      </c>
      <c r="F32" s="6">
        <f t="shared" si="5"/>
        <v>-50</v>
      </c>
      <c r="G32" s="6">
        <f t="shared" si="5"/>
        <v>-100</v>
      </c>
      <c r="H32" s="6">
        <f t="shared" si="5"/>
        <v>-100</v>
      </c>
      <c r="I32" s="6">
        <f t="shared" si="5"/>
        <v>-50</v>
      </c>
      <c r="J32" s="6">
        <f t="shared" si="5"/>
        <v>-33.333333333333336</v>
      </c>
      <c r="K32" s="6">
        <f t="shared" si="5"/>
        <v>-25</v>
      </c>
      <c r="L32" s="6">
        <f t="shared" si="5"/>
        <v>-20</v>
      </c>
      <c r="M32" s="6">
        <f t="shared" si="5"/>
        <v>-16.666666666666668</v>
      </c>
    </row>
  </sheetData>
  <mergeCells count="3">
    <mergeCell ref="B4:M4"/>
    <mergeCell ref="B16:M16"/>
    <mergeCell ref="B29:M2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1"/>
  <sheetViews>
    <sheetView workbookViewId="0" topLeftCell="A1">
      <selection activeCell="Y53" sqref="Y53"/>
    </sheetView>
  </sheetViews>
  <sheetFormatPr defaultColWidth="9.140625" defaultRowHeight="12.75"/>
  <cols>
    <col min="1" max="1" width="10.7109375" style="0" bestFit="1" customWidth="1"/>
    <col min="2" max="4" width="9.00390625" style="0" bestFit="1" customWidth="1"/>
    <col min="10" max="10" width="10.57421875" style="0" customWidth="1"/>
    <col min="14" max="15" width="11.140625" style="0" bestFit="1" customWidth="1"/>
  </cols>
  <sheetData>
    <row r="1" spans="1:20" ht="12.75">
      <c r="A1" t="s">
        <v>33</v>
      </c>
      <c r="B1" t="s">
        <v>34</v>
      </c>
      <c r="C1" t="s">
        <v>35</v>
      </c>
      <c r="G1" t="s">
        <v>60</v>
      </c>
      <c r="H1">
        <v>43</v>
      </c>
      <c r="I1" s="5">
        <v>8</v>
      </c>
      <c r="J1" s="5">
        <v>10</v>
      </c>
      <c r="K1" s="5">
        <v>27</v>
      </c>
      <c r="L1" s="5">
        <f>K1+1</f>
        <v>28</v>
      </c>
      <c r="M1" s="5">
        <f>L1+1</f>
        <v>29</v>
      </c>
      <c r="N1" s="5">
        <f>M1+1</f>
        <v>30</v>
      </c>
      <c r="O1" s="5">
        <v>32</v>
      </c>
      <c r="P1" s="5">
        <v>27</v>
      </c>
      <c r="Q1" s="5">
        <f>P1+1</f>
        <v>28</v>
      </c>
      <c r="R1" s="5">
        <f>Q1+1</f>
        <v>29</v>
      </c>
      <c r="S1" s="5">
        <f>R1+1</f>
        <v>30</v>
      </c>
      <c r="T1" s="5">
        <v>32</v>
      </c>
    </row>
    <row r="2" spans="1:2" ht="12.75">
      <c r="A2" t="s">
        <v>36</v>
      </c>
      <c r="B2">
        <v>4153994</v>
      </c>
    </row>
    <row r="3" spans="1:20" ht="12.75">
      <c r="A3" t="s">
        <v>37</v>
      </c>
      <c r="B3">
        <v>4154023</v>
      </c>
      <c r="G3" t="s">
        <v>61</v>
      </c>
      <c r="I3" t="s">
        <v>62</v>
      </c>
      <c r="J3" t="s">
        <v>94</v>
      </c>
      <c r="K3" t="s">
        <v>63</v>
      </c>
      <c r="L3" t="s">
        <v>64</v>
      </c>
      <c r="M3" t="s">
        <v>65</v>
      </c>
      <c r="N3" t="s">
        <v>66</v>
      </c>
      <c r="O3" t="s">
        <v>67</v>
      </c>
      <c r="P3" s="7" t="s">
        <v>68</v>
      </c>
      <c r="Q3" t="s">
        <v>69</v>
      </c>
      <c r="R3" t="s">
        <v>70</v>
      </c>
      <c r="S3" t="s">
        <v>71</v>
      </c>
      <c r="T3" t="s">
        <v>72</v>
      </c>
    </row>
    <row r="4" spans="1:20" ht="12.75">
      <c r="A4" t="s">
        <v>38</v>
      </c>
      <c r="B4">
        <v>124867</v>
      </c>
      <c r="G4">
        <v>0</v>
      </c>
      <c r="I4" s="6">
        <f ca="1">OFFSET($A$1,I$1+$H$1*$G4-1,1)</f>
        <v>503.53</v>
      </c>
      <c r="J4" s="8">
        <f ca="1">OFFSET($A$1,J$1+$H$1*$G4-1,1)</f>
        <v>3.0693</v>
      </c>
      <c r="K4" s="4">
        <f aca="true" ca="1" t="shared" si="0" ref="K4:O10">OFFSET($A$1,K$1+$H$1*$G4-1,2)*10000</f>
        <v>0.278914</v>
      </c>
      <c r="L4" s="4">
        <f ca="1" t="shared" si="0"/>
        <v>-0.0751167</v>
      </c>
      <c r="M4" s="4">
        <f ca="1" t="shared" si="0"/>
        <v>-0.000677135</v>
      </c>
      <c r="N4" s="4">
        <f ca="1" t="shared" si="0"/>
        <v>0.124196</v>
      </c>
      <c r="O4" s="4">
        <f ca="1" t="shared" si="0"/>
        <v>-0.000516788</v>
      </c>
      <c r="P4" s="15">
        <f aca="true" ca="1" t="shared" si="1" ref="P4:T10">OFFSET($A$1,P$1+$H$1*$G4-1,3)*10000</f>
        <v>-0.406175</v>
      </c>
      <c r="Q4" s="4">
        <f ca="1" t="shared" si="1"/>
        <v>-0.0817691</v>
      </c>
      <c r="R4" s="4">
        <f ca="1" t="shared" si="1"/>
        <v>0.00647622</v>
      </c>
      <c r="S4" s="4">
        <f ca="1" t="shared" si="1"/>
        <v>-5.4189999999999994E-05</v>
      </c>
      <c r="T4" s="4">
        <f ca="1" t="shared" si="1"/>
        <v>3.1414699999999996E-05</v>
      </c>
    </row>
    <row r="5" spans="1:20" ht="12.75">
      <c r="A5" t="s">
        <v>39</v>
      </c>
      <c r="B5">
        <v>2</v>
      </c>
      <c r="G5">
        <v>1</v>
      </c>
      <c r="I5" s="6">
        <f aca="true" ca="1" t="shared" si="2" ref="I5:J10">OFFSET($A$1,I$1+$H$1*$G5-1,1)</f>
        <v>1002.82</v>
      </c>
      <c r="J5" s="8">
        <f ca="1" t="shared" si="2"/>
        <v>5.97196</v>
      </c>
      <c r="K5" s="4">
        <f ca="1" t="shared" si="0"/>
        <v>0.259703</v>
      </c>
      <c r="L5" s="4">
        <f ca="1" t="shared" si="0"/>
        <v>-0.0401326</v>
      </c>
      <c r="M5" s="4">
        <f ca="1" t="shared" si="0"/>
        <v>0.00038877599999999997</v>
      </c>
      <c r="N5" s="4">
        <f ca="1" t="shared" si="0"/>
        <v>0.0868837</v>
      </c>
      <c r="O5" s="4">
        <f ca="1" t="shared" si="0"/>
        <v>-0.00037895999999999996</v>
      </c>
      <c r="P5" s="15">
        <f ca="1" t="shared" si="1"/>
        <v>0.00628979</v>
      </c>
      <c r="Q5" s="4">
        <f ca="1" t="shared" si="1"/>
        <v>-0.0816555</v>
      </c>
      <c r="R5" s="4">
        <f ca="1" t="shared" si="1"/>
        <v>0.0023216</v>
      </c>
      <c r="S5" s="4">
        <f ca="1" t="shared" si="1"/>
        <v>3.9428600000000004E-05</v>
      </c>
      <c r="T5" s="4">
        <f ca="1" t="shared" si="1"/>
        <v>2.48517E-05</v>
      </c>
    </row>
    <row r="6" spans="1:20" ht="12.75">
      <c r="A6" t="s">
        <v>40</v>
      </c>
      <c r="B6">
        <v>8E-05</v>
      </c>
      <c r="G6">
        <v>2</v>
      </c>
      <c r="I6" s="6">
        <f ca="1" t="shared" si="2"/>
        <v>1302.47</v>
      </c>
      <c r="J6" s="8">
        <f ca="1" t="shared" si="2"/>
        <v>7.28482</v>
      </c>
      <c r="K6" s="4">
        <f ca="1" t="shared" si="0"/>
        <v>0.256839</v>
      </c>
      <c r="L6" s="4">
        <f ca="1" t="shared" si="0"/>
        <v>-0.03954</v>
      </c>
      <c r="M6" s="4">
        <f ca="1" t="shared" si="0"/>
        <v>5.4824299999999996E-05</v>
      </c>
      <c r="N6" s="4">
        <f ca="1" t="shared" si="0"/>
        <v>0.0571546</v>
      </c>
      <c r="O6" s="4">
        <f ca="1" t="shared" si="0"/>
        <v>-0.00031930399999999996</v>
      </c>
      <c r="P6" s="15">
        <f ca="1" t="shared" si="1"/>
        <v>1.6563299999999999</v>
      </c>
      <c r="Q6" s="4">
        <f ca="1" t="shared" si="1"/>
        <v>-0.08318700000000001</v>
      </c>
      <c r="R6" s="4">
        <f ca="1" t="shared" si="1"/>
        <v>-0.015884</v>
      </c>
      <c r="S6" s="4">
        <f ca="1" t="shared" si="1"/>
        <v>0.000261359</v>
      </c>
      <c r="T6" s="4">
        <f ca="1" t="shared" si="1"/>
        <v>2.72323E-05</v>
      </c>
    </row>
    <row r="7" spans="1:20" ht="12.75">
      <c r="A7" t="s">
        <v>41</v>
      </c>
      <c r="B7">
        <v>0.00721</v>
      </c>
      <c r="G7">
        <v>3</v>
      </c>
      <c r="I7" s="6">
        <f ca="1" t="shared" si="2"/>
        <v>1502.18</v>
      </c>
      <c r="J7" s="8">
        <f ca="1" t="shared" si="2"/>
        <v>7.90087</v>
      </c>
      <c r="K7" s="4">
        <f ca="1" t="shared" si="0"/>
        <v>0.270135</v>
      </c>
      <c r="L7" s="4">
        <f ca="1" t="shared" si="0"/>
        <v>-0.0377573</v>
      </c>
      <c r="M7" s="4">
        <f ca="1" t="shared" si="0"/>
        <v>0.000783012</v>
      </c>
      <c r="N7" s="4">
        <f ca="1" t="shared" si="0"/>
        <v>0.0383241</v>
      </c>
      <c r="O7" s="4">
        <f ca="1" t="shared" si="0"/>
        <v>-0.000287488</v>
      </c>
      <c r="P7" s="15">
        <f ca="1" t="shared" si="1"/>
        <v>3.2600700000000002</v>
      </c>
      <c r="Q7" s="4">
        <f ca="1" t="shared" si="1"/>
        <v>-0.0860987</v>
      </c>
      <c r="R7" s="4">
        <f ca="1" t="shared" si="1"/>
        <v>-0.0321331</v>
      </c>
      <c r="S7" s="4">
        <f ca="1" t="shared" si="1"/>
        <v>0.000228104</v>
      </c>
      <c r="T7" s="4">
        <f ca="1" t="shared" si="1"/>
        <v>1.82837E-05</v>
      </c>
    </row>
    <row r="8" spans="1:20" ht="12.75">
      <c r="A8" t="s">
        <v>42</v>
      </c>
      <c r="B8">
        <v>503.53</v>
      </c>
      <c r="G8">
        <v>4</v>
      </c>
      <c r="I8" s="6">
        <f ca="1" t="shared" si="2"/>
        <v>1602.07</v>
      </c>
      <c r="J8" s="8">
        <f ca="1" t="shared" si="2"/>
        <v>8.15615</v>
      </c>
      <c r="K8" s="4">
        <f ca="1" t="shared" si="0"/>
        <v>0.285112</v>
      </c>
      <c r="L8" s="4">
        <f ca="1" t="shared" si="0"/>
        <v>-0.036156600000000004</v>
      </c>
      <c r="M8" s="4">
        <f ca="1" t="shared" si="0"/>
        <v>0.0011821</v>
      </c>
      <c r="N8" s="4">
        <f ca="1" t="shared" si="0"/>
        <v>0.0292062</v>
      </c>
      <c r="O8" s="4">
        <f ca="1" t="shared" si="0"/>
        <v>-0.000278842</v>
      </c>
      <c r="P8" s="15">
        <f ca="1" t="shared" si="1"/>
        <v>3.90938</v>
      </c>
      <c r="Q8" s="4">
        <f ca="1" t="shared" si="1"/>
        <v>-0.08832939999999999</v>
      </c>
      <c r="R8" s="4">
        <f ca="1" t="shared" si="1"/>
        <v>-0.0385939</v>
      </c>
      <c r="S8" s="4">
        <f ca="1" t="shared" si="1"/>
        <v>7.34165E-05</v>
      </c>
      <c r="T8" s="4">
        <f ca="1" t="shared" si="1"/>
        <v>2.36036E-05</v>
      </c>
    </row>
    <row r="9" spans="1:20" ht="12.75">
      <c r="A9" t="s">
        <v>43</v>
      </c>
      <c r="B9">
        <v>104.1454</v>
      </c>
      <c r="G9">
        <v>5</v>
      </c>
      <c r="I9" s="6">
        <f ca="1" t="shared" si="2"/>
        <v>1701.97</v>
      </c>
      <c r="J9" s="8">
        <f ca="1" t="shared" si="2"/>
        <v>8.3839</v>
      </c>
      <c r="K9" s="4">
        <f ca="1" t="shared" si="0"/>
        <v>0.303006</v>
      </c>
      <c r="L9" s="4">
        <f ca="1" t="shared" si="0"/>
        <v>-0.0339882</v>
      </c>
      <c r="M9" s="4">
        <f ca="1" t="shared" si="0"/>
        <v>0.0019247300000000001</v>
      </c>
      <c r="N9" s="4">
        <f ca="1" t="shared" si="0"/>
        <v>0.020532199999999997</v>
      </c>
      <c r="O9" s="4">
        <f ca="1" t="shared" si="0"/>
        <v>-0.000289426</v>
      </c>
      <c r="P9" s="15">
        <f ca="1" t="shared" si="1"/>
        <v>4.41864</v>
      </c>
      <c r="Q9" s="4">
        <f ca="1" t="shared" si="1"/>
        <v>-0.09071739999999999</v>
      </c>
      <c r="R9" s="4">
        <f ca="1" t="shared" si="1"/>
        <v>-0.043356599999999995</v>
      </c>
      <c r="S9" s="4">
        <f ca="1" t="shared" si="1"/>
        <v>3.97904E-05</v>
      </c>
      <c r="T9" s="4">
        <f ca="1" t="shared" si="1"/>
        <v>2.40752E-05</v>
      </c>
    </row>
    <row r="10" spans="1:20" ht="12.75">
      <c r="A10" t="s">
        <v>44</v>
      </c>
      <c r="B10" s="2">
        <v>3.0693</v>
      </c>
      <c r="G10">
        <v>6</v>
      </c>
      <c r="I10" s="6">
        <f ca="1" t="shared" si="2"/>
        <v>1801.83</v>
      </c>
      <c r="J10" s="8">
        <f ca="1" t="shared" si="2"/>
        <v>8.58476</v>
      </c>
      <c r="K10" s="4">
        <f ca="1" t="shared" si="0"/>
        <v>0.327876</v>
      </c>
      <c r="L10" s="4">
        <f ca="1" t="shared" si="0"/>
        <v>-0.0315071</v>
      </c>
      <c r="M10" s="4">
        <f ca="1" t="shared" si="0"/>
        <v>0.0026491</v>
      </c>
      <c r="N10" s="4">
        <f ca="1" t="shared" si="0"/>
        <v>0.0123628</v>
      </c>
      <c r="O10" s="4">
        <f ca="1" t="shared" si="0"/>
        <v>-0.00026424</v>
      </c>
      <c r="P10" s="15">
        <f ca="1" t="shared" si="1"/>
        <v>4.74205</v>
      </c>
      <c r="Q10" s="4">
        <f ca="1" t="shared" si="1"/>
        <v>-0.0930169</v>
      </c>
      <c r="R10" s="4">
        <f ca="1" t="shared" si="1"/>
        <v>-0.0466347</v>
      </c>
      <c r="S10" s="4">
        <f ca="1" t="shared" si="1"/>
        <v>-3.36361E-05</v>
      </c>
      <c r="T10" s="4">
        <f ca="1" t="shared" si="1"/>
        <v>1.57623E-05</v>
      </c>
    </row>
    <row r="11" spans="1:20" ht="12.75">
      <c r="A11" t="s">
        <v>45</v>
      </c>
      <c r="B11" s="2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t="s">
        <v>46</v>
      </c>
      <c r="B12" s="2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6" ht="12.75">
      <c r="A13" t="s">
        <v>11</v>
      </c>
      <c r="H13" s="43" t="s">
        <v>106</v>
      </c>
      <c r="I13" s="23"/>
      <c r="J13" s="24"/>
      <c r="K13" s="24">
        <v>2</v>
      </c>
      <c r="L13" s="24">
        <v>3</v>
      </c>
      <c r="M13" s="24">
        <v>4</v>
      </c>
      <c r="N13" s="24">
        <v>5</v>
      </c>
      <c r="O13" s="23"/>
      <c r="P13" s="25"/>
      <c r="Q13" s="6"/>
      <c r="R13" s="46" t="s">
        <v>107</v>
      </c>
      <c r="S13" s="23"/>
      <c r="T13" s="23"/>
      <c r="U13" s="47">
        <v>2</v>
      </c>
      <c r="V13" s="47">
        <v>3</v>
      </c>
      <c r="W13" s="47">
        <v>4</v>
      </c>
      <c r="X13" s="47">
        <v>5</v>
      </c>
      <c r="Y13" s="47"/>
      <c r="Z13" s="48"/>
    </row>
    <row r="14" spans="1:26" ht="12.75">
      <c r="A14" t="s">
        <v>47</v>
      </c>
      <c r="H14" s="26" t="s">
        <v>62</v>
      </c>
      <c r="I14" s="27">
        <f>I4</f>
        <v>503.53</v>
      </c>
      <c r="J14" s="27"/>
      <c r="K14" s="28"/>
      <c r="L14" s="28"/>
      <c r="M14" s="28"/>
      <c r="N14" s="28"/>
      <c r="O14" s="27"/>
      <c r="P14" s="29"/>
      <c r="Q14" s="6"/>
      <c r="R14" s="49" t="s">
        <v>62</v>
      </c>
      <c r="S14" s="27">
        <f>I4</f>
        <v>503.53</v>
      </c>
      <c r="T14" s="27"/>
      <c r="U14" s="28">
        <v>-1</v>
      </c>
      <c r="V14" s="28">
        <v>-1</v>
      </c>
      <c r="W14" s="28">
        <v>1</v>
      </c>
      <c r="X14" s="28">
        <v>1</v>
      </c>
      <c r="Y14" s="28"/>
      <c r="Z14" s="37"/>
    </row>
    <row r="15" spans="1:26" ht="12.75">
      <c r="A15" t="s">
        <v>48</v>
      </c>
      <c r="B15">
        <v>1</v>
      </c>
      <c r="H15" s="30"/>
      <c r="I15" s="28"/>
      <c r="J15" s="31"/>
      <c r="K15" s="32"/>
      <c r="L15" s="32"/>
      <c r="M15" s="32"/>
      <c r="N15" s="32"/>
      <c r="O15" s="27"/>
      <c r="P15" s="29"/>
      <c r="Q15" s="6"/>
      <c r="R15" s="49"/>
      <c r="S15" s="27"/>
      <c r="T15" s="27"/>
      <c r="U15" s="50" t="s">
        <v>68</v>
      </c>
      <c r="V15" s="50" t="s">
        <v>64</v>
      </c>
      <c r="W15" s="50" t="s">
        <v>70</v>
      </c>
      <c r="X15" s="50" t="s">
        <v>66</v>
      </c>
      <c r="Y15" s="28"/>
      <c r="Z15" s="37"/>
    </row>
    <row r="16" spans="1:26" ht="12.75">
      <c r="A16" t="s">
        <v>49</v>
      </c>
      <c r="B16">
        <v>1</v>
      </c>
      <c r="H16" s="26"/>
      <c r="I16" s="27" t="s">
        <v>79</v>
      </c>
      <c r="J16" s="27"/>
      <c r="K16" s="27"/>
      <c r="L16" s="27"/>
      <c r="M16" s="27"/>
      <c r="N16" s="27"/>
      <c r="O16" s="33" t="s">
        <v>137</v>
      </c>
      <c r="P16" s="29" t="s">
        <v>101</v>
      </c>
      <c r="Q16" s="6"/>
      <c r="R16" s="26"/>
      <c r="S16" s="27" t="s">
        <v>83</v>
      </c>
      <c r="T16" s="27"/>
      <c r="U16" s="28"/>
      <c r="V16" s="28"/>
      <c r="W16" s="28"/>
      <c r="X16" s="28"/>
      <c r="Y16" s="33" t="s">
        <v>137</v>
      </c>
      <c r="Z16" s="37" t="s">
        <v>108</v>
      </c>
    </row>
    <row r="17" spans="1:26" ht="12.75">
      <c r="A17" t="s">
        <v>50</v>
      </c>
      <c r="B17">
        <v>1</v>
      </c>
      <c r="H17" s="26"/>
      <c r="I17" s="34">
        <v>-1.6</v>
      </c>
      <c r="J17" s="31"/>
      <c r="K17" s="35">
        <f>K$4*($I17)^K$13</f>
        <v>0.7140198400000001</v>
      </c>
      <c r="L17" s="35">
        <f aca="true" t="shared" si="3" ref="L17:N32">L$4*($I17)^L$13</f>
        <v>0.30767800320000005</v>
      </c>
      <c r="M17" s="35">
        <f t="shared" si="3"/>
        <v>-0.004437671936000002</v>
      </c>
      <c r="N17" s="35">
        <f t="shared" si="3"/>
        <v>-1.3022894489600008</v>
      </c>
      <c r="O17" s="35">
        <f>SUM(K17:N17)</f>
        <v>-0.2850292776960006</v>
      </c>
      <c r="P17" s="36">
        <f>$J$4*(I17*0.0254+O17*0.0001)</f>
        <v>-0.12482383603620324</v>
      </c>
      <c r="Q17" s="6"/>
      <c r="R17" s="26"/>
      <c r="S17" s="34">
        <f aca="true" t="shared" si="4" ref="S17:S49">I17</f>
        <v>-1.6</v>
      </c>
      <c r="T17" s="27"/>
      <c r="U17" s="35">
        <f>U$14*P$4*$S17^U$13</f>
        <v>1.0398080000000003</v>
      </c>
      <c r="V17" s="35">
        <f>V$14*L$4*$S17^V$13</f>
        <v>-0.30767800320000005</v>
      </c>
      <c r="W17" s="35">
        <f>W$14*R$4*$S17^W$13</f>
        <v>0.04244255539200002</v>
      </c>
      <c r="X17" s="35">
        <f>X$14*N$4*$S17^X$13</f>
        <v>-1.3022894489600008</v>
      </c>
      <c r="Y17" s="35">
        <f>SUM(U17:X17)</f>
        <v>-0.5277168967680005</v>
      </c>
      <c r="Z17" s="36">
        <f>$J$4*(S17*0.0254+Y17*0.0001)</f>
        <v>-0.12489832414712503</v>
      </c>
    </row>
    <row r="18" spans="1:26" ht="12.75">
      <c r="A18" t="s">
        <v>51</v>
      </c>
      <c r="B18">
        <v>1</v>
      </c>
      <c r="H18" s="26"/>
      <c r="I18" s="34">
        <v>-1.5</v>
      </c>
      <c r="J18" s="31"/>
      <c r="K18" s="35">
        <f aca="true" t="shared" si="5" ref="K18:N49">K$4*($I18)^K$13</f>
        <v>0.6275565</v>
      </c>
      <c r="L18" s="35">
        <f t="shared" si="3"/>
        <v>0.2535188625</v>
      </c>
      <c r="M18" s="35">
        <f t="shared" si="3"/>
        <v>-0.0034279959375</v>
      </c>
      <c r="N18" s="35">
        <f t="shared" si="3"/>
        <v>-0.943113375</v>
      </c>
      <c r="O18" s="35">
        <f aca="true" t="shared" si="6" ref="O18:O49">SUM(K18:N18)</f>
        <v>-0.06546600843750006</v>
      </c>
      <c r="P18" s="36">
        <f aca="true" t="shared" si="7" ref="P18:P49">$J$4*(I18*0.0254+O18*0.0001)</f>
        <v>-0.11696042348196972</v>
      </c>
      <c r="Q18" s="6"/>
      <c r="R18" s="26"/>
      <c r="S18" s="34">
        <f t="shared" si="4"/>
        <v>-1.5</v>
      </c>
      <c r="T18" s="27"/>
      <c r="U18" s="35">
        <f aca="true" t="shared" si="8" ref="U18:U48">U$14*P$4*$S18^U$13</f>
        <v>0.9138937500000001</v>
      </c>
      <c r="V18" s="35">
        <f aca="true" t="shared" si="9" ref="V18:V49">V$14*L$4*$S18^V$13</f>
        <v>-0.2535188625</v>
      </c>
      <c r="W18" s="35">
        <f aca="true" t="shared" si="10" ref="W18:W49">W$14*R$4*$S18^W$13</f>
        <v>0.032785863750000005</v>
      </c>
      <c r="X18" s="35">
        <f aca="true" t="shared" si="11" ref="X18:X49">X$14*N$4*$S18^X$13</f>
        <v>-0.943113375</v>
      </c>
      <c r="Y18" s="35">
        <f aca="true" t="shared" si="12" ref="Y18:Y49">SUM(U18:X18)</f>
        <v>-0.24995262374999994</v>
      </c>
      <c r="Z18" s="36">
        <f aca="true" t="shared" si="13" ref="Z18:Z49">$J$4*(S18*0.0254+Y18*0.0001)</f>
        <v>-0.11701704795880756</v>
      </c>
    </row>
    <row r="19" spans="1:26" ht="12.75">
      <c r="A19" t="s">
        <v>52</v>
      </c>
      <c r="B19">
        <v>0</v>
      </c>
      <c r="H19" s="26"/>
      <c r="I19" s="34">
        <v>-1.4</v>
      </c>
      <c r="J19" s="31"/>
      <c r="K19" s="35">
        <f t="shared" si="5"/>
        <v>0.5466714399999999</v>
      </c>
      <c r="L19" s="35">
        <f t="shared" si="3"/>
        <v>0.20612022479999995</v>
      </c>
      <c r="M19" s="35">
        <f t="shared" si="3"/>
        <v>-0.0026012818159999993</v>
      </c>
      <c r="N19" s="35">
        <f t="shared" si="3"/>
        <v>-0.6679558950399997</v>
      </c>
      <c r="O19" s="35">
        <f t="shared" si="6"/>
        <v>0.08223448794400012</v>
      </c>
      <c r="P19" s="36">
        <f t="shared" si="7"/>
        <v>-0.10911906776861534</v>
      </c>
      <c r="Q19" s="6"/>
      <c r="R19" s="26"/>
      <c r="S19" s="34">
        <f t="shared" si="4"/>
        <v>-1.4</v>
      </c>
      <c r="T19" s="27"/>
      <c r="U19" s="35">
        <f t="shared" si="8"/>
        <v>0.7961029999999999</v>
      </c>
      <c r="V19" s="35">
        <f t="shared" si="9"/>
        <v>-0.20612022479999995</v>
      </c>
      <c r="W19" s="35">
        <f t="shared" si="10"/>
        <v>0.024879046751999995</v>
      </c>
      <c r="X19" s="35">
        <f t="shared" si="11"/>
        <v>-0.6679558950399997</v>
      </c>
      <c r="Y19" s="35">
        <f t="shared" si="12"/>
        <v>-0.05309407308799974</v>
      </c>
      <c r="Z19" s="36">
        <f t="shared" si="13"/>
        <v>-0.10916060416385288</v>
      </c>
    </row>
    <row r="20" spans="1:26" ht="12.75">
      <c r="A20" t="s">
        <v>53</v>
      </c>
      <c r="B20">
        <v>0</v>
      </c>
      <c r="H20" s="26"/>
      <c r="I20" s="34">
        <v>-1.3</v>
      </c>
      <c r="J20" s="31"/>
      <c r="K20" s="35">
        <f t="shared" si="5"/>
        <v>0.47136466000000005</v>
      </c>
      <c r="L20" s="35">
        <f t="shared" si="3"/>
        <v>0.16503138990000002</v>
      </c>
      <c r="M20" s="35">
        <f t="shared" si="3"/>
        <v>-0.0019339652735000004</v>
      </c>
      <c r="N20" s="35">
        <f t="shared" si="3"/>
        <v>-0.4611310542800001</v>
      </c>
      <c r="O20" s="35">
        <f t="shared" si="6"/>
        <v>0.1733310303465</v>
      </c>
      <c r="P20" s="36">
        <f t="shared" si="7"/>
        <v>-0.10129508550685574</v>
      </c>
      <c r="R20" s="26"/>
      <c r="S20" s="34">
        <f t="shared" si="4"/>
        <v>-1.3</v>
      </c>
      <c r="T20" s="28"/>
      <c r="U20" s="35">
        <f t="shared" si="8"/>
        <v>0.6864357500000001</v>
      </c>
      <c r="V20" s="35">
        <f t="shared" si="9"/>
        <v>-0.16503138990000002</v>
      </c>
      <c r="W20" s="35">
        <f t="shared" si="10"/>
        <v>0.018496731942000005</v>
      </c>
      <c r="X20" s="35">
        <f t="shared" si="11"/>
        <v>-0.4611310542800001</v>
      </c>
      <c r="Y20" s="35">
        <f t="shared" si="12"/>
        <v>0.07877003776199998</v>
      </c>
      <c r="Z20" s="36">
        <f t="shared" si="13"/>
        <v>-0.10132410911230973</v>
      </c>
    </row>
    <row r="21" spans="1:26" ht="12.75">
      <c r="A21" t="s">
        <v>54</v>
      </c>
      <c r="B21">
        <v>0</v>
      </c>
      <c r="H21" s="26"/>
      <c r="I21" s="34">
        <v>-1.2</v>
      </c>
      <c r="J21" s="31"/>
      <c r="K21" s="35">
        <f t="shared" si="5"/>
        <v>0.40163615999999996</v>
      </c>
      <c r="L21" s="35">
        <f t="shared" si="3"/>
        <v>0.12980165759999998</v>
      </c>
      <c r="M21" s="35">
        <f t="shared" si="3"/>
        <v>-0.001404107136</v>
      </c>
      <c r="N21" s="35">
        <f t="shared" si="3"/>
        <v>-0.30903939072</v>
      </c>
      <c r="O21" s="35">
        <f t="shared" si="6"/>
        <v>0.22099431974399997</v>
      </c>
      <c r="P21" s="36">
        <f t="shared" si="7"/>
        <v>-0.09348443421344098</v>
      </c>
      <c r="R21" s="26"/>
      <c r="S21" s="34">
        <f t="shared" si="4"/>
        <v>-1.2</v>
      </c>
      <c r="T21" s="28"/>
      <c r="U21" s="35">
        <f t="shared" si="8"/>
        <v>0.584892</v>
      </c>
      <c r="V21" s="35">
        <f t="shared" si="9"/>
        <v>-0.12980165759999998</v>
      </c>
      <c r="W21" s="35">
        <f t="shared" si="10"/>
        <v>0.013429089792</v>
      </c>
      <c r="X21" s="35">
        <f t="shared" si="11"/>
        <v>-0.30903939072</v>
      </c>
      <c r="Y21" s="35">
        <f t="shared" si="12"/>
        <v>0.15948004147200007</v>
      </c>
      <c r="Z21" s="36">
        <f t="shared" si="13"/>
        <v>-0.09350331479087098</v>
      </c>
    </row>
    <row r="22" spans="1:26" ht="12.75">
      <c r="A22" t="s">
        <v>55</v>
      </c>
      <c r="B22">
        <v>0</v>
      </c>
      <c r="H22" s="26"/>
      <c r="I22" s="34">
        <v>-1.1</v>
      </c>
      <c r="J22" s="31"/>
      <c r="K22" s="35">
        <f t="shared" si="5"/>
        <v>0.33748594000000004</v>
      </c>
      <c r="L22" s="35">
        <f t="shared" si="3"/>
        <v>0.09998032770000002</v>
      </c>
      <c r="M22" s="35">
        <f t="shared" si="3"/>
        <v>-0.0009913933535000002</v>
      </c>
      <c r="N22" s="35">
        <f t="shared" si="3"/>
        <v>-0.20001889996000008</v>
      </c>
      <c r="O22" s="35">
        <f t="shared" si="6"/>
        <v>0.23645597438649998</v>
      </c>
      <c r="P22" s="36">
        <f t="shared" si="7"/>
        <v>-0.08568366656778155</v>
      </c>
      <c r="R22" s="26"/>
      <c r="S22" s="34">
        <f t="shared" si="4"/>
        <v>-1.1</v>
      </c>
      <c r="T22" s="28"/>
      <c r="U22" s="35">
        <f t="shared" si="8"/>
        <v>0.4914717500000001</v>
      </c>
      <c r="V22" s="35">
        <f t="shared" si="9"/>
        <v>-0.09998032770000002</v>
      </c>
      <c r="W22" s="35">
        <f t="shared" si="10"/>
        <v>0.009481833702000004</v>
      </c>
      <c r="X22" s="35">
        <f t="shared" si="11"/>
        <v>-0.20001889996000008</v>
      </c>
      <c r="Y22" s="35">
        <f t="shared" si="12"/>
        <v>0.200954356042</v>
      </c>
      <c r="Z22" s="36">
        <f t="shared" si="13"/>
        <v>-0.08569456307950003</v>
      </c>
    </row>
    <row r="23" spans="1:26" ht="12.75">
      <c r="A23" t="s">
        <v>56</v>
      </c>
      <c r="H23" s="26"/>
      <c r="I23" s="34">
        <v>-0.999999999999999</v>
      </c>
      <c r="J23" s="31"/>
      <c r="K23" s="35">
        <f t="shared" si="5"/>
        <v>0.27891399999999944</v>
      </c>
      <c r="L23" s="35">
        <f t="shared" si="3"/>
        <v>0.07511669999999977</v>
      </c>
      <c r="M23" s="35">
        <f t="shared" si="3"/>
        <v>-0.0006771349999999973</v>
      </c>
      <c r="N23" s="35">
        <f t="shared" si="3"/>
        <v>-0.12419599999999938</v>
      </c>
      <c r="O23" s="35">
        <f t="shared" si="6"/>
        <v>0.22915756499999984</v>
      </c>
      <c r="P23" s="36">
        <f t="shared" si="7"/>
        <v>-0.07788988466857448</v>
      </c>
      <c r="R23" s="26"/>
      <c r="S23" s="34">
        <f t="shared" si="4"/>
        <v>-0.999999999999999</v>
      </c>
      <c r="T23" s="28"/>
      <c r="U23" s="35">
        <f t="shared" si="8"/>
        <v>0.4061749999999992</v>
      </c>
      <c r="V23" s="35">
        <f t="shared" si="9"/>
        <v>-0.07511669999999977</v>
      </c>
      <c r="W23" s="35">
        <f t="shared" si="10"/>
        <v>0.006476219999999974</v>
      </c>
      <c r="X23" s="35">
        <f t="shared" si="11"/>
        <v>-0.12419599999999938</v>
      </c>
      <c r="Y23" s="35">
        <f t="shared" si="12"/>
        <v>0.21333852000000003</v>
      </c>
      <c r="Z23" s="36">
        <f t="shared" si="13"/>
        <v>-0.07789474000805632</v>
      </c>
    </row>
    <row r="24" spans="1:26" ht="12.75">
      <c r="A24" t="s">
        <v>56</v>
      </c>
      <c r="B24" t="s">
        <v>57</v>
      </c>
      <c r="C24" t="s">
        <v>58</v>
      </c>
      <c r="D24" t="s">
        <v>59</v>
      </c>
      <c r="H24" s="26"/>
      <c r="I24" s="34">
        <v>-0.899999999999999</v>
      </c>
      <c r="J24" s="31"/>
      <c r="K24" s="35">
        <f t="shared" si="5"/>
        <v>0.22592033999999953</v>
      </c>
      <c r="L24" s="35">
        <f t="shared" si="3"/>
        <v>0.05476007429999982</v>
      </c>
      <c r="M24" s="35">
        <f t="shared" si="3"/>
        <v>-0.00044426827349999814</v>
      </c>
      <c r="N24" s="35">
        <f t="shared" si="3"/>
        <v>-0.07333649603999962</v>
      </c>
      <c r="O24" s="35">
        <f t="shared" si="6"/>
        <v>0.2068996499864997</v>
      </c>
      <c r="P24" s="36">
        <f t="shared" si="7"/>
        <v>-0.07010069429042956</v>
      </c>
      <c r="R24" s="26"/>
      <c r="S24" s="34">
        <f t="shared" si="4"/>
        <v>-0.899999999999999</v>
      </c>
      <c r="T24" s="28"/>
      <c r="U24" s="35">
        <f t="shared" si="8"/>
        <v>0.3290017499999993</v>
      </c>
      <c r="V24" s="35">
        <f t="shared" si="9"/>
        <v>-0.05476007429999982</v>
      </c>
      <c r="W24" s="35">
        <f t="shared" si="10"/>
        <v>0.004249047941999982</v>
      </c>
      <c r="X24" s="35">
        <f t="shared" si="11"/>
        <v>-0.07333649603999962</v>
      </c>
      <c r="Y24" s="35">
        <f t="shared" si="12"/>
        <v>0.20515422760199983</v>
      </c>
      <c r="Z24" s="36">
        <f t="shared" si="13"/>
        <v>-0.07010123001292204</v>
      </c>
    </row>
    <row r="25" spans="2:26" ht="12.75">
      <c r="B25">
        <v>1</v>
      </c>
      <c r="C25" s="2">
        <v>2.52526E-07</v>
      </c>
      <c r="D25" s="2">
        <v>2.01077E-07</v>
      </c>
      <c r="H25" s="26"/>
      <c r="I25" s="34">
        <v>-0.799999999999999</v>
      </c>
      <c r="J25" s="31"/>
      <c r="K25" s="35">
        <f t="shared" si="5"/>
        <v>0.17850495999999957</v>
      </c>
      <c r="L25" s="35">
        <f t="shared" si="3"/>
        <v>0.038459750399999854</v>
      </c>
      <c r="M25" s="35">
        <f t="shared" si="3"/>
        <v>-0.00027735449599999867</v>
      </c>
      <c r="N25" s="35">
        <f t="shared" si="3"/>
        <v>-0.04069654527999975</v>
      </c>
      <c r="O25" s="35">
        <f t="shared" si="6"/>
        <v>0.17599081062399968</v>
      </c>
      <c r="P25" s="36">
        <f t="shared" si="7"/>
        <v>-0.062314159140495096</v>
      </c>
      <c r="R25" s="26"/>
      <c r="S25" s="34">
        <f t="shared" si="4"/>
        <v>-0.799999999999999</v>
      </c>
      <c r="T25" s="28"/>
      <c r="U25" s="35">
        <f t="shared" si="8"/>
        <v>0.2599519999999994</v>
      </c>
      <c r="V25" s="35">
        <f t="shared" si="9"/>
        <v>-0.038459750399999854</v>
      </c>
      <c r="W25" s="35">
        <f t="shared" si="10"/>
        <v>0.0026526597119999875</v>
      </c>
      <c r="X25" s="35">
        <f t="shared" si="11"/>
        <v>-0.04069654527999975</v>
      </c>
      <c r="Y25" s="35">
        <f t="shared" si="12"/>
        <v>0.1834483640319998</v>
      </c>
      <c r="Z25" s="36">
        <f t="shared" si="13"/>
        <v>-0.06231187019362758</v>
      </c>
    </row>
    <row r="26" spans="2:26" ht="12.75">
      <c r="B26">
        <v>2</v>
      </c>
      <c r="C26" s="2">
        <v>1.00003</v>
      </c>
      <c r="D26" s="2">
        <v>-3.45137E-05</v>
      </c>
      <c r="H26" s="26"/>
      <c r="I26" s="34">
        <v>-0.699999999999999</v>
      </c>
      <c r="J26" s="31"/>
      <c r="K26" s="35">
        <f t="shared" si="5"/>
        <v>0.13666785999999959</v>
      </c>
      <c r="L26" s="35">
        <f t="shared" si="3"/>
        <v>0.025765028099999882</v>
      </c>
      <c r="M26" s="35">
        <f t="shared" si="3"/>
        <v>-0.00016258011349999904</v>
      </c>
      <c r="N26" s="35">
        <f t="shared" si="3"/>
        <v>-0.020873621719999846</v>
      </c>
      <c r="O26" s="35">
        <f t="shared" si="6"/>
        <v>0.14139668626649962</v>
      </c>
      <c r="P26" s="36">
        <f t="shared" si="7"/>
        <v>-0.05452875511508414</v>
      </c>
      <c r="R26" s="26"/>
      <c r="S26" s="34">
        <f t="shared" si="4"/>
        <v>-0.699999999999999</v>
      </c>
      <c r="T26" s="28"/>
      <c r="U26" s="35">
        <f t="shared" si="8"/>
        <v>0.19902574999999942</v>
      </c>
      <c r="V26" s="35">
        <f t="shared" si="9"/>
        <v>-0.025765028099999882</v>
      </c>
      <c r="W26" s="35">
        <f t="shared" si="10"/>
        <v>0.0015549404219999908</v>
      </c>
      <c r="X26" s="35">
        <f t="shared" si="11"/>
        <v>-0.020873621719999846</v>
      </c>
      <c r="Y26" s="35">
        <f t="shared" si="12"/>
        <v>0.15394204060199967</v>
      </c>
      <c r="Z26" s="36">
        <f t="shared" si="13"/>
        <v>-0.05452490456947794</v>
      </c>
    </row>
    <row r="27" spans="2:26" ht="12.75">
      <c r="B27">
        <v>3</v>
      </c>
      <c r="C27" s="2">
        <v>2.78914E-05</v>
      </c>
      <c r="D27" s="2">
        <v>-4.06175E-05</v>
      </c>
      <c r="H27" s="26"/>
      <c r="I27" s="34">
        <v>-0.6</v>
      </c>
      <c r="J27" s="31"/>
      <c r="K27" s="35">
        <f t="shared" si="5"/>
        <v>0.10040903999999999</v>
      </c>
      <c r="L27" s="35">
        <f t="shared" si="3"/>
        <v>0.016225207199999998</v>
      </c>
      <c r="M27" s="35">
        <f t="shared" si="3"/>
        <v>-8.7756696E-05</v>
      </c>
      <c r="N27" s="35">
        <f t="shared" si="3"/>
        <v>-0.00965748096</v>
      </c>
      <c r="O27" s="35">
        <f t="shared" si="6"/>
        <v>0.10688900954399999</v>
      </c>
      <c r="P27" s="36">
        <f t="shared" si="7"/>
        <v>-0.04674332455630066</v>
      </c>
      <c r="R27" s="26"/>
      <c r="S27" s="34">
        <f t="shared" si="4"/>
        <v>-0.6</v>
      </c>
      <c r="T27" s="28"/>
      <c r="U27" s="35">
        <f t="shared" si="8"/>
        <v>0.146223</v>
      </c>
      <c r="V27" s="35">
        <f t="shared" si="9"/>
        <v>-0.016225207199999998</v>
      </c>
      <c r="W27" s="35">
        <f t="shared" si="10"/>
        <v>0.000839318112</v>
      </c>
      <c r="X27" s="35">
        <f t="shared" si="11"/>
        <v>-0.00965748096</v>
      </c>
      <c r="Y27" s="35">
        <f t="shared" si="12"/>
        <v>0.12117962995199999</v>
      </c>
      <c r="Z27" s="36">
        <f t="shared" si="13"/>
        <v>-0.04673893833617883</v>
      </c>
    </row>
    <row r="28" spans="2:26" ht="12.75">
      <c r="B28">
        <v>4</v>
      </c>
      <c r="C28" s="2">
        <v>-7.51167E-06</v>
      </c>
      <c r="D28" s="2">
        <v>-8.17691E-06</v>
      </c>
      <c r="H28" s="26"/>
      <c r="I28" s="34">
        <v>-0.5</v>
      </c>
      <c r="J28" s="31"/>
      <c r="K28" s="35">
        <f t="shared" si="5"/>
        <v>0.0697285</v>
      </c>
      <c r="L28" s="35">
        <f t="shared" si="3"/>
        <v>0.0093895875</v>
      </c>
      <c r="M28" s="35">
        <f t="shared" si="3"/>
        <v>-4.23209375E-05</v>
      </c>
      <c r="N28" s="35">
        <f t="shared" si="3"/>
        <v>-0.003881125</v>
      </c>
      <c r="O28" s="35">
        <f t="shared" si="6"/>
        <v>0.0751946415625</v>
      </c>
      <c r="P28" s="36">
        <f t="shared" si="7"/>
        <v>-0.03895703050866522</v>
      </c>
      <c r="R28" s="26"/>
      <c r="S28" s="34">
        <f t="shared" si="4"/>
        <v>-0.5</v>
      </c>
      <c r="T28" s="28"/>
      <c r="U28" s="35">
        <f t="shared" si="8"/>
        <v>0.10154375</v>
      </c>
      <c r="V28" s="35">
        <f t="shared" si="9"/>
        <v>-0.0093895875</v>
      </c>
      <c r="W28" s="35">
        <f t="shared" si="10"/>
        <v>0.00040476375</v>
      </c>
      <c r="X28" s="35">
        <f t="shared" si="11"/>
        <v>-0.003881125</v>
      </c>
      <c r="Y28" s="35">
        <f t="shared" si="12"/>
        <v>0.08867780125</v>
      </c>
      <c r="Z28" s="36">
        <f t="shared" si="13"/>
        <v>-0.038952892122462335</v>
      </c>
    </row>
    <row r="29" spans="2:26" ht="12.75">
      <c r="B29">
        <v>5</v>
      </c>
      <c r="C29" s="2">
        <v>-6.77135E-08</v>
      </c>
      <c r="D29" s="2">
        <v>6.47622E-07</v>
      </c>
      <c r="H29" s="26"/>
      <c r="I29" s="34">
        <v>-0.4</v>
      </c>
      <c r="J29" s="31"/>
      <c r="K29" s="35">
        <f t="shared" si="5"/>
        <v>0.044626240000000005</v>
      </c>
      <c r="L29" s="35">
        <f t="shared" si="3"/>
        <v>0.004807468800000001</v>
      </c>
      <c r="M29" s="35">
        <f t="shared" si="3"/>
        <v>-1.733465600000001E-05</v>
      </c>
      <c r="N29" s="35">
        <f t="shared" si="3"/>
        <v>-0.0012717670400000007</v>
      </c>
      <c r="O29" s="35">
        <f t="shared" si="6"/>
        <v>0.048144607104</v>
      </c>
      <c r="P29" s="36">
        <f t="shared" si="7"/>
        <v>-0.031169310975741576</v>
      </c>
      <c r="R29" s="26"/>
      <c r="S29" s="34">
        <f t="shared" si="4"/>
        <v>-0.4</v>
      </c>
      <c r="T29" s="28"/>
      <c r="U29" s="35">
        <f t="shared" si="8"/>
        <v>0.06498800000000002</v>
      </c>
      <c r="V29" s="35">
        <f t="shared" si="9"/>
        <v>-0.004807468800000001</v>
      </c>
      <c r="W29" s="35">
        <f t="shared" si="10"/>
        <v>0.0001657912320000001</v>
      </c>
      <c r="X29" s="35">
        <f t="shared" si="11"/>
        <v>-0.0012717670400000007</v>
      </c>
      <c r="Y29" s="35">
        <f t="shared" si="12"/>
        <v>0.05907455539200002</v>
      </c>
      <c r="Z29" s="36">
        <f t="shared" si="13"/>
        <v>-0.031165956246713537</v>
      </c>
    </row>
    <row r="30" spans="2:26" ht="12.75">
      <c r="B30">
        <v>6</v>
      </c>
      <c r="C30" s="2">
        <v>1.24196E-05</v>
      </c>
      <c r="D30" s="2">
        <v>-5.419E-09</v>
      </c>
      <c r="H30" s="26"/>
      <c r="I30" s="34">
        <v>-0.3</v>
      </c>
      <c r="J30" s="31"/>
      <c r="K30" s="35">
        <f t="shared" si="5"/>
        <v>0.025102259999999998</v>
      </c>
      <c r="L30" s="35">
        <f t="shared" si="3"/>
        <v>0.0020281508999999997</v>
      </c>
      <c r="M30" s="35">
        <f t="shared" si="3"/>
        <v>-5.4847935E-06</v>
      </c>
      <c r="N30" s="35">
        <f t="shared" si="3"/>
        <v>-0.00030179628</v>
      </c>
      <c r="O30" s="35">
        <f t="shared" si="6"/>
        <v>0.0268231298265</v>
      </c>
      <c r="P30" s="36">
        <f t="shared" si="7"/>
        <v>-0.02337983317676235</v>
      </c>
      <c r="R30" s="26"/>
      <c r="S30" s="34">
        <f t="shared" si="4"/>
        <v>-0.3</v>
      </c>
      <c r="T30" s="28"/>
      <c r="U30" s="35">
        <f t="shared" si="8"/>
        <v>0.03655575</v>
      </c>
      <c r="V30" s="35">
        <f t="shared" si="9"/>
        <v>-0.0020281508999999997</v>
      </c>
      <c r="W30" s="35">
        <f t="shared" si="10"/>
        <v>5.2457382E-05</v>
      </c>
      <c r="X30" s="35">
        <f t="shared" si="11"/>
        <v>-0.00030179628</v>
      </c>
      <c r="Y30" s="35">
        <f t="shared" si="12"/>
        <v>0.034278260202</v>
      </c>
      <c r="Z30" s="36">
        <f t="shared" si="13"/>
        <v>-0.0233775449735962</v>
      </c>
    </row>
    <row r="31" spans="2:26" ht="12.75">
      <c r="B31">
        <v>9</v>
      </c>
      <c r="C31" s="2">
        <v>-4.19131E-09</v>
      </c>
      <c r="D31" s="2">
        <v>-5.18659E-09</v>
      </c>
      <c r="H31" s="26"/>
      <c r="I31" s="34">
        <v>-0.2</v>
      </c>
      <c r="J31" s="31"/>
      <c r="K31" s="35">
        <f t="shared" si="5"/>
        <v>0.011156560000000001</v>
      </c>
      <c r="L31" s="35">
        <f t="shared" si="3"/>
        <v>0.0006009336000000001</v>
      </c>
      <c r="M31" s="35">
        <f t="shared" si="3"/>
        <v>-1.0834160000000005E-06</v>
      </c>
      <c r="N31" s="35">
        <f t="shared" si="3"/>
        <v>-3.974272000000002E-05</v>
      </c>
      <c r="O31" s="35">
        <f t="shared" si="6"/>
        <v>0.011716667464000002</v>
      </c>
      <c r="P31" s="36">
        <f t="shared" si="7"/>
        <v>-0.015588447803255277</v>
      </c>
      <c r="R31" s="26"/>
      <c r="S31" s="34">
        <f t="shared" si="4"/>
        <v>-0.2</v>
      </c>
      <c r="T31" s="28"/>
      <c r="U31" s="35">
        <f t="shared" si="8"/>
        <v>0.016247000000000004</v>
      </c>
      <c r="V31" s="35">
        <f t="shared" si="9"/>
        <v>-0.0006009336000000001</v>
      </c>
      <c r="W31" s="35">
        <f t="shared" si="10"/>
        <v>1.0361952000000006E-05</v>
      </c>
      <c r="X31" s="35">
        <f t="shared" si="11"/>
        <v>-3.974272000000002E-05</v>
      </c>
      <c r="Y31" s="35">
        <f t="shared" si="12"/>
        <v>0.015616685632000006</v>
      </c>
      <c r="Z31" s="36">
        <f t="shared" si="13"/>
        <v>-0.01558725077067897</v>
      </c>
    </row>
    <row r="32" spans="2:26" ht="12.75">
      <c r="B32">
        <v>10</v>
      </c>
      <c r="C32" s="2">
        <v>-5.16788E-08</v>
      </c>
      <c r="D32" s="2">
        <v>3.14147E-09</v>
      </c>
      <c r="H32" s="26"/>
      <c r="I32" s="34">
        <v>-0.1</v>
      </c>
      <c r="J32" s="31"/>
      <c r="K32" s="35">
        <f t="shared" si="5"/>
        <v>0.0027891400000000003</v>
      </c>
      <c r="L32" s="35">
        <f t="shared" si="3"/>
        <v>7.511670000000001E-05</v>
      </c>
      <c r="M32" s="35">
        <f t="shared" si="3"/>
        <v>-6.771350000000003E-08</v>
      </c>
      <c r="N32" s="35">
        <f t="shared" si="3"/>
        <v>-1.2419600000000007E-06</v>
      </c>
      <c r="O32" s="35">
        <f t="shared" si="6"/>
        <v>0.0028629470265000003</v>
      </c>
      <c r="P32" s="36">
        <f t="shared" si="7"/>
        <v>-0.007795143275669158</v>
      </c>
      <c r="R32" s="26"/>
      <c r="S32" s="34">
        <f t="shared" si="4"/>
        <v>-0.1</v>
      </c>
      <c r="T32" s="28"/>
      <c r="U32" s="35">
        <f t="shared" si="8"/>
        <v>0.004061750000000001</v>
      </c>
      <c r="V32" s="35">
        <f t="shared" si="9"/>
        <v>-7.511670000000001E-05</v>
      </c>
      <c r="W32" s="35">
        <f t="shared" si="10"/>
        <v>6.476220000000003E-07</v>
      </c>
      <c r="X32" s="35">
        <f t="shared" si="11"/>
        <v>-1.2419600000000007E-06</v>
      </c>
      <c r="Y32" s="35">
        <f t="shared" si="12"/>
        <v>0.003986038962</v>
      </c>
      <c r="Z32" s="36">
        <f t="shared" si="13"/>
        <v>-0.007794798565061395</v>
      </c>
    </row>
    <row r="33" spans="2:26" ht="12.75">
      <c r="B33">
        <v>12</v>
      </c>
      <c r="C33" s="2">
        <v>-9.84238E-10</v>
      </c>
      <c r="D33" s="2">
        <v>2.04878E-09</v>
      </c>
      <c r="H33" s="26"/>
      <c r="I33" s="34">
        <v>0</v>
      </c>
      <c r="J33" s="31"/>
      <c r="K33" s="35">
        <f t="shared" si="5"/>
        <v>0</v>
      </c>
      <c r="L33" s="35">
        <f t="shared" si="5"/>
        <v>0</v>
      </c>
      <c r="M33" s="35">
        <f t="shared" si="5"/>
        <v>0</v>
      </c>
      <c r="N33" s="35">
        <f t="shared" si="5"/>
        <v>0</v>
      </c>
      <c r="O33" s="35">
        <f t="shared" si="6"/>
        <v>0</v>
      </c>
      <c r="P33" s="36">
        <f t="shared" si="7"/>
        <v>0</v>
      </c>
      <c r="R33" s="26"/>
      <c r="S33" s="34">
        <f t="shared" si="4"/>
        <v>0</v>
      </c>
      <c r="T33" s="28"/>
      <c r="U33" s="35">
        <f t="shared" si="8"/>
        <v>0</v>
      </c>
      <c r="V33" s="35">
        <f t="shared" si="9"/>
        <v>0</v>
      </c>
      <c r="W33" s="35">
        <f t="shared" si="10"/>
        <v>0</v>
      </c>
      <c r="X33" s="35">
        <f t="shared" si="11"/>
        <v>0</v>
      </c>
      <c r="Y33" s="35">
        <f t="shared" si="12"/>
        <v>0</v>
      </c>
      <c r="Z33" s="36">
        <f t="shared" si="13"/>
        <v>0</v>
      </c>
    </row>
    <row r="34" spans="2:26" ht="12.75">
      <c r="B34">
        <v>15</v>
      </c>
      <c r="C34" s="2">
        <v>4.51164E-10</v>
      </c>
      <c r="D34" s="2">
        <v>-3.37681E-10</v>
      </c>
      <c r="H34" s="26"/>
      <c r="I34" s="34">
        <v>0.0999999999999999</v>
      </c>
      <c r="J34" s="31"/>
      <c r="K34" s="35">
        <f t="shared" si="5"/>
        <v>0.002789139999999994</v>
      </c>
      <c r="L34" s="35">
        <f t="shared" si="5"/>
        <v>-7.511669999999977E-05</v>
      </c>
      <c r="M34" s="35">
        <f t="shared" si="5"/>
        <v>-6.771349999999973E-08</v>
      </c>
      <c r="N34" s="35">
        <f t="shared" si="5"/>
        <v>1.2419599999999935E-06</v>
      </c>
      <c r="O34" s="35">
        <f t="shared" si="6"/>
        <v>0.0027151975464999945</v>
      </c>
      <c r="P34" s="36">
        <f t="shared" si="7"/>
        <v>0.007796855375582939</v>
      </c>
      <c r="R34" s="26"/>
      <c r="S34" s="34">
        <f t="shared" si="4"/>
        <v>0.0999999999999999</v>
      </c>
      <c r="T34" s="28"/>
      <c r="U34" s="35">
        <f t="shared" si="8"/>
        <v>0.004061749999999992</v>
      </c>
      <c r="V34" s="35">
        <f t="shared" si="9"/>
        <v>7.511669999999977E-05</v>
      </c>
      <c r="W34" s="35">
        <f t="shared" si="10"/>
        <v>6.476219999999974E-07</v>
      </c>
      <c r="X34" s="35">
        <f t="shared" si="11"/>
        <v>1.2419599999999935E-06</v>
      </c>
      <c r="Y34" s="35">
        <f t="shared" si="12"/>
        <v>0.0041387562819999914</v>
      </c>
      <c r="Z34" s="36">
        <f t="shared" si="13"/>
        <v>0.007797292308465626</v>
      </c>
    </row>
    <row r="35" spans="2:26" ht="12.75">
      <c r="B35">
        <v>18</v>
      </c>
      <c r="C35" s="2">
        <v>-1.35915E-10</v>
      </c>
      <c r="D35" s="2">
        <v>1.02649E-10</v>
      </c>
      <c r="H35" s="26"/>
      <c r="I35" s="34">
        <v>0.2</v>
      </c>
      <c r="J35" s="31"/>
      <c r="K35" s="35">
        <f t="shared" si="5"/>
        <v>0.011156560000000001</v>
      </c>
      <c r="L35" s="35">
        <f t="shared" si="5"/>
        <v>-0.0006009336000000001</v>
      </c>
      <c r="M35" s="35">
        <f t="shared" si="5"/>
        <v>-1.0834160000000005E-06</v>
      </c>
      <c r="N35" s="35">
        <f t="shared" si="5"/>
        <v>3.974272000000002E-05</v>
      </c>
      <c r="O35" s="35">
        <f t="shared" si="6"/>
        <v>0.010594285703999999</v>
      </c>
      <c r="P35" s="36">
        <f t="shared" si="7"/>
        <v>0.01559529570411113</v>
      </c>
      <c r="R35" s="26"/>
      <c r="S35" s="34">
        <f t="shared" si="4"/>
        <v>0.2</v>
      </c>
      <c r="T35" s="28"/>
      <c r="U35" s="35">
        <f t="shared" si="8"/>
        <v>0.016247000000000004</v>
      </c>
      <c r="V35" s="35">
        <f t="shared" si="9"/>
        <v>0.0006009336000000001</v>
      </c>
      <c r="W35" s="35">
        <f t="shared" si="10"/>
        <v>1.0361952000000006E-05</v>
      </c>
      <c r="X35" s="35">
        <f t="shared" si="11"/>
        <v>3.974272000000002E-05</v>
      </c>
      <c r="Y35" s="35">
        <f t="shared" si="12"/>
        <v>0.016898038272000003</v>
      </c>
      <c r="Z35" s="36">
        <f t="shared" si="13"/>
        <v>0.015597230514886828</v>
      </c>
    </row>
    <row r="36" spans="2:26" ht="12.75">
      <c r="B36">
        <v>20</v>
      </c>
      <c r="C36" s="2">
        <v>1.44082E-11</v>
      </c>
      <c r="D36" s="2">
        <v>3.91565E-11</v>
      </c>
      <c r="H36" s="26"/>
      <c r="I36" s="34">
        <v>0.3</v>
      </c>
      <c r="J36" s="31"/>
      <c r="K36" s="35">
        <f t="shared" si="5"/>
        <v>0.025102259999999998</v>
      </c>
      <c r="L36" s="35">
        <f t="shared" si="5"/>
        <v>-0.0020281508999999997</v>
      </c>
      <c r="M36" s="35">
        <f t="shared" si="5"/>
        <v>-5.4847935E-06</v>
      </c>
      <c r="N36" s="35">
        <f t="shared" si="5"/>
        <v>0.00030179628</v>
      </c>
      <c r="O36" s="35">
        <f t="shared" si="6"/>
        <v>0.023370420586499997</v>
      </c>
      <c r="P36" s="36">
        <f t="shared" si="7"/>
        <v>0.023395239083190612</v>
      </c>
      <c r="R36" s="26"/>
      <c r="S36" s="34">
        <f t="shared" si="4"/>
        <v>0.3</v>
      </c>
      <c r="T36" s="28"/>
      <c r="U36" s="35">
        <f t="shared" si="8"/>
        <v>0.03655575</v>
      </c>
      <c r="V36" s="35">
        <f t="shared" si="9"/>
        <v>0.0020281508999999997</v>
      </c>
      <c r="W36" s="35">
        <f t="shared" si="10"/>
        <v>5.2457382E-05</v>
      </c>
      <c r="X36" s="35">
        <f t="shared" si="11"/>
        <v>0.00030179628</v>
      </c>
      <c r="Y36" s="35">
        <f t="shared" si="12"/>
        <v>0.038938154562</v>
      </c>
      <c r="Z36" s="36">
        <f t="shared" si="13"/>
        <v>0.023400017287779712</v>
      </c>
    </row>
    <row r="37" spans="2:26" ht="12.75">
      <c r="B37">
        <v>21</v>
      </c>
      <c r="C37" s="2">
        <v>-2.44164E-12</v>
      </c>
      <c r="D37" s="2">
        <v>5.91937E-11</v>
      </c>
      <c r="H37" s="26"/>
      <c r="I37" s="34">
        <v>0.4</v>
      </c>
      <c r="J37" s="31"/>
      <c r="K37" s="35">
        <f t="shared" si="5"/>
        <v>0.044626240000000005</v>
      </c>
      <c r="L37" s="35">
        <f t="shared" si="5"/>
        <v>-0.004807468800000001</v>
      </c>
      <c r="M37" s="35">
        <f t="shared" si="5"/>
        <v>-1.733465600000001E-05</v>
      </c>
      <c r="N37" s="35">
        <f t="shared" si="5"/>
        <v>0.0012717670400000007</v>
      </c>
      <c r="O37" s="35">
        <f t="shared" si="6"/>
        <v>0.04107320358400001</v>
      </c>
      <c r="P37" s="36">
        <f t="shared" si="7"/>
        <v>0.031196694598376037</v>
      </c>
      <c r="R37" s="26"/>
      <c r="S37" s="34">
        <f t="shared" si="4"/>
        <v>0.4</v>
      </c>
      <c r="T37" s="28"/>
      <c r="U37" s="35">
        <f t="shared" si="8"/>
        <v>0.06498800000000002</v>
      </c>
      <c r="V37" s="35">
        <f t="shared" si="9"/>
        <v>0.004807468800000001</v>
      </c>
      <c r="W37" s="35">
        <f t="shared" si="10"/>
        <v>0.0001657912320000001</v>
      </c>
      <c r="X37" s="35">
        <f t="shared" si="11"/>
        <v>0.0012717670400000007</v>
      </c>
      <c r="Y37" s="35">
        <f t="shared" si="12"/>
        <v>0.07123302707200002</v>
      </c>
      <c r="Z37" s="36">
        <f t="shared" si="13"/>
        <v>0.031205951552999215</v>
      </c>
    </row>
    <row r="38" spans="2:26" ht="12.75">
      <c r="B38">
        <v>25</v>
      </c>
      <c r="C38" s="2">
        <v>-6.72977E-13</v>
      </c>
      <c r="D38" s="2">
        <v>1.18895E-12</v>
      </c>
      <c r="H38" s="26"/>
      <c r="I38" s="34">
        <v>0.5</v>
      </c>
      <c r="J38" s="31"/>
      <c r="K38" s="35">
        <f t="shared" si="5"/>
        <v>0.0697285</v>
      </c>
      <c r="L38" s="35">
        <f t="shared" si="5"/>
        <v>-0.0093895875</v>
      </c>
      <c r="M38" s="35">
        <f t="shared" si="5"/>
        <v>-4.23209375E-05</v>
      </c>
      <c r="N38" s="35">
        <f t="shared" si="5"/>
        <v>0.003881125</v>
      </c>
      <c r="O38" s="35">
        <f t="shared" si="6"/>
        <v>0.0641777165625</v>
      </c>
      <c r="P38" s="36">
        <f t="shared" si="7"/>
        <v>0.038999808066544524</v>
      </c>
      <c r="R38" s="26"/>
      <c r="S38" s="34">
        <f t="shared" si="4"/>
        <v>0.5</v>
      </c>
      <c r="T38" s="28"/>
      <c r="U38" s="35">
        <f t="shared" si="8"/>
        <v>0.10154375</v>
      </c>
      <c r="V38" s="35">
        <f t="shared" si="9"/>
        <v>0.0093895875</v>
      </c>
      <c r="W38" s="35">
        <f t="shared" si="10"/>
        <v>0.00040476375</v>
      </c>
      <c r="X38" s="35">
        <f t="shared" si="11"/>
        <v>0.003881125</v>
      </c>
      <c r="Y38" s="35">
        <f t="shared" si="12"/>
        <v>0.11521922625</v>
      </c>
      <c r="Z38" s="36">
        <f t="shared" si="13"/>
        <v>0.039015474237112914</v>
      </c>
    </row>
    <row r="39" spans="2:26" ht="12.75">
      <c r="B39">
        <v>27</v>
      </c>
      <c r="C39" s="2">
        <v>-3.28189E-12</v>
      </c>
      <c r="D39" s="2">
        <v>-2.50608E-12</v>
      </c>
      <c r="H39" s="26"/>
      <c r="I39" s="34">
        <v>0.6</v>
      </c>
      <c r="J39" s="31"/>
      <c r="K39" s="35">
        <f t="shared" si="5"/>
        <v>0.10040903999999999</v>
      </c>
      <c r="L39" s="35">
        <f t="shared" si="5"/>
        <v>-0.016225207199999998</v>
      </c>
      <c r="M39" s="35">
        <f t="shared" si="5"/>
        <v>-8.7756696E-05</v>
      </c>
      <c r="N39" s="35">
        <f t="shared" si="5"/>
        <v>0.00965748096</v>
      </c>
      <c r="O39" s="35">
        <f t="shared" si="6"/>
        <v>0.09375355706399999</v>
      </c>
      <c r="P39" s="36">
        <f t="shared" si="7"/>
        <v>0.046804907779269656</v>
      </c>
      <c r="R39" s="26"/>
      <c r="S39" s="34">
        <f t="shared" si="4"/>
        <v>0.6</v>
      </c>
      <c r="T39" s="28"/>
      <c r="U39" s="35">
        <f t="shared" si="8"/>
        <v>0.146223</v>
      </c>
      <c r="V39" s="35">
        <f t="shared" si="9"/>
        <v>0.016225207199999998</v>
      </c>
      <c r="W39" s="35">
        <f t="shared" si="10"/>
        <v>0.000839318112</v>
      </c>
      <c r="X39" s="35">
        <f t="shared" si="11"/>
        <v>0.00965748096</v>
      </c>
      <c r="Y39" s="35">
        <f t="shared" si="12"/>
        <v>0.172945006272</v>
      </c>
      <c r="Z39" s="36">
        <f t="shared" si="13"/>
        <v>0.04682921401077506</v>
      </c>
    </row>
    <row r="40" spans="2:26" ht="12.75">
      <c r="B40">
        <v>28</v>
      </c>
      <c r="C40" s="2">
        <v>1.26552E-13</v>
      </c>
      <c r="D40" s="2">
        <v>3.10506E-13</v>
      </c>
      <c r="H40" s="26"/>
      <c r="I40" s="34">
        <v>0.7</v>
      </c>
      <c r="J40" s="31"/>
      <c r="K40" s="35">
        <f t="shared" si="5"/>
        <v>0.13666785999999997</v>
      </c>
      <c r="L40" s="35">
        <f t="shared" si="5"/>
        <v>-0.025765028099999993</v>
      </c>
      <c r="M40" s="35">
        <f t="shared" si="5"/>
        <v>-0.00016258011349999996</v>
      </c>
      <c r="N40" s="35">
        <f t="shared" si="5"/>
        <v>0.020873621719999992</v>
      </c>
      <c r="O40" s="35">
        <f t="shared" si="6"/>
        <v>0.13161387350649997</v>
      </c>
      <c r="P40" s="36">
        <f t="shared" si="7"/>
        <v>0.054612550246195345</v>
      </c>
      <c r="R40" s="26"/>
      <c r="S40" s="34">
        <f t="shared" si="4"/>
        <v>0.7</v>
      </c>
      <c r="T40" s="28"/>
      <c r="U40" s="35">
        <f t="shared" si="8"/>
        <v>0.19902574999999997</v>
      </c>
      <c r="V40" s="35">
        <f t="shared" si="9"/>
        <v>0.025765028099999993</v>
      </c>
      <c r="W40" s="35">
        <f t="shared" si="10"/>
        <v>0.0015549404219999997</v>
      </c>
      <c r="X40" s="35">
        <f t="shared" si="11"/>
        <v>0.020873621719999992</v>
      </c>
      <c r="Y40" s="35">
        <f t="shared" si="12"/>
        <v>0.24721934024199996</v>
      </c>
      <c r="Z40" s="36">
        <f t="shared" si="13"/>
        <v>0.054648033032100474</v>
      </c>
    </row>
    <row r="41" spans="2:26" ht="12.75">
      <c r="B41">
        <v>30</v>
      </c>
      <c r="C41" s="2">
        <v>3.38109E-13</v>
      </c>
      <c r="D41" s="2">
        <v>6.39841E-14</v>
      </c>
      <c r="H41" s="26"/>
      <c r="I41" s="34">
        <v>0.8</v>
      </c>
      <c r="J41" s="31"/>
      <c r="K41" s="35">
        <f t="shared" si="5"/>
        <v>0.17850496000000002</v>
      </c>
      <c r="L41" s="35">
        <f t="shared" si="5"/>
        <v>-0.038459750400000006</v>
      </c>
      <c r="M41" s="35">
        <f t="shared" si="5"/>
        <v>-0.00027735449600000013</v>
      </c>
      <c r="N41" s="35">
        <f t="shared" si="5"/>
        <v>0.040696545280000024</v>
      </c>
      <c r="O41" s="35">
        <f t="shared" si="6"/>
        <v>0.18046440038400002</v>
      </c>
      <c r="P41" s="36">
        <f t="shared" si="7"/>
        <v>0.062423565938409864</v>
      </c>
      <c r="R41" s="26"/>
      <c r="S41" s="34">
        <f t="shared" si="4"/>
        <v>0.8</v>
      </c>
      <c r="T41" s="28"/>
      <c r="U41" s="35">
        <f t="shared" si="8"/>
        <v>0.25995200000000007</v>
      </c>
      <c r="V41" s="35">
        <f t="shared" si="9"/>
        <v>0.038459750400000006</v>
      </c>
      <c r="W41" s="35">
        <f t="shared" si="10"/>
        <v>0.0026526597120000014</v>
      </c>
      <c r="X41" s="35">
        <f t="shared" si="11"/>
        <v>0.040696545280000024</v>
      </c>
      <c r="Y41" s="35">
        <f t="shared" si="12"/>
        <v>0.34176095539200013</v>
      </c>
      <c r="Z41" s="36">
        <f t="shared" si="13"/>
        <v>0.06247307269003847</v>
      </c>
    </row>
    <row r="42" spans="1:26" ht="12.75">
      <c r="A42" t="s">
        <v>11</v>
      </c>
      <c r="H42" s="26"/>
      <c r="I42" s="34">
        <v>0.9</v>
      </c>
      <c r="J42" s="31"/>
      <c r="K42" s="35">
        <f t="shared" si="5"/>
        <v>0.22592034</v>
      </c>
      <c r="L42" s="35">
        <f t="shared" si="5"/>
        <v>-0.0547600743</v>
      </c>
      <c r="M42" s="35">
        <f t="shared" si="5"/>
        <v>-0.0004442682735000001</v>
      </c>
      <c r="N42" s="35">
        <f t="shared" si="5"/>
        <v>0.07333649604000002</v>
      </c>
      <c r="O42" s="35">
        <f t="shared" si="6"/>
        <v>0.2440524934665</v>
      </c>
      <c r="P42" s="36">
        <f t="shared" si="7"/>
        <v>0.07023910503181967</v>
      </c>
      <c r="R42" s="26"/>
      <c r="S42" s="34">
        <f t="shared" si="4"/>
        <v>0.9</v>
      </c>
      <c r="T42" s="28"/>
      <c r="U42" s="35">
        <f t="shared" si="8"/>
        <v>0.32900175000000004</v>
      </c>
      <c r="V42" s="35">
        <f t="shared" si="9"/>
        <v>0.0547600743</v>
      </c>
      <c r="W42" s="35">
        <f t="shared" si="10"/>
        <v>0.004249047942000001</v>
      </c>
      <c r="X42" s="35">
        <f t="shared" si="11"/>
        <v>0.07333649604000002</v>
      </c>
      <c r="Y42" s="35">
        <f t="shared" si="12"/>
        <v>0.46134736828200007</v>
      </c>
      <c r="Z42" s="36">
        <f t="shared" si="13"/>
        <v>0.07030579934774679</v>
      </c>
    </row>
    <row r="43" spans="1:26" ht="12.75">
      <c r="A43" t="s">
        <v>11</v>
      </c>
      <c r="H43" s="26"/>
      <c r="I43" s="34">
        <v>1</v>
      </c>
      <c r="J43" s="31"/>
      <c r="K43" s="35">
        <f t="shared" si="5"/>
        <v>0.278914</v>
      </c>
      <c r="L43" s="35">
        <f t="shared" si="5"/>
        <v>-0.0751167</v>
      </c>
      <c r="M43" s="35">
        <f t="shared" si="5"/>
        <v>-0.000677135</v>
      </c>
      <c r="N43" s="35">
        <f t="shared" si="5"/>
        <v>0.124196</v>
      </c>
      <c r="O43" s="35">
        <f t="shared" si="6"/>
        <v>0.32731616500000005</v>
      </c>
      <c r="P43" s="36">
        <f t="shared" si="7"/>
        <v>0.07806068315052346</v>
      </c>
      <c r="R43" s="26"/>
      <c r="S43" s="34">
        <f t="shared" si="4"/>
        <v>1</v>
      </c>
      <c r="T43" s="28"/>
      <c r="U43" s="35">
        <f t="shared" si="8"/>
        <v>0.406175</v>
      </c>
      <c r="V43" s="35">
        <f t="shared" si="9"/>
        <v>0.0751167</v>
      </c>
      <c r="W43" s="35">
        <f t="shared" si="10"/>
        <v>0.00647622</v>
      </c>
      <c r="X43" s="35">
        <f t="shared" si="11"/>
        <v>0.124196</v>
      </c>
      <c r="Y43" s="35">
        <f t="shared" si="12"/>
        <v>0.61196392</v>
      </c>
      <c r="Z43" s="36">
        <f t="shared" si="13"/>
        <v>0.0781480500859656</v>
      </c>
    </row>
    <row r="44" spans="1:26" ht="12.75">
      <c r="A44" t="s">
        <v>33</v>
      </c>
      <c r="B44" t="s">
        <v>34</v>
      </c>
      <c r="C44" t="s">
        <v>35</v>
      </c>
      <c r="H44" s="26"/>
      <c r="I44" s="34">
        <v>1.1</v>
      </c>
      <c r="J44" s="31"/>
      <c r="K44" s="35">
        <f t="shared" si="5"/>
        <v>0.33748594000000004</v>
      </c>
      <c r="L44" s="35">
        <f t="shared" si="5"/>
        <v>-0.09998032770000002</v>
      </c>
      <c r="M44" s="35">
        <f t="shared" si="5"/>
        <v>-0.0009913933535000002</v>
      </c>
      <c r="N44" s="35">
        <f t="shared" si="5"/>
        <v>0.20001889996000008</v>
      </c>
      <c r="O44" s="35">
        <f t="shared" si="6"/>
        <v>0.43653311890650004</v>
      </c>
      <c r="P44" s="36">
        <f t="shared" si="7"/>
        <v>0.08589022711018597</v>
      </c>
      <c r="R44" s="26"/>
      <c r="S44" s="34">
        <f t="shared" si="4"/>
        <v>1.1</v>
      </c>
      <c r="T44" s="28"/>
      <c r="U44" s="35">
        <f t="shared" si="8"/>
        <v>0.4914717500000001</v>
      </c>
      <c r="V44" s="35">
        <f t="shared" si="9"/>
        <v>0.09998032770000002</v>
      </c>
      <c r="W44" s="35">
        <f t="shared" si="10"/>
        <v>0.009481833702000004</v>
      </c>
      <c r="X44" s="35">
        <f t="shared" si="11"/>
        <v>0.20001889996000008</v>
      </c>
      <c r="Y44" s="35">
        <f t="shared" si="12"/>
        <v>0.8009528113620001</v>
      </c>
      <c r="Z44" s="36">
        <f t="shared" si="13"/>
        <v>0.08600207844639134</v>
      </c>
    </row>
    <row r="45" spans="1:26" ht="12.75">
      <c r="A45" t="s">
        <v>36</v>
      </c>
      <c r="B45">
        <v>4153994</v>
      </c>
      <c r="H45" s="26"/>
      <c r="I45" s="34">
        <v>1.2</v>
      </c>
      <c r="J45" s="31"/>
      <c r="K45" s="35">
        <f t="shared" si="5"/>
        <v>0.40163615999999996</v>
      </c>
      <c r="L45" s="35">
        <f t="shared" si="5"/>
        <v>-0.12980165759999998</v>
      </c>
      <c r="M45" s="35">
        <f t="shared" si="5"/>
        <v>-0.001404107136</v>
      </c>
      <c r="N45" s="35">
        <f t="shared" si="5"/>
        <v>0.30903939072</v>
      </c>
      <c r="O45" s="35">
        <f t="shared" si="6"/>
        <v>0.5794697859839999</v>
      </c>
      <c r="P45" s="36">
        <f t="shared" si="7"/>
        <v>0.09373012066141206</v>
      </c>
      <c r="R45" s="26"/>
      <c r="S45" s="34">
        <f t="shared" si="4"/>
        <v>1.2</v>
      </c>
      <c r="T45" s="28"/>
      <c r="U45" s="35">
        <f t="shared" si="8"/>
        <v>0.584892</v>
      </c>
      <c r="V45" s="35">
        <f t="shared" si="9"/>
        <v>0.12980165759999998</v>
      </c>
      <c r="W45" s="35">
        <f t="shared" si="10"/>
        <v>0.013429089792</v>
      </c>
      <c r="X45" s="35">
        <f t="shared" si="11"/>
        <v>0.30903939072</v>
      </c>
      <c r="Y45" s="35">
        <f t="shared" si="12"/>
        <v>1.037162138112</v>
      </c>
      <c r="Z45" s="36">
        <f t="shared" si="13"/>
        <v>0.09387060017505071</v>
      </c>
    </row>
    <row r="46" spans="1:26" ht="12.75">
      <c r="A46" t="s">
        <v>37</v>
      </c>
      <c r="B46">
        <v>4154056</v>
      </c>
      <c r="H46" s="26"/>
      <c r="I46" s="34">
        <v>1.3</v>
      </c>
      <c r="J46" s="31"/>
      <c r="K46" s="35">
        <f t="shared" si="5"/>
        <v>0.47136466000000005</v>
      </c>
      <c r="L46" s="35">
        <f t="shared" si="5"/>
        <v>-0.16503138990000002</v>
      </c>
      <c r="M46" s="35">
        <f t="shared" si="5"/>
        <v>-0.0019339652735000004</v>
      </c>
      <c r="N46" s="35">
        <f t="shared" si="5"/>
        <v>0.4611310542800001</v>
      </c>
      <c r="O46" s="35">
        <f t="shared" si="6"/>
        <v>0.7655303591065001</v>
      </c>
      <c r="P46" s="36">
        <f t="shared" si="7"/>
        <v>0.10158325023312056</v>
      </c>
      <c r="R46" s="26"/>
      <c r="S46" s="34">
        <f t="shared" si="4"/>
        <v>1.3</v>
      </c>
      <c r="T46" s="28"/>
      <c r="U46" s="35">
        <f t="shared" si="8"/>
        <v>0.6864357500000001</v>
      </c>
      <c r="V46" s="35">
        <f t="shared" si="9"/>
        <v>0.16503138990000002</v>
      </c>
      <c r="W46" s="35">
        <f t="shared" si="10"/>
        <v>0.018496731942000005</v>
      </c>
      <c r="X46" s="35">
        <f t="shared" si="11"/>
        <v>0.4611310542800001</v>
      </c>
      <c r="Y46" s="35">
        <f t="shared" si="12"/>
        <v>1.3310949261220002</v>
      </c>
      <c r="Z46" s="36">
        <f t="shared" si="13"/>
        <v>0.10175683896567464</v>
      </c>
    </row>
    <row r="47" spans="1:26" ht="12.75">
      <c r="A47" t="s">
        <v>38</v>
      </c>
      <c r="B47">
        <v>124867</v>
      </c>
      <c r="H47" s="26"/>
      <c r="I47" s="34">
        <v>1.4</v>
      </c>
      <c r="J47" s="31"/>
      <c r="K47" s="35">
        <f t="shared" si="5"/>
        <v>0.5466714399999999</v>
      </c>
      <c r="L47" s="35">
        <f t="shared" si="5"/>
        <v>-0.20612022479999995</v>
      </c>
      <c r="M47" s="35">
        <f t="shared" si="5"/>
        <v>-0.0026012818159999993</v>
      </c>
      <c r="N47" s="35">
        <f t="shared" si="5"/>
        <v>0.6679558950399997</v>
      </c>
      <c r="O47" s="35">
        <f t="shared" si="6"/>
        <v>1.0059058284239997</v>
      </c>
      <c r="P47" s="36">
        <f t="shared" si="7"/>
        <v>0.10945305067591815</v>
      </c>
      <c r="R47" s="26"/>
      <c r="S47" s="34">
        <f t="shared" si="4"/>
        <v>1.4</v>
      </c>
      <c r="T47" s="28"/>
      <c r="U47" s="35">
        <f t="shared" si="8"/>
        <v>0.7961029999999999</v>
      </c>
      <c r="V47" s="35">
        <f t="shared" si="9"/>
        <v>0.20612022479999995</v>
      </c>
      <c r="W47" s="35">
        <f t="shared" si="10"/>
        <v>0.024879046751999995</v>
      </c>
      <c r="X47" s="35">
        <f t="shared" si="11"/>
        <v>0.6679558950399997</v>
      </c>
      <c r="Y47" s="35">
        <f t="shared" si="12"/>
        <v>1.6950581665919995</v>
      </c>
      <c r="Z47" s="36">
        <f t="shared" si="13"/>
        <v>0.10966457220307206</v>
      </c>
    </row>
    <row r="48" spans="1:26" ht="12.75">
      <c r="A48" t="s">
        <v>39</v>
      </c>
      <c r="B48">
        <v>2</v>
      </c>
      <c r="H48" s="26"/>
      <c r="I48" s="34">
        <v>1.5</v>
      </c>
      <c r="J48" s="31"/>
      <c r="K48" s="35">
        <f t="shared" si="5"/>
        <v>0.6275565</v>
      </c>
      <c r="L48" s="35">
        <f t="shared" si="5"/>
        <v>-0.2535188625</v>
      </c>
      <c r="M48" s="35">
        <f t="shared" si="5"/>
        <v>-0.0034279959375</v>
      </c>
      <c r="N48" s="35">
        <f t="shared" si="5"/>
        <v>0.943113375</v>
      </c>
      <c r="O48" s="35">
        <f t="shared" si="6"/>
        <v>1.3137230165625</v>
      </c>
      <c r="P48" s="36">
        <f t="shared" si="7"/>
        <v>0.11734355100547353</v>
      </c>
      <c r="R48" s="26"/>
      <c r="S48" s="34">
        <f t="shared" si="4"/>
        <v>1.5</v>
      </c>
      <c r="T48" s="28"/>
      <c r="U48" s="35">
        <f t="shared" si="8"/>
        <v>0.9138937500000001</v>
      </c>
      <c r="V48" s="35">
        <f t="shared" si="9"/>
        <v>0.2535188625</v>
      </c>
      <c r="W48" s="35">
        <f t="shared" si="10"/>
        <v>0.032785863750000005</v>
      </c>
      <c r="X48" s="35">
        <f t="shared" si="11"/>
        <v>0.943113375</v>
      </c>
      <c r="Y48" s="35">
        <f t="shared" si="12"/>
        <v>2.14331185125</v>
      </c>
      <c r="Z48" s="36">
        <f t="shared" si="13"/>
        <v>0.11759817670650415</v>
      </c>
    </row>
    <row r="49" spans="1:26" ht="12.75">
      <c r="A49" t="s">
        <v>40</v>
      </c>
      <c r="B49">
        <v>-0.0002</v>
      </c>
      <c r="H49" s="26"/>
      <c r="I49" s="34">
        <v>1.6</v>
      </c>
      <c r="J49" s="31"/>
      <c r="K49" s="35">
        <f t="shared" si="5"/>
        <v>0.7140198400000001</v>
      </c>
      <c r="L49" s="35">
        <f t="shared" si="5"/>
        <v>-0.30767800320000005</v>
      </c>
      <c r="M49" s="35">
        <f t="shared" si="5"/>
        <v>-0.004437671936000002</v>
      </c>
      <c r="N49" s="35">
        <f t="shared" si="5"/>
        <v>1.3022894489600008</v>
      </c>
      <c r="O49" s="35">
        <f t="shared" si="6"/>
        <v>1.7041936138240008</v>
      </c>
      <c r="P49" s="36">
        <f t="shared" si="7"/>
        <v>0.125259420145891</v>
      </c>
      <c r="R49" s="26"/>
      <c r="S49" s="34">
        <f t="shared" si="4"/>
        <v>1.6</v>
      </c>
      <c r="T49" s="28"/>
      <c r="U49" s="35">
        <f>U$14*P$4*$S49^U$13</f>
        <v>1.0398080000000003</v>
      </c>
      <c r="V49" s="35">
        <f t="shared" si="9"/>
        <v>0.30767800320000005</v>
      </c>
      <c r="W49" s="35">
        <f t="shared" si="10"/>
        <v>0.04244255539200002</v>
      </c>
      <c r="X49" s="35">
        <f t="shared" si="11"/>
        <v>1.3022894489600008</v>
      </c>
      <c r="Y49" s="35">
        <f t="shared" si="12"/>
        <v>2.6922180075520012</v>
      </c>
      <c r="Z49" s="36">
        <f t="shared" si="13"/>
        <v>0.12556267447305794</v>
      </c>
    </row>
    <row r="50" spans="1:26" ht="12.75">
      <c r="A50" t="s">
        <v>41</v>
      </c>
      <c r="B50">
        <v>0.00743</v>
      </c>
      <c r="H50" s="39"/>
      <c r="I50" s="44"/>
      <c r="J50" s="44"/>
      <c r="K50" s="44"/>
      <c r="L50" s="44"/>
      <c r="M50" s="44"/>
      <c r="N50" s="44"/>
      <c r="O50" s="44"/>
      <c r="P50" s="45"/>
      <c r="R50" s="39"/>
      <c r="S50" s="44"/>
      <c r="T50" s="44"/>
      <c r="U50" s="44"/>
      <c r="V50" s="44"/>
      <c r="W50" s="44"/>
      <c r="X50" s="44"/>
      <c r="Y50" s="44"/>
      <c r="Z50" s="45"/>
    </row>
    <row r="51" spans="1:26" ht="12.75">
      <c r="A51" t="s">
        <v>42</v>
      </c>
      <c r="B51">
        <v>1002.82</v>
      </c>
      <c r="H51" s="26" t="s">
        <v>62</v>
      </c>
      <c r="I51" s="27">
        <f>I10</f>
        <v>1801.83</v>
      </c>
      <c r="J51" s="27"/>
      <c r="K51" s="38"/>
      <c r="L51" s="38"/>
      <c r="M51" s="38"/>
      <c r="N51" s="38"/>
      <c r="O51" s="27"/>
      <c r="P51" s="37"/>
      <c r="R51" s="49" t="s">
        <v>62</v>
      </c>
      <c r="S51" s="27">
        <f>I10</f>
        <v>1801.83</v>
      </c>
      <c r="T51" s="27"/>
      <c r="U51" s="28">
        <v>-1</v>
      </c>
      <c r="V51" s="28">
        <v>-1</v>
      </c>
      <c r="W51" s="28">
        <v>1</v>
      </c>
      <c r="X51" s="28">
        <v>1</v>
      </c>
      <c r="Y51" s="28"/>
      <c r="Z51" s="37"/>
    </row>
    <row r="52" spans="1:26" ht="12.75">
      <c r="A52" t="s">
        <v>43</v>
      </c>
      <c r="B52">
        <v>104.143</v>
      </c>
      <c r="J52" s="27"/>
      <c r="K52" s="27"/>
      <c r="L52" s="27"/>
      <c r="M52" s="27"/>
      <c r="N52" s="27"/>
      <c r="O52" s="27"/>
      <c r="P52" s="37"/>
      <c r="R52" s="49"/>
      <c r="S52" s="27"/>
      <c r="T52" s="27"/>
      <c r="U52" s="50" t="s">
        <v>68</v>
      </c>
      <c r="V52" s="50" t="s">
        <v>64</v>
      </c>
      <c r="W52" s="50" t="s">
        <v>70</v>
      </c>
      <c r="X52" s="50" t="s">
        <v>66</v>
      </c>
      <c r="Y52" s="28"/>
      <c r="Z52" s="37"/>
    </row>
    <row r="53" spans="1:26" ht="12.75">
      <c r="A53" t="s">
        <v>44</v>
      </c>
      <c r="B53" s="2">
        <v>5.97196</v>
      </c>
      <c r="H53" s="26"/>
      <c r="I53" s="27" t="s">
        <v>79</v>
      </c>
      <c r="J53" s="27"/>
      <c r="K53" s="27"/>
      <c r="L53" s="27"/>
      <c r="M53" s="27"/>
      <c r="N53" s="27"/>
      <c r="O53" s="33" t="s">
        <v>137</v>
      </c>
      <c r="P53" s="29" t="s">
        <v>101</v>
      </c>
      <c r="R53" s="26"/>
      <c r="S53" s="27" t="s">
        <v>83</v>
      </c>
      <c r="T53" s="27"/>
      <c r="U53" s="28"/>
      <c r="V53" s="28"/>
      <c r="W53" s="28"/>
      <c r="X53" s="28"/>
      <c r="Y53" s="33" t="s">
        <v>137</v>
      </c>
      <c r="Z53" s="37" t="s">
        <v>108</v>
      </c>
    </row>
    <row r="54" spans="1:26" ht="12.75">
      <c r="A54" t="s">
        <v>45</v>
      </c>
      <c r="B54" s="2">
        <v>0</v>
      </c>
      <c r="H54" s="26"/>
      <c r="I54" s="34">
        <v>-1.6</v>
      </c>
      <c r="J54" s="34"/>
      <c r="K54" s="35">
        <f>K$10*$I54^K$13</f>
        <v>0.8393625600000002</v>
      </c>
      <c r="L54" s="35">
        <f aca="true" t="shared" si="14" ref="L54:N69">L$10*$I54^L$13</f>
        <v>0.12905308160000004</v>
      </c>
      <c r="M54" s="35">
        <f t="shared" si="14"/>
        <v>0.017361141760000007</v>
      </c>
      <c r="N54" s="35">
        <f t="shared" si="14"/>
        <v>-0.12963335372800008</v>
      </c>
      <c r="O54" s="35">
        <f>SUM(K54:N54)</f>
        <v>0.8561434296320002</v>
      </c>
      <c r="P54" s="36">
        <f>$J$10*(I54*0.0254+O54*0.0001)</f>
        <v>-0.34814966781310325</v>
      </c>
      <c r="R54" s="26"/>
      <c r="S54" s="34">
        <f aca="true" t="shared" si="15" ref="S54:S86">I54</f>
        <v>-1.6</v>
      </c>
      <c r="T54" s="27"/>
      <c r="U54" s="35">
        <f>U$14*P$10*$S54^U$13</f>
        <v>-12.139648000000003</v>
      </c>
      <c r="V54" s="35">
        <f>V$14*L$10*$S54^V$13</f>
        <v>-0.12905308160000004</v>
      </c>
      <c r="W54" s="35">
        <f>W$14*R$10*$S54^W$13</f>
        <v>-0.30562516992000016</v>
      </c>
      <c r="X54" s="35">
        <f>X$14*N$10*$S54^X$13</f>
        <v>-0.12963335372800008</v>
      </c>
      <c r="Y54" s="35">
        <f>SUM(U54:X54)</f>
        <v>-12.703959605248004</v>
      </c>
      <c r="Z54" s="36">
        <f>$J$10*(S54*0.0254+Y54*0.0001)</f>
        <v>-0.35979069082607484</v>
      </c>
    </row>
    <row r="55" spans="1:26" ht="12.75">
      <c r="A55" t="s">
        <v>46</v>
      </c>
      <c r="B55" s="2">
        <v>0</v>
      </c>
      <c r="H55" s="26"/>
      <c r="I55" s="34">
        <v>-1.5</v>
      </c>
      <c r="J55" s="34"/>
      <c r="K55" s="35">
        <f aca="true" t="shared" si="16" ref="K55:N86">K$10*$I55^K$13</f>
        <v>0.737721</v>
      </c>
      <c r="L55" s="35">
        <f t="shared" si="14"/>
        <v>0.1063364625</v>
      </c>
      <c r="M55" s="35">
        <f t="shared" si="14"/>
        <v>0.013411068750000001</v>
      </c>
      <c r="N55" s="35">
        <f t="shared" si="14"/>
        <v>-0.0938800125</v>
      </c>
      <c r="O55" s="35">
        <f aca="true" t="shared" si="17" ref="O55:O86">SUM(K55:N55)</f>
        <v>0.7635885187499999</v>
      </c>
      <c r="P55" s="36">
        <f aca="true" t="shared" si="18" ref="P55:P86">$J$10*(I55*0.0254+O55*0.0001)</f>
        <v>-0.3264238335827775</v>
      </c>
      <c r="R55" s="26"/>
      <c r="S55" s="34">
        <f t="shared" si="15"/>
        <v>-1.5</v>
      </c>
      <c r="T55" s="27"/>
      <c r="U55" s="35">
        <f aca="true" t="shared" si="19" ref="U55:U86">U$14*P$10*$S55^U$13</f>
        <v>-10.6696125</v>
      </c>
      <c r="V55" s="35">
        <f aca="true" t="shared" si="20" ref="V55:V86">V$14*L$10*$S55^V$13</f>
        <v>-0.1063364625</v>
      </c>
      <c r="W55" s="35">
        <f aca="true" t="shared" si="21" ref="W55:W86">W$14*R$10*$S55^W$13</f>
        <v>-0.23608816875</v>
      </c>
      <c r="X55" s="35">
        <f aca="true" t="shared" si="22" ref="X55:X86">X$14*N$10*$S55^X$13</f>
        <v>-0.0938800125</v>
      </c>
      <c r="Y55" s="35">
        <f aca="true" t="shared" si="23" ref="Y55:Y85">SUM(U55:X55)</f>
        <v>-11.105917143749998</v>
      </c>
      <c r="Z55" s="36">
        <f aca="true" t="shared" si="24" ref="Z55:Z86">$J$10*(S55*0.0254+Y55*0.0001)</f>
        <v>-0.33661351932589784</v>
      </c>
    </row>
    <row r="56" spans="1:26" ht="12.75">
      <c r="A56" t="s">
        <v>11</v>
      </c>
      <c r="H56" s="26"/>
      <c r="I56" s="34">
        <v>-1.4</v>
      </c>
      <c r="J56" s="34"/>
      <c r="K56" s="35">
        <f t="shared" si="16"/>
        <v>0.6426369599999999</v>
      </c>
      <c r="L56" s="35">
        <f t="shared" si="14"/>
        <v>0.08645548239999999</v>
      </c>
      <c r="M56" s="35">
        <f t="shared" si="14"/>
        <v>0.010176782559999997</v>
      </c>
      <c r="N56" s="35">
        <f t="shared" si="14"/>
        <v>-0.06649010547199997</v>
      </c>
      <c r="O56" s="35">
        <f t="shared" si="17"/>
        <v>0.672779119488</v>
      </c>
      <c r="P56" s="36">
        <f t="shared" si="18"/>
        <v>-0.30469650087261835</v>
      </c>
      <c r="R56" s="26"/>
      <c r="S56" s="34">
        <f t="shared" si="15"/>
        <v>-1.4</v>
      </c>
      <c r="T56" s="27"/>
      <c r="U56" s="35">
        <f t="shared" si="19"/>
        <v>-9.294417999999999</v>
      </c>
      <c r="V56" s="35">
        <f t="shared" si="20"/>
        <v>-0.08645548239999999</v>
      </c>
      <c r="W56" s="35">
        <f t="shared" si="21"/>
        <v>-0.17915186351999995</v>
      </c>
      <c r="X56" s="35">
        <f t="shared" si="22"/>
        <v>-0.06649010547199997</v>
      </c>
      <c r="Y56" s="35">
        <f t="shared" si="23"/>
        <v>-9.626515451391999</v>
      </c>
      <c r="Z56" s="36">
        <f t="shared" si="24"/>
        <v>-0.31353819807864913</v>
      </c>
    </row>
    <row r="57" spans="1:26" ht="12.75">
      <c r="A57" t="s">
        <v>47</v>
      </c>
      <c r="H57" s="26"/>
      <c r="I57" s="34">
        <v>-1.3</v>
      </c>
      <c r="J57" s="34"/>
      <c r="K57" s="35">
        <f t="shared" si="16"/>
        <v>0.5541104400000001</v>
      </c>
      <c r="L57" s="35">
        <f t="shared" si="14"/>
        <v>0.06922109870000002</v>
      </c>
      <c r="M57" s="35">
        <f t="shared" si="14"/>
        <v>0.007566094510000002</v>
      </c>
      <c r="N57" s="35">
        <f t="shared" si="14"/>
        <v>-0.045902211004000014</v>
      </c>
      <c r="O57" s="35">
        <f t="shared" si="17"/>
        <v>0.5849954222060001</v>
      </c>
      <c r="P57" s="36">
        <f t="shared" si="18"/>
        <v>-0.28296657066992625</v>
      </c>
      <c r="R57" s="26"/>
      <c r="S57" s="34">
        <f t="shared" si="15"/>
        <v>-1.3</v>
      </c>
      <c r="T57" s="28"/>
      <c r="U57" s="35">
        <f t="shared" si="19"/>
        <v>-8.0140645</v>
      </c>
      <c r="V57" s="35">
        <f t="shared" si="20"/>
        <v>-0.06922109870000002</v>
      </c>
      <c r="W57" s="35">
        <f t="shared" si="21"/>
        <v>-0.13319336667000004</v>
      </c>
      <c r="X57" s="35">
        <f t="shared" si="22"/>
        <v>-0.045902211004000014</v>
      </c>
      <c r="Y57" s="35">
        <f t="shared" si="23"/>
        <v>-8.262381176374</v>
      </c>
      <c r="Z57" s="36">
        <f t="shared" si="24"/>
        <v>-0.29056183114276884</v>
      </c>
    </row>
    <row r="58" spans="1:26" ht="12.75">
      <c r="A58" t="s">
        <v>48</v>
      </c>
      <c r="B58">
        <v>1</v>
      </c>
      <c r="H58" s="26"/>
      <c r="I58" s="34">
        <v>-1.2</v>
      </c>
      <c r="J58" s="34"/>
      <c r="K58" s="35">
        <f t="shared" si="16"/>
        <v>0.47214143999999997</v>
      </c>
      <c r="L58" s="35">
        <f t="shared" si="14"/>
        <v>0.05444426880000001</v>
      </c>
      <c r="M58" s="35">
        <f t="shared" si="14"/>
        <v>0.00549317376</v>
      </c>
      <c r="N58" s="35">
        <f t="shared" si="14"/>
        <v>-0.030762602495999998</v>
      </c>
      <c r="O58" s="35">
        <f t="shared" si="17"/>
        <v>0.501316280064</v>
      </c>
      <c r="P58" s="36">
        <f t="shared" si="18"/>
        <v>-0.26123311680515576</v>
      </c>
      <c r="R58" s="26"/>
      <c r="S58" s="34">
        <f t="shared" si="15"/>
        <v>-1.2</v>
      </c>
      <c r="T58" s="28"/>
      <c r="U58" s="35">
        <f t="shared" si="19"/>
        <v>-6.828551999999999</v>
      </c>
      <c r="V58" s="35">
        <f t="shared" si="20"/>
        <v>-0.05444426880000001</v>
      </c>
      <c r="W58" s="35">
        <f t="shared" si="21"/>
        <v>-0.09670171392</v>
      </c>
      <c r="X58" s="35">
        <f t="shared" si="22"/>
        <v>-0.030762602495999998</v>
      </c>
      <c r="Y58" s="35">
        <f t="shared" si="23"/>
        <v>-7.010460585215999</v>
      </c>
      <c r="Z58" s="36">
        <f t="shared" si="24"/>
        <v>-0.26768179696135386</v>
      </c>
    </row>
    <row r="59" spans="1:26" ht="12.75">
      <c r="A59" t="s">
        <v>49</v>
      </c>
      <c r="B59">
        <v>1</v>
      </c>
      <c r="H59" s="26"/>
      <c r="I59" s="34">
        <v>-1.1</v>
      </c>
      <c r="J59" s="34"/>
      <c r="K59" s="35">
        <f t="shared" si="16"/>
        <v>0.39672996000000005</v>
      </c>
      <c r="L59" s="35">
        <f t="shared" si="14"/>
        <v>0.041935950100000015</v>
      </c>
      <c r="M59" s="35">
        <f t="shared" si="14"/>
        <v>0.0038785473100000013</v>
      </c>
      <c r="N59" s="35">
        <f t="shared" si="14"/>
        <v>-0.019910413028000007</v>
      </c>
      <c r="O59" s="35">
        <f t="shared" si="17"/>
        <v>0.42263404438200003</v>
      </c>
      <c r="P59" s="36">
        <f t="shared" si="18"/>
        <v>-0.2394953732161151</v>
      </c>
      <c r="R59" s="26"/>
      <c r="S59" s="34">
        <f t="shared" si="15"/>
        <v>-1.1</v>
      </c>
      <c r="T59" s="28"/>
      <c r="U59" s="35">
        <f t="shared" si="19"/>
        <v>-5.737880500000001</v>
      </c>
      <c r="V59" s="35">
        <f t="shared" si="20"/>
        <v>-0.041935950100000015</v>
      </c>
      <c r="W59" s="35">
        <f t="shared" si="21"/>
        <v>-0.06827786427000002</v>
      </c>
      <c r="X59" s="35">
        <f t="shared" si="22"/>
        <v>-0.019910413028000007</v>
      </c>
      <c r="Y59" s="35">
        <f t="shared" si="23"/>
        <v>-5.8680047273980005</v>
      </c>
      <c r="Z59" s="36">
        <f t="shared" si="24"/>
        <v>-0.24489573562635772</v>
      </c>
    </row>
    <row r="60" spans="1:26" ht="12.75">
      <c r="A60" t="s">
        <v>50</v>
      </c>
      <c r="B60">
        <v>1</v>
      </c>
      <c r="H60" s="26"/>
      <c r="I60" s="34">
        <v>-0.999999999999999</v>
      </c>
      <c r="J60" s="34"/>
      <c r="K60" s="35">
        <f t="shared" si="16"/>
        <v>0.32787599999999933</v>
      </c>
      <c r="L60" s="35">
        <f t="shared" si="14"/>
        <v>0.031507099999999906</v>
      </c>
      <c r="M60" s="35">
        <f t="shared" si="14"/>
        <v>0.0026490999999999897</v>
      </c>
      <c r="N60" s="35">
        <f t="shared" si="14"/>
        <v>-0.012362799999999938</v>
      </c>
      <c r="O60" s="35">
        <f t="shared" si="17"/>
        <v>0.3496693999999993</v>
      </c>
      <c r="P60" s="36">
        <f t="shared" si="18"/>
        <v>-0.21775272121216538</v>
      </c>
      <c r="R60" s="26"/>
      <c r="S60" s="34">
        <f t="shared" si="15"/>
        <v>-0.999999999999999</v>
      </c>
      <c r="T60" s="28"/>
      <c r="U60" s="35">
        <f t="shared" si="19"/>
        <v>-4.74204999999999</v>
      </c>
      <c r="V60" s="35">
        <f t="shared" si="20"/>
        <v>-0.031507099999999906</v>
      </c>
      <c r="W60" s="35">
        <f t="shared" si="21"/>
        <v>-0.046634699999999814</v>
      </c>
      <c r="X60" s="35">
        <f t="shared" si="22"/>
        <v>-0.012362799999999938</v>
      </c>
      <c r="Y60" s="35">
        <f t="shared" si="23"/>
        <v>-4.83255459999999</v>
      </c>
      <c r="Z60" s="36">
        <f t="shared" si="24"/>
        <v>-0.22220153614278934</v>
      </c>
    </row>
    <row r="61" spans="1:26" ht="12.75">
      <c r="A61" t="s">
        <v>51</v>
      </c>
      <c r="B61">
        <v>1</v>
      </c>
      <c r="H61" s="26"/>
      <c r="I61" s="34">
        <v>-0.899999999999999</v>
      </c>
      <c r="J61" s="34"/>
      <c r="K61" s="35">
        <f t="shared" si="16"/>
        <v>0.26557955999999944</v>
      </c>
      <c r="L61" s="35">
        <f t="shared" si="14"/>
        <v>0.02296867589999993</v>
      </c>
      <c r="M61" s="35">
        <f t="shared" si="14"/>
        <v>0.0017380745099999928</v>
      </c>
      <c r="N61" s="35">
        <f t="shared" si="14"/>
        <v>-0.007300109771999961</v>
      </c>
      <c r="O61" s="35">
        <f t="shared" si="17"/>
        <v>0.28298620063799934</v>
      </c>
      <c r="P61" s="36">
        <f t="shared" si="18"/>
        <v>-0.19600467673842087</v>
      </c>
      <c r="R61" s="26"/>
      <c r="S61" s="34">
        <f t="shared" si="15"/>
        <v>-0.899999999999999</v>
      </c>
      <c r="T61" s="28"/>
      <c r="U61" s="35">
        <f t="shared" si="19"/>
        <v>-3.8410604999999918</v>
      </c>
      <c r="V61" s="35">
        <f t="shared" si="20"/>
        <v>-0.02296867589999993</v>
      </c>
      <c r="W61" s="35">
        <f t="shared" si="21"/>
        <v>-0.03059702666999987</v>
      </c>
      <c r="X61" s="35">
        <f t="shared" si="22"/>
        <v>-0.007300109771999961</v>
      </c>
      <c r="Y61" s="35">
        <f t="shared" si="23"/>
        <v>-3.9019263123419914</v>
      </c>
      <c r="Z61" s="36">
        <f t="shared" si="24"/>
        <v>-0.19959732369291386</v>
      </c>
    </row>
    <row r="62" spans="1:26" ht="12.75">
      <c r="A62" t="s">
        <v>52</v>
      </c>
      <c r="B62">
        <v>0</v>
      </c>
      <c r="H62" s="26"/>
      <c r="I62" s="34">
        <v>-0.799999999999999</v>
      </c>
      <c r="J62" s="34"/>
      <c r="K62" s="35">
        <f t="shared" si="16"/>
        <v>0.2098406399999995</v>
      </c>
      <c r="L62" s="35">
        <f t="shared" si="14"/>
        <v>0.016131635199999942</v>
      </c>
      <c r="M62" s="35">
        <f t="shared" si="14"/>
        <v>0.0010850713599999948</v>
      </c>
      <c r="N62" s="35">
        <f>N$10*$I62^N$13</f>
        <v>-0.004051042303999976</v>
      </c>
      <c r="O62" s="35">
        <f t="shared" si="17"/>
        <v>0.22300630425599946</v>
      </c>
      <c r="P62" s="36">
        <f t="shared" si="18"/>
        <v>-0.1742508776399473</v>
      </c>
      <c r="R62" s="26"/>
      <c r="S62" s="34">
        <f t="shared" si="15"/>
        <v>-0.799999999999999</v>
      </c>
      <c r="T62" s="28"/>
      <c r="U62" s="35">
        <f t="shared" si="19"/>
        <v>-3.0349119999999927</v>
      </c>
      <c r="V62" s="35">
        <f t="shared" si="20"/>
        <v>-0.016131635199999942</v>
      </c>
      <c r="W62" s="35">
        <f t="shared" si="21"/>
        <v>-0.01910157311999991</v>
      </c>
      <c r="X62" s="35">
        <f t="shared" si="22"/>
        <v>-0.004051042303999976</v>
      </c>
      <c r="Y62" s="35">
        <f t="shared" si="23"/>
        <v>-3.0741962506239924</v>
      </c>
      <c r="Z62" s="36">
        <f t="shared" si="24"/>
        <v>-0.17708144690045047</v>
      </c>
    </row>
    <row r="63" spans="1:26" ht="12.75">
      <c r="A63" t="s">
        <v>53</v>
      </c>
      <c r="B63">
        <v>0</v>
      </c>
      <c r="H63" s="26"/>
      <c r="I63" s="34">
        <v>-0.699999999999999</v>
      </c>
      <c r="J63" s="34"/>
      <c r="K63" s="35">
        <f t="shared" si="16"/>
        <v>0.16065923999999954</v>
      </c>
      <c r="L63" s="35">
        <f t="shared" si="14"/>
        <v>0.010806935299999952</v>
      </c>
      <c r="M63" s="35">
        <f t="shared" si="14"/>
        <v>0.0006360489099999962</v>
      </c>
      <c r="N63" s="35">
        <f t="shared" si="14"/>
        <v>-0.0020778157959999845</v>
      </c>
      <c r="O63" s="35">
        <f t="shared" si="17"/>
        <v>0.17002440841399952</v>
      </c>
      <c r="P63" s="36">
        <f t="shared" si="18"/>
        <v>-0.15249107092596215</v>
      </c>
      <c r="R63" s="26"/>
      <c r="S63" s="34">
        <f t="shared" si="15"/>
        <v>-0.699999999999999</v>
      </c>
      <c r="T63" s="28"/>
      <c r="U63" s="35">
        <f t="shared" si="19"/>
        <v>-2.323604499999993</v>
      </c>
      <c r="V63" s="35">
        <f t="shared" si="20"/>
        <v>-0.010806935299999952</v>
      </c>
      <c r="W63" s="35">
        <f t="shared" si="21"/>
        <v>-0.011196991469999933</v>
      </c>
      <c r="X63" s="35">
        <f t="shared" si="22"/>
        <v>-0.0020778157959999845</v>
      </c>
      <c r="Y63" s="35">
        <f t="shared" si="23"/>
        <v>-2.3476862425659926</v>
      </c>
      <c r="Z63" s="36">
        <f t="shared" si="24"/>
        <v>-0.15465246509477282</v>
      </c>
    </row>
    <row r="64" spans="1:26" ht="12.75">
      <c r="A64" t="s">
        <v>54</v>
      </c>
      <c r="B64">
        <v>0</v>
      </c>
      <c r="H64" s="26"/>
      <c r="I64" s="34">
        <v>-0.6</v>
      </c>
      <c r="J64" s="34"/>
      <c r="K64" s="35">
        <f t="shared" si="16"/>
        <v>0.11803535999999999</v>
      </c>
      <c r="L64" s="35">
        <f t="shared" si="14"/>
        <v>0.006805533600000001</v>
      </c>
      <c r="M64" s="35">
        <f t="shared" si="14"/>
        <v>0.00034332336</v>
      </c>
      <c r="N64" s="35">
        <f t="shared" si="14"/>
        <v>-0.0009613313279999999</v>
      </c>
      <c r="O64" s="35">
        <f t="shared" si="17"/>
        <v>0.12422288563199999</v>
      </c>
      <c r="P64" s="36">
        <f t="shared" si="18"/>
        <v>-0.13072510003403418</v>
      </c>
      <c r="R64" s="26"/>
      <c r="S64" s="34">
        <f t="shared" si="15"/>
        <v>-0.6</v>
      </c>
      <c r="T64" s="28"/>
      <c r="U64" s="35">
        <f t="shared" si="19"/>
        <v>-1.7071379999999998</v>
      </c>
      <c r="V64" s="35">
        <f t="shared" si="20"/>
        <v>-0.006805533600000001</v>
      </c>
      <c r="W64" s="35">
        <f t="shared" si="21"/>
        <v>-0.00604385712</v>
      </c>
      <c r="X64" s="35">
        <f t="shared" si="22"/>
        <v>-0.0009613313279999999</v>
      </c>
      <c r="Y64" s="35">
        <f t="shared" si="23"/>
        <v>-1.7209487220479998</v>
      </c>
      <c r="Z64" s="36">
        <f t="shared" si="24"/>
        <v>-0.13230913557510887</v>
      </c>
    </row>
    <row r="65" spans="1:26" ht="12.75">
      <c r="A65" t="s">
        <v>55</v>
      </c>
      <c r="B65">
        <v>0</v>
      </c>
      <c r="H65" s="26"/>
      <c r="I65" s="34">
        <v>-0.5</v>
      </c>
      <c r="J65" s="34"/>
      <c r="K65" s="35">
        <f t="shared" si="16"/>
        <v>0.081969</v>
      </c>
      <c r="L65" s="35">
        <f t="shared" si="14"/>
        <v>0.0039383875</v>
      </c>
      <c r="M65" s="35">
        <f t="shared" si="14"/>
        <v>0.00016556875</v>
      </c>
      <c r="N65" s="35">
        <f t="shared" si="14"/>
        <v>-0.0003863375</v>
      </c>
      <c r="O65" s="35">
        <f t="shared" si="17"/>
        <v>0.08568661875</v>
      </c>
      <c r="P65" s="36">
        <f t="shared" si="18"/>
        <v>-0.10895289209428197</v>
      </c>
      <c r="R65" s="26"/>
      <c r="S65" s="34">
        <f t="shared" si="15"/>
        <v>-0.5</v>
      </c>
      <c r="T65" s="28"/>
      <c r="U65" s="35">
        <f t="shared" si="19"/>
        <v>-1.1855125</v>
      </c>
      <c r="V65" s="35">
        <f t="shared" si="20"/>
        <v>-0.0039383875</v>
      </c>
      <c r="W65" s="35">
        <f t="shared" si="21"/>
        <v>-0.00291466875</v>
      </c>
      <c r="X65" s="35">
        <f t="shared" si="22"/>
        <v>-0.0003863375</v>
      </c>
      <c r="Y65" s="35">
        <f t="shared" si="23"/>
        <v>-1.19275189375</v>
      </c>
      <c r="Z65" s="36">
        <f t="shared" si="24"/>
        <v>-0.11005040087473891</v>
      </c>
    </row>
    <row r="66" spans="1:26" ht="12.75">
      <c r="A66" t="s">
        <v>56</v>
      </c>
      <c r="H66" s="26"/>
      <c r="I66" s="34">
        <v>-0.4</v>
      </c>
      <c r="J66" s="34"/>
      <c r="K66" s="35">
        <f t="shared" si="16"/>
        <v>0.05246016000000001</v>
      </c>
      <c r="L66" s="35">
        <f t="shared" si="14"/>
        <v>0.0020164544000000006</v>
      </c>
      <c r="M66" s="35">
        <f t="shared" si="14"/>
        <v>6.781696000000003E-05</v>
      </c>
      <c r="N66" s="35">
        <f t="shared" si="14"/>
        <v>-0.00012659507200000008</v>
      </c>
      <c r="O66" s="35">
        <f t="shared" si="17"/>
        <v>0.05441783628800001</v>
      </c>
      <c r="P66" s="36">
        <f t="shared" si="18"/>
        <v>-0.08717444519357481</v>
      </c>
      <c r="R66" s="26"/>
      <c r="S66" s="34">
        <f t="shared" si="15"/>
        <v>-0.4</v>
      </c>
      <c r="T66" s="28"/>
      <c r="U66" s="35">
        <f t="shared" si="19"/>
        <v>-0.7587280000000002</v>
      </c>
      <c r="V66" s="35">
        <f t="shared" si="20"/>
        <v>-0.0020164544000000006</v>
      </c>
      <c r="W66" s="35">
        <f t="shared" si="21"/>
        <v>-0.0011938483200000006</v>
      </c>
      <c r="X66" s="35">
        <f t="shared" si="22"/>
        <v>-0.00012659507200000008</v>
      </c>
      <c r="Y66" s="35">
        <f t="shared" si="23"/>
        <v>-0.7620648977920002</v>
      </c>
      <c r="Z66" s="36">
        <f t="shared" si="24"/>
        <v>-0.08787537602519689</v>
      </c>
    </row>
    <row r="67" spans="1:26" ht="12.75">
      <c r="A67" t="s">
        <v>56</v>
      </c>
      <c r="B67" t="s">
        <v>57</v>
      </c>
      <c r="C67" t="s">
        <v>58</v>
      </c>
      <c r="D67" t="s">
        <v>59</v>
      </c>
      <c r="H67" s="26"/>
      <c r="I67" s="34">
        <v>-0.3</v>
      </c>
      <c r="J67" s="34"/>
      <c r="K67" s="35">
        <f t="shared" si="16"/>
        <v>0.029508839999999998</v>
      </c>
      <c r="L67" s="35">
        <f t="shared" si="14"/>
        <v>0.0008506917000000001</v>
      </c>
      <c r="M67" s="35">
        <f t="shared" si="14"/>
        <v>2.145771E-05</v>
      </c>
      <c r="N67" s="35">
        <f t="shared" si="14"/>
        <v>-3.0041603999999998E-05</v>
      </c>
      <c r="O67" s="35">
        <f t="shared" si="17"/>
        <v>0.030350947805999996</v>
      </c>
      <c r="P67" s="36">
        <f t="shared" si="18"/>
        <v>-0.06538981563973129</v>
      </c>
      <c r="R67" s="26"/>
      <c r="S67" s="34">
        <f t="shared" si="15"/>
        <v>-0.3</v>
      </c>
      <c r="T67" s="28"/>
      <c r="U67" s="35">
        <f t="shared" si="19"/>
        <v>-0.42678449999999996</v>
      </c>
      <c r="V67" s="35">
        <f t="shared" si="20"/>
        <v>-0.0008506917000000001</v>
      </c>
      <c r="W67" s="35">
        <f t="shared" si="21"/>
        <v>-0.00037774107</v>
      </c>
      <c r="X67" s="35">
        <f t="shared" si="22"/>
        <v>-3.0041603999999998E-05</v>
      </c>
      <c r="Y67" s="35">
        <f t="shared" si="23"/>
        <v>-0.42804297437399996</v>
      </c>
      <c r="Z67" s="36">
        <f t="shared" si="24"/>
        <v>-0.06578333582046868</v>
      </c>
    </row>
    <row r="68" spans="2:26" ht="12.75">
      <c r="B68">
        <v>1</v>
      </c>
      <c r="C68" s="2">
        <v>-8.19245E-09</v>
      </c>
      <c r="D68" s="2">
        <v>2.5231E-07</v>
      </c>
      <c r="H68" s="26"/>
      <c r="I68" s="34">
        <v>-0.2</v>
      </c>
      <c r="J68" s="34"/>
      <c r="K68" s="35">
        <f t="shared" si="16"/>
        <v>0.013115040000000003</v>
      </c>
      <c r="L68" s="35">
        <f t="shared" si="14"/>
        <v>0.00025205680000000007</v>
      </c>
      <c r="M68" s="35">
        <f t="shared" si="14"/>
        <v>4.238560000000002E-06</v>
      </c>
      <c r="N68" s="35">
        <f t="shared" si="14"/>
        <v>-3.9560960000000026E-06</v>
      </c>
      <c r="O68" s="35">
        <f t="shared" si="17"/>
        <v>0.013367379264000003</v>
      </c>
      <c r="P68" s="36">
        <f t="shared" si="18"/>
        <v>-0.043599105225718957</v>
      </c>
      <c r="R68" s="26"/>
      <c r="S68" s="34">
        <f t="shared" si="15"/>
        <v>-0.2</v>
      </c>
      <c r="T68" s="28"/>
      <c r="U68" s="35">
        <f t="shared" si="19"/>
        <v>-0.18968200000000005</v>
      </c>
      <c r="V68" s="35">
        <f t="shared" si="20"/>
        <v>-0.00025205680000000007</v>
      </c>
      <c r="W68" s="35">
        <f t="shared" si="21"/>
        <v>-7.461552000000004E-05</v>
      </c>
      <c r="X68" s="35">
        <f t="shared" si="22"/>
        <v>-3.9560960000000026E-06</v>
      </c>
      <c r="Y68" s="35">
        <f t="shared" si="23"/>
        <v>-0.19001262841600006</v>
      </c>
      <c r="Z68" s="36">
        <f t="shared" si="24"/>
        <v>-0.04377370208119206</v>
      </c>
    </row>
    <row r="69" spans="2:26" ht="12.75">
      <c r="B69">
        <v>2</v>
      </c>
      <c r="C69" s="2">
        <v>1.00003</v>
      </c>
      <c r="D69" s="2">
        <v>3.84271E-07</v>
      </c>
      <c r="H69" s="26"/>
      <c r="I69" s="34">
        <v>-0.1</v>
      </c>
      <c r="J69" s="34"/>
      <c r="K69" s="35">
        <f t="shared" si="16"/>
        <v>0.003278760000000001</v>
      </c>
      <c r="L69" s="35">
        <f t="shared" si="14"/>
        <v>3.150710000000001E-05</v>
      </c>
      <c r="M69" s="35">
        <f t="shared" si="14"/>
        <v>2.649100000000001E-07</v>
      </c>
      <c r="N69" s="35">
        <f t="shared" si="14"/>
        <v>-1.2362800000000008E-07</v>
      </c>
      <c r="O69" s="35">
        <f t="shared" si="17"/>
        <v>0.003310408382000001</v>
      </c>
      <c r="P69" s="36">
        <f t="shared" si="18"/>
        <v>-0.021802448493853852</v>
      </c>
      <c r="R69" s="26"/>
      <c r="S69" s="34">
        <f t="shared" si="15"/>
        <v>-0.1</v>
      </c>
      <c r="T69" s="28"/>
      <c r="U69" s="35">
        <f t="shared" si="19"/>
        <v>-0.04742050000000001</v>
      </c>
      <c r="V69" s="35">
        <f t="shared" si="20"/>
        <v>-3.150710000000001E-05</v>
      </c>
      <c r="W69" s="35">
        <f t="shared" si="21"/>
        <v>-4.6634700000000025E-06</v>
      </c>
      <c r="X69" s="35">
        <f t="shared" si="22"/>
        <v>-1.2362800000000008E-07</v>
      </c>
      <c r="Y69" s="35">
        <f t="shared" si="23"/>
        <v>-0.04745679419800001</v>
      </c>
      <c r="Z69" s="36">
        <f t="shared" si="24"/>
        <v>-0.02184603091885592</v>
      </c>
    </row>
    <row r="70" spans="2:26" ht="12.75">
      <c r="B70">
        <v>3</v>
      </c>
      <c r="C70" s="2">
        <v>2.59703E-05</v>
      </c>
      <c r="D70" s="2">
        <v>6.28979E-07</v>
      </c>
      <c r="H70" s="26"/>
      <c r="I70" s="34">
        <v>0</v>
      </c>
      <c r="J70" s="34"/>
      <c r="K70" s="35">
        <f t="shared" si="16"/>
        <v>0</v>
      </c>
      <c r="L70" s="35">
        <f t="shared" si="16"/>
        <v>0</v>
      </c>
      <c r="M70" s="35">
        <f t="shared" si="16"/>
        <v>0</v>
      </c>
      <c r="N70" s="35">
        <f t="shared" si="16"/>
        <v>0</v>
      </c>
      <c r="O70" s="35">
        <f t="shared" si="17"/>
        <v>0</v>
      </c>
      <c r="P70" s="36">
        <f t="shared" si="18"/>
        <v>0</v>
      </c>
      <c r="R70" s="26"/>
      <c r="S70" s="34">
        <f t="shared" si="15"/>
        <v>0</v>
      </c>
      <c r="T70" s="28"/>
      <c r="U70" s="35">
        <f t="shared" si="19"/>
        <v>0</v>
      </c>
      <c r="V70" s="35">
        <f t="shared" si="20"/>
        <v>0</v>
      </c>
      <c r="W70" s="35">
        <f t="shared" si="21"/>
        <v>0</v>
      </c>
      <c r="X70" s="35">
        <f t="shared" si="22"/>
        <v>0</v>
      </c>
      <c r="Y70" s="35">
        <f t="shared" si="23"/>
        <v>0</v>
      </c>
      <c r="Z70" s="36">
        <f t="shared" si="24"/>
        <v>0</v>
      </c>
    </row>
    <row r="71" spans="2:26" ht="12.75">
      <c r="B71">
        <v>4</v>
      </c>
      <c r="C71" s="2">
        <v>-4.01326E-06</v>
      </c>
      <c r="D71" s="2">
        <v>-8.16555E-06</v>
      </c>
      <c r="H71" s="26"/>
      <c r="I71" s="34">
        <v>0.0999999999999999</v>
      </c>
      <c r="J71" s="34"/>
      <c r="K71" s="35">
        <f t="shared" si="16"/>
        <v>0.0032787599999999934</v>
      </c>
      <c r="L71" s="35">
        <f t="shared" si="16"/>
        <v>-3.150709999999991E-05</v>
      </c>
      <c r="M71" s="35">
        <f t="shared" si="16"/>
        <v>2.649099999999989E-07</v>
      </c>
      <c r="N71" s="35">
        <f t="shared" si="16"/>
        <v>1.2362799999999937E-07</v>
      </c>
      <c r="O71" s="35">
        <f t="shared" si="17"/>
        <v>0.0032476414379999934</v>
      </c>
      <c r="P71" s="36">
        <f t="shared" si="18"/>
        <v>0.0218080784222311</v>
      </c>
      <c r="R71" s="26"/>
      <c r="S71" s="34">
        <f t="shared" si="15"/>
        <v>0.0999999999999999</v>
      </c>
      <c r="T71" s="28"/>
      <c r="U71" s="35">
        <f t="shared" si="19"/>
        <v>-0.0474204999999999</v>
      </c>
      <c r="V71" s="35">
        <f t="shared" si="20"/>
        <v>3.150709999999991E-05</v>
      </c>
      <c r="W71" s="35">
        <f t="shared" si="21"/>
        <v>-4.6634699999999804E-06</v>
      </c>
      <c r="X71" s="35">
        <f t="shared" si="22"/>
        <v>1.2362799999999937E-07</v>
      </c>
      <c r="Y71" s="35">
        <f t="shared" si="23"/>
        <v>-0.0473935327419999</v>
      </c>
      <c r="Z71" s="36">
        <f t="shared" si="24"/>
        <v>0.021764604189585753</v>
      </c>
    </row>
    <row r="72" spans="2:26" ht="12.75">
      <c r="B72">
        <v>5</v>
      </c>
      <c r="C72" s="2">
        <v>3.88776E-08</v>
      </c>
      <c r="D72" s="2">
        <v>2.3216E-07</v>
      </c>
      <c r="H72" s="26"/>
      <c r="I72" s="34">
        <v>0.2</v>
      </c>
      <c r="J72" s="34"/>
      <c r="K72" s="35">
        <f t="shared" si="16"/>
        <v>0.013115040000000003</v>
      </c>
      <c r="L72" s="35">
        <f t="shared" si="16"/>
        <v>-0.00025205680000000007</v>
      </c>
      <c r="M72" s="35">
        <f t="shared" si="16"/>
        <v>4.238560000000002E-06</v>
      </c>
      <c r="N72" s="35">
        <f t="shared" si="16"/>
        <v>3.9560960000000026E-06</v>
      </c>
      <c r="O72" s="35">
        <f t="shared" si="17"/>
        <v>0.012871177856000003</v>
      </c>
      <c r="P72" s="36">
        <f t="shared" si="18"/>
        <v>0.043621630397281105</v>
      </c>
      <c r="R72" s="26"/>
      <c r="S72" s="34">
        <f t="shared" si="15"/>
        <v>0.2</v>
      </c>
      <c r="T72" s="28"/>
      <c r="U72" s="35">
        <f t="shared" si="19"/>
        <v>-0.18968200000000005</v>
      </c>
      <c r="V72" s="35">
        <f t="shared" si="20"/>
        <v>0.00025205680000000007</v>
      </c>
      <c r="W72" s="35">
        <f t="shared" si="21"/>
        <v>-7.461552000000004E-05</v>
      </c>
      <c r="X72" s="35">
        <f t="shared" si="22"/>
        <v>3.9560960000000026E-06</v>
      </c>
      <c r="Y72" s="35">
        <f t="shared" si="23"/>
        <v>-0.189500602624</v>
      </c>
      <c r="Z72" s="36">
        <f t="shared" si="24"/>
        <v>0.04344789908066175</v>
      </c>
    </row>
    <row r="73" spans="2:26" ht="12.75">
      <c r="B73">
        <v>6</v>
      </c>
      <c r="C73" s="2">
        <v>8.68837E-06</v>
      </c>
      <c r="D73" s="2">
        <v>3.94286E-09</v>
      </c>
      <c r="H73" s="26"/>
      <c r="I73" s="34">
        <v>0.3</v>
      </c>
      <c r="J73" s="34"/>
      <c r="K73" s="35">
        <f t="shared" si="16"/>
        <v>0.029508839999999998</v>
      </c>
      <c r="L73" s="35">
        <f t="shared" si="16"/>
        <v>-0.0008506917000000001</v>
      </c>
      <c r="M73" s="35">
        <f t="shared" si="16"/>
        <v>2.145771E-05</v>
      </c>
      <c r="N73" s="35">
        <f t="shared" si="16"/>
        <v>3.0041603999999998E-05</v>
      </c>
      <c r="O73" s="35">
        <f t="shared" si="17"/>
        <v>0.028709647613999998</v>
      </c>
      <c r="P73" s="36">
        <f t="shared" si="18"/>
        <v>0.06544051774344507</v>
      </c>
      <c r="R73" s="26"/>
      <c r="S73" s="34">
        <f t="shared" si="15"/>
        <v>0.3</v>
      </c>
      <c r="T73" s="28"/>
      <c r="U73" s="35">
        <f t="shared" si="19"/>
        <v>-0.42678449999999996</v>
      </c>
      <c r="V73" s="35">
        <f t="shared" si="20"/>
        <v>0.0008506917000000001</v>
      </c>
      <c r="W73" s="35">
        <f t="shared" si="21"/>
        <v>-0.00037774107</v>
      </c>
      <c r="X73" s="35">
        <f t="shared" si="22"/>
        <v>3.0041603999999998E-05</v>
      </c>
      <c r="Y73" s="35">
        <f t="shared" si="23"/>
        <v>-0.42628150776599993</v>
      </c>
      <c r="Z73" s="36">
        <f t="shared" si="24"/>
        <v>0.06504991875633906</v>
      </c>
    </row>
    <row r="74" spans="2:26" ht="12.75">
      <c r="B74">
        <v>9</v>
      </c>
      <c r="C74" s="2">
        <v>-9.08465E-09</v>
      </c>
      <c r="D74" s="2">
        <v>-2.23641E-09</v>
      </c>
      <c r="H74" s="26"/>
      <c r="I74" s="34">
        <v>0.4</v>
      </c>
      <c r="J74" s="34"/>
      <c r="K74" s="35">
        <f t="shared" si="16"/>
        <v>0.05246016000000001</v>
      </c>
      <c r="L74" s="35">
        <f t="shared" si="16"/>
        <v>-0.0020164544000000006</v>
      </c>
      <c r="M74" s="35">
        <f t="shared" si="16"/>
        <v>6.781696000000003E-05</v>
      </c>
      <c r="N74" s="35">
        <f t="shared" si="16"/>
        <v>0.00012659507200000008</v>
      </c>
      <c r="O74" s="35">
        <f t="shared" si="17"/>
        <v>0.05063811763200002</v>
      </c>
      <c r="P74" s="36">
        <f t="shared" si="18"/>
        <v>0.08726463320867224</v>
      </c>
      <c r="R74" s="26"/>
      <c r="S74" s="34">
        <f t="shared" si="15"/>
        <v>0.4</v>
      </c>
      <c r="T74" s="28"/>
      <c r="U74" s="35">
        <f t="shared" si="19"/>
        <v>-0.7587280000000002</v>
      </c>
      <c r="V74" s="35">
        <f t="shared" si="20"/>
        <v>0.0020164544000000006</v>
      </c>
      <c r="W74" s="35">
        <f t="shared" si="21"/>
        <v>-0.0011938483200000006</v>
      </c>
      <c r="X74" s="35">
        <f t="shared" si="22"/>
        <v>0.00012659507200000008</v>
      </c>
      <c r="Y74" s="35">
        <f t="shared" si="23"/>
        <v>-0.7577787988480003</v>
      </c>
      <c r="Z74" s="36">
        <f t="shared" si="24"/>
        <v>0.08657062668788017</v>
      </c>
    </row>
    <row r="75" spans="2:26" ht="12.75">
      <c r="B75">
        <v>10</v>
      </c>
      <c r="C75" s="2">
        <v>-3.7896E-08</v>
      </c>
      <c r="D75" s="2">
        <v>2.48517E-09</v>
      </c>
      <c r="H75" s="26"/>
      <c r="I75" s="34">
        <v>0.5</v>
      </c>
      <c r="J75" s="34"/>
      <c r="K75" s="35">
        <f t="shared" si="16"/>
        <v>0.081969</v>
      </c>
      <c r="L75" s="35">
        <f t="shared" si="16"/>
        <v>-0.0039383875</v>
      </c>
      <c r="M75" s="35">
        <f t="shared" si="16"/>
        <v>0.00016556875</v>
      </c>
      <c r="N75" s="35">
        <f t="shared" si="16"/>
        <v>0.0003863375</v>
      </c>
      <c r="O75" s="35">
        <f t="shared" si="17"/>
        <v>0.07858251875</v>
      </c>
      <c r="P75" s="36">
        <f t="shared" si="18"/>
        <v>0.10909391320636641</v>
      </c>
      <c r="R75" s="26"/>
      <c r="S75" s="34">
        <f t="shared" si="15"/>
        <v>0.5</v>
      </c>
      <c r="T75" s="28"/>
      <c r="U75" s="35">
        <f t="shared" si="19"/>
        <v>-1.1855125</v>
      </c>
      <c r="V75" s="35">
        <f t="shared" si="20"/>
        <v>0.0039383875</v>
      </c>
      <c r="W75" s="35">
        <f t="shared" si="21"/>
        <v>-0.00291466875</v>
      </c>
      <c r="X75" s="35">
        <f t="shared" si="22"/>
        <v>0.0003863375</v>
      </c>
      <c r="Y75" s="35">
        <f t="shared" si="23"/>
        <v>-1.1841024437499998</v>
      </c>
      <c r="Z75" s="36">
        <f t="shared" si="24"/>
        <v>0.10800992847049926</v>
      </c>
    </row>
    <row r="76" spans="2:26" ht="12.75">
      <c r="B76">
        <v>12</v>
      </c>
      <c r="C76" s="2">
        <v>1.60473E-09</v>
      </c>
      <c r="D76" s="2">
        <v>6.86221E-10</v>
      </c>
      <c r="H76" s="26"/>
      <c r="I76" s="34">
        <v>0.6</v>
      </c>
      <c r="J76" s="34"/>
      <c r="K76" s="35">
        <f t="shared" si="16"/>
        <v>0.11803535999999999</v>
      </c>
      <c r="L76" s="35">
        <f t="shared" si="16"/>
        <v>-0.006805533600000001</v>
      </c>
      <c r="M76" s="35">
        <f t="shared" si="16"/>
        <v>0.00034332336</v>
      </c>
      <c r="N76" s="35">
        <f t="shared" si="16"/>
        <v>0.0009613313279999999</v>
      </c>
      <c r="O76" s="35">
        <f t="shared" si="17"/>
        <v>0.11253448108799999</v>
      </c>
      <c r="P76" s="36">
        <f t="shared" si="18"/>
        <v>0.13092835055118648</v>
      </c>
      <c r="R76" s="26"/>
      <c r="S76" s="34">
        <f t="shared" si="15"/>
        <v>0.6</v>
      </c>
      <c r="T76" s="28"/>
      <c r="U76" s="35">
        <f t="shared" si="19"/>
        <v>-1.7071379999999998</v>
      </c>
      <c r="V76" s="35">
        <f t="shared" si="20"/>
        <v>0.006805533600000001</v>
      </c>
      <c r="W76" s="35">
        <f t="shared" si="21"/>
        <v>-0.00604385712</v>
      </c>
      <c r="X76" s="35">
        <f t="shared" si="22"/>
        <v>0.0009613313279999999</v>
      </c>
      <c r="Y76" s="35">
        <f t="shared" si="23"/>
        <v>-1.705414992192</v>
      </c>
      <c r="Z76" s="36">
        <f t="shared" si="24"/>
        <v>0.12936768455916295</v>
      </c>
    </row>
    <row r="77" spans="2:26" ht="12.75">
      <c r="B77">
        <v>15</v>
      </c>
      <c r="C77" s="2">
        <v>1.17302E-10</v>
      </c>
      <c r="D77" s="2">
        <v>-1.29404E-10</v>
      </c>
      <c r="H77" s="26"/>
      <c r="I77" s="34">
        <v>0.7</v>
      </c>
      <c r="J77" s="34"/>
      <c r="K77" s="35">
        <f t="shared" si="16"/>
        <v>0.16065923999999998</v>
      </c>
      <c r="L77" s="35">
        <f t="shared" si="16"/>
        <v>-0.010806935299999999</v>
      </c>
      <c r="M77" s="35">
        <f t="shared" si="16"/>
        <v>0.0006360489099999998</v>
      </c>
      <c r="N77" s="35">
        <f t="shared" si="16"/>
        <v>0.002077815795999999</v>
      </c>
      <c r="O77" s="35">
        <f t="shared" si="17"/>
        <v>0.15256616940599999</v>
      </c>
      <c r="P77" s="36">
        <f t="shared" si="18"/>
        <v>0.15276800719484696</v>
      </c>
      <c r="R77" s="26"/>
      <c r="S77" s="34">
        <f t="shared" si="15"/>
        <v>0.7</v>
      </c>
      <c r="T77" s="28"/>
      <c r="U77" s="35">
        <f t="shared" si="19"/>
        <v>-2.3236044999999996</v>
      </c>
      <c r="V77" s="35">
        <f t="shared" si="20"/>
        <v>0.010806935299999999</v>
      </c>
      <c r="W77" s="35">
        <f t="shared" si="21"/>
        <v>-0.011196991469999997</v>
      </c>
      <c r="X77" s="35">
        <f t="shared" si="22"/>
        <v>0.002077815795999999</v>
      </c>
      <c r="Y77" s="35">
        <f t="shared" si="23"/>
        <v>-2.3219167403739993</v>
      </c>
      <c r="Z77" s="36">
        <f t="shared" si="24"/>
        <v>0.15064372300439066</v>
      </c>
    </row>
    <row r="78" spans="2:26" ht="12.75">
      <c r="B78">
        <v>18</v>
      </c>
      <c r="C78" s="2">
        <v>-1.26345E-10</v>
      </c>
      <c r="D78" s="2">
        <v>9.05477E-11</v>
      </c>
      <c r="H78" s="26"/>
      <c r="I78" s="34">
        <v>0.8</v>
      </c>
      <c r="J78" s="34"/>
      <c r="K78" s="35">
        <f t="shared" si="16"/>
        <v>0.20984064000000005</v>
      </c>
      <c r="L78" s="35">
        <f>L$10*$I78^L$13</f>
        <v>-0.016131635200000004</v>
      </c>
      <c r="M78" s="35">
        <f t="shared" si="16"/>
        <v>0.0010850713600000005</v>
      </c>
      <c r="N78" s="35">
        <f t="shared" si="16"/>
        <v>0.004051042304000003</v>
      </c>
      <c r="O78" s="35">
        <f t="shared" si="17"/>
        <v>0.19884511846400005</v>
      </c>
      <c r="P78" s="36">
        <f t="shared" si="18"/>
        <v>0.1746130269619185</v>
      </c>
      <c r="R78" s="26"/>
      <c r="S78" s="34">
        <f t="shared" si="15"/>
        <v>0.8</v>
      </c>
      <c r="T78" s="28"/>
      <c r="U78" s="35">
        <f t="shared" si="19"/>
        <v>-3.0349120000000007</v>
      </c>
      <c r="V78" s="35">
        <f t="shared" si="20"/>
        <v>0.016131635200000004</v>
      </c>
      <c r="W78" s="35">
        <f t="shared" si="21"/>
        <v>-0.01910157312000001</v>
      </c>
      <c r="X78" s="35">
        <f t="shared" si="22"/>
        <v>0.004051042304000003</v>
      </c>
      <c r="Y78" s="35">
        <f t="shared" si="23"/>
        <v>-3.033830895616001</v>
      </c>
      <c r="Z78" s="36">
        <f t="shared" si="24"/>
        <v>0.17183785218805517</v>
      </c>
    </row>
    <row r="79" spans="2:26" ht="12.75">
      <c r="B79">
        <v>20</v>
      </c>
      <c r="C79" s="2">
        <v>8.626E-13</v>
      </c>
      <c r="D79" s="2">
        <v>1.45543E-11</v>
      </c>
      <c r="H79" s="26"/>
      <c r="I79" s="34">
        <v>0.9</v>
      </c>
      <c r="J79" s="34"/>
      <c r="K79" s="35">
        <f t="shared" si="16"/>
        <v>0.26557956</v>
      </c>
      <c r="L79" s="35">
        <f t="shared" si="16"/>
        <v>-0.022968675900000006</v>
      </c>
      <c r="M79" s="35">
        <f t="shared" si="16"/>
        <v>0.0017380745100000004</v>
      </c>
      <c r="N79" s="35">
        <f t="shared" si="16"/>
        <v>0.007300109772000002</v>
      </c>
      <c r="O79" s="35">
        <f t="shared" si="17"/>
        <v>0.25164906838199996</v>
      </c>
      <c r="P79" s="36">
        <f t="shared" si="18"/>
        <v>0.19646364828562826</v>
      </c>
      <c r="R79" s="26"/>
      <c r="S79" s="34">
        <f t="shared" si="15"/>
        <v>0.9</v>
      </c>
      <c r="T79" s="28"/>
      <c r="U79" s="35">
        <f t="shared" si="19"/>
        <v>-3.8410605</v>
      </c>
      <c r="V79" s="35">
        <f t="shared" si="20"/>
        <v>0.022968675900000006</v>
      </c>
      <c r="W79" s="35">
        <f t="shared" si="21"/>
        <v>-0.030597026670000006</v>
      </c>
      <c r="X79" s="35">
        <f t="shared" si="22"/>
        <v>0.007300109772000002</v>
      </c>
      <c r="Y79" s="35">
        <f t="shared" si="23"/>
        <v>-3.8413887409980005</v>
      </c>
      <c r="Z79" s="36">
        <f t="shared" si="24"/>
        <v>0.19294987355918297</v>
      </c>
    </row>
    <row r="80" spans="2:26" ht="12.75">
      <c r="B80">
        <v>21</v>
      </c>
      <c r="C80" s="2">
        <v>-9.09997E-12</v>
      </c>
      <c r="D80" s="2">
        <v>6.39161E-11</v>
      </c>
      <c r="H80" s="26"/>
      <c r="I80" s="34">
        <v>1</v>
      </c>
      <c r="J80" s="34"/>
      <c r="K80" s="35">
        <f t="shared" si="16"/>
        <v>0.327876</v>
      </c>
      <c r="L80" s="35">
        <f t="shared" si="16"/>
        <v>-0.0315071</v>
      </c>
      <c r="M80" s="35">
        <f t="shared" si="16"/>
        <v>0.0026491</v>
      </c>
      <c r="N80" s="35">
        <f t="shared" si="16"/>
        <v>0.0123628</v>
      </c>
      <c r="O80" s="35">
        <f t="shared" si="17"/>
        <v>0.3113808</v>
      </c>
      <c r="P80" s="36">
        <f t="shared" si="18"/>
        <v>0.21832021694366077</v>
      </c>
      <c r="R80" s="26"/>
      <c r="S80" s="34">
        <f t="shared" si="15"/>
        <v>1</v>
      </c>
      <c r="T80" s="28"/>
      <c r="U80" s="35">
        <f t="shared" si="19"/>
        <v>-4.74205</v>
      </c>
      <c r="V80" s="35">
        <f t="shared" si="20"/>
        <v>0.0315071</v>
      </c>
      <c r="W80" s="35">
        <f t="shared" si="21"/>
        <v>-0.0466347</v>
      </c>
      <c r="X80" s="35">
        <f t="shared" si="22"/>
        <v>0.0123628</v>
      </c>
      <c r="Y80" s="35">
        <f t="shared" si="23"/>
        <v>-4.7448148</v>
      </c>
      <c r="Z80" s="36">
        <f t="shared" si="24"/>
        <v>0.21397959436975517</v>
      </c>
    </row>
    <row r="81" spans="2:26" ht="12.75">
      <c r="B81">
        <v>25</v>
      </c>
      <c r="C81" s="2">
        <v>1.87748E-12</v>
      </c>
      <c r="D81" s="2">
        <v>8.46849E-14</v>
      </c>
      <c r="H81" s="26"/>
      <c r="I81" s="34">
        <v>1.1</v>
      </c>
      <c r="J81" s="34"/>
      <c r="K81" s="35">
        <f t="shared" si="16"/>
        <v>0.39672996000000005</v>
      </c>
      <c r="L81" s="35">
        <f t="shared" si="16"/>
        <v>-0.041935950100000015</v>
      </c>
      <c r="M81" s="35">
        <f t="shared" si="16"/>
        <v>0.0038785473100000013</v>
      </c>
      <c r="N81" s="35">
        <f t="shared" si="16"/>
        <v>0.019910413028000007</v>
      </c>
      <c r="O81" s="35">
        <f t="shared" si="17"/>
        <v>0.378582970238</v>
      </c>
      <c r="P81" s="36">
        <f t="shared" si="18"/>
        <v>0.240183198793958</v>
      </c>
      <c r="R81" s="26"/>
      <c r="S81" s="34">
        <f t="shared" si="15"/>
        <v>1.1</v>
      </c>
      <c r="T81" s="28"/>
      <c r="U81" s="35">
        <f t="shared" si="19"/>
        <v>-5.737880500000001</v>
      </c>
      <c r="V81" s="35">
        <f t="shared" si="20"/>
        <v>0.041935950100000015</v>
      </c>
      <c r="W81" s="35">
        <f t="shared" si="21"/>
        <v>-0.06827786427000002</v>
      </c>
      <c r="X81" s="35">
        <f t="shared" si="22"/>
        <v>0.019910413028000007</v>
      </c>
      <c r="Y81" s="35">
        <f t="shared" si="23"/>
        <v>-5.744312001142001</v>
      </c>
      <c r="Z81" s="36">
        <f t="shared" si="24"/>
        <v>0.2349268404105076</v>
      </c>
    </row>
    <row r="82" spans="2:26" ht="12.75">
      <c r="B82">
        <v>27</v>
      </c>
      <c r="C82" s="2">
        <v>-3.08672E-12</v>
      </c>
      <c r="D82" s="2">
        <v>-2.13174E-12</v>
      </c>
      <c r="H82" s="26"/>
      <c r="I82" s="34">
        <v>1.2</v>
      </c>
      <c r="J82" s="34"/>
      <c r="K82" s="35">
        <f t="shared" si="16"/>
        <v>0.47214143999999997</v>
      </c>
      <c r="L82" s="35">
        <f t="shared" si="16"/>
        <v>-0.05444426880000001</v>
      </c>
      <c r="M82" s="35">
        <f t="shared" si="16"/>
        <v>0.00549317376</v>
      </c>
      <c r="N82" s="35">
        <f t="shared" si="16"/>
        <v>0.030762602495999998</v>
      </c>
      <c r="O82" s="35">
        <f t="shared" si="17"/>
        <v>0.45395294745599996</v>
      </c>
      <c r="P82" s="36">
        <f t="shared" si="18"/>
        <v>0.26205319251052017</v>
      </c>
      <c r="R82" s="26"/>
      <c r="S82" s="34">
        <f t="shared" si="15"/>
        <v>1.2</v>
      </c>
      <c r="T82" s="28"/>
      <c r="U82" s="35">
        <f t="shared" si="19"/>
        <v>-6.828551999999999</v>
      </c>
      <c r="V82" s="35">
        <f t="shared" si="20"/>
        <v>0.05444426880000001</v>
      </c>
      <c r="W82" s="35">
        <f t="shared" si="21"/>
        <v>-0.09670171392</v>
      </c>
      <c r="X82" s="35">
        <f>X$14*N$10*$S82^X$13</f>
        <v>0.030762602495999998</v>
      </c>
      <c r="Y82" s="35">
        <f t="shared" si="23"/>
        <v>-6.840046842623999</v>
      </c>
      <c r="Z82" s="36">
        <f t="shared" si="24"/>
        <v>0.2557914687467315</v>
      </c>
    </row>
    <row r="83" spans="2:26" ht="12.75">
      <c r="B83">
        <v>28</v>
      </c>
      <c r="C83" s="2">
        <v>1.65159E-13</v>
      </c>
      <c r="D83" s="2">
        <v>6.5282E-13</v>
      </c>
      <c r="H83" s="26"/>
      <c r="I83" s="34">
        <v>1.3</v>
      </c>
      <c r="J83" s="34"/>
      <c r="K83" s="35">
        <f t="shared" si="16"/>
        <v>0.5541104400000001</v>
      </c>
      <c r="L83" s="35">
        <f t="shared" si="16"/>
        <v>-0.06922109870000002</v>
      </c>
      <c r="M83" s="35">
        <f t="shared" si="16"/>
        <v>0.007566094510000002</v>
      </c>
      <c r="N83" s="35">
        <f t="shared" si="16"/>
        <v>0.045902211004000014</v>
      </c>
      <c r="O83" s="35">
        <f t="shared" si="17"/>
        <v>0.5383576468140001</v>
      </c>
      <c r="P83" s="36">
        <f t="shared" si="18"/>
        <v>0.28393094231920624</v>
      </c>
      <c r="R83" s="26"/>
      <c r="S83" s="34">
        <f t="shared" si="15"/>
        <v>1.3</v>
      </c>
      <c r="T83" s="28"/>
      <c r="U83" s="35">
        <f t="shared" si="19"/>
        <v>-8.0140645</v>
      </c>
      <c r="V83" s="35">
        <f t="shared" si="20"/>
        <v>0.06922109870000002</v>
      </c>
      <c r="W83" s="35">
        <f t="shared" si="21"/>
        <v>-0.13319336667000004</v>
      </c>
      <c r="X83" s="35">
        <f>X$14*N$10*$S83^X$13</f>
        <v>0.045902211004000014</v>
      </c>
      <c r="Y83" s="35">
        <f t="shared" si="23"/>
        <v>-8.032134556966</v>
      </c>
      <c r="Z83" s="36">
        <f t="shared" si="24"/>
        <v>0.27657338045407404</v>
      </c>
    </row>
    <row r="84" spans="2:26" ht="12.75">
      <c r="B84">
        <v>30</v>
      </c>
      <c r="C84" s="2">
        <v>3.47256E-13</v>
      </c>
      <c r="D84" s="2">
        <v>5.51304E-14</v>
      </c>
      <c r="H84" s="26"/>
      <c r="I84" s="34">
        <v>1.4</v>
      </c>
      <c r="J84" s="34"/>
      <c r="K84" s="35">
        <f t="shared" si="16"/>
        <v>0.6426369599999999</v>
      </c>
      <c r="L84" s="35">
        <f t="shared" si="16"/>
        <v>-0.08645548239999999</v>
      </c>
      <c r="M84" s="35">
        <f t="shared" si="16"/>
        <v>0.010176782559999997</v>
      </c>
      <c r="N84" s="35">
        <f t="shared" si="16"/>
        <v>0.06649010547199997</v>
      </c>
      <c r="O84" s="35">
        <f t="shared" si="17"/>
        <v>0.6328483656319999</v>
      </c>
      <c r="P84" s="36">
        <f t="shared" si="18"/>
        <v>0.3058173507335342</v>
      </c>
      <c r="R84" s="26"/>
      <c r="S84" s="34">
        <f t="shared" si="15"/>
        <v>1.4</v>
      </c>
      <c r="T84" s="28"/>
      <c r="U84" s="35">
        <f t="shared" si="19"/>
        <v>-9.294417999999999</v>
      </c>
      <c r="V84" s="35">
        <f t="shared" si="20"/>
        <v>0.08645548239999999</v>
      </c>
      <c r="W84" s="35">
        <f t="shared" si="21"/>
        <v>-0.17915186351999995</v>
      </c>
      <c r="X84" s="35">
        <f t="shared" si="22"/>
        <v>0.06649010547199997</v>
      </c>
      <c r="Y84" s="35">
        <f t="shared" si="23"/>
        <v>-9.320624275647997</v>
      </c>
      <c r="Z84" s="36">
        <f t="shared" si="24"/>
        <v>0.29727253335433873</v>
      </c>
    </row>
    <row r="85" spans="1:26" ht="12.75">
      <c r="A85" t="s">
        <v>11</v>
      </c>
      <c r="H85" s="26"/>
      <c r="I85" s="34">
        <v>1.5</v>
      </c>
      <c r="J85" s="34"/>
      <c r="K85" s="35">
        <f t="shared" si="16"/>
        <v>0.737721</v>
      </c>
      <c r="L85" s="35">
        <f t="shared" si="16"/>
        <v>-0.1063364625</v>
      </c>
      <c r="M85" s="35">
        <f t="shared" si="16"/>
        <v>0.013411068750000001</v>
      </c>
      <c r="N85" s="35">
        <f>N$10*$I85^N$13</f>
        <v>0.0938800125</v>
      </c>
      <c r="O85" s="35">
        <f t="shared" si="17"/>
        <v>0.73867561875</v>
      </c>
      <c r="P85" s="36">
        <f t="shared" si="18"/>
        <v>0.327713491290482</v>
      </c>
      <c r="R85" s="26"/>
      <c r="S85" s="34">
        <f t="shared" si="15"/>
        <v>1.5</v>
      </c>
      <c r="T85" s="28"/>
      <c r="U85" s="35">
        <f t="shared" si="19"/>
        <v>-10.6696125</v>
      </c>
      <c r="V85" s="35">
        <f t="shared" si="20"/>
        <v>0.1063364625</v>
      </c>
      <c r="W85" s="35">
        <f t="shared" si="21"/>
        <v>-0.23608816875</v>
      </c>
      <c r="X85" s="35">
        <f t="shared" si="22"/>
        <v>0.0938800125</v>
      </c>
      <c r="Y85" s="35">
        <f t="shared" si="23"/>
        <v>-10.70548419375</v>
      </c>
      <c r="Z85" s="36">
        <f t="shared" si="24"/>
        <v>0.3178889547512862</v>
      </c>
    </row>
    <row r="86" spans="1:26" ht="12.75">
      <c r="A86" t="s">
        <v>11</v>
      </c>
      <c r="H86" s="39"/>
      <c r="I86" s="40">
        <v>1.6</v>
      </c>
      <c r="J86" s="40"/>
      <c r="K86" s="41">
        <f t="shared" si="16"/>
        <v>0.8393625600000002</v>
      </c>
      <c r="L86" s="41">
        <f t="shared" si="16"/>
        <v>-0.12905308160000004</v>
      </c>
      <c r="M86" s="41">
        <f t="shared" si="16"/>
        <v>0.017361141760000007</v>
      </c>
      <c r="N86" s="41">
        <f t="shared" si="16"/>
        <v>0.12963335372800008</v>
      </c>
      <c r="O86" s="41">
        <f t="shared" si="17"/>
        <v>0.8573039738880003</v>
      </c>
      <c r="P86" s="42">
        <f t="shared" si="18"/>
        <v>0.34962062128628746</v>
      </c>
      <c r="R86" s="39"/>
      <c r="S86" s="40">
        <f t="shared" si="15"/>
        <v>1.6</v>
      </c>
      <c r="T86" s="44"/>
      <c r="U86" s="41">
        <f t="shared" si="19"/>
        <v>-12.139648000000003</v>
      </c>
      <c r="V86" s="41">
        <f t="shared" si="20"/>
        <v>0.12905308160000004</v>
      </c>
      <c r="W86" s="41">
        <f t="shared" si="21"/>
        <v>-0.30562516992000016</v>
      </c>
      <c r="X86" s="41">
        <f t="shared" si="22"/>
        <v>0.12963335372800008</v>
      </c>
      <c r="Y86" s="41">
        <f>SUM(U86:X86)</f>
        <v>-12.186586734592003</v>
      </c>
      <c r="Z86" s="42">
        <f t="shared" si="24"/>
        <v>0.33842275416643436</v>
      </c>
    </row>
    <row r="87" spans="1:3" ht="12.75">
      <c r="A87" t="s">
        <v>33</v>
      </c>
      <c r="B87" t="s">
        <v>34</v>
      </c>
      <c r="C87" t="s">
        <v>35</v>
      </c>
    </row>
    <row r="88" spans="1:2" ht="12.75">
      <c r="A88" t="s">
        <v>36</v>
      </c>
      <c r="B88">
        <v>4153994</v>
      </c>
    </row>
    <row r="89" spans="1:2" ht="12.75">
      <c r="A89" t="s">
        <v>37</v>
      </c>
      <c r="B89">
        <v>4154089</v>
      </c>
    </row>
    <row r="90" spans="1:2" ht="12.75">
      <c r="A90" t="s">
        <v>38</v>
      </c>
      <c r="B90">
        <v>124867</v>
      </c>
    </row>
    <row r="91" spans="1:2" ht="12.75">
      <c r="A91" t="s">
        <v>39</v>
      </c>
      <c r="B91">
        <v>2</v>
      </c>
    </row>
    <row r="92" spans="1:2" ht="12.75">
      <c r="A92" t="s">
        <v>40</v>
      </c>
      <c r="B92">
        <v>-0.00049</v>
      </c>
    </row>
    <row r="93" spans="1:2" ht="12.75">
      <c r="A93" t="s">
        <v>41</v>
      </c>
      <c r="B93">
        <v>0.00994</v>
      </c>
    </row>
    <row r="94" spans="1:2" ht="12.75">
      <c r="A94" t="s">
        <v>42</v>
      </c>
      <c r="B94">
        <v>1302.47</v>
      </c>
    </row>
    <row r="95" spans="1:2" ht="12.75">
      <c r="A95" t="s">
        <v>43</v>
      </c>
      <c r="B95">
        <v>104.1425</v>
      </c>
    </row>
    <row r="96" spans="1:2" ht="12.75">
      <c r="A96" t="s">
        <v>44</v>
      </c>
      <c r="B96" s="2">
        <v>7.28482</v>
      </c>
    </row>
    <row r="97" spans="1:2" ht="12.75">
      <c r="A97" t="s">
        <v>45</v>
      </c>
      <c r="B97" s="2">
        <v>0</v>
      </c>
    </row>
    <row r="98" spans="1:2" ht="12.75">
      <c r="A98" t="s">
        <v>46</v>
      </c>
      <c r="B98" s="2">
        <v>0</v>
      </c>
    </row>
    <row r="99" ht="12.75">
      <c r="A99" t="s">
        <v>11</v>
      </c>
    </row>
    <row r="100" ht="12.75">
      <c r="A100" t="s">
        <v>47</v>
      </c>
    </row>
    <row r="101" spans="1:2" ht="12.75">
      <c r="A101" t="s">
        <v>48</v>
      </c>
      <c r="B101">
        <v>1</v>
      </c>
    </row>
    <row r="102" spans="1:2" ht="12.75">
      <c r="A102" t="s">
        <v>49</v>
      </c>
      <c r="B102">
        <v>1</v>
      </c>
    </row>
    <row r="103" spans="1:2" ht="12.75">
      <c r="A103" t="s">
        <v>50</v>
      </c>
      <c r="B103">
        <v>1</v>
      </c>
    </row>
    <row r="104" spans="1:2" ht="12.75">
      <c r="A104" t="s">
        <v>51</v>
      </c>
      <c r="B104">
        <v>1</v>
      </c>
    </row>
    <row r="105" spans="1:2" ht="12.75">
      <c r="A105" t="s">
        <v>52</v>
      </c>
      <c r="B105">
        <v>0</v>
      </c>
    </row>
    <row r="106" spans="1:2" ht="12.75">
      <c r="A106" t="s">
        <v>53</v>
      </c>
      <c r="B106">
        <v>0</v>
      </c>
    </row>
    <row r="107" spans="1:2" ht="12.75">
      <c r="A107" t="s">
        <v>54</v>
      </c>
      <c r="B107">
        <v>0</v>
      </c>
    </row>
    <row r="108" spans="1:2" ht="12.75">
      <c r="A108" t="s">
        <v>55</v>
      </c>
      <c r="B108">
        <v>0</v>
      </c>
    </row>
    <row r="109" ht="12.75">
      <c r="A109" t="s">
        <v>56</v>
      </c>
    </row>
    <row r="110" spans="1:4" ht="12.75">
      <c r="A110" t="s">
        <v>56</v>
      </c>
      <c r="B110" t="s">
        <v>57</v>
      </c>
      <c r="C110" t="s">
        <v>58</v>
      </c>
      <c r="D110" t="s">
        <v>59</v>
      </c>
    </row>
    <row r="111" spans="2:4" ht="12.75">
      <c r="B111">
        <v>1</v>
      </c>
      <c r="C111" s="2">
        <v>1.68693E-07</v>
      </c>
      <c r="D111" s="2">
        <v>7.14527E-08</v>
      </c>
    </row>
    <row r="112" spans="2:4" ht="12.75">
      <c r="B112">
        <v>2</v>
      </c>
      <c r="C112" s="2">
        <v>1</v>
      </c>
      <c r="D112" s="2">
        <v>-1.71091E-05</v>
      </c>
    </row>
    <row r="113" spans="2:4" ht="12.75">
      <c r="B113">
        <v>3</v>
      </c>
      <c r="C113" s="2">
        <v>2.56839E-05</v>
      </c>
      <c r="D113" s="2">
        <v>0.000165633</v>
      </c>
    </row>
    <row r="114" spans="2:4" ht="12.75">
      <c r="B114">
        <v>4</v>
      </c>
      <c r="C114" s="2">
        <v>-3.954E-06</v>
      </c>
      <c r="D114" s="2">
        <v>-8.3187E-06</v>
      </c>
    </row>
    <row r="115" spans="2:4" ht="12.75">
      <c r="B115">
        <v>5</v>
      </c>
      <c r="C115" s="2">
        <v>5.48243E-09</v>
      </c>
      <c r="D115" s="2">
        <v>-1.5884E-06</v>
      </c>
    </row>
    <row r="116" spans="2:4" ht="12.75">
      <c r="B116">
        <v>6</v>
      </c>
      <c r="C116" s="2">
        <v>5.71546E-06</v>
      </c>
      <c r="D116" s="2">
        <v>2.61359E-08</v>
      </c>
    </row>
    <row r="117" spans="2:4" ht="12.75">
      <c r="B117">
        <v>9</v>
      </c>
      <c r="C117" s="2">
        <v>-5.64641E-09</v>
      </c>
      <c r="D117" s="2">
        <v>-5.55813E-09</v>
      </c>
    </row>
    <row r="118" spans="2:4" ht="12.75">
      <c r="B118">
        <v>10</v>
      </c>
      <c r="C118" s="2">
        <v>-3.19304E-08</v>
      </c>
      <c r="D118" s="2">
        <v>2.72323E-09</v>
      </c>
    </row>
    <row r="119" spans="2:4" ht="12.75">
      <c r="B119">
        <v>12</v>
      </c>
      <c r="C119" s="2">
        <v>1.43044E-09</v>
      </c>
      <c r="D119" s="2">
        <v>1.42887E-09</v>
      </c>
    </row>
    <row r="120" spans="2:4" ht="12.75">
      <c r="B120">
        <v>15</v>
      </c>
      <c r="C120" s="2">
        <v>7.617E-11</v>
      </c>
      <c r="D120" s="2">
        <v>-1.89474E-10</v>
      </c>
    </row>
    <row r="121" spans="2:4" ht="12.75">
      <c r="B121">
        <v>18</v>
      </c>
      <c r="C121" s="2">
        <v>-1.02938E-10</v>
      </c>
      <c r="D121" s="2">
        <v>9.25442E-11</v>
      </c>
    </row>
    <row r="122" spans="2:4" ht="12.75">
      <c r="B122">
        <v>20</v>
      </c>
      <c r="C122" s="2">
        <v>3.67628E-12</v>
      </c>
      <c r="D122" s="2">
        <v>3.74293E-11</v>
      </c>
    </row>
    <row r="123" spans="2:4" ht="12.75">
      <c r="B123">
        <v>21</v>
      </c>
      <c r="C123" s="2">
        <v>-1.63224E-11</v>
      </c>
      <c r="D123" s="2">
        <v>6.64778E-11</v>
      </c>
    </row>
    <row r="124" spans="2:4" ht="12.75">
      <c r="B124">
        <v>25</v>
      </c>
      <c r="C124" s="2">
        <v>-9.43258E-14</v>
      </c>
      <c r="D124" s="2">
        <v>-5.01233E-13</v>
      </c>
    </row>
    <row r="125" spans="2:4" ht="12.75">
      <c r="B125">
        <v>27</v>
      </c>
      <c r="C125" s="2">
        <v>-3.45147E-12</v>
      </c>
      <c r="D125" s="2">
        <v>-2.14666E-12</v>
      </c>
    </row>
    <row r="126" spans="2:4" ht="12.75">
      <c r="B126">
        <v>28</v>
      </c>
      <c r="C126" s="2">
        <v>-8.78731E-14</v>
      </c>
      <c r="D126" s="2">
        <v>7.34447E-13</v>
      </c>
    </row>
    <row r="127" spans="2:4" ht="12.75">
      <c r="B127">
        <v>30</v>
      </c>
      <c r="C127" s="2">
        <v>3.10985E-13</v>
      </c>
      <c r="D127" s="2">
        <v>6.07592E-14</v>
      </c>
    </row>
    <row r="128" ht="12.75">
      <c r="A128" t="s">
        <v>11</v>
      </c>
    </row>
    <row r="129" ht="12.75">
      <c r="A129" t="s">
        <v>11</v>
      </c>
    </row>
    <row r="130" spans="1:3" ht="12.75">
      <c r="A130" t="s">
        <v>33</v>
      </c>
      <c r="B130" t="s">
        <v>34</v>
      </c>
      <c r="C130" t="s">
        <v>35</v>
      </c>
    </row>
    <row r="131" spans="1:2" ht="12.75">
      <c r="A131" t="s">
        <v>36</v>
      </c>
      <c r="B131">
        <v>4153994</v>
      </c>
    </row>
    <row r="132" spans="1:2" ht="12.75">
      <c r="A132" t="s">
        <v>37</v>
      </c>
      <c r="B132">
        <v>4154122</v>
      </c>
    </row>
    <row r="133" spans="1:2" ht="12.75">
      <c r="A133" t="s">
        <v>38</v>
      </c>
      <c r="B133">
        <v>124867</v>
      </c>
    </row>
    <row r="134" spans="1:2" ht="12.75">
      <c r="A134" t="s">
        <v>39</v>
      </c>
      <c r="B134">
        <v>2</v>
      </c>
    </row>
    <row r="135" spans="1:2" ht="12.75">
      <c r="A135" t="s">
        <v>40</v>
      </c>
      <c r="B135">
        <v>-0.00073</v>
      </c>
    </row>
    <row r="136" spans="1:2" ht="12.75">
      <c r="A136" t="s">
        <v>41</v>
      </c>
      <c r="B136">
        <v>0.01253</v>
      </c>
    </row>
    <row r="137" spans="1:2" ht="12.75">
      <c r="A137" t="s">
        <v>42</v>
      </c>
      <c r="B137">
        <v>1502.18</v>
      </c>
    </row>
    <row r="138" spans="1:2" ht="12.75">
      <c r="A138" t="s">
        <v>43</v>
      </c>
      <c r="B138">
        <v>104.1429</v>
      </c>
    </row>
    <row r="139" spans="1:2" ht="12.75">
      <c r="A139" t="s">
        <v>44</v>
      </c>
      <c r="B139" s="2">
        <v>7.90087</v>
      </c>
    </row>
    <row r="140" spans="1:2" ht="12.75">
      <c r="A140" t="s">
        <v>45</v>
      </c>
      <c r="B140" s="2">
        <v>0</v>
      </c>
    </row>
    <row r="141" spans="1:2" ht="12.75">
      <c r="A141" t="s">
        <v>46</v>
      </c>
      <c r="B141" s="2">
        <v>0</v>
      </c>
    </row>
    <row r="142" ht="12.75">
      <c r="A142" t="s">
        <v>11</v>
      </c>
    </row>
    <row r="143" ht="12.75">
      <c r="A143" t="s">
        <v>47</v>
      </c>
    </row>
    <row r="144" spans="1:2" ht="12.75">
      <c r="A144" t="s">
        <v>48</v>
      </c>
      <c r="B144">
        <v>1</v>
      </c>
    </row>
    <row r="145" spans="1:2" ht="12.75">
      <c r="A145" t="s">
        <v>49</v>
      </c>
      <c r="B145">
        <v>1</v>
      </c>
    </row>
    <row r="146" spans="1:2" ht="12.75">
      <c r="A146" t="s">
        <v>50</v>
      </c>
      <c r="B146">
        <v>1</v>
      </c>
    </row>
    <row r="147" spans="1:2" ht="12.75">
      <c r="A147" t="s">
        <v>51</v>
      </c>
      <c r="B147">
        <v>1</v>
      </c>
    </row>
    <row r="148" spans="1:2" ht="12.75">
      <c r="A148" t="s">
        <v>52</v>
      </c>
      <c r="B148">
        <v>0</v>
      </c>
    </row>
    <row r="149" spans="1:2" ht="12.75">
      <c r="A149" t="s">
        <v>53</v>
      </c>
      <c r="B149">
        <v>0</v>
      </c>
    </row>
    <row r="150" spans="1:2" ht="12.75">
      <c r="A150" t="s">
        <v>54</v>
      </c>
      <c r="B150">
        <v>0</v>
      </c>
    </row>
    <row r="151" spans="1:2" ht="12.75">
      <c r="A151" t="s">
        <v>55</v>
      </c>
      <c r="B151">
        <v>0</v>
      </c>
    </row>
    <row r="152" ht="12.75">
      <c r="A152" t="s">
        <v>56</v>
      </c>
    </row>
    <row r="153" spans="1:4" ht="12.75">
      <c r="A153" t="s">
        <v>56</v>
      </c>
      <c r="B153" t="s">
        <v>57</v>
      </c>
      <c r="C153" t="s">
        <v>58</v>
      </c>
      <c r="D153" t="s">
        <v>59</v>
      </c>
    </row>
    <row r="154" spans="2:4" ht="12.75">
      <c r="B154">
        <v>1</v>
      </c>
      <c r="C154" s="2">
        <v>-4.1096E-10</v>
      </c>
      <c r="D154" s="2">
        <v>-1.41529E-08</v>
      </c>
    </row>
    <row r="155" spans="2:4" ht="12.75">
      <c r="B155">
        <v>2</v>
      </c>
      <c r="C155" s="2">
        <v>0.999995</v>
      </c>
      <c r="D155" s="2">
        <v>1.97726E-07</v>
      </c>
    </row>
    <row r="156" spans="2:4" ht="12.75">
      <c r="B156">
        <v>3</v>
      </c>
      <c r="C156" s="2">
        <v>2.70135E-05</v>
      </c>
      <c r="D156" s="2">
        <v>0.000326007</v>
      </c>
    </row>
    <row r="157" spans="2:4" ht="12.75">
      <c r="B157">
        <v>4</v>
      </c>
      <c r="C157" s="2">
        <v>-3.77573E-06</v>
      </c>
      <c r="D157" s="2">
        <v>-8.60987E-06</v>
      </c>
    </row>
    <row r="158" spans="2:4" ht="12.75">
      <c r="B158">
        <v>5</v>
      </c>
      <c r="C158" s="2">
        <v>7.83012E-08</v>
      </c>
      <c r="D158" s="2">
        <v>-3.21331E-06</v>
      </c>
    </row>
    <row r="159" spans="2:4" ht="12.75">
      <c r="B159">
        <v>6</v>
      </c>
      <c r="C159" s="2">
        <v>3.83241E-06</v>
      </c>
      <c r="D159" s="2">
        <v>2.28104E-08</v>
      </c>
    </row>
    <row r="160" spans="2:4" ht="12.75">
      <c r="B160">
        <v>9</v>
      </c>
      <c r="C160" s="2">
        <v>-1.23012E-08</v>
      </c>
      <c r="D160" s="2">
        <v>-6.38736E-09</v>
      </c>
    </row>
    <row r="161" spans="2:4" ht="12.75">
      <c r="B161">
        <v>10</v>
      </c>
      <c r="C161" s="2">
        <v>-2.87488E-08</v>
      </c>
      <c r="D161" s="2">
        <v>1.82837E-09</v>
      </c>
    </row>
    <row r="162" spans="2:4" ht="12.75">
      <c r="B162">
        <v>12</v>
      </c>
      <c r="C162" s="2">
        <v>5.55329E-10</v>
      </c>
      <c r="D162" s="2">
        <v>1.19694E-09</v>
      </c>
    </row>
    <row r="163" spans="2:4" ht="12.75">
      <c r="B163">
        <v>15</v>
      </c>
      <c r="C163" s="2">
        <v>-3.42257E-11</v>
      </c>
      <c r="D163" s="2">
        <v>-8.35039E-11</v>
      </c>
    </row>
    <row r="164" spans="2:4" ht="12.75">
      <c r="B164">
        <v>18</v>
      </c>
      <c r="C164" s="2">
        <v>-8.39122E-11</v>
      </c>
      <c r="D164" s="2">
        <v>9.77945E-11</v>
      </c>
    </row>
    <row r="165" spans="2:4" ht="12.75">
      <c r="B165">
        <v>20</v>
      </c>
      <c r="C165" s="2">
        <v>-1.95666E-11</v>
      </c>
      <c r="D165" s="2">
        <v>3.61575E-11</v>
      </c>
    </row>
    <row r="166" spans="2:4" ht="12.75">
      <c r="B166">
        <v>21</v>
      </c>
      <c r="C166" s="2">
        <v>8.39645E-13</v>
      </c>
      <c r="D166" s="2">
        <v>8.04402E-11</v>
      </c>
    </row>
    <row r="167" spans="2:4" ht="12.75">
      <c r="B167">
        <v>25</v>
      </c>
      <c r="C167" s="2">
        <v>2.66311E-13</v>
      </c>
      <c r="D167" s="2">
        <v>3.6729E-15</v>
      </c>
    </row>
    <row r="168" spans="2:4" ht="12.75">
      <c r="B168">
        <v>27</v>
      </c>
      <c r="C168" s="2">
        <v>-2.25261E-12</v>
      </c>
      <c r="D168" s="2">
        <v>-2.5159E-12</v>
      </c>
    </row>
    <row r="169" spans="2:4" ht="12.75">
      <c r="B169">
        <v>28</v>
      </c>
      <c r="C169" s="2">
        <v>2.15271E-14</v>
      </c>
      <c r="D169" s="2">
        <v>6.2235E-13</v>
      </c>
    </row>
    <row r="170" spans="2:4" ht="12.75">
      <c r="B170">
        <v>30</v>
      </c>
      <c r="C170" s="2">
        <v>2.85201E-13</v>
      </c>
      <c r="D170" s="2">
        <v>7.8852E-14</v>
      </c>
    </row>
    <row r="171" ht="12.75">
      <c r="A171" t="s">
        <v>11</v>
      </c>
    </row>
    <row r="172" ht="12.75">
      <c r="A172" t="s">
        <v>11</v>
      </c>
    </row>
    <row r="173" spans="1:3" ht="12.75">
      <c r="A173" t="s">
        <v>33</v>
      </c>
      <c r="B173" t="s">
        <v>34</v>
      </c>
      <c r="C173" t="s">
        <v>35</v>
      </c>
    </row>
    <row r="174" spans="1:2" ht="12.75">
      <c r="A174" t="s">
        <v>36</v>
      </c>
      <c r="B174">
        <v>4153994</v>
      </c>
    </row>
    <row r="175" spans="1:2" ht="12.75">
      <c r="A175" t="s">
        <v>37</v>
      </c>
      <c r="B175">
        <v>4154155</v>
      </c>
    </row>
    <row r="176" spans="1:2" ht="12.75">
      <c r="A176" t="s">
        <v>38</v>
      </c>
      <c r="B176">
        <v>124867</v>
      </c>
    </row>
    <row r="177" spans="1:2" ht="12.75">
      <c r="A177" t="s">
        <v>39</v>
      </c>
      <c r="B177">
        <v>2</v>
      </c>
    </row>
    <row r="178" spans="1:2" ht="12.75">
      <c r="A178" t="s">
        <v>40</v>
      </c>
      <c r="B178">
        <v>-0.00086</v>
      </c>
    </row>
    <row r="179" spans="1:2" ht="12.75">
      <c r="A179" t="s">
        <v>41</v>
      </c>
      <c r="B179">
        <v>0.01356</v>
      </c>
    </row>
    <row r="180" spans="1:2" ht="12.75">
      <c r="A180" t="s">
        <v>42</v>
      </c>
      <c r="B180">
        <v>1602.07</v>
      </c>
    </row>
    <row r="181" spans="1:2" ht="12.75">
      <c r="A181" t="s">
        <v>43</v>
      </c>
      <c r="B181">
        <v>104.1433</v>
      </c>
    </row>
    <row r="182" spans="1:2" ht="12.75">
      <c r="A182" t="s">
        <v>44</v>
      </c>
      <c r="B182" s="2">
        <v>8.15615</v>
      </c>
    </row>
    <row r="183" spans="1:2" ht="12.75">
      <c r="A183" t="s">
        <v>45</v>
      </c>
      <c r="B183" s="2">
        <v>0</v>
      </c>
    </row>
    <row r="184" spans="1:2" ht="12.75">
      <c r="A184" t="s">
        <v>46</v>
      </c>
      <c r="B184" s="2">
        <v>0</v>
      </c>
    </row>
    <row r="185" ht="12.75">
      <c r="A185" t="s">
        <v>11</v>
      </c>
    </row>
    <row r="186" ht="12.75">
      <c r="A186" t="s">
        <v>47</v>
      </c>
    </row>
    <row r="187" spans="1:2" ht="12.75">
      <c r="A187" t="s">
        <v>48</v>
      </c>
      <c r="B187">
        <v>1</v>
      </c>
    </row>
    <row r="188" spans="1:2" ht="12.75">
      <c r="A188" t="s">
        <v>49</v>
      </c>
      <c r="B188">
        <v>1</v>
      </c>
    </row>
    <row r="189" spans="1:2" ht="12.75">
      <c r="A189" t="s">
        <v>50</v>
      </c>
      <c r="B189">
        <v>1</v>
      </c>
    </row>
    <row r="190" spans="1:2" ht="12.75">
      <c r="A190" t="s">
        <v>51</v>
      </c>
      <c r="B190">
        <v>1</v>
      </c>
    </row>
    <row r="191" spans="1:2" ht="12.75">
      <c r="A191" t="s">
        <v>52</v>
      </c>
      <c r="B191">
        <v>0</v>
      </c>
    </row>
    <row r="192" spans="1:2" ht="12.75">
      <c r="A192" t="s">
        <v>53</v>
      </c>
      <c r="B192">
        <v>0</v>
      </c>
    </row>
    <row r="193" spans="1:2" ht="12.75">
      <c r="A193" t="s">
        <v>54</v>
      </c>
      <c r="B193">
        <v>0</v>
      </c>
    </row>
    <row r="194" spans="1:2" ht="12.75">
      <c r="A194" t="s">
        <v>55</v>
      </c>
      <c r="B194">
        <v>0</v>
      </c>
    </row>
    <row r="195" ht="12.75">
      <c r="A195" t="s">
        <v>56</v>
      </c>
    </row>
    <row r="196" spans="1:4" ht="12.75">
      <c r="A196" t="s">
        <v>56</v>
      </c>
      <c r="B196" t="s">
        <v>57</v>
      </c>
      <c r="C196" t="s">
        <v>58</v>
      </c>
      <c r="D196" t="s">
        <v>59</v>
      </c>
    </row>
    <row r="197" spans="2:4" ht="12.75">
      <c r="B197">
        <v>1</v>
      </c>
      <c r="C197" s="2">
        <v>-2.08785E-09</v>
      </c>
      <c r="D197" s="2">
        <v>2.31042E-08</v>
      </c>
    </row>
    <row r="198" spans="2:4" ht="12.75">
      <c r="B198">
        <v>2</v>
      </c>
      <c r="C198" s="2">
        <v>0.999996</v>
      </c>
      <c r="D198" s="2">
        <v>9.19644E-08</v>
      </c>
    </row>
    <row r="199" spans="2:4" ht="12.75">
      <c r="B199">
        <v>3</v>
      </c>
      <c r="C199" s="2">
        <v>2.85112E-05</v>
      </c>
      <c r="D199" s="2">
        <v>0.000390938</v>
      </c>
    </row>
    <row r="200" spans="2:4" ht="12.75">
      <c r="B200">
        <v>4</v>
      </c>
      <c r="C200" s="2">
        <v>-3.61566E-06</v>
      </c>
      <c r="D200" s="2">
        <v>-8.83294E-06</v>
      </c>
    </row>
    <row r="201" spans="2:4" ht="12.75">
      <c r="B201">
        <v>5</v>
      </c>
      <c r="C201" s="2">
        <v>1.1821E-07</v>
      </c>
      <c r="D201" s="2">
        <v>-3.85939E-06</v>
      </c>
    </row>
    <row r="202" spans="2:4" ht="12.75">
      <c r="B202">
        <v>6</v>
      </c>
      <c r="C202" s="2">
        <v>2.92062E-06</v>
      </c>
      <c r="D202" s="2">
        <v>7.34165E-09</v>
      </c>
    </row>
    <row r="203" spans="2:4" ht="12.75">
      <c r="B203">
        <v>9</v>
      </c>
      <c r="C203" s="2">
        <v>-9.30054E-09</v>
      </c>
      <c r="D203" s="2">
        <v>-1.39002E-09</v>
      </c>
    </row>
    <row r="204" spans="2:4" ht="12.75">
      <c r="B204">
        <v>10</v>
      </c>
      <c r="C204" s="2">
        <v>-2.78842E-08</v>
      </c>
      <c r="D204" s="2">
        <v>2.36036E-09</v>
      </c>
    </row>
    <row r="205" spans="2:4" ht="12.75">
      <c r="B205">
        <v>12</v>
      </c>
      <c r="C205" s="2">
        <v>1.08191E-09</v>
      </c>
      <c r="D205" s="2">
        <v>1.07182E-09</v>
      </c>
    </row>
    <row r="206" spans="2:4" ht="12.75">
      <c r="B206">
        <v>15</v>
      </c>
      <c r="C206" s="2">
        <v>1.27908E-10</v>
      </c>
      <c r="D206" s="2">
        <v>-1.10639E-10</v>
      </c>
    </row>
    <row r="207" spans="2:4" ht="12.75">
      <c r="B207">
        <v>18</v>
      </c>
      <c r="C207" s="2">
        <v>-7.34615E-11</v>
      </c>
      <c r="D207" s="2">
        <v>8.61522E-11</v>
      </c>
    </row>
    <row r="208" spans="2:4" ht="12.75">
      <c r="B208">
        <v>20</v>
      </c>
      <c r="C208" s="2">
        <v>-7.45751E-12</v>
      </c>
      <c r="D208" s="2">
        <v>2.41411E-11</v>
      </c>
    </row>
    <row r="209" spans="2:4" ht="12.75">
      <c r="B209">
        <v>21</v>
      </c>
      <c r="C209" s="2">
        <v>7.67009E-12</v>
      </c>
      <c r="D209" s="2">
        <v>7.42793E-11</v>
      </c>
    </row>
    <row r="210" spans="2:4" ht="12.75">
      <c r="B210">
        <v>25</v>
      </c>
      <c r="C210" s="2">
        <v>1.96481E-12</v>
      </c>
      <c r="D210" s="2">
        <v>1.31719E-13</v>
      </c>
    </row>
    <row r="211" spans="2:4" ht="12.75">
      <c r="B211">
        <v>27</v>
      </c>
      <c r="C211" s="2">
        <v>-3.30428E-12</v>
      </c>
      <c r="D211" s="2">
        <v>-2.80257E-12</v>
      </c>
    </row>
    <row r="212" spans="2:4" ht="12.75">
      <c r="B212">
        <v>28</v>
      </c>
      <c r="C212" s="2">
        <v>1.95393E-14</v>
      </c>
      <c r="D212" s="2">
        <v>8.75745E-13</v>
      </c>
    </row>
    <row r="213" spans="2:4" ht="12.75">
      <c r="B213">
        <v>30</v>
      </c>
      <c r="C213" s="2">
        <v>2.89149E-13</v>
      </c>
      <c r="D213" s="2">
        <v>8.14777E-14</v>
      </c>
    </row>
    <row r="214" ht="12.75">
      <c r="A214" t="s">
        <v>11</v>
      </c>
    </row>
    <row r="215" ht="12.75">
      <c r="A215" t="s">
        <v>11</v>
      </c>
    </row>
    <row r="216" spans="1:3" ht="12.75">
      <c r="A216" t="s">
        <v>33</v>
      </c>
      <c r="B216" t="s">
        <v>34</v>
      </c>
      <c r="C216" t="s">
        <v>35</v>
      </c>
    </row>
    <row r="217" spans="1:2" ht="12.75">
      <c r="A217" t="s">
        <v>36</v>
      </c>
      <c r="B217">
        <v>4153994</v>
      </c>
    </row>
    <row r="218" spans="1:2" ht="12.75">
      <c r="A218" t="s">
        <v>37</v>
      </c>
      <c r="B218">
        <v>4154188</v>
      </c>
    </row>
    <row r="219" spans="1:2" ht="12.75">
      <c r="A219" t="s">
        <v>38</v>
      </c>
      <c r="B219">
        <v>124867</v>
      </c>
    </row>
    <row r="220" spans="1:2" ht="12.75">
      <c r="A220" t="s">
        <v>39</v>
      </c>
      <c r="B220">
        <v>2</v>
      </c>
    </row>
    <row r="221" spans="1:2" ht="12.75">
      <c r="A221" t="s">
        <v>40</v>
      </c>
      <c r="B221">
        <v>-0.00095</v>
      </c>
    </row>
    <row r="222" spans="1:2" ht="12.75">
      <c r="A222" t="s">
        <v>41</v>
      </c>
      <c r="B222">
        <v>0.01436</v>
      </c>
    </row>
    <row r="223" spans="1:2" ht="12.75">
      <c r="A223" t="s">
        <v>42</v>
      </c>
      <c r="B223">
        <v>1701.97</v>
      </c>
    </row>
    <row r="224" spans="1:2" ht="12.75">
      <c r="A224" t="s">
        <v>43</v>
      </c>
      <c r="B224">
        <v>104.1445</v>
      </c>
    </row>
    <row r="225" spans="1:2" ht="12.75">
      <c r="A225" t="s">
        <v>44</v>
      </c>
      <c r="B225" s="2">
        <v>8.3839</v>
      </c>
    </row>
    <row r="226" spans="1:2" ht="12.75">
      <c r="A226" t="s">
        <v>45</v>
      </c>
      <c r="B226" s="2">
        <v>0</v>
      </c>
    </row>
    <row r="227" spans="1:2" ht="12.75">
      <c r="A227" t="s">
        <v>46</v>
      </c>
      <c r="B227" s="2">
        <v>0</v>
      </c>
    </row>
    <row r="228" ht="12.75">
      <c r="A228" t="s">
        <v>11</v>
      </c>
    </row>
    <row r="229" ht="12.75">
      <c r="A229" t="s">
        <v>47</v>
      </c>
    </row>
    <row r="230" spans="1:2" ht="12.75">
      <c r="A230" t="s">
        <v>48</v>
      </c>
      <c r="B230">
        <v>1</v>
      </c>
    </row>
    <row r="231" spans="1:2" ht="12.75">
      <c r="A231" t="s">
        <v>49</v>
      </c>
      <c r="B231">
        <v>1</v>
      </c>
    </row>
    <row r="232" spans="1:2" ht="12.75">
      <c r="A232" t="s">
        <v>50</v>
      </c>
      <c r="B232">
        <v>1</v>
      </c>
    </row>
    <row r="233" spans="1:2" ht="12.75">
      <c r="A233" t="s">
        <v>51</v>
      </c>
      <c r="B233">
        <v>1</v>
      </c>
    </row>
    <row r="234" spans="1:2" ht="12.75">
      <c r="A234" t="s">
        <v>52</v>
      </c>
      <c r="B234">
        <v>0</v>
      </c>
    </row>
    <row r="235" spans="1:2" ht="12.75">
      <c r="A235" t="s">
        <v>53</v>
      </c>
      <c r="B235">
        <v>0</v>
      </c>
    </row>
    <row r="236" spans="1:2" ht="12.75">
      <c r="A236" t="s">
        <v>54</v>
      </c>
      <c r="B236">
        <v>0</v>
      </c>
    </row>
    <row r="237" spans="1:2" ht="12.75">
      <c r="A237" t="s">
        <v>55</v>
      </c>
      <c r="B237">
        <v>0</v>
      </c>
    </row>
    <row r="238" ht="12.75">
      <c r="A238" t="s">
        <v>56</v>
      </c>
    </row>
    <row r="239" spans="1:4" ht="12.75">
      <c r="A239" t="s">
        <v>56</v>
      </c>
      <c r="B239" t="s">
        <v>57</v>
      </c>
      <c r="C239" t="s">
        <v>58</v>
      </c>
      <c r="D239" t="s">
        <v>59</v>
      </c>
    </row>
    <row r="240" spans="2:4" ht="12.75">
      <c r="B240">
        <v>1</v>
      </c>
      <c r="C240" s="2">
        <v>2.51657E-07</v>
      </c>
      <c r="D240" s="2">
        <v>-3.10212E-09</v>
      </c>
    </row>
    <row r="241" spans="2:4" ht="12.75">
      <c r="B241">
        <v>2</v>
      </c>
      <c r="C241" s="2">
        <v>0.999992</v>
      </c>
      <c r="D241" s="2">
        <v>-1.74257E-05</v>
      </c>
    </row>
    <row r="242" spans="2:4" ht="12.75">
      <c r="B242">
        <v>3</v>
      </c>
      <c r="C242" s="2">
        <v>3.03006E-05</v>
      </c>
      <c r="D242" s="2">
        <v>0.000441864</v>
      </c>
    </row>
    <row r="243" spans="2:4" ht="12.75">
      <c r="B243">
        <v>4</v>
      </c>
      <c r="C243" s="2">
        <v>-3.39882E-06</v>
      </c>
      <c r="D243" s="2">
        <v>-9.07174E-06</v>
      </c>
    </row>
    <row r="244" spans="2:4" ht="12.75">
      <c r="B244">
        <v>5</v>
      </c>
      <c r="C244" s="2">
        <v>1.92473E-07</v>
      </c>
      <c r="D244" s="2">
        <v>-4.33566E-06</v>
      </c>
    </row>
    <row r="245" spans="2:4" ht="12.75">
      <c r="B245">
        <v>6</v>
      </c>
      <c r="C245" s="2">
        <v>2.05322E-06</v>
      </c>
      <c r="D245" s="2">
        <v>3.97904E-09</v>
      </c>
    </row>
    <row r="246" spans="2:4" ht="12.75">
      <c r="B246">
        <v>9</v>
      </c>
      <c r="C246" s="2">
        <v>-9.7759E-09</v>
      </c>
      <c r="D246" s="2">
        <v>-1.168E-08</v>
      </c>
    </row>
    <row r="247" spans="2:4" ht="12.75">
      <c r="B247">
        <v>10</v>
      </c>
      <c r="C247" s="2">
        <v>-2.89426E-08</v>
      </c>
      <c r="D247" s="2">
        <v>2.40752E-09</v>
      </c>
    </row>
    <row r="248" spans="2:4" ht="12.75">
      <c r="B248">
        <v>12</v>
      </c>
      <c r="C248" s="2">
        <v>1.84896E-10</v>
      </c>
      <c r="D248" s="2">
        <v>1.09602E-09</v>
      </c>
    </row>
    <row r="249" spans="2:4" ht="12.75">
      <c r="B249">
        <v>15</v>
      </c>
      <c r="C249" s="2">
        <v>1.00826E-10</v>
      </c>
      <c r="D249" s="2">
        <v>-2.81452E-11</v>
      </c>
    </row>
    <row r="250" spans="2:4" ht="12.75">
      <c r="B250">
        <v>18</v>
      </c>
      <c r="C250" s="2">
        <v>-8.11454E-11</v>
      </c>
      <c r="D250" s="2">
        <v>8.5008E-11</v>
      </c>
    </row>
    <row r="251" spans="2:4" ht="12.75">
      <c r="B251">
        <v>20</v>
      </c>
      <c r="C251" s="2">
        <v>2.59223E-12</v>
      </c>
      <c r="D251" s="2">
        <v>3.23514E-11</v>
      </c>
    </row>
    <row r="252" spans="2:4" ht="12.75">
      <c r="B252">
        <v>21</v>
      </c>
      <c r="C252" s="2">
        <v>3.65842E-12</v>
      </c>
      <c r="D252" s="2">
        <v>8.16544E-11</v>
      </c>
    </row>
    <row r="253" spans="2:4" ht="12.75">
      <c r="B253">
        <v>25</v>
      </c>
      <c r="C253" s="2">
        <v>1.15121E-12</v>
      </c>
      <c r="D253" s="2">
        <v>-3.48022E-13</v>
      </c>
    </row>
    <row r="254" spans="2:4" ht="12.75">
      <c r="B254">
        <v>27</v>
      </c>
      <c r="C254" s="2">
        <v>-3.65758E-12</v>
      </c>
      <c r="D254" s="2">
        <v>-3.06257E-12</v>
      </c>
    </row>
    <row r="255" spans="2:4" ht="12.75">
      <c r="B255">
        <v>28</v>
      </c>
      <c r="C255" s="2">
        <v>2.25872E-14</v>
      </c>
      <c r="D255" s="2">
        <v>6.9362E-13</v>
      </c>
    </row>
    <row r="256" spans="2:4" ht="12.75">
      <c r="B256">
        <v>30</v>
      </c>
      <c r="C256" s="2">
        <v>3.49298E-13</v>
      </c>
      <c r="D256" s="2">
        <v>3.57452E-14</v>
      </c>
    </row>
    <row r="257" ht="12.75">
      <c r="A257" t="s">
        <v>11</v>
      </c>
    </row>
    <row r="258" ht="12.75">
      <c r="A258" t="s">
        <v>11</v>
      </c>
    </row>
    <row r="259" spans="1:3" ht="12.75">
      <c r="A259" t="s">
        <v>33</v>
      </c>
      <c r="B259" t="s">
        <v>34</v>
      </c>
      <c r="C259" t="s">
        <v>35</v>
      </c>
    </row>
    <row r="260" spans="1:2" ht="12.75">
      <c r="A260" t="s">
        <v>36</v>
      </c>
      <c r="B260">
        <v>4153994</v>
      </c>
    </row>
    <row r="261" spans="1:2" ht="12.75">
      <c r="A261" t="s">
        <v>37</v>
      </c>
      <c r="B261">
        <v>4154221</v>
      </c>
    </row>
    <row r="262" spans="1:2" ht="12.75">
      <c r="A262" t="s">
        <v>38</v>
      </c>
      <c r="B262">
        <v>124867</v>
      </c>
    </row>
    <row r="263" spans="1:2" ht="12.75">
      <c r="A263" t="s">
        <v>39</v>
      </c>
      <c r="B263">
        <v>2</v>
      </c>
    </row>
    <row r="264" spans="1:2" ht="12.75">
      <c r="A264" t="s">
        <v>40</v>
      </c>
      <c r="B264">
        <v>-0.00107</v>
      </c>
    </row>
    <row r="265" spans="1:2" ht="12.75">
      <c r="A265" t="s">
        <v>41</v>
      </c>
      <c r="B265">
        <v>0.01488</v>
      </c>
    </row>
    <row r="266" spans="1:2" ht="12.75">
      <c r="A266" t="s">
        <v>42</v>
      </c>
      <c r="B266">
        <v>1801.83</v>
      </c>
    </row>
    <row r="267" spans="1:2" ht="12.75">
      <c r="A267" t="s">
        <v>43</v>
      </c>
      <c r="B267">
        <v>104.1452</v>
      </c>
    </row>
    <row r="268" spans="1:2" ht="12.75">
      <c r="A268" t="s">
        <v>44</v>
      </c>
      <c r="B268" s="2">
        <v>8.58476</v>
      </c>
    </row>
    <row r="269" spans="1:2" ht="12.75">
      <c r="A269" t="s">
        <v>45</v>
      </c>
      <c r="B269" s="2">
        <v>0</v>
      </c>
    </row>
    <row r="270" spans="1:2" ht="12.75">
      <c r="A270" t="s">
        <v>46</v>
      </c>
      <c r="B270" s="2">
        <v>0</v>
      </c>
    </row>
    <row r="271" ht="12.75">
      <c r="A271" t="s">
        <v>11</v>
      </c>
    </row>
    <row r="272" ht="12.75">
      <c r="A272" t="s">
        <v>47</v>
      </c>
    </row>
    <row r="273" spans="1:2" ht="12.75">
      <c r="A273" t="s">
        <v>48</v>
      </c>
      <c r="B273">
        <v>1</v>
      </c>
    </row>
    <row r="274" spans="1:2" ht="12.75">
      <c r="A274" t="s">
        <v>49</v>
      </c>
      <c r="B274">
        <v>1</v>
      </c>
    </row>
    <row r="275" spans="1:2" ht="12.75">
      <c r="A275" t="s">
        <v>50</v>
      </c>
      <c r="B275">
        <v>1</v>
      </c>
    </row>
    <row r="276" spans="1:2" ht="12.75">
      <c r="A276" t="s">
        <v>51</v>
      </c>
      <c r="B276">
        <v>1</v>
      </c>
    </row>
    <row r="277" spans="1:2" ht="12.75">
      <c r="A277" t="s">
        <v>52</v>
      </c>
      <c r="B277">
        <v>0</v>
      </c>
    </row>
    <row r="278" spans="1:2" ht="12.75">
      <c r="A278" t="s">
        <v>53</v>
      </c>
      <c r="B278">
        <v>0</v>
      </c>
    </row>
    <row r="279" spans="1:2" ht="12.75">
      <c r="A279" t="s">
        <v>54</v>
      </c>
      <c r="B279">
        <v>0</v>
      </c>
    </row>
    <row r="280" spans="1:2" ht="12.75">
      <c r="A280" t="s">
        <v>55</v>
      </c>
      <c r="B280">
        <v>0</v>
      </c>
    </row>
    <row r="281" ht="12.75">
      <c r="A281" t="s">
        <v>56</v>
      </c>
    </row>
    <row r="282" spans="1:4" ht="12.75">
      <c r="A282" t="s">
        <v>56</v>
      </c>
      <c r="B282" t="s">
        <v>57</v>
      </c>
      <c r="C282" t="s">
        <v>58</v>
      </c>
      <c r="D282" t="s">
        <v>59</v>
      </c>
    </row>
    <row r="283" spans="2:4" ht="12.75">
      <c r="B283">
        <v>1</v>
      </c>
      <c r="C283" s="2">
        <v>-5.91871E-10</v>
      </c>
      <c r="D283" s="2">
        <v>1.33251E-08</v>
      </c>
    </row>
    <row r="284" spans="2:4" ht="12.75">
      <c r="B284">
        <v>2</v>
      </c>
      <c r="C284" s="2">
        <v>0.999994</v>
      </c>
      <c r="D284" s="2">
        <v>-4.7003E-08</v>
      </c>
    </row>
    <row r="285" spans="2:4" ht="12.75">
      <c r="B285">
        <v>3</v>
      </c>
      <c r="C285" s="2">
        <v>3.27876E-05</v>
      </c>
      <c r="D285" s="2">
        <v>0.000474205</v>
      </c>
    </row>
    <row r="286" spans="2:4" ht="12.75">
      <c r="B286">
        <v>4</v>
      </c>
      <c r="C286" s="2">
        <v>-3.15071E-06</v>
      </c>
      <c r="D286" s="2">
        <v>-9.30169E-06</v>
      </c>
    </row>
    <row r="287" spans="2:4" ht="12.75">
      <c r="B287">
        <v>5</v>
      </c>
      <c r="C287" s="2">
        <v>2.6491E-07</v>
      </c>
      <c r="D287" s="2">
        <v>-4.66347E-06</v>
      </c>
    </row>
    <row r="288" spans="2:4" ht="12.75">
      <c r="B288">
        <v>6</v>
      </c>
      <c r="C288" s="2">
        <v>1.23628E-06</v>
      </c>
      <c r="D288" s="2">
        <v>-3.36361E-09</v>
      </c>
    </row>
    <row r="289" spans="2:4" ht="12.75">
      <c r="B289">
        <v>9</v>
      </c>
      <c r="C289" s="2">
        <v>-1.32218E-08</v>
      </c>
      <c r="D289" s="2">
        <v>-2.25522E-09</v>
      </c>
    </row>
    <row r="290" spans="2:4" ht="12.75">
      <c r="B290">
        <v>10</v>
      </c>
      <c r="C290" s="2">
        <v>-2.6424E-08</v>
      </c>
      <c r="D290" s="2">
        <v>1.57623E-09</v>
      </c>
    </row>
    <row r="291" spans="2:4" ht="12.75">
      <c r="B291">
        <v>12</v>
      </c>
      <c r="C291" s="2">
        <v>1.44164E-09</v>
      </c>
      <c r="D291" s="2">
        <v>1.7515E-10</v>
      </c>
    </row>
    <row r="292" spans="2:4" ht="12.75">
      <c r="B292">
        <v>15</v>
      </c>
      <c r="C292" s="2">
        <v>1.74885E-10</v>
      </c>
      <c r="D292" s="2">
        <v>-1.3131E-10</v>
      </c>
    </row>
    <row r="293" spans="2:4" ht="12.75">
      <c r="B293">
        <v>18</v>
      </c>
      <c r="C293" s="2">
        <v>-7.31088E-11</v>
      </c>
      <c r="D293" s="2">
        <v>9.04363E-11</v>
      </c>
    </row>
    <row r="294" spans="2:4" ht="12.75">
      <c r="B294">
        <v>20</v>
      </c>
      <c r="C294" s="2">
        <v>-1.22063E-11</v>
      </c>
      <c r="D294" s="2">
        <v>3.73453E-11</v>
      </c>
    </row>
    <row r="295" spans="2:4" ht="12.75">
      <c r="B295">
        <v>21</v>
      </c>
      <c r="C295" s="2">
        <v>-1.56542E-12</v>
      </c>
      <c r="D295" s="2">
        <v>9.02504E-11</v>
      </c>
    </row>
    <row r="296" spans="2:4" ht="12.75">
      <c r="B296">
        <v>25</v>
      </c>
      <c r="C296" s="2">
        <v>9.7057E-13</v>
      </c>
      <c r="D296" s="2">
        <v>-1.68487E-13</v>
      </c>
    </row>
    <row r="297" spans="2:4" ht="12.75">
      <c r="B297">
        <v>27</v>
      </c>
      <c r="C297" s="2">
        <v>-3.16332E-12</v>
      </c>
      <c r="D297" s="2">
        <v>-2.26222E-12</v>
      </c>
    </row>
    <row r="298" spans="2:4" ht="12.75">
      <c r="B298">
        <v>28</v>
      </c>
      <c r="C298" s="2">
        <v>8.51214E-14</v>
      </c>
      <c r="D298" s="2">
        <v>5.92557E-13</v>
      </c>
    </row>
    <row r="299" spans="2:4" ht="12.75">
      <c r="B299">
        <v>30</v>
      </c>
      <c r="C299" s="2">
        <v>2.75512E-13</v>
      </c>
      <c r="D299" s="2">
        <v>5.69054E-14</v>
      </c>
    </row>
    <row r="300" ht="12.75">
      <c r="A300" t="s">
        <v>11</v>
      </c>
    </row>
    <row r="301" ht="12.75">
      <c r="A301" t="s">
        <v>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O6">
      <selection activeCell="AG43" activeCellId="1" sqref="V43:V53 AG43:AG53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8" width="2.5742187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4156168</v>
      </c>
      <c r="F1" t="s">
        <v>79</v>
      </c>
      <c r="G1" t="s">
        <v>82</v>
      </c>
      <c r="H1">
        <v>-6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503.54</v>
      </c>
      <c r="O1" t="s">
        <v>84</v>
      </c>
      <c r="P1" t="s">
        <v>82</v>
      </c>
      <c r="Q1" s="2">
        <v>0.469081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0.169064</v>
      </c>
      <c r="D3" s="2">
        <v>-0.000607853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0.00156317</v>
      </c>
      <c r="D4" s="2">
        <v>0.000376698</v>
      </c>
      <c r="S4">
        <v>0</v>
      </c>
      <c r="U4" s="6">
        <f aca="true" ca="1" t="shared" si="2" ref="U4:U10">OFFSET($A$1,U$1+$T$1*$S4-1,13)</f>
        <v>503.54</v>
      </c>
      <c r="V4" s="6"/>
      <c r="W4" s="12">
        <f ca="1">OFFSET($A$1,W$1+$T$1*$S4-1,16)*$T$2</f>
        <v>-0.469081</v>
      </c>
      <c r="X4" s="6">
        <f ca="1">-OFFSET($A$1,X$1+$T$1*$S4-1,2)*10000*$T$2</f>
        <v>1690.6399999999999</v>
      </c>
      <c r="Y4" s="6">
        <f aca="true" ca="1" t="shared" si="3" ref="Y4:AE10">OFFSET($A$1,Y$1+$T$1*$S4-1,2)*10000*$T$2</f>
        <v>-15.6317</v>
      </c>
      <c r="Z4" s="6">
        <f ca="1">-OFFSET($A$1,Z$1+$T$1*$S4-1,2)*10000*$T$2</f>
        <v>-60.89770000000001</v>
      </c>
      <c r="AA4" s="6">
        <f ca="1" t="shared" si="3"/>
        <v>-58.0417</v>
      </c>
      <c r="AB4" s="6">
        <f ca="1">-OFFSET($A$1,AB$1+$T$1*$S4-1,2)*10000*$T$2</f>
        <v>-21.6389</v>
      </c>
      <c r="AC4" s="6">
        <f ca="1" t="shared" si="3"/>
        <v>-4.07236</v>
      </c>
      <c r="AD4" s="6">
        <f ca="1">-OFFSET($A$1,AD$1+$T$1*$S4-1,2)*10000*$T$2</f>
        <v>-15.3672</v>
      </c>
      <c r="AE4" s="6">
        <f ca="1" t="shared" si="3"/>
        <v>-30.4989</v>
      </c>
      <c r="AF4" s="6">
        <f aca="true" ca="1" t="shared" si="4" ref="AF4:AL10">OFFSET($A$1,AF$1+$T$1*$S4-1,3)*10000*$T$2</f>
        <v>6.07853</v>
      </c>
      <c r="AG4" s="6">
        <f ca="1">-OFFSET($A$1,AG$1+$T$1*$S4-1,3)*10000*$T$2</f>
        <v>3.76698</v>
      </c>
      <c r="AH4" s="6">
        <f ca="1" t="shared" si="4"/>
        <v>0.545265</v>
      </c>
      <c r="AI4" s="6">
        <f ca="1">-OFFSET($A$1,AI$1+$T$1*$S4-1,3)*10000*$T$2</f>
        <v>-3.74321</v>
      </c>
      <c r="AJ4" s="6">
        <f ca="1" t="shared" si="4"/>
        <v>3.9004600000000003</v>
      </c>
      <c r="AK4" s="6">
        <f ca="1">-OFFSET($A$1,AK$1+$T$1*$S4-1,3)*10000*$T$2</f>
        <v>5.39363</v>
      </c>
      <c r="AL4" s="6">
        <f ca="1" t="shared" si="4"/>
        <v>-12.7771</v>
      </c>
      <c r="AM4" s="6">
        <f ca="1">-OFFSET($A$1,AM$1+$T$1*$S4-1,3)*10000*$T$2</f>
        <v>-23.572200000000002</v>
      </c>
    </row>
    <row r="5" spans="2:39" ht="12.75">
      <c r="B5">
        <v>4</v>
      </c>
      <c r="C5" s="2">
        <v>-0.00608977</v>
      </c>
      <c r="D5" s="2">
        <v>-5.45265E-05</v>
      </c>
      <c r="S5">
        <v>1</v>
      </c>
      <c r="U5" s="6">
        <f ca="1" t="shared" si="2"/>
        <v>1002.8</v>
      </c>
      <c r="V5" s="6"/>
      <c r="W5" s="12">
        <f aca="true" ca="1" t="shared" si="5" ref="W5:W10">OFFSET($A$1,W$1+$T$1*$S5-1,16)*$T$2</f>
        <v>-0.910567</v>
      </c>
      <c r="X5" s="6">
        <f aca="true" ca="1" t="shared" si="6" ref="X5:X10">-OFFSET($A$1,X$1+$T$1*$S5-1,2)*10000*$T$2</f>
        <v>1679.98</v>
      </c>
      <c r="Y5" s="6">
        <f ca="1" t="shared" si="3"/>
        <v>-12.0162</v>
      </c>
      <c r="Z5" s="6">
        <f aca="true" ca="1" t="shared" si="7" ref="Z5:Z10">-OFFSET($A$1,Z$1+$T$1*$S5-1,2)*10000*$T$2</f>
        <v>-51.026500000000006</v>
      </c>
      <c r="AA5" s="6">
        <f ca="1" t="shared" si="3"/>
        <v>-59.1477</v>
      </c>
      <c r="AB5" s="6">
        <f aca="true" ca="1" t="shared" si="8" ref="AB5:AB10">-OFFSET($A$1,AB$1+$T$1*$S5-1,2)*10000*$T$2</f>
        <v>-32.8821</v>
      </c>
      <c r="AC5" s="6">
        <f ca="1" t="shared" si="3"/>
        <v>-7.48008</v>
      </c>
      <c r="AD5" s="6">
        <f aca="true" ca="1" t="shared" si="9" ref="AD5:AD10">-OFFSET($A$1,AD$1+$T$1*$S5-1,2)*10000*$T$2</f>
        <v>-4.1839200000000005</v>
      </c>
      <c r="AE5" s="6">
        <f ca="1" t="shared" si="3"/>
        <v>-19.7145</v>
      </c>
      <c r="AF5" s="6">
        <f ca="1" t="shared" si="4"/>
        <v>6.15748</v>
      </c>
      <c r="AG5" s="6">
        <f aca="true" ca="1" t="shared" si="10" ref="AG5:AG10">-OFFSET($A$1,AG$1+$T$1*$S5-1,3)*10000*$T$2</f>
        <v>4.1218</v>
      </c>
      <c r="AH5" s="6">
        <f ca="1" t="shared" si="4"/>
        <v>1.02787</v>
      </c>
      <c r="AI5" s="6">
        <f aca="true" ca="1" t="shared" si="11" ref="AI5:AI10">-OFFSET($A$1,AI$1+$T$1*$S5-1,3)*10000*$T$2</f>
        <v>-3.7544299999999997</v>
      </c>
      <c r="AJ5" s="6">
        <f ca="1" t="shared" si="4"/>
        <v>3.6976199999999997</v>
      </c>
      <c r="AK5" s="6">
        <f aca="true" ca="1" t="shared" si="12" ref="AK5:AK10">-OFFSET($A$1,AK$1+$T$1*$S5-1,3)*10000*$T$2</f>
        <v>6.09278</v>
      </c>
      <c r="AL5" s="6">
        <f ca="1" t="shared" si="4"/>
        <v>-10.7179</v>
      </c>
      <c r="AM5" s="6">
        <f aca="true" ca="1" t="shared" si="13" ref="AM5:AM10">-OFFSET($A$1,AM$1+$T$1*$S5-1,3)*10000*$T$2</f>
        <v>-20.7464</v>
      </c>
    </row>
    <row r="6" spans="2:39" ht="12.75">
      <c r="B6">
        <v>5</v>
      </c>
      <c r="C6" s="2">
        <v>0.00580417</v>
      </c>
      <c r="D6" s="2">
        <v>-0.000374321</v>
      </c>
      <c r="S6">
        <v>2</v>
      </c>
      <c r="U6" s="6">
        <f ca="1" t="shared" si="2"/>
        <v>1302.47</v>
      </c>
      <c r="V6" s="6"/>
      <c r="W6" s="12">
        <f ca="1" t="shared" si="5"/>
        <v>-1.10799</v>
      </c>
      <c r="X6" s="6">
        <f ca="1" t="shared" si="6"/>
        <v>1665.6299999999999</v>
      </c>
      <c r="Y6" s="6">
        <f ca="1" t="shared" si="3"/>
        <v>-15.2771</v>
      </c>
      <c r="Z6" s="6">
        <f ca="1" t="shared" si="7"/>
        <v>-47.8801</v>
      </c>
      <c r="AA6" s="6">
        <f ca="1" t="shared" si="3"/>
        <v>-58.1175</v>
      </c>
      <c r="AB6" s="6">
        <f ca="1" t="shared" si="8"/>
        <v>-35.7497</v>
      </c>
      <c r="AC6" s="6">
        <f ca="1" t="shared" si="3"/>
        <v>-10.885</v>
      </c>
      <c r="AD6" s="6">
        <f ca="1" t="shared" si="9"/>
        <v>-5.729240000000001</v>
      </c>
      <c r="AE6" s="6">
        <f ca="1" t="shared" si="3"/>
        <v>-21.0336</v>
      </c>
      <c r="AF6" s="6">
        <f ca="1" t="shared" si="4"/>
        <v>6.62818</v>
      </c>
      <c r="AG6" s="6">
        <f ca="1" t="shared" si="10"/>
        <v>4.1673</v>
      </c>
      <c r="AH6" s="6">
        <f ca="1" t="shared" si="4"/>
        <v>1.36501</v>
      </c>
      <c r="AI6" s="6">
        <f ca="1" t="shared" si="11"/>
        <v>-3.6391299999999998</v>
      </c>
      <c r="AJ6" s="6">
        <f ca="1" t="shared" si="4"/>
        <v>3.5172499999999998</v>
      </c>
      <c r="AK6" s="6">
        <f ca="1" t="shared" si="12"/>
        <v>5.735869999999999</v>
      </c>
      <c r="AL6" s="6">
        <f ca="1" t="shared" si="4"/>
        <v>-11.7921</v>
      </c>
      <c r="AM6" s="6">
        <f ca="1" t="shared" si="13"/>
        <v>-23.369200000000003</v>
      </c>
    </row>
    <row r="7" spans="2:39" ht="12.75">
      <c r="B7">
        <v>6</v>
      </c>
      <c r="C7" s="2">
        <v>-0.00216389</v>
      </c>
      <c r="D7" s="2">
        <v>-0.000390046</v>
      </c>
      <c r="S7">
        <v>3</v>
      </c>
      <c r="U7" s="6">
        <f ca="1" t="shared" si="2"/>
        <v>1502.2</v>
      </c>
      <c r="V7" s="6"/>
      <c r="W7" s="12">
        <f ca="1" t="shared" si="5"/>
        <v>-1.19943</v>
      </c>
      <c r="X7" s="6">
        <f ca="1" t="shared" si="6"/>
        <v>1653.64</v>
      </c>
      <c r="Y7" s="6">
        <f ca="1" t="shared" si="3"/>
        <v>-19.0699</v>
      </c>
      <c r="Z7" s="6">
        <f ca="1" t="shared" si="7"/>
        <v>-46.376999999999995</v>
      </c>
      <c r="AA7" s="6">
        <f ca="1" t="shared" si="3"/>
        <v>-57.0978</v>
      </c>
      <c r="AB7" s="6">
        <f ca="1" t="shared" si="8"/>
        <v>-36.725500000000004</v>
      </c>
      <c r="AC7" s="6">
        <f ca="1" t="shared" si="3"/>
        <v>-12.3408</v>
      </c>
      <c r="AD7" s="6">
        <f ca="1" t="shared" si="9"/>
        <v>-6.735899999999999</v>
      </c>
      <c r="AE7" s="6">
        <f ca="1" t="shared" si="3"/>
        <v>-20.937</v>
      </c>
      <c r="AF7" s="6">
        <f ca="1" t="shared" si="4"/>
        <v>7.18655</v>
      </c>
      <c r="AG7" s="6">
        <f ca="1" t="shared" si="10"/>
        <v>4.189649999999999</v>
      </c>
      <c r="AH7" s="6">
        <f ca="1" t="shared" si="4"/>
        <v>1.70381</v>
      </c>
      <c r="AI7" s="6">
        <f ca="1" t="shared" si="11"/>
        <v>-3.27724</v>
      </c>
      <c r="AJ7" s="6">
        <f ca="1" t="shared" si="4"/>
        <v>3.75441</v>
      </c>
      <c r="AK7" s="6">
        <f ca="1" t="shared" si="12"/>
        <v>6.17173</v>
      </c>
      <c r="AL7" s="6">
        <f ca="1" t="shared" si="4"/>
        <v>-10.485399999999998</v>
      </c>
      <c r="AM7" s="6">
        <f ca="1" t="shared" si="13"/>
        <v>-20.851699999999997</v>
      </c>
    </row>
    <row r="8" spans="2:39" ht="12.75">
      <c r="B8">
        <v>7</v>
      </c>
      <c r="C8" s="2">
        <v>0.000407236</v>
      </c>
      <c r="D8" s="2">
        <v>0.000539363</v>
      </c>
      <c r="S8">
        <v>4</v>
      </c>
      <c r="U8" s="6">
        <f ca="1" t="shared" si="2"/>
        <v>1602.05</v>
      </c>
      <c r="V8" s="6"/>
      <c r="W8" s="12">
        <f ca="1" t="shared" si="5"/>
        <v>-1.23694</v>
      </c>
      <c r="X8" s="6">
        <f ca="1" t="shared" si="6"/>
        <v>1647.97</v>
      </c>
      <c r="Y8" s="6">
        <f ca="1" t="shared" si="3"/>
        <v>-20.6009</v>
      </c>
      <c r="Z8" s="6">
        <f ca="1" t="shared" si="7"/>
        <v>-45.601699999999994</v>
      </c>
      <c r="AA8" s="6">
        <f ca="1" t="shared" si="3"/>
        <v>-56.656800000000004</v>
      </c>
      <c r="AB8" s="6">
        <f ca="1" t="shared" si="8"/>
        <v>-37.451899999999995</v>
      </c>
      <c r="AC8" s="6">
        <f ca="1" t="shared" si="3"/>
        <v>-13.6577</v>
      </c>
      <c r="AD8" s="6">
        <f ca="1" t="shared" si="9"/>
        <v>-7.31553</v>
      </c>
      <c r="AE8" s="6">
        <f ca="1" t="shared" si="3"/>
        <v>-19.877599999999997</v>
      </c>
      <c r="AF8" s="6">
        <f ca="1" t="shared" si="4"/>
        <v>7.39202</v>
      </c>
      <c r="AG8" s="6">
        <f ca="1" t="shared" si="10"/>
        <v>4.21826</v>
      </c>
      <c r="AH8" s="6">
        <f ca="1" t="shared" si="4"/>
        <v>1.9352</v>
      </c>
      <c r="AI8" s="6">
        <f ca="1" t="shared" si="11"/>
        <v>-2.87308</v>
      </c>
      <c r="AJ8" s="6">
        <f ca="1" t="shared" si="4"/>
        <v>4.16053</v>
      </c>
      <c r="AK8" s="6">
        <f ca="1" t="shared" si="12"/>
        <v>6.25156</v>
      </c>
      <c r="AL8" s="6">
        <f ca="1" t="shared" si="4"/>
        <v>-10.0372</v>
      </c>
      <c r="AM8" s="6">
        <f ca="1" t="shared" si="13"/>
        <v>-22.964299999999998</v>
      </c>
    </row>
    <row r="9" spans="2:39" ht="12.75">
      <c r="B9">
        <v>8</v>
      </c>
      <c r="C9" s="2">
        <v>-0.00153672</v>
      </c>
      <c r="D9" s="2">
        <v>0.00127771</v>
      </c>
      <c r="S9">
        <v>5</v>
      </c>
      <c r="U9" s="6">
        <f ca="1" t="shared" si="2"/>
        <v>1701.98</v>
      </c>
      <c r="V9" s="6"/>
      <c r="W9" s="12">
        <f ca="1" t="shared" si="5"/>
        <v>-1.27034</v>
      </c>
      <c r="X9" s="6">
        <f ca="1" t="shared" si="6"/>
        <v>1642.5</v>
      </c>
      <c r="Y9" s="6">
        <f ca="1" t="shared" si="3"/>
        <v>-21.834200000000003</v>
      </c>
      <c r="Z9" s="6">
        <f ca="1" t="shared" si="7"/>
        <v>-44.782199999999996</v>
      </c>
      <c r="AA9" s="6">
        <f ca="1" t="shared" si="3"/>
        <v>-56.215500000000006</v>
      </c>
      <c r="AB9" s="6">
        <f ca="1" t="shared" si="8"/>
        <v>-38.0879</v>
      </c>
      <c r="AC9" s="6">
        <f ca="1" t="shared" si="3"/>
        <v>-14.6396</v>
      </c>
      <c r="AD9" s="6">
        <f ca="1" t="shared" si="9"/>
        <v>-7.95142</v>
      </c>
      <c r="AE9" s="6">
        <f ca="1" t="shared" si="3"/>
        <v>-21.213</v>
      </c>
      <c r="AF9" s="6">
        <f ca="1" t="shared" si="4"/>
        <v>7.682840000000001</v>
      </c>
      <c r="AG9" s="6">
        <f ca="1" t="shared" si="10"/>
        <v>4.28052</v>
      </c>
      <c r="AH9" s="6">
        <f ca="1" t="shared" si="4"/>
        <v>2.28973</v>
      </c>
      <c r="AI9" s="6">
        <f ca="1" t="shared" si="11"/>
        <v>-2.35514</v>
      </c>
      <c r="AJ9" s="6">
        <f ca="1" t="shared" si="4"/>
        <v>4.0610100000000005</v>
      </c>
      <c r="AK9" s="6">
        <f ca="1" t="shared" si="12"/>
        <v>5.94421</v>
      </c>
      <c r="AL9" s="6">
        <f ca="1" t="shared" si="4"/>
        <v>-10.446399999999999</v>
      </c>
      <c r="AM9" s="6">
        <f ca="1" t="shared" si="13"/>
        <v>-22.685399999999998</v>
      </c>
    </row>
    <row r="10" spans="2:39" ht="12.75">
      <c r="B10">
        <v>9</v>
      </c>
      <c r="C10" s="2">
        <v>0.00304989</v>
      </c>
      <c r="D10" s="2">
        <v>-0.00235722</v>
      </c>
      <c r="S10">
        <v>6</v>
      </c>
      <c r="U10" s="6">
        <f ca="1" t="shared" si="2"/>
        <v>1801.82</v>
      </c>
      <c r="V10" s="6"/>
      <c r="W10" s="12">
        <f ca="1" t="shared" si="5"/>
        <v>-1.29962</v>
      </c>
      <c r="X10" s="6">
        <f ca="1" t="shared" si="6"/>
        <v>1637.6399999999999</v>
      </c>
      <c r="Y10" s="6">
        <f ca="1" t="shared" si="3"/>
        <v>-22.8902</v>
      </c>
      <c r="Z10" s="6">
        <f ca="1" t="shared" si="7"/>
        <v>-44.1948</v>
      </c>
      <c r="AA10" s="6">
        <f ca="1" t="shared" si="3"/>
        <v>-56.2008</v>
      </c>
      <c r="AB10" s="6">
        <f ca="1" t="shared" si="8"/>
        <v>-38.5449</v>
      </c>
      <c r="AC10" s="6">
        <f ca="1" t="shared" si="3"/>
        <v>-15.2424</v>
      </c>
      <c r="AD10" s="6">
        <f ca="1" t="shared" si="9"/>
        <v>-8.47278</v>
      </c>
      <c r="AE10" s="6">
        <f ca="1" t="shared" si="3"/>
        <v>-20.9814</v>
      </c>
      <c r="AF10" s="6">
        <f ca="1" t="shared" si="4"/>
        <v>7.803000000000001</v>
      </c>
      <c r="AG10" s="6">
        <f ca="1" t="shared" si="10"/>
        <v>4.38849</v>
      </c>
      <c r="AH10" s="6">
        <f ca="1" t="shared" si="4"/>
        <v>2.70616</v>
      </c>
      <c r="AI10" s="6">
        <f ca="1" t="shared" si="11"/>
        <v>-1.59535</v>
      </c>
      <c r="AJ10" s="6">
        <f ca="1" t="shared" si="4"/>
        <v>4.67946</v>
      </c>
      <c r="AK10" s="6">
        <f ca="1" t="shared" si="12"/>
        <v>6.62538</v>
      </c>
      <c r="AL10" s="6">
        <f ca="1" t="shared" si="4"/>
        <v>-9.59191</v>
      </c>
      <c r="AM10" s="6">
        <f ca="1" t="shared" si="13"/>
        <v>-20.2622</v>
      </c>
    </row>
    <row r="11" spans="2:39" ht="12.75">
      <c r="B11">
        <v>10</v>
      </c>
      <c r="C11" s="2">
        <v>-0.00450385</v>
      </c>
      <c r="D11" s="2">
        <v>-0.00337311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0.00683152</v>
      </c>
      <c r="D12" s="2">
        <v>0.00683152</v>
      </c>
    </row>
    <row r="13" spans="2:39" ht="12.75">
      <c r="B13">
        <v>12</v>
      </c>
      <c r="C13" s="2">
        <v>0.00419514</v>
      </c>
      <c r="D13" s="2">
        <v>0.0108889</v>
      </c>
      <c r="U13" t="s">
        <v>142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-0.0344729</v>
      </c>
      <c r="D14" s="2">
        <v>-0.0514678</v>
      </c>
      <c r="U14" s="6">
        <f>U4</f>
        <v>503.54</v>
      </c>
      <c r="X14" s="6">
        <f>X4*$W4/'DL x=-1'!$W4-'DL x=-1'!X4</f>
        <v>189.65213066642536</v>
      </c>
      <c r="Y14" s="6">
        <f>Y4*$W4/'DL x=-1'!$W4-'DL x=-1'!Y4</f>
        <v>-92.47970443437893</v>
      </c>
      <c r="Z14" s="6">
        <f>Z4*$W4/'DL x=-1'!$W4-'DL x=-1'!Z4</f>
        <v>-356.8103319356486</v>
      </c>
      <c r="AA14" s="6">
        <f>AA4*$W4/'DL x=-1'!$W4-'DL x=-1'!AA4</f>
        <v>-360.4046128643008</v>
      </c>
      <c r="AB14" s="6">
        <f>AB4*$W4/'DL x=-1'!$W4-'DL x=-1'!AB4</f>
        <v>-145.31359516175988</v>
      </c>
      <c r="AC14" s="6">
        <f>AC4*$W4/'DL x=-1'!$W4-'DL x=-1'!AC4</f>
        <v>-13.635826174017371</v>
      </c>
      <c r="AD14" s="6">
        <f>AD4*$W4/'DL x=-1'!$W4-'DL x=-1'!AD4</f>
        <v>-80.2859763393609</v>
      </c>
      <c r="AE14" s="6">
        <f>AE4*$W4/'DL x=-1'!$W4-'DL x=-1'!AE4</f>
        <v>-272.576168401305</v>
      </c>
      <c r="AF14" s="6">
        <f>AF4*$W4/'DL x=-1'!$W4-'DL x=-1'!AF4</f>
        <v>106.7625602794325</v>
      </c>
      <c r="AG14" s="6">
        <f>AG4*$W4/'DL x=-1'!$W4-'DL x=-1'!AG4</f>
        <v>13.34727203542908</v>
      </c>
      <c r="AH14" s="6">
        <f>AH4*$W4/'DL x=-1'!$W4-'DL x=-1'!AH4</f>
        <v>2.5760198260113505</v>
      </c>
      <c r="AI14" s="6">
        <f>AI4*$W4/'DL x=-1'!$W4-'DL x=-1'!AI4</f>
        <v>0.6560636557564763</v>
      </c>
      <c r="AJ14" s="6">
        <f>AJ4*$W4/'DL x=-1'!$W4-'DL x=-1'!AJ4</f>
        <v>6.857923510374281</v>
      </c>
      <c r="AK14" s="6">
        <f>AK4*$W4/'DL x=-1'!$W4-'DL x=-1'!AK4</f>
        <v>-3.000215778328709</v>
      </c>
      <c r="AL14" s="6">
        <f>AL4*$W4/'DL x=-1'!$W4-'DL x=-1'!AL4</f>
        <v>-12.20079885767403</v>
      </c>
      <c r="AM14" s="6">
        <f>AM4*$W4/'DL x=-1'!$W4-'DL x=-1'!AM4</f>
        <v>-3.299378871016387</v>
      </c>
    </row>
    <row r="15" spans="2:39" ht="12.75">
      <c r="B15">
        <v>14</v>
      </c>
      <c r="C15" s="2">
        <v>-0.0701296</v>
      </c>
      <c r="D15" s="2">
        <v>-0.0432267</v>
      </c>
      <c r="U15" s="6">
        <f aca="true" t="shared" si="14" ref="U15:U20">U5</f>
        <v>1002.8</v>
      </c>
      <c r="X15" s="6">
        <f>X5*$W5/'DL x=-1'!$W5-'DL x=-1'!X5</f>
        <v>99.42632859036166</v>
      </c>
      <c r="Y15" s="6">
        <f>Y5*$W5/'DL x=-1'!$W5-'DL x=-1'!Y5</f>
        <v>-69.62292559840444</v>
      </c>
      <c r="Z15" s="6">
        <f>Z5*$W5/'DL x=-1'!$W5-'DL x=-1'!Z5</f>
        <v>-294.71989709866546</v>
      </c>
      <c r="AA15" s="6">
        <f>AA5*$W5/'DL x=-1'!$W5-'DL x=-1'!AA5</f>
        <v>-365.87578990402505</v>
      </c>
      <c r="AB15" s="6">
        <f>AB5*$W5/'DL x=-1'!$W5-'DL x=-1'!AB5</f>
        <v>-211.78439868887793</v>
      </c>
      <c r="AC15" s="6">
        <f>AC5*$W5/'DL x=-1'!$W5-'DL x=-1'!AC5</f>
        <v>-32.73131411085976</v>
      </c>
      <c r="AD15" s="6">
        <f>AD5*$W5/'DL x=-1'!$W5-'DL x=-1'!AD5</f>
        <v>-12.333474915603627</v>
      </c>
      <c r="AE15" s="6">
        <f>AE5*$W5/'DL x=-1'!$W5-'DL x=-1'!AE5</f>
        <v>-202.21858801116363</v>
      </c>
      <c r="AF15" s="6">
        <f>AF5*$W5/'DL x=-1'!$W5-'DL x=-1'!AF5</f>
        <v>65.30735259453598</v>
      </c>
      <c r="AG15" s="6">
        <f>AG5*$W5/'DL x=-1'!$W5-'DL x=-1'!AG5</f>
        <v>15.023499801892731</v>
      </c>
      <c r="AH15" s="6">
        <f>AH5*$W5/'DL x=-1'!$W5-'DL x=-1'!AH5</f>
        <v>5.938494772859305</v>
      </c>
      <c r="AI15" s="6">
        <f>AI5*$W5/'DL x=-1'!$W5-'DL x=-1'!AI5</f>
        <v>1.2778466167159692</v>
      </c>
      <c r="AJ15" s="6">
        <f>AJ5*$W5/'DL x=-1'!$W5-'DL x=-1'!AJ5</f>
        <v>5.122638763034253</v>
      </c>
      <c r="AK15" s="6">
        <f>AK5*$W5/'DL x=-1'!$W5-'DL x=-1'!AK5</f>
        <v>4.0731543032112185</v>
      </c>
      <c r="AL15" s="6">
        <f>AL5*$W5/'DL x=-1'!$W5-'DL x=-1'!AL5</f>
        <v>1.6025855241141898</v>
      </c>
      <c r="AM15" s="6">
        <f>AM5*$W5/'DL x=-1'!$W5-'DL x=-1'!AM5</f>
        <v>2.70915036877399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4156168</v>
      </c>
      <c r="F16" t="s">
        <v>79</v>
      </c>
      <c r="G16" t="s">
        <v>82</v>
      </c>
      <c r="H16">
        <v>-6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</v>
      </c>
      <c r="O16" t="s">
        <v>84</v>
      </c>
      <c r="P16" t="s">
        <v>82</v>
      </c>
      <c r="Q16" s="2">
        <v>0.910567</v>
      </c>
      <c r="U16" s="6">
        <f t="shared" si="14"/>
        <v>1302.47</v>
      </c>
      <c r="X16" s="6">
        <f>X6*$W6/'DL x=-1'!$W6-'DL x=-1'!X6</f>
        <v>-13.179992869680063</v>
      </c>
      <c r="Y16" s="6">
        <f>Y6*$W6/'DL x=-1'!$W6-'DL x=-1'!Y6</f>
        <v>-88.79265444164106</v>
      </c>
      <c r="Z16" s="6">
        <f>Z6*$W6/'DL x=-1'!$W6-'DL x=-1'!Z6</f>
        <v>-274.4320033293111</v>
      </c>
      <c r="AA16" s="6">
        <f>AA6*$W6/'DL x=-1'!$W6-'DL x=-1'!AA6</f>
        <v>-358.6987140160158</v>
      </c>
      <c r="AB16" s="6">
        <f>AB6*$W6/'DL x=-1'!$W6-'DL x=-1'!AB6</f>
        <v>-228.44477603663884</v>
      </c>
      <c r="AC16" s="6">
        <f>AC6*$W6/'DL x=-1'!$W6-'DL x=-1'!AC6</f>
        <v>-53.547517277314604</v>
      </c>
      <c r="AD16" s="6">
        <f>AD6*$W6/'DL x=-1'!$W6-'DL x=-1'!AD6</f>
        <v>-22.02347693944713</v>
      </c>
      <c r="AE16" s="6">
        <f>AE6*$W6/'DL x=-1'!$W6-'DL x=-1'!AE6</f>
        <v>-206.82990508995172</v>
      </c>
      <c r="AF16" s="6">
        <f>AF6*$W6/'DL x=-1'!$W6-'DL x=-1'!AF6</f>
        <v>3.8393899418604676</v>
      </c>
      <c r="AG16" s="6">
        <f>AG6*$W6/'DL x=-1'!$W6-'DL x=-1'!AG6</f>
        <v>13.576498897542779</v>
      </c>
      <c r="AH16" s="6">
        <f>AH6*$W6/'DL x=-1'!$W6-'DL x=-1'!AH6</f>
        <v>8.039555558907415</v>
      </c>
      <c r="AI16" s="6">
        <f>AI6*$W6/'DL x=-1'!$W6-'DL x=-1'!AI6</f>
        <v>1.3136810404782828</v>
      </c>
      <c r="AJ16" s="6">
        <f>AJ6*$W6/'DL x=-1'!$W6-'DL x=-1'!AJ6</f>
        <v>2.866133235519964</v>
      </c>
      <c r="AK16" s="6">
        <f>AK6*$W6/'DL x=-1'!$W6-'DL x=-1'!AK6</f>
        <v>1.4623685898420362</v>
      </c>
      <c r="AL16" s="6">
        <f>AL6*$W6/'DL x=-1'!$W6-'DL x=-1'!AL6</f>
        <v>-1.9807200032909122</v>
      </c>
      <c r="AM16" s="6">
        <f>AM6*$W6/'DL x=-1'!$W6-'DL x=-1'!AM6</f>
        <v>-6.763648025449783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1502.2</v>
      </c>
      <c r="X17" s="6">
        <f>X7*$W7/'DL x=-1'!$W7-'DL x=-1'!X7</f>
        <v>-104.44687324542247</v>
      </c>
      <c r="Y17" s="6">
        <f>Y7*$W7/'DL x=-1'!$W7-'DL x=-1'!Y7</f>
        <v>-111.16402525501144</v>
      </c>
      <c r="Z17" s="6">
        <f>Z7*$W7/'DL x=-1'!$W7-'DL x=-1'!Z7</f>
        <v>-264.59639878298606</v>
      </c>
      <c r="AA17" s="6">
        <f>AA7*$W7/'DL x=-1'!$W7-'DL x=-1'!AA7</f>
        <v>-352.4869571626276</v>
      </c>
      <c r="AB17" s="6">
        <f>AB7*$W7/'DL x=-1'!$W7-'DL x=-1'!AB7</f>
        <v>-234.03333594895219</v>
      </c>
      <c r="AC17" s="6">
        <f>AC7*$W7/'DL x=-1'!$W7-'DL x=-1'!AC7</f>
        <v>-61.56787723485941</v>
      </c>
      <c r="AD17" s="6">
        <f>AD7*$W7/'DL x=-1'!$W7-'DL x=-1'!AD7</f>
        <v>-34.2277336992974</v>
      </c>
      <c r="AE17" s="6">
        <f>AE7*$W7/'DL x=-1'!$W7-'DL x=-1'!AE7</f>
        <v>-216.68902268623197</v>
      </c>
      <c r="AF17" s="6">
        <f>AF7*$W7/'DL x=-1'!$W7-'DL x=-1'!AF7</f>
        <v>-53.888217505576705</v>
      </c>
      <c r="AG17" s="6">
        <f>AG7*$W7/'DL x=-1'!$W7-'DL x=-1'!AG7</f>
        <v>12.45185531343419</v>
      </c>
      <c r="AH17" s="6">
        <f>AH7*$W7/'DL x=-1'!$W7-'DL x=-1'!AH7</f>
        <v>10.711233100684382</v>
      </c>
      <c r="AI17" s="6">
        <f>AI7*$W7/'DL x=-1'!$W7-'DL x=-1'!AI7</f>
        <v>3.773346776127106</v>
      </c>
      <c r="AJ17" s="6">
        <f>AJ7*$W7/'DL x=-1'!$W7-'DL x=-1'!AJ7</f>
        <v>4.671849167665666</v>
      </c>
      <c r="AK17" s="6">
        <f>AK7*$W7/'DL x=-1'!$W7-'DL x=-1'!AK7</f>
        <v>3.452757742909604</v>
      </c>
      <c r="AL17" s="6">
        <f>AL7*$W7/'DL x=-1'!$W7-'DL x=-1'!AL7</f>
        <v>6.0091561601845385</v>
      </c>
      <c r="AM17" s="6">
        <f>AM7*$W7/'DL x=-1'!$W7-'DL x=-1'!AM7</f>
        <v>1.546493406576758</v>
      </c>
    </row>
    <row r="18" spans="2:39" ht="12.75">
      <c r="B18">
        <v>2</v>
      </c>
      <c r="C18" s="2">
        <v>0.167998</v>
      </c>
      <c r="D18" s="2">
        <v>-0.000615748</v>
      </c>
      <c r="U18" s="6">
        <f t="shared" si="14"/>
        <v>1602.05</v>
      </c>
      <c r="X18" s="6">
        <f>X8*$W8/'DL x=-1'!$W8-'DL x=-1'!X8</f>
        <v>-148.58237328317773</v>
      </c>
      <c r="Y18" s="6">
        <f>Y8*$W8/'DL x=-1'!$W8-'DL x=-1'!Y8</f>
        <v>-120.28580530163208</v>
      </c>
      <c r="Z18" s="6">
        <f>Z8*$W8/'DL x=-1'!$W8-'DL x=-1'!Z8</f>
        <v>-259.33829668880657</v>
      </c>
      <c r="AA18" s="6">
        <f>AA8*$W8/'DL x=-1'!$W8-'DL x=-1'!AA8</f>
        <v>-349.71577638159056</v>
      </c>
      <c r="AB18" s="6">
        <f>AB8*$W8/'DL x=-1'!$W8-'DL x=-1'!AB8</f>
        <v>-238.02660333078623</v>
      </c>
      <c r="AC18" s="6">
        <f>AC8*$W8/'DL x=-1'!$W8-'DL x=-1'!AC8</f>
        <v>-70.12904782029429</v>
      </c>
      <c r="AD18" s="6">
        <f>AD8*$W8/'DL x=-1'!$W8-'DL x=-1'!AD8</f>
        <v>-35.00031980544289</v>
      </c>
      <c r="AE18" s="6">
        <f>AE8*$W8/'DL x=-1'!$W8-'DL x=-1'!AE8</f>
        <v>-208.42856658241735</v>
      </c>
      <c r="AF18" s="6">
        <f>AF8*$W8/'DL x=-1'!$W8-'DL x=-1'!AF8</f>
        <v>-78.66724272223202</v>
      </c>
      <c r="AG18" s="6">
        <f>AG8*$W8/'DL x=-1'!$W8-'DL x=-1'!AG8</f>
        <v>11.899885985226982</v>
      </c>
      <c r="AH18" s="6">
        <f>AH8*$W8/'DL x=-1'!$W8-'DL x=-1'!AH8</f>
        <v>12.074184226219165</v>
      </c>
      <c r="AI18" s="6">
        <f>AI8*$W8/'DL x=-1'!$W8-'DL x=-1'!AI8</f>
        <v>5.968588142400911</v>
      </c>
      <c r="AJ18" s="6">
        <f>AJ8*$W8/'DL x=-1'!$W8-'DL x=-1'!AJ8</f>
        <v>7.16761156664511</v>
      </c>
      <c r="AK18" s="6">
        <f>AK8*$W8/'DL x=-1'!$W8-'DL x=-1'!AK8</f>
        <v>5.147040312310189</v>
      </c>
      <c r="AL18" s="6">
        <f>AL8*$W8/'DL x=-1'!$W8-'DL x=-1'!AL8</f>
        <v>8.753630968475086</v>
      </c>
      <c r="AM18" s="6">
        <f>AM8*$W8/'DL x=-1'!$W8-'DL x=-1'!AM8</f>
        <v>-7.47805890593466</v>
      </c>
    </row>
    <row r="19" spans="2:39" ht="12.75">
      <c r="B19">
        <v>3</v>
      </c>
      <c r="C19" s="2">
        <v>0.00120162</v>
      </c>
      <c r="D19" s="2">
        <v>0.00041218</v>
      </c>
      <c r="U19" s="6">
        <f t="shared" si="14"/>
        <v>1701.98</v>
      </c>
      <c r="X19" s="6">
        <f>X9*$W9/'DL x=-1'!$W9-'DL x=-1'!X9</f>
        <v>-190.53320050145885</v>
      </c>
      <c r="Y19" s="6">
        <f>Y9*$W9/'DL x=-1'!$W9-'DL x=-1'!Y9</f>
        <v>-127.47742712244207</v>
      </c>
      <c r="Z19" s="6">
        <f>Z9*$W9/'DL x=-1'!$W9-'DL x=-1'!Z9</f>
        <v>-254.4425521695608</v>
      </c>
      <c r="AA19" s="6">
        <f>AA9*$W9/'DL x=-1'!$W9-'DL x=-1'!AA9</f>
        <v>-347.2648080774493</v>
      </c>
      <c r="AB19" s="6">
        <f>AB9*$W9/'DL x=-1'!$W9-'DL x=-1'!AB9</f>
        <v>-242.0522084155985</v>
      </c>
      <c r="AC19" s="6">
        <f>AC9*$W9/'DL x=-1'!$W9-'DL x=-1'!AC9</f>
        <v>-74.71549564562488</v>
      </c>
      <c r="AD19" s="6">
        <f>AD9*$W9/'DL x=-1'!$W9-'DL x=-1'!AD9</f>
        <v>-37.577110463847006</v>
      </c>
      <c r="AE19" s="6">
        <f>AE9*$W9/'DL x=-1'!$W9-'DL x=-1'!AE9</f>
        <v>-216.91075093927708</v>
      </c>
      <c r="AF19" s="6">
        <f>AF9*$W9/'DL x=-1'!$W9-'DL x=-1'!AF9</f>
        <v>-96.78692798669138</v>
      </c>
      <c r="AG19" s="6">
        <f>AG9*$W9/'DL x=-1'!$W9-'DL x=-1'!AG9</f>
        <v>11.618928007664845</v>
      </c>
      <c r="AH19" s="6">
        <f>AH9*$W9/'DL x=-1'!$W9-'DL x=-1'!AH9</f>
        <v>14.236195020892422</v>
      </c>
      <c r="AI19" s="6">
        <f>AI9*$W9/'DL x=-1'!$W9-'DL x=-1'!AI9</f>
        <v>10.315268350580821</v>
      </c>
      <c r="AJ19" s="6">
        <f>AJ9*$W9/'DL x=-1'!$W9-'DL x=-1'!AJ9</f>
        <v>6.716724220049674</v>
      </c>
      <c r="AK19" s="6">
        <f>AK9*$W9/'DL x=-1'!$W9-'DL x=-1'!AK9</f>
        <v>3.1342070856908677</v>
      </c>
      <c r="AL19" s="6">
        <f>AL9*$W9/'DL x=-1'!$W9-'DL x=-1'!AL9</f>
        <v>5.6185816229640295</v>
      </c>
      <c r="AM19" s="6">
        <f>AM9*$W9/'DL x=-1'!$W9-'DL x=-1'!AM9</f>
        <v>-4.778407423649469</v>
      </c>
    </row>
    <row r="20" spans="2:39" ht="12.75">
      <c r="B20">
        <v>4</v>
      </c>
      <c r="C20" s="2">
        <v>-0.00510265</v>
      </c>
      <c r="D20" s="2">
        <v>-0.000102787</v>
      </c>
      <c r="U20" s="6">
        <f t="shared" si="14"/>
        <v>1801.82</v>
      </c>
      <c r="X20" s="6">
        <f>X10*$W10/'DL x=-1'!$W10-'DL x=-1'!X10</f>
        <v>-228.51338239606775</v>
      </c>
      <c r="Y20" s="6">
        <f>Y10*$W10/'DL x=-1'!$W10-'DL x=-1'!Y10</f>
        <v>-133.71032890884294</v>
      </c>
      <c r="Z20" s="6">
        <f>Z10*$W10/'DL x=-1'!$W10-'DL x=-1'!Z10</f>
        <v>-250.24679300925862</v>
      </c>
      <c r="AA20" s="6">
        <f>AA10*$W10/'DL x=-1'!$W10-'DL x=-1'!AA10</f>
        <v>-346.37771484198913</v>
      </c>
      <c r="AB20" s="6">
        <f>AB10*$W10/'DL x=-1'!$W10-'DL x=-1'!AB10</f>
        <v>-243.34609009482048</v>
      </c>
      <c r="AC20" s="6">
        <f>AC10*$W10/'DL x=-1'!$W10-'DL x=-1'!AC10</f>
        <v>-77.31670615285788</v>
      </c>
      <c r="AD20" s="6">
        <f>AD10*$W10/'DL x=-1'!$W10-'DL x=-1'!AD10</f>
        <v>-40.575831674789484</v>
      </c>
      <c r="AE20" s="6">
        <f>AE10*$W10/'DL x=-1'!$W10-'DL x=-1'!AE10</f>
        <v>-219.08262949768886</v>
      </c>
      <c r="AF20" s="6">
        <f>AF10*$W10/'DL x=-1'!$W10-'DL x=-1'!AF10</f>
        <v>-109.0098774595372</v>
      </c>
      <c r="AG20" s="6">
        <f>AG10*$W10/'DL x=-1'!$W10-'DL x=-1'!AG10</f>
        <v>12.197461824630983</v>
      </c>
      <c r="AH20" s="6">
        <f>AH10*$W10/'DL x=-1'!$W10-'DL x=-1'!AH10</f>
        <v>16.621551046148763</v>
      </c>
      <c r="AI20" s="6">
        <f>AI10*$W10/'DL x=-1'!$W10-'DL x=-1'!AI10</f>
        <v>14.001551474442223</v>
      </c>
      <c r="AJ20" s="6">
        <f>AJ10*$W10/'DL x=-1'!$W10-'DL x=-1'!AJ10</f>
        <v>11.081417432166344</v>
      </c>
      <c r="AK20" s="6">
        <f>AK10*$W10/'DL x=-1'!$W10-'DL x=-1'!AK10</f>
        <v>7.253678441257385</v>
      </c>
      <c r="AL20" s="6">
        <f>AL10*$W10/'DL x=-1'!$W10-'DL x=-1'!AL10</f>
        <v>10.478666032668144</v>
      </c>
      <c r="AM20" s="6">
        <f>AM10*$W10/'DL x=-1'!$W10-'DL x=-1'!AM10</f>
        <v>-0.16644853766054268</v>
      </c>
    </row>
    <row r="21" spans="2:33" ht="12.75">
      <c r="B21">
        <v>5</v>
      </c>
      <c r="C21" s="2">
        <v>0.00591477</v>
      </c>
      <c r="D21" s="2">
        <v>-0.000375443</v>
      </c>
      <c r="U21" s="6"/>
      <c r="AG21" s="1"/>
    </row>
    <row r="22" spans="2:33" ht="12.75">
      <c r="B22">
        <v>6</v>
      </c>
      <c r="C22" s="2">
        <v>-0.00328821</v>
      </c>
      <c r="D22" s="2">
        <v>-0.000369762</v>
      </c>
      <c r="AG22" s="1"/>
    </row>
    <row r="23" spans="2:33" ht="12.75">
      <c r="B23">
        <v>7</v>
      </c>
      <c r="C23" s="2">
        <v>0.000748008</v>
      </c>
      <c r="D23" s="2">
        <v>0.000609278</v>
      </c>
      <c r="U23" t="s">
        <v>96</v>
      </c>
      <c r="AG23" s="1"/>
    </row>
    <row r="24" spans="2:33" ht="12.75">
      <c r="B24">
        <v>8</v>
      </c>
      <c r="C24" s="2">
        <v>-0.000418392</v>
      </c>
      <c r="D24" s="2">
        <v>0.00107179</v>
      </c>
      <c r="U24" t="s">
        <v>97</v>
      </c>
      <c r="V24" s="11">
        <f>H1</f>
        <v>-6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0.00197145</v>
      </c>
      <c r="D25" s="2">
        <v>-0.00207464</v>
      </c>
      <c r="AG25" s="1"/>
    </row>
    <row r="26" spans="2:33" ht="12.75">
      <c r="B26">
        <v>10</v>
      </c>
      <c r="C26" s="2">
        <v>-0.00506286</v>
      </c>
      <c r="D26" s="2">
        <v>-0.00365239</v>
      </c>
      <c r="U26" t="s">
        <v>62</v>
      </c>
      <c r="V26" s="6">
        <f>U4</f>
        <v>503.54</v>
      </c>
      <c r="X26" s="13"/>
      <c r="AG26" s="1"/>
    </row>
    <row r="27" spans="2:33" ht="12.75">
      <c r="B27">
        <v>11</v>
      </c>
      <c r="C27" s="2">
        <v>0.00744642</v>
      </c>
      <c r="D27" s="2">
        <v>0.00630029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0.00596136</v>
      </c>
      <c r="D28" s="2">
        <v>0.011609</v>
      </c>
      <c r="V28" s="11">
        <f>$V$24-W28</f>
        <v>-5.5</v>
      </c>
      <c r="W28">
        <v>-0.5</v>
      </c>
      <c r="X28" s="4">
        <f>X$14*$W28^X$24</f>
        <v>-94.82606533321268</v>
      </c>
      <c r="Y28" s="4">
        <f>Y$14*$W28^Y$24</f>
        <v>-23.119926108594733</v>
      </c>
      <c r="Z28" s="4">
        <f aca="true" t="shared" si="15" ref="Z28:AE38">Z$14*$W28^Z$24</f>
        <v>44.601291491956076</v>
      </c>
      <c r="AA28" s="4">
        <f t="shared" si="15"/>
        <v>-22.5252883040188</v>
      </c>
      <c r="AB28" s="4">
        <f t="shared" si="15"/>
        <v>4.541049848804996</v>
      </c>
      <c r="AC28" s="4">
        <f t="shared" si="15"/>
        <v>-0.21305978396902142</v>
      </c>
      <c r="AD28" s="4">
        <f t="shared" si="15"/>
        <v>0.627234190151257</v>
      </c>
      <c r="AE28" s="4">
        <f t="shared" si="15"/>
        <v>-1.0647506578175976</v>
      </c>
      <c r="AF28" s="4">
        <f>SUM(X28:AE28)</f>
        <v>-91.9795146567005</v>
      </c>
      <c r="AG28" s="1"/>
    </row>
    <row r="29" spans="2:32" ht="12.75">
      <c r="B29">
        <v>13</v>
      </c>
      <c r="C29" s="2">
        <v>-0.0306258</v>
      </c>
      <c r="D29" s="2">
        <v>-0.0514406</v>
      </c>
      <c r="V29" s="11">
        <f aca="true" t="shared" si="16" ref="V29:V38">$V$24-W29</f>
        <v>-5.6</v>
      </c>
      <c r="W29">
        <v>-0.4</v>
      </c>
      <c r="X29" s="4">
        <f aca="true" t="shared" si="17" ref="X29:Y38">X$14*$W29^X$24</f>
        <v>-75.86085226657015</v>
      </c>
      <c r="Y29" s="4">
        <f t="shared" si="17"/>
        <v>-14.796752709500632</v>
      </c>
      <c r="Z29" s="4">
        <f t="shared" si="15"/>
        <v>22.835861243881517</v>
      </c>
      <c r="AA29" s="4">
        <f t="shared" si="15"/>
        <v>-9.226358089326105</v>
      </c>
      <c r="AB29" s="4">
        <f t="shared" si="15"/>
        <v>1.488011214456422</v>
      </c>
      <c r="AC29" s="4">
        <f t="shared" si="15"/>
        <v>-0.05585234400877519</v>
      </c>
      <c r="AD29" s="4">
        <f t="shared" si="15"/>
        <v>0.131540543634409</v>
      </c>
      <c r="AE29" s="4">
        <f t="shared" si="15"/>
        <v>-0.17863551772347938</v>
      </c>
      <c r="AF29" s="4">
        <f aca="true" t="shared" si="18" ref="AF29:AF38">SUM(X29:AE29)</f>
        <v>-75.6630379251568</v>
      </c>
    </row>
    <row r="30" spans="2:32" ht="12.75">
      <c r="B30">
        <v>14</v>
      </c>
      <c r="C30" s="2">
        <v>-0.093526</v>
      </c>
      <c r="D30" s="2">
        <v>-0.0539016</v>
      </c>
      <c r="V30" s="11">
        <f t="shared" si="16"/>
        <v>-5.7</v>
      </c>
      <c r="W30">
        <v>-0.3</v>
      </c>
      <c r="X30" s="4">
        <f t="shared" si="17"/>
        <v>-56.89563919992761</v>
      </c>
      <c r="Y30" s="4">
        <f t="shared" si="17"/>
        <v>-8.323173399094104</v>
      </c>
      <c r="Z30" s="4">
        <f t="shared" si="15"/>
        <v>9.633878962262513</v>
      </c>
      <c r="AA30" s="4">
        <f t="shared" si="15"/>
        <v>-2.9192773642008363</v>
      </c>
      <c r="AB30" s="4">
        <f t="shared" si="15"/>
        <v>0.35311203624307647</v>
      </c>
      <c r="AC30" s="4">
        <f t="shared" si="15"/>
        <v>-0.009940517280858662</v>
      </c>
      <c r="AD30" s="4">
        <f t="shared" si="15"/>
        <v>0.017558543025418226</v>
      </c>
      <c r="AE30" s="4">
        <f t="shared" si="15"/>
        <v>-0.017883722408809616</v>
      </c>
      <c r="AF30" s="4">
        <f t="shared" si="18"/>
        <v>-58.16136466138122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4156168</v>
      </c>
      <c r="F31" t="s">
        <v>79</v>
      </c>
      <c r="G31" t="s">
        <v>82</v>
      </c>
      <c r="H31">
        <v>-6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1302.47</v>
      </c>
      <c r="O31" t="s">
        <v>84</v>
      </c>
      <c r="P31" t="s">
        <v>82</v>
      </c>
      <c r="Q31" s="2">
        <v>1.10799</v>
      </c>
      <c r="V31" s="11">
        <f t="shared" si="16"/>
        <v>-5.8</v>
      </c>
      <c r="W31">
        <v>-0.2</v>
      </c>
      <c r="X31" s="4">
        <f t="shared" si="17"/>
        <v>-37.930426133285074</v>
      </c>
      <c r="Y31" s="4">
        <f t="shared" si="17"/>
        <v>-3.699188177375158</v>
      </c>
      <c r="Z31" s="4">
        <f t="shared" si="15"/>
        <v>2.8544826554851896</v>
      </c>
      <c r="AA31" s="4">
        <f t="shared" si="15"/>
        <v>-0.5766473805828816</v>
      </c>
      <c r="AB31" s="4">
        <f t="shared" si="15"/>
        <v>0.046500350451763185</v>
      </c>
      <c r="AC31" s="4">
        <f t="shared" si="15"/>
        <v>-0.0008726928751371123</v>
      </c>
      <c r="AD31" s="4">
        <f t="shared" si="15"/>
        <v>0.0010276604971438204</v>
      </c>
      <c r="AE31" s="4">
        <f t="shared" si="15"/>
        <v>-0.0006977949911073413</v>
      </c>
      <c r="AF31" s="4">
        <f t="shared" si="18"/>
        <v>-39.30582151267525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-5.9</v>
      </c>
      <c r="W32">
        <v>-0.1</v>
      </c>
      <c r="X32" s="4">
        <f t="shared" si="17"/>
        <v>-18.965213066642537</v>
      </c>
      <c r="Y32" s="4">
        <f t="shared" si="17"/>
        <v>-0.9247970443437895</v>
      </c>
      <c r="Z32" s="4">
        <f t="shared" si="15"/>
        <v>0.3568103319356487</v>
      </c>
      <c r="AA32" s="4">
        <f t="shared" si="15"/>
        <v>-0.0360404612864301</v>
      </c>
      <c r="AB32" s="4">
        <f t="shared" si="15"/>
        <v>0.0014531359516175995</v>
      </c>
      <c r="AC32" s="4">
        <f t="shared" si="15"/>
        <v>-1.363582617401738E-05</v>
      </c>
      <c r="AD32" s="4">
        <f t="shared" si="15"/>
        <v>8.028597633936097E-06</v>
      </c>
      <c r="AE32" s="4">
        <f t="shared" si="15"/>
        <v>-2.725761684013052E-06</v>
      </c>
      <c r="AF32" s="4">
        <f t="shared" si="18"/>
        <v>-19.567795437375718</v>
      </c>
    </row>
    <row r="33" spans="2:32" ht="12.75">
      <c r="B33">
        <v>2</v>
      </c>
      <c r="C33" s="2">
        <v>0.166563</v>
      </c>
      <c r="D33" s="2">
        <v>-0.000662818</v>
      </c>
      <c r="V33" s="11">
        <f t="shared" si="16"/>
        <v>-6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0.00152771</v>
      </c>
      <c r="D34" s="2">
        <v>0.00041673</v>
      </c>
      <c r="V34" s="11">
        <f t="shared" si="16"/>
        <v>-6.1</v>
      </c>
      <c r="W34">
        <v>0.1</v>
      </c>
      <c r="X34" s="4">
        <f t="shared" si="17"/>
        <v>18.965213066642537</v>
      </c>
      <c r="Y34" s="4">
        <f t="shared" si="17"/>
        <v>-0.9247970443437895</v>
      </c>
      <c r="Z34" s="4">
        <f t="shared" si="15"/>
        <v>-0.3568103319356487</v>
      </c>
      <c r="AA34" s="4">
        <f t="shared" si="15"/>
        <v>-0.0360404612864301</v>
      </c>
      <c r="AB34" s="4">
        <f t="shared" si="15"/>
        <v>-0.0014531359516175995</v>
      </c>
      <c r="AC34" s="4">
        <f t="shared" si="15"/>
        <v>-1.363582617401738E-05</v>
      </c>
      <c r="AD34" s="4">
        <f t="shared" si="15"/>
        <v>-8.028597633936097E-06</v>
      </c>
      <c r="AE34" s="4">
        <f t="shared" si="15"/>
        <v>-2.725761684013052E-06</v>
      </c>
      <c r="AF34" s="4">
        <f t="shared" si="18"/>
        <v>17.646087702939557</v>
      </c>
    </row>
    <row r="35" spans="2:32" ht="12.75">
      <c r="B35">
        <v>4</v>
      </c>
      <c r="C35" s="2">
        <v>-0.00478801</v>
      </c>
      <c r="D35" s="2">
        <v>-0.000136501</v>
      </c>
      <c r="V35" s="11">
        <f t="shared" si="16"/>
        <v>-6.2</v>
      </c>
      <c r="W35">
        <v>0.2</v>
      </c>
      <c r="X35" s="4">
        <f t="shared" si="17"/>
        <v>37.930426133285074</v>
      </c>
      <c r="Y35" s="4">
        <f t="shared" si="17"/>
        <v>-3.699188177375158</v>
      </c>
      <c r="Z35" s="4">
        <f t="shared" si="15"/>
        <v>-2.8544826554851896</v>
      </c>
      <c r="AA35" s="4">
        <f t="shared" si="15"/>
        <v>-0.5766473805828816</v>
      </c>
      <c r="AB35" s="4">
        <f t="shared" si="15"/>
        <v>-0.046500350451763185</v>
      </c>
      <c r="AC35" s="4">
        <f t="shared" si="15"/>
        <v>-0.0008726928751371123</v>
      </c>
      <c r="AD35" s="4">
        <f t="shared" si="15"/>
        <v>-0.0010276604971438204</v>
      </c>
      <c r="AE35" s="4">
        <f t="shared" si="15"/>
        <v>-0.0006977949911073413</v>
      </c>
      <c r="AF35" s="4">
        <f t="shared" si="18"/>
        <v>30.751009421026698</v>
      </c>
    </row>
    <row r="36" spans="2:32" ht="12.75">
      <c r="B36">
        <v>5</v>
      </c>
      <c r="C36" s="2">
        <v>0.00581175</v>
      </c>
      <c r="D36" s="2">
        <v>-0.000363913</v>
      </c>
      <c r="V36" s="11">
        <f t="shared" si="16"/>
        <v>-6.3</v>
      </c>
      <c r="W36">
        <v>0.3</v>
      </c>
      <c r="X36" s="4">
        <f t="shared" si="17"/>
        <v>56.89563919992761</v>
      </c>
      <c r="Y36" s="4">
        <f t="shared" si="17"/>
        <v>-8.323173399094104</v>
      </c>
      <c r="Z36" s="4">
        <f t="shared" si="15"/>
        <v>-9.633878962262513</v>
      </c>
      <c r="AA36" s="4">
        <f t="shared" si="15"/>
        <v>-2.9192773642008363</v>
      </c>
      <c r="AB36" s="4">
        <f t="shared" si="15"/>
        <v>-0.35311203624307647</v>
      </c>
      <c r="AC36" s="4">
        <f t="shared" si="15"/>
        <v>-0.009940517280858662</v>
      </c>
      <c r="AD36" s="4">
        <f t="shared" si="15"/>
        <v>-0.017558543025418226</v>
      </c>
      <c r="AE36" s="4">
        <f t="shared" si="15"/>
        <v>-0.017883722408809616</v>
      </c>
      <c r="AF36" s="4">
        <f t="shared" si="18"/>
        <v>35.62081465541199</v>
      </c>
    </row>
    <row r="37" spans="2:32" ht="12.75">
      <c r="B37">
        <v>6</v>
      </c>
      <c r="C37" s="2">
        <v>-0.00357497</v>
      </c>
      <c r="D37" s="2">
        <v>-0.000351725</v>
      </c>
      <c r="V37" s="11">
        <f t="shared" si="16"/>
        <v>-6.4</v>
      </c>
      <c r="W37">
        <v>0.4</v>
      </c>
      <c r="X37" s="4">
        <f t="shared" si="17"/>
        <v>75.86085226657015</v>
      </c>
      <c r="Y37" s="4">
        <f t="shared" si="17"/>
        <v>-14.796752709500632</v>
      </c>
      <c r="Z37" s="4">
        <f t="shared" si="15"/>
        <v>-22.835861243881517</v>
      </c>
      <c r="AA37" s="4">
        <f t="shared" si="15"/>
        <v>-9.226358089326105</v>
      </c>
      <c r="AB37" s="4">
        <f t="shared" si="15"/>
        <v>-1.488011214456422</v>
      </c>
      <c r="AC37" s="4">
        <f t="shared" si="15"/>
        <v>-0.05585234400877519</v>
      </c>
      <c r="AD37" s="4">
        <f t="shared" si="15"/>
        <v>-0.131540543634409</v>
      </c>
      <c r="AE37" s="4">
        <f>AE$14*$W37^AE$24</f>
        <v>-0.17863551772347938</v>
      </c>
      <c r="AF37" s="4">
        <f t="shared" si="18"/>
        <v>27.147840604038812</v>
      </c>
    </row>
    <row r="38" spans="2:32" ht="12.75">
      <c r="B38">
        <v>7</v>
      </c>
      <c r="C38" s="2">
        <v>0.0010885</v>
      </c>
      <c r="D38" s="2">
        <v>0.000573587</v>
      </c>
      <c r="V38" s="11">
        <f t="shared" si="16"/>
        <v>-6.5</v>
      </c>
      <c r="W38">
        <v>0.5</v>
      </c>
      <c r="X38" s="4">
        <f>X$14*$W38^X$24</f>
        <v>94.82606533321268</v>
      </c>
      <c r="Y38" s="4">
        <f t="shared" si="17"/>
        <v>-23.119926108594733</v>
      </c>
      <c r="Z38" s="4">
        <f t="shared" si="15"/>
        <v>-44.601291491956076</v>
      </c>
      <c r="AA38" s="4">
        <f t="shared" si="15"/>
        <v>-22.5252883040188</v>
      </c>
      <c r="AB38" s="4">
        <f t="shared" si="15"/>
        <v>-4.541049848804996</v>
      </c>
      <c r="AC38" s="4">
        <f t="shared" si="15"/>
        <v>-0.21305978396902142</v>
      </c>
      <c r="AD38" s="4">
        <f t="shared" si="15"/>
        <v>-0.627234190151257</v>
      </c>
      <c r="AE38" s="4">
        <f t="shared" si="15"/>
        <v>-1.0647506578175976</v>
      </c>
      <c r="AF38" s="4">
        <f t="shared" si="18"/>
        <v>-1.8665350520998065</v>
      </c>
    </row>
    <row r="39" spans="2:22" ht="12.75">
      <c r="B39">
        <v>8</v>
      </c>
      <c r="C39" s="2">
        <v>-0.000572924</v>
      </c>
      <c r="D39" s="2">
        <v>0.00117921</v>
      </c>
      <c r="V39" s="11"/>
    </row>
    <row r="40" spans="2:4" ht="12.75">
      <c r="B40">
        <v>9</v>
      </c>
      <c r="C40" s="2">
        <v>0.00210336</v>
      </c>
      <c r="D40" s="2">
        <v>-0.00233692</v>
      </c>
    </row>
    <row r="41" spans="2:24" ht="12.75">
      <c r="B41">
        <v>10</v>
      </c>
      <c r="C41" s="2">
        <v>-0.00574731</v>
      </c>
      <c r="D41" s="2">
        <v>-0.00336761</v>
      </c>
      <c r="U41" t="s">
        <v>62</v>
      </c>
      <c r="V41" s="6">
        <f>U10</f>
        <v>1801.82</v>
      </c>
      <c r="X41" s="13"/>
    </row>
    <row r="42" spans="2:33" ht="12.75">
      <c r="B42">
        <v>11</v>
      </c>
      <c r="C42" s="2">
        <v>0.00790254</v>
      </c>
      <c r="D42" s="2">
        <v>0.00575545</v>
      </c>
      <c r="V42" s="13" t="s">
        <v>98</v>
      </c>
      <c r="W42" s="13" t="s">
        <v>79</v>
      </c>
      <c r="AF42" t="s">
        <v>99</v>
      </c>
      <c r="AG42" t="s">
        <v>147</v>
      </c>
    </row>
    <row r="43" spans="2:33" ht="12.75">
      <c r="B43">
        <v>12</v>
      </c>
      <c r="C43" s="2">
        <v>0.0068517</v>
      </c>
      <c r="D43" s="2">
        <v>0.0109111</v>
      </c>
      <c r="V43" s="11">
        <f>$V$24-W43</f>
        <v>-5.5</v>
      </c>
      <c r="W43">
        <v>-0.5</v>
      </c>
      <c r="X43" s="4">
        <f>X$20*$W43^X$24</f>
        <v>114.25669119803388</v>
      </c>
      <c r="Y43" s="4">
        <f>Y$20*$W43^Y$24</f>
        <v>-33.427582227210735</v>
      </c>
      <c r="Z43" s="4">
        <f aca="true" t="shared" si="19" ref="Z43:AE53">Z$20*$W43^Z$24</f>
        <v>31.280849126157328</v>
      </c>
      <c r="AA43" s="4">
        <f t="shared" si="19"/>
        <v>-21.64860717762432</v>
      </c>
      <c r="AB43" s="4">
        <f t="shared" si="19"/>
        <v>7.60456531546314</v>
      </c>
      <c r="AC43" s="4">
        <f t="shared" si="19"/>
        <v>-1.2080735336384043</v>
      </c>
      <c r="AD43" s="4">
        <f t="shared" si="19"/>
        <v>0.31699868495929284</v>
      </c>
      <c r="AE43" s="4">
        <f t="shared" si="19"/>
        <v>-0.8557915214753471</v>
      </c>
      <c r="AF43" s="4">
        <f>SUM(X43:AE43)</f>
        <v>96.31904986466483</v>
      </c>
      <c r="AG43" s="4">
        <f>AF43-$AF$43+'DL x=-5'!$AG$53</f>
        <v>-207.27345124141186</v>
      </c>
    </row>
    <row r="44" spans="2:33" ht="12.75">
      <c r="B44">
        <v>13</v>
      </c>
      <c r="C44" s="2">
        <v>-0.0347932</v>
      </c>
      <c r="D44" s="2">
        <v>-0.0598023</v>
      </c>
      <c r="V44" s="11">
        <f aca="true" t="shared" si="20" ref="V44:V53">$V$24-W44</f>
        <v>-5.6</v>
      </c>
      <c r="W44">
        <v>-0.4</v>
      </c>
      <c r="X44" s="4">
        <f aca="true" t="shared" si="21" ref="X44:Y53">X$20*$W44^X$24</f>
        <v>91.4053529584271</v>
      </c>
      <c r="Y44" s="4">
        <f t="shared" si="21"/>
        <v>-21.393652625414873</v>
      </c>
      <c r="Z44" s="4">
        <f t="shared" si="19"/>
        <v>16.015794752592555</v>
      </c>
      <c r="AA44" s="4">
        <f t="shared" si="19"/>
        <v>-8.867269499954926</v>
      </c>
      <c r="AB44" s="4">
        <f t="shared" si="19"/>
        <v>2.4918639625709633</v>
      </c>
      <c r="AC44" s="4">
        <f t="shared" si="19"/>
        <v>-0.31668922840210606</v>
      </c>
      <c r="AD44" s="4">
        <f t="shared" si="19"/>
        <v>0.06647944261597515</v>
      </c>
      <c r="AE44" s="4">
        <f t="shared" si="19"/>
        <v>-0.1435779920676055</v>
      </c>
      <c r="AF44" s="4">
        <f aca="true" t="shared" si="22" ref="AF44:AF53">SUM(X44:AE44)</f>
        <v>79.25830177036707</v>
      </c>
      <c r="AG44" s="4">
        <f>AF44-$AF$43+'DL x=-5'!$AG$53</f>
        <v>-224.33419933570963</v>
      </c>
    </row>
    <row r="45" spans="2:33" ht="12.75">
      <c r="B45">
        <v>14</v>
      </c>
      <c r="C45" s="2">
        <v>-0.0967474</v>
      </c>
      <c r="D45" s="2">
        <v>-0.0397125</v>
      </c>
      <c r="V45" s="11">
        <f t="shared" si="20"/>
        <v>-5.7</v>
      </c>
      <c r="W45">
        <v>-0.3</v>
      </c>
      <c r="X45" s="4">
        <f t="shared" si="21"/>
        <v>68.55401471882033</v>
      </c>
      <c r="Y45" s="4">
        <f t="shared" si="21"/>
        <v>-12.033929601795863</v>
      </c>
      <c r="Z45" s="4">
        <f t="shared" si="19"/>
        <v>6.756663411249983</v>
      </c>
      <c r="AA45" s="4">
        <f t="shared" si="19"/>
        <v>-2.805659490220112</v>
      </c>
      <c r="AB45" s="4">
        <f t="shared" si="19"/>
        <v>0.5913309989304137</v>
      </c>
      <c r="AC45" s="4">
        <f t="shared" si="19"/>
        <v>-0.056363878785433384</v>
      </c>
      <c r="AD45" s="4">
        <f t="shared" si="19"/>
        <v>0.00887393438727646</v>
      </c>
      <c r="AE45" s="4">
        <f t="shared" si="19"/>
        <v>-0.014374011321343364</v>
      </c>
      <c r="AF45" s="4">
        <f t="shared" si="22"/>
        <v>61.000556081265245</v>
      </c>
      <c r="AG45" s="4">
        <f>AF45-$AF$43+'DL x=-5'!$AG$53</f>
        <v>-242.59194502481145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4156168</v>
      </c>
      <c r="F46" t="s">
        <v>79</v>
      </c>
      <c r="G46" t="s">
        <v>82</v>
      </c>
      <c r="H46">
        <v>-6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1502.2</v>
      </c>
      <c r="O46" t="s">
        <v>84</v>
      </c>
      <c r="P46" t="s">
        <v>82</v>
      </c>
      <c r="Q46" s="2">
        <v>1.19943</v>
      </c>
      <c r="V46" s="11">
        <f t="shared" si="20"/>
        <v>-5.8</v>
      </c>
      <c r="W46">
        <v>-0.2</v>
      </c>
      <c r="X46" s="4">
        <f t="shared" si="21"/>
        <v>45.70267647921355</v>
      </c>
      <c r="Y46" s="4">
        <f t="shared" si="21"/>
        <v>-5.348413156353718</v>
      </c>
      <c r="Z46" s="4">
        <f t="shared" si="19"/>
        <v>2.0019743440740694</v>
      </c>
      <c r="AA46" s="4">
        <f t="shared" si="19"/>
        <v>-0.5542043437471829</v>
      </c>
      <c r="AB46" s="4">
        <f t="shared" si="19"/>
        <v>0.0778707488303426</v>
      </c>
      <c r="AC46" s="4">
        <f t="shared" si="19"/>
        <v>-0.004948269193782907</v>
      </c>
      <c r="AD46" s="4">
        <f t="shared" si="19"/>
        <v>0.0005193706454373058</v>
      </c>
      <c r="AE46" s="4">
        <f t="shared" si="19"/>
        <v>-0.000560851531514084</v>
      </c>
      <c r="AF46" s="4">
        <f>SUM(X46:AE46)</f>
        <v>41.874914321937204</v>
      </c>
      <c r="AG46" s="4">
        <f>AF46-$AF$43+'DL x=-5'!$AG$53</f>
        <v>-261.7175867841395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-5.9</v>
      </c>
      <c r="W47">
        <v>-0.1</v>
      </c>
      <c r="X47" s="4">
        <f t="shared" si="21"/>
        <v>22.851338239606775</v>
      </c>
      <c r="Y47" s="4">
        <f t="shared" si="21"/>
        <v>-1.3371032890884296</v>
      </c>
      <c r="Z47" s="4">
        <f t="shared" si="19"/>
        <v>0.2502467930092587</v>
      </c>
      <c r="AA47" s="4">
        <f t="shared" si="19"/>
        <v>-0.03463777148419893</v>
      </c>
      <c r="AB47" s="4">
        <f t="shared" si="19"/>
        <v>0.0024334609009482064</v>
      </c>
      <c r="AC47" s="4">
        <f t="shared" si="19"/>
        <v>-7.731670615285792E-05</v>
      </c>
      <c r="AD47" s="4">
        <f t="shared" si="19"/>
        <v>4.057583167478952E-06</v>
      </c>
      <c r="AE47" s="4">
        <f t="shared" si="19"/>
        <v>-2.1908262949768904E-06</v>
      </c>
      <c r="AF47" s="4">
        <f t="shared" si="22"/>
        <v>21.732201982995075</v>
      </c>
      <c r="AG47" s="4">
        <f>AF47-$AF$43+'DL x=-5'!$AG$53</f>
        <v>-281.86029912308163</v>
      </c>
    </row>
    <row r="48" spans="2:33" ht="12.75">
      <c r="B48">
        <v>2</v>
      </c>
      <c r="C48" s="2">
        <v>0.165364</v>
      </c>
      <c r="D48" s="2">
        <v>-0.000718655</v>
      </c>
      <c r="V48" s="11">
        <f t="shared" si="20"/>
        <v>-6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AF48-$AF$43+'DL x=-5'!$AG$53</f>
        <v>-303.5925011060767</v>
      </c>
    </row>
    <row r="49" spans="2:33" ht="12.75">
      <c r="B49">
        <v>3</v>
      </c>
      <c r="C49" s="2">
        <v>0.00190699</v>
      </c>
      <c r="D49" s="2">
        <v>0.000418965</v>
      </c>
      <c r="V49" s="11">
        <f t="shared" si="20"/>
        <v>-6.1</v>
      </c>
      <c r="W49">
        <v>0.1</v>
      </c>
      <c r="X49" s="4">
        <f t="shared" si="21"/>
        <v>-22.851338239606775</v>
      </c>
      <c r="Y49" s="4">
        <f t="shared" si="21"/>
        <v>-1.3371032890884296</v>
      </c>
      <c r="Z49" s="4">
        <f t="shared" si="19"/>
        <v>-0.2502467930092587</v>
      </c>
      <c r="AA49" s="4">
        <f t="shared" si="19"/>
        <v>-0.03463777148419893</v>
      </c>
      <c r="AB49" s="4">
        <f t="shared" si="19"/>
        <v>-0.0024334609009482064</v>
      </c>
      <c r="AC49" s="4">
        <f t="shared" si="19"/>
        <v>-7.731670615285792E-05</v>
      </c>
      <c r="AD49" s="4">
        <f t="shared" si="19"/>
        <v>-4.057583167478952E-06</v>
      </c>
      <c r="AE49" s="4">
        <f t="shared" si="19"/>
        <v>-2.1908262949768904E-06</v>
      </c>
      <c r="AF49" s="4">
        <f t="shared" si="22"/>
        <v>-24.475843119205226</v>
      </c>
      <c r="AG49" s="4">
        <f>AF49-$AF$43+'DL x=-5'!$AG$53</f>
        <v>-328.0683442252819</v>
      </c>
    </row>
    <row r="50" spans="2:33" ht="12.75">
      <c r="B50">
        <v>4</v>
      </c>
      <c r="C50" s="2">
        <v>-0.0046377</v>
      </c>
      <c r="D50" s="2">
        <v>-0.000170381</v>
      </c>
      <c r="V50" s="11">
        <f t="shared" si="20"/>
        <v>-6.2</v>
      </c>
      <c r="W50">
        <v>0.2</v>
      </c>
      <c r="X50" s="4">
        <f t="shared" si="21"/>
        <v>-45.70267647921355</v>
      </c>
      <c r="Y50" s="4">
        <f t="shared" si="21"/>
        <v>-5.348413156353718</v>
      </c>
      <c r="Z50" s="4">
        <f t="shared" si="19"/>
        <v>-2.0019743440740694</v>
      </c>
      <c r="AA50" s="4">
        <f t="shared" si="19"/>
        <v>-0.5542043437471829</v>
      </c>
      <c r="AB50" s="4">
        <f t="shared" si="19"/>
        <v>-0.0778707488303426</v>
      </c>
      <c r="AC50" s="4">
        <f t="shared" si="19"/>
        <v>-0.004948269193782907</v>
      </c>
      <c r="AD50" s="4">
        <f t="shared" si="19"/>
        <v>-0.0005193706454373058</v>
      </c>
      <c r="AE50" s="4">
        <f t="shared" si="19"/>
        <v>-0.000560851531514084</v>
      </c>
      <c r="AF50" s="4">
        <f t="shared" si="22"/>
        <v>-53.691167563589595</v>
      </c>
      <c r="AG50" s="4">
        <f>AF50-$AF$43+'DL x=-5'!$AG$53</f>
        <v>-357.2836686696663</v>
      </c>
    </row>
    <row r="51" spans="2:33" ht="12.75">
      <c r="B51">
        <v>5</v>
      </c>
      <c r="C51" s="2">
        <v>0.00570978</v>
      </c>
      <c r="D51" s="2">
        <v>-0.000327724</v>
      </c>
      <c r="V51" s="11">
        <f t="shared" si="20"/>
        <v>-6.3</v>
      </c>
      <c r="W51">
        <v>0.3</v>
      </c>
      <c r="X51" s="4">
        <f t="shared" si="21"/>
        <v>-68.55401471882033</v>
      </c>
      <c r="Y51" s="4">
        <f t="shared" si="21"/>
        <v>-12.033929601795863</v>
      </c>
      <c r="Z51" s="4">
        <f t="shared" si="19"/>
        <v>-6.756663411249983</v>
      </c>
      <c r="AA51" s="4">
        <f t="shared" si="19"/>
        <v>-2.805659490220112</v>
      </c>
      <c r="AB51" s="4">
        <f t="shared" si="19"/>
        <v>-0.5913309989304137</v>
      </c>
      <c r="AC51" s="4">
        <f t="shared" si="19"/>
        <v>-0.056363878785433384</v>
      </c>
      <c r="AD51" s="4">
        <f t="shared" si="19"/>
        <v>-0.00887393438727646</v>
      </c>
      <c r="AE51" s="4">
        <f t="shared" si="19"/>
        <v>-0.014374011321343364</v>
      </c>
      <c r="AF51" s="4">
        <f t="shared" si="22"/>
        <v>-90.82121004551075</v>
      </c>
      <c r="AG51" s="4">
        <f>AF51-$AF$43+'DL x=-5'!$AG$53</f>
        <v>-394.41371115158745</v>
      </c>
    </row>
    <row r="52" spans="2:33" ht="12.75">
      <c r="B52">
        <v>6</v>
      </c>
      <c r="C52" s="2">
        <v>-0.00367255</v>
      </c>
      <c r="D52" s="2">
        <v>-0.000375441</v>
      </c>
      <c r="V52" s="11">
        <f t="shared" si="20"/>
        <v>-6.4</v>
      </c>
      <c r="W52">
        <v>0.4</v>
      </c>
      <c r="X52" s="4">
        <f t="shared" si="21"/>
        <v>-91.4053529584271</v>
      </c>
      <c r="Y52" s="4">
        <f t="shared" si="21"/>
        <v>-21.393652625414873</v>
      </c>
      <c r="Z52" s="4">
        <f t="shared" si="19"/>
        <v>-16.015794752592555</v>
      </c>
      <c r="AA52" s="4">
        <f t="shared" si="19"/>
        <v>-8.867269499954926</v>
      </c>
      <c r="AB52" s="4">
        <f t="shared" si="19"/>
        <v>-2.4918639625709633</v>
      </c>
      <c r="AC52" s="4">
        <f t="shared" si="19"/>
        <v>-0.31668922840210606</v>
      </c>
      <c r="AD52" s="4">
        <f>AD$20*$W52^AD$24</f>
        <v>-0.06647944261597515</v>
      </c>
      <c r="AE52" s="4">
        <f t="shared" si="19"/>
        <v>-0.1435779920676055</v>
      </c>
      <c r="AF52" s="4">
        <f t="shared" si="22"/>
        <v>-140.7006804620461</v>
      </c>
      <c r="AG52" s="4">
        <f>AF52-$AF$43+'DL x=-5'!$AG$53</f>
        <v>-444.2931815681228</v>
      </c>
    </row>
    <row r="53" spans="2:33" ht="12.75">
      <c r="B53">
        <v>7</v>
      </c>
      <c r="C53" s="2">
        <v>0.00123408</v>
      </c>
      <c r="D53" s="2">
        <v>0.000617173</v>
      </c>
      <c r="V53" s="11">
        <f t="shared" si="20"/>
        <v>-6.5</v>
      </c>
      <c r="W53">
        <v>0.5</v>
      </c>
      <c r="X53" s="4">
        <f t="shared" si="21"/>
        <v>-114.25669119803388</v>
      </c>
      <c r="Y53" s="4">
        <f t="shared" si="21"/>
        <v>-33.427582227210735</v>
      </c>
      <c r="Z53" s="4">
        <f t="shared" si="19"/>
        <v>-31.280849126157328</v>
      </c>
      <c r="AA53" s="4">
        <f t="shared" si="19"/>
        <v>-21.64860717762432</v>
      </c>
      <c r="AB53" s="4">
        <f t="shared" si="19"/>
        <v>-7.60456531546314</v>
      </c>
      <c r="AC53" s="4">
        <f t="shared" si="19"/>
        <v>-1.2080735336384043</v>
      </c>
      <c r="AD53" s="4">
        <f t="shared" si="19"/>
        <v>-0.31699868495929284</v>
      </c>
      <c r="AE53" s="4">
        <f t="shared" si="19"/>
        <v>-0.8557915214753471</v>
      </c>
      <c r="AF53" s="4">
        <f t="shared" si="22"/>
        <v>-210.59915878456243</v>
      </c>
      <c r="AG53" s="4">
        <f>AF53-$AF$43+'DL x=-5'!$AG$53</f>
        <v>-514.1916598906391</v>
      </c>
    </row>
    <row r="54" spans="2:4" ht="12.75">
      <c r="B54">
        <v>8</v>
      </c>
      <c r="C54" s="2">
        <v>-0.00067359</v>
      </c>
      <c r="D54" s="2">
        <v>0.00104854</v>
      </c>
    </row>
    <row r="55" spans="2:4" ht="12.75">
      <c r="B55">
        <v>9</v>
      </c>
      <c r="C55" s="2">
        <v>0.0020937</v>
      </c>
      <c r="D55" s="2">
        <v>-0.00208517</v>
      </c>
    </row>
    <row r="56" spans="2:4" ht="12.75">
      <c r="B56">
        <v>10</v>
      </c>
      <c r="C56" s="2">
        <v>-0.00562421</v>
      </c>
      <c r="D56" s="2">
        <v>-0.00364418</v>
      </c>
    </row>
    <row r="57" spans="2:4" ht="12.75">
      <c r="B57">
        <v>11</v>
      </c>
      <c r="C57" s="2">
        <v>0.00800446</v>
      </c>
      <c r="D57" s="2">
        <v>0.00649693</v>
      </c>
    </row>
    <row r="58" spans="2:4" ht="12.75">
      <c r="B58">
        <v>12</v>
      </c>
      <c r="C58" s="2">
        <v>0.00550997</v>
      </c>
      <c r="D58" s="2">
        <v>0.0106567</v>
      </c>
    </row>
    <row r="59" spans="2:4" ht="12.75">
      <c r="B59">
        <v>13</v>
      </c>
      <c r="C59" s="2">
        <v>-0.0280537</v>
      </c>
      <c r="D59" s="2">
        <v>-0.0495363</v>
      </c>
    </row>
    <row r="60" spans="2:4" ht="12.75">
      <c r="B60">
        <v>14</v>
      </c>
      <c r="C60" s="2">
        <v>-0.0962043</v>
      </c>
      <c r="D60" s="2">
        <v>-0.0411895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4156168</v>
      </c>
      <c r="F61" t="s">
        <v>79</v>
      </c>
      <c r="G61" t="s">
        <v>82</v>
      </c>
      <c r="H61">
        <v>-6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1602.05</v>
      </c>
      <c r="O61" t="s">
        <v>84</v>
      </c>
      <c r="P61" t="s">
        <v>82</v>
      </c>
      <c r="Q61" s="2">
        <v>1.23694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0.164797</v>
      </c>
      <c r="D63" s="2">
        <v>-0.000739202</v>
      </c>
    </row>
    <row r="64" spans="2:4" ht="12.75">
      <c r="B64">
        <v>3</v>
      </c>
      <c r="C64" s="2">
        <v>0.00206009</v>
      </c>
      <c r="D64" s="2">
        <v>0.000421826</v>
      </c>
    </row>
    <row r="65" spans="2:4" ht="12.75">
      <c r="B65">
        <v>4</v>
      </c>
      <c r="C65" s="2">
        <v>-0.00456017</v>
      </c>
      <c r="D65" s="2">
        <v>-0.00019352</v>
      </c>
    </row>
    <row r="66" spans="2:4" ht="12.75">
      <c r="B66">
        <v>5</v>
      </c>
      <c r="C66" s="2">
        <v>0.00566568</v>
      </c>
      <c r="D66" s="2">
        <v>-0.000287308</v>
      </c>
    </row>
    <row r="67" spans="2:4" ht="12.75">
      <c r="B67">
        <v>6</v>
      </c>
      <c r="C67" s="2">
        <v>-0.00374519</v>
      </c>
      <c r="D67" s="2">
        <v>-0.000416053</v>
      </c>
    </row>
    <row r="68" spans="2:4" ht="12.75">
      <c r="B68">
        <v>7</v>
      </c>
      <c r="C68" s="2">
        <v>0.00136577</v>
      </c>
      <c r="D68" s="2">
        <v>0.000625156</v>
      </c>
    </row>
    <row r="69" spans="2:4" ht="12.75">
      <c r="B69">
        <v>8</v>
      </c>
      <c r="C69" s="2">
        <v>-0.000731553</v>
      </c>
      <c r="D69" s="2">
        <v>0.00100372</v>
      </c>
    </row>
    <row r="70" spans="2:4" ht="12.75">
      <c r="B70">
        <v>9</v>
      </c>
      <c r="C70" s="2">
        <v>0.00198776</v>
      </c>
      <c r="D70" s="2">
        <v>-0.00229643</v>
      </c>
    </row>
    <row r="71" spans="2:4" ht="12.75">
      <c r="B71">
        <v>10</v>
      </c>
      <c r="C71" s="2">
        <v>-0.00603038</v>
      </c>
      <c r="D71" s="2">
        <v>-0.00346944</v>
      </c>
    </row>
    <row r="72" spans="2:4" ht="12.75">
      <c r="B72">
        <v>11</v>
      </c>
      <c r="C72" s="2">
        <v>0.00798136</v>
      </c>
      <c r="D72" s="2">
        <v>0.00625076</v>
      </c>
    </row>
    <row r="73" spans="2:4" ht="12.75">
      <c r="B73">
        <v>12</v>
      </c>
      <c r="C73" s="2">
        <v>0.00526591</v>
      </c>
      <c r="D73" s="2">
        <v>0.0110313</v>
      </c>
    </row>
    <row r="74" spans="2:4" ht="12.75">
      <c r="B74">
        <v>13</v>
      </c>
      <c r="C74" s="2">
        <v>-0.03647</v>
      </c>
      <c r="D74" s="2">
        <v>-0.0446434</v>
      </c>
    </row>
    <row r="75" spans="2:4" ht="12.75">
      <c r="B75">
        <v>14</v>
      </c>
      <c r="C75" s="2">
        <v>-0.0935644</v>
      </c>
      <c r="D75" s="2">
        <v>-0.0470273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4156168</v>
      </c>
      <c r="F76" t="s">
        <v>79</v>
      </c>
      <c r="G76" t="s">
        <v>82</v>
      </c>
      <c r="H76">
        <v>-6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1701.98</v>
      </c>
      <c r="O76" t="s">
        <v>84</v>
      </c>
      <c r="P76" t="s">
        <v>82</v>
      </c>
      <c r="Q76" s="2">
        <v>1.27034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0.16425</v>
      </c>
      <c r="D78" s="2">
        <v>-0.000768284</v>
      </c>
    </row>
    <row r="79" spans="2:4" ht="12.75">
      <c r="B79">
        <v>3</v>
      </c>
      <c r="C79" s="2">
        <v>0.00218342</v>
      </c>
      <c r="D79" s="2">
        <v>0.000428052</v>
      </c>
    </row>
    <row r="80" spans="2:4" ht="12.75">
      <c r="B80">
        <v>4</v>
      </c>
      <c r="C80" s="2">
        <v>-0.00447822</v>
      </c>
      <c r="D80" s="2">
        <v>-0.000228973</v>
      </c>
    </row>
    <row r="81" spans="2:4" ht="12.75">
      <c r="B81">
        <v>5</v>
      </c>
      <c r="C81" s="2">
        <v>0.00562155</v>
      </c>
      <c r="D81" s="2">
        <v>-0.000235514</v>
      </c>
    </row>
    <row r="82" spans="2:4" ht="12.75">
      <c r="B82">
        <v>6</v>
      </c>
      <c r="C82" s="2">
        <v>-0.00380879</v>
      </c>
      <c r="D82" s="2">
        <v>-0.000406101</v>
      </c>
    </row>
    <row r="83" spans="2:4" ht="12.75">
      <c r="B83">
        <v>7</v>
      </c>
      <c r="C83" s="2">
        <v>0.00146396</v>
      </c>
      <c r="D83" s="2">
        <v>0.000594421</v>
      </c>
    </row>
    <row r="84" spans="2:4" ht="12.75">
      <c r="B84">
        <v>8</v>
      </c>
      <c r="C84" s="2">
        <v>-0.000795142</v>
      </c>
      <c r="D84" s="2">
        <v>0.0010446399999999999</v>
      </c>
    </row>
    <row r="85" spans="2:4" ht="12.75">
      <c r="B85">
        <v>9</v>
      </c>
      <c r="C85" s="2">
        <v>0.0021213</v>
      </c>
      <c r="D85" s="2">
        <v>-0.00226854</v>
      </c>
    </row>
    <row r="86" spans="2:4" ht="12.75">
      <c r="B86">
        <v>10</v>
      </c>
      <c r="C86" s="2">
        <v>-0.00602282</v>
      </c>
      <c r="D86" s="2">
        <v>-0.0033145</v>
      </c>
    </row>
    <row r="87" spans="2:4" ht="12.75">
      <c r="B87">
        <v>11</v>
      </c>
      <c r="C87" s="2">
        <v>0.00839077</v>
      </c>
      <c r="D87" s="2">
        <v>0.00577351</v>
      </c>
    </row>
    <row r="88" spans="2:4" ht="12.75">
      <c r="B88">
        <v>12</v>
      </c>
      <c r="C88" s="2">
        <v>0.00545913</v>
      </c>
      <c r="D88" s="2">
        <v>0.0122718</v>
      </c>
    </row>
    <row r="89" spans="2:4" ht="12.75">
      <c r="B89">
        <v>13</v>
      </c>
      <c r="C89" s="2">
        <v>-0.0316616</v>
      </c>
      <c r="D89" s="2">
        <v>-0.055157</v>
      </c>
    </row>
    <row r="90" spans="2:4" ht="12.75">
      <c r="B90">
        <v>14</v>
      </c>
      <c r="C90" s="2">
        <v>-0.0911002</v>
      </c>
      <c r="D90" s="2">
        <v>-0.0467207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4156168</v>
      </c>
      <c r="F91" t="s">
        <v>79</v>
      </c>
      <c r="G91" t="s">
        <v>82</v>
      </c>
      <c r="H91">
        <v>-6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1801.82</v>
      </c>
      <c r="O91" t="s">
        <v>84</v>
      </c>
      <c r="P91" t="s">
        <v>82</v>
      </c>
      <c r="Q91" s="2">
        <v>1.29962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0.163764</v>
      </c>
      <c r="D93" s="2">
        <v>-0.0007803</v>
      </c>
    </row>
    <row r="94" spans="2:4" ht="12.75">
      <c r="B94">
        <v>3</v>
      </c>
      <c r="C94" s="2">
        <v>0.00228902</v>
      </c>
      <c r="D94" s="2">
        <v>0.000438849</v>
      </c>
    </row>
    <row r="95" spans="2:4" ht="12.75">
      <c r="B95">
        <v>4</v>
      </c>
      <c r="C95" s="2">
        <v>-0.00441948</v>
      </c>
      <c r="D95" s="2">
        <v>-0.000270616</v>
      </c>
    </row>
    <row r="96" spans="2:4" ht="12.75">
      <c r="B96">
        <v>5</v>
      </c>
      <c r="C96" s="2">
        <v>0.00562008</v>
      </c>
      <c r="D96" s="2">
        <v>-0.000159535</v>
      </c>
    </row>
    <row r="97" spans="2:4" ht="12.75">
      <c r="B97">
        <v>6</v>
      </c>
      <c r="C97" s="2">
        <v>-0.00385449</v>
      </c>
      <c r="D97" s="2">
        <v>-0.000467946</v>
      </c>
    </row>
    <row r="98" spans="2:4" ht="12.75">
      <c r="B98">
        <v>7</v>
      </c>
      <c r="C98" s="2">
        <v>0.00152424</v>
      </c>
      <c r="D98" s="2">
        <v>0.000662538</v>
      </c>
    </row>
    <row r="99" spans="2:4" ht="12.75">
      <c r="B99">
        <v>8</v>
      </c>
      <c r="C99" s="2">
        <v>-0.000847278</v>
      </c>
      <c r="D99" s="2">
        <v>0.000959191</v>
      </c>
    </row>
    <row r="100" spans="2:4" ht="12.75">
      <c r="B100">
        <v>9</v>
      </c>
      <c r="C100" s="2">
        <v>0.00209814</v>
      </c>
      <c r="D100" s="2">
        <v>-0.00202622</v>
      </c>
    </row>
    <row r="101" spans="2:4" ht="12.75">
      <c r="B101">
        <v>10</v>
      </c>
      <c r="C101" s="2">
        <v>-0.00625029</v>
      </c>
      <c r="D101" s="2">
        <v>-0.0035948</v>
      </c>
    </row>
    <row r="102" spans="2:4" ht="12.75">
      <c r="B102">
        <v>11</v>
      </c>
      <c r="C102" s="2">
        <v>0.00812133</v>
      </c>
      <c r="D102" s="2">
        <v>0.00617314</v>
      </c>
    </row>
    <row r="103" spans="2:4" ht="12.75">
      <c r="B103">
        <v>12</v>
      </c>
      <c r="C103" s="2">
        <v>0.00561635</v>
      </c>
      <c r="D103" s="2">
        <v>0.0108198</v>
      </c>
    </row>
    <row r="104" spans="2:4" ht="12.75">
      <c r="B104">
        <v>13</v>
      </c>
      <c r="C104" s="2">
        <v>-0.0338829</v>
      </c>
      <c r="D104" s="2">
        <v>-0.0555439</v>
      </c>
    </row>
    <row r="105" spans="2:4" ht="12.75">
      <c r="B105">
        <v>14</v>
      </c>
      <c r="C105" s="2">
        <v>-0.103532</v>
      </c>
      <c r="D105" s="2">
        <v>-0.0409558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4">
      <selection activeCell="AE51" sqref="AE51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8" width="2.5742187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9.0039062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4156083</v>
      </c>
      <c r="F1" t="s">
        <v>79</v>
      </c>
      <c r="G1" t="s">
        <v>82</v>
      </c>
      <c r="H1">
        <v>-5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503.54</v>
      </c>
      <c r="O1" t="s">
        <v>84</v>
      </c>
      <c r="P1" t="s">
        <v>82</v>
      </c>
      <c r="Q1" s="2">
        <v>0.390357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0.201275</v>
      </c>
      <c r="D3" s="2">
        <v>-0.000523425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-0.000688965</v>
      </c>
      <c r="D4" s="2">
        <v>0.000221773</v>
      </c>
      <c r="S4">
        <v>0</v>
      </c>
      <c r="U4" s="6">
        <f aca="true" ca="1" t="shared" si="2" ref="U4:U10">OFFSET($A$1,U$1+$T$1*$S4-1,13)</f>
        <v>503.54</v>
      </c>
      <c r="V4" s="6"/>
      <c r="W4" s="12">
        <f ca="1">OFFSET($A$1,W$1+$T$1*$S4-1,16)*$T$2</f>
        <v>-0.390357</v>
      </c>
      <c r="X4" s="6">
        <f ca="1">-OFFSET($A$1,X$1+$T$1*$S4-1,2)*10000*$T$2</f>
        <v>2012.75</v>
      </c>
      <c r="Y4" s="6">
        <f aca="true" ca="1" t="shared" si="3" ref="Y4:AE10">OFFSET($A$1,Y$1+$T$1*$S4-1,2)*10000*$T$2</f>
        <v>6.8896500000000005</v>
      </c>
      <c r="Z4" s="6">
        <f ca="1">-OFFSET($A$1,Z$1+$T$1*$S4-1,2)*10000*$T$2</f>
        <v>0.0229283</v>
      </c>
      <c r="AA4" s="6">
        <f ca="1" t="shared" si="3"/>
        <v>4.60931</v>
      </c>
      <c r="AB4" s="6">
        <f ca="1">-OFFSET($A$1,AB$1+$T$1*$S4-1,2)*10000*$T$2</f>
        <v>3.28295</v>
      </c>
      <c r="AC4" s="6">
        <f ca="1" t="shared" si="3"/>
        <v>-4.28435</v>
      </c>
      <c r="AD4" s="6">
        <f ca="1">-OFFSET($A$1,AD$1+$T$1*$S4-1,2)*10000*$T$2</f>
        <v>-3.68032</v>
      </c>
      <c r="AE4" s="6">
        <f ca="1" t="shared" si="3"/>
        <v>16.8014</v>
      </c>
      <c r="AF4" s="6">
        <f aca="true" ca="1" t="shared" si="4" ref="AF4:AL10">OFFSET($A$1,AF$1+$T$1*$S4-1,3)*10000*$T$2</f>
        <v>5.23425</v>
      </c>
      <c r="AG4" s="6">
        <f ca="1">-OFFSET($A$1,AG$1+$T$1*$S4-1,3)*10000*$T$2</f>
        <v>2.21773</v>
      </c>
      <c r="AH4" s="6">
        <f ca="1" t="shared" si="4"/>
        <v>0.32690600000000003</v>
      </c>
      <c r="AI4" s="6">
        <f ca="1">-OFFSET($A$1,AI$1+$T$1*$S4-1,3)*10000*$T$2</f>
        <v>-4.18416</v>
      </c>
      <c r="AJ4" s="6">
        <f ca="1" t="shared" si="4"/>
        <v>3.47782</v>
      </c>
      <c r="AK4" s="6">
        <f ca="1">-OFFSET($A$1,AK$1+$T$1*$S4-1,3)*10000*$T$2</f>
        <v>6.846559999999999</v>
      </c>
      <c r="AL4" s="6">
        <f ca="1" t="shared" si="4"/>
        <v>-13.2501</v>
      </c>
      <c r="AM4" s="6">
        <f ca="1">-OFFSET($A$1,AM$1+$T$1*$S4-1,3)*10000*$T$2</f>
        <v>-25.334200000000003</v>
      </c>
    </row>
    <row r="5" spans="2:39" ht="12.75">
      <c r="B5">
        <v>4</v>
      </c>
      <c r="C5" s="2">
        <v>2.29283E-06</v>
      </c>
      <c r="D5" s="2">
        <v>-3.26906E-05</v>
      </c>
      <c r="S5">
        <v>1</v>
      </c>
      <c r="U5" s="6">
        <f ca="1" t="shared" si="2"/>
        <v>1002.8</v>
      </c>
      <c r="V5" s="6"/>
      <c r="W5" s="12">
        <f aca="true" ca="1" t="shared" si="5" ref="W5:W10">OFFSET($A$1,W$1+$T$1*$S5-1,16)*$T$2</f>
        <v>-0.758605</v>
      </c>
      <c r="X5" s="6">
        <f aca="true" ca="1" t="shared" si="6" ref="X5:X10">-OFFSET($A$1,X$1+$T$1*$S5-1,2)*10000*$T$2</f>
        <v>2004.86</v>
      </c>
      <c r="Y5" s="6">
        <f ca="1" t="shared" si="3"/>
        <v>3.0749</v>
      </c>
      <c r="Z5" s="6">
        <f aca="true" ca="1" t="shared" si="7" ref="Z5:Z10">-OFFSET($A$1,Z$1+$T$1*$S5-1,2)*10000*$T$2</f>
        <v>-1.52199</v>
      </c>
      <c r="AA5" s="6">
        <f ca="1" t="shared" si="3"/>
        <v>3.66209</v>
      </c>
      <c r="AB5" s="6">
        <f aca="true" ca="1" t="shared" si="8" ref="AB5:AB10">-OFFSET($A$1,AB$1+$T$1*$S5-1,2)*10000*$T$2</f>
        <v>3.5808299999999997</v>
      </c>
      <c r="AC5" s="6">
        <f ca="1" t="shared" si="3"/>
        <v>-4.23969</v>
      </c>
      <c r="AD5" s="6">
        <f aca="true" ca="1" t="shared" si="9" ref="AD5:AD10">-OFFSET($A$1,AD$1+$T$1*$S5-1,2)*10000*$T$2</f>
        <v>-3.6465899999999998</v>
      </c>
      <c r="AE5" s="6">
        <f ca="1" t="shared" si="3"/>
        <v>16.4756</v>
      </c>
      <c r="AF5" s="6">
        <f ca="1" t="shared" si="4"/>
        <v>5.528650000000001</v>
      </c>
      <c r="AG5" s="6">
        <f aca="true" ca="1" t="shared" si="10" ref="AG5:AG10">-OFFSET($A$1,AG$1+$T$1*$S5-1,3)*10000*$T$2</f>
        <v>2.11071</v>
      </c>
      <c r="AH5" s="6">
        <f ca="1" t="shared" si="4"/>
        <v>0.301583</v>
      </c>
      <c r="AI5" s="6">
        <f aca="true" ca="1" t="shared" si="11" ref="AI5:AI10">-OFFSET($A$1,AI$1+$T$1*$S5-1,3)*10000*$T$2</f>
        <v>-4.21676</v>
      </c>
      <c r="AJ5" s="6">
        <f ca="1" t="shared" si="4"/>
        <v>3.2332599999999996</v>
      </c>
      <c r="AK5" s="6">
        <f aca="true" ca="1" t="shared" si="12" ref="AK5:AK10">-OFFSET($A$1,AK$1+$T$1*$S5-1,3)*10000*$T$2</f>
        <v>6.70212</v>
      </c>
      <c r="AL5" s="6">
        <f ca="1" t="shared" si="4"/>
        <v>-12.5984</v>
      </c>
      <c r="AM5" s="6">
        <f aca="true" ca="1" t="shared" si="13" ref="AM5:AM10">-OFFSET($A$1,AM$1+$T$1*$S5-1,3)*10000*$T$2</f>
        <v>-25.412</v>
      </c>
    </row>
    <row r="6" spans="2:39" ht="12.75">
      <c r="B6">
        <v>5</v>
      </c>
      <c r="C6" s="2">
        <v>-0.000460931</v>
      </c>
      <c r="D6" s="2">
        <v>-0.000418416</v>
      </c>
      <c r="S6">
        <v>2</v>
      </c>
      <c r="U6" s="6">
        <f ca="1" t="shared" si="2"/>
        <v>1302.46</v>
      </c>
      <c r="V6" s="6"/>
      <c r="W6" s="12">
        <f ca="1" t="shared" si="5"/>
        <v>-0.924155</v>
      </c>
      <c r="X6" s="6">
        <f ca="1" t="shared" si="6"/>
        <v>1995.6</v>
      </c>
      <c r="Y6" s="6">
        <f ca="1" t="shared" si="3"/>
        <v>-1.1714</v>
      </c>
      <c r="Z6" s="6">
        <f ca="1" t="shared" si="7"/>
        <v>-2.40483</v>
      </c>
      <c r="AA6" s="6">
        <f ca="1" t="shared" si="3"/>
        <v>3.16557</v>
      </c>
      <c r="AB6" s="6">
        <f ca="1" t="shared" si="8"/>
        <v>3.62974</v>
      </c>
      <c r="AC6" s="6">
        <f ca="1" t="shared" si="3"/>
        <v>-3.5734999999999997</v>
      </c>
      <c r="AD6" s="6">
        <f ca="1" t="shared" si="9"/>
        <v>-3.85793</v>
      </c>
      <c r="AE6" s="6">
        <f ca="1" t="shared" si="3"/>
        <v>15.3507</v>
      </c>
      <c r="AF6" s="6">
        <f ca="1" t="shared" si="4"/>
        <v>6.47837</v>
      </c>
      <c r="AG6" s="6">
        <f ca="1" t="shared" si="10"/>
        <v>1.92313</v>
      </c>
      <c r="AH6" s="6">
        <f ca="1" t="shared" si="4"/>
        <v>0.251782</v>
      </c>
      <c r="AI6" s="6">
        <f ca="1" t="shared" si="11"/>
        <v>-4.3315399999999995</v>
      </c>
      <c r="AJ6" s="6">
        <f ca="1" t="shared" si="4"/>
        <v>3.33141</v>
      </c>
      <c r="AK6" s="6">
        <f ca="1" t="shared" si="12"/>
        <v>6.62866</v>
      </c>
      <c r="AL6" s="6">
        <f ca="1" t="shared" si="4"/>
        <v>-12.979199999999999</v>
      </c>
      <c r="AM6" s="6">
        <f ca="1" t="shared" si="13"/>
        <v>-24.5881</v>
      </c>
    </row>
    <row r="7" spans="2:39" ht="12.75">
      <c r="B7">
        <v>6</v>
      </c>
      <c r="C7" s="2">
        <v>0.000328295</v>
      </c>
      <c r="D7" s="2">
        <v>-0.000347782</v>
      </c>
      <c r="S7">
        <v>3</v>
      </c>
      <c r="U7" s="6">
        <f ca="1" t="shared" si="2"/>
        <v>1502.19</v>
      </c>
      <c r="V7" s="6"/>
      <c r="W7" s="12">
        <f ca="1" t="shared" si="5"/>
        <v>-1.00137</v>
      </c>
      <c r="X7" s="6">
        <f ca="1" t="shared" si="6"/>
        <v>1988.45</v>
      </c>
      <c r="Y7" s="6">
        <f ca="1" t="shared" si="3"/>
        <v>-4.76785</v>
      </c>
      <c r="Z7" s="6">
        <f ca="1" t="shared" si="7"/>
        <v>-3.16775</v>
      </c>
      <c r="AA7" s="6">
        <f ca="1" t="shared" si="3"/>
        <v>3.0948800000000003</v>
      </c>
      <c r="AB7" s="6">
        <f ca="1" t="shared" si="8"/>
        <v>3.4332</v>
      </c>
      <c r="AC7" s="6">
        <f ca="1" t="shared" si="3"/>
        <v>-3.8715100000000002</v>
      </c>
      <c r="AD7" s="6">
        <f ca="1" t="shared" si="9"/>
        <v>-3.34538</v>
      </c>
      <c r="AE7" s="6">
        <f ca="1" t="shared" si="3"/>
        <v>17.0836</v>
      </c>
      <c r="AF7" s="6">
        <f ca="1" t="shared" si="4"/>
        <v>7.531000000000001</v>
      </c>
      <c r="AG7" s="6">
        <f ca="1" t="shared" si="10"/>
        <v>1.69298</v>
      </c>
      <c r="AH7" s="6">
        <f ca="1" t="shared" si="4"/>
        <v>0.336578</v>
      </c>
      <c r="AI7" s="6">
        <f ca="1" t="shared" si="11"/>
        <v>-4.178529999999999</v>
      </c>
      <c r="AJ7" s="6">
        <f ca="1" t="shared" si="4"/>
        <v>3.11161</v>
      </c>
      <c r="AK7" s="6">
        <f ca="1" t="shared" si="12"/>
        <v>6.397659999999999</v>
      </c>
      <c r="AL7" s="6">
        <f ca="1" t="shared" si="4"/>
        <v>-12.4192</v>
      </c>
      <c r="AM7" s="6">
        <f ca="1" t="shared" si="13"/>
        <v>-25.4777</v>
      </c>
    </row>
    <row r="8" spans="2:39" ht="12.75">
      <c r="B8">
        <v>7</v>
      </c>
      <c r="C8" s="2">
        <v>0.000428435</v>
      </c>
      <c r="D8" s="2">
        <v>0.000684656</v>
      </c>
      <c r="S8">
        <v>4</v>
      </c>
      <c r="U8" s="6">
        <f ca="1" t="shared" si="2"/>
        <v>1602.05</v>
      </c>
      <c r="V8" s="6"/>
      <c r="W8" s="12">
        <f ca="1" t="shared" si="5"/>
        <v>-1.03324</v>
      </c>
      <c r="X8" s="6">
        <f ca="1" t="shared" si="6"/>
        <v>1984.79</v>
      </c>
      <c r="Y8" s="6">
        <f ca="1" t="shared" si="3"/>
        <v>-6.64472</v>
      </c>
      <c r="Z8" s="6">
        <f ca="1" t="shared" si="7"/>
        <v>-3.5386100000000003</v>
      </c>
      <c r="AA8" s="6">
        <f ca="1" t="shared" si="3"/>
        <v>2.9699799999999996</v>
      </c>
      <c r="AB8" s="6">
        <f ca="1" t="shared" si="8"/>
        <v>3.6205900000000004</v>
      </c>
      <c r="AC8" s="6">
        <f ca="1" t="shared" si="3"/>
        <v>-3.7042200000000003</v>
      </c>
      <c r="AD8" s="6">
        <f ca="1" t="shared" si="9"/>
        <v>-2.4668599999999996</v>
      </c>
      <c r="AE8" s="6">
        <f ca="1" t="shared" si="3"/>
        <v>16.8541</v>
      </c>
      <c r="AF8" s="6">
        <f ca="1" t="shared" si="4"/>
        <v>8.00214</v>
      </c>
      <c r="AG8" s="6">
        <f ca="1" t="shared" si="10"/>
        <v>1.63161</v>
      </c>
      <c r="AH8" s="6">
        <f ca="1" t="shared" si="4"/>
        <v>0.316062</v>
      </c>
      <c r="AI8" s="6">
        <f ca="1" t="shared" si="11"/>
        <v>-4.17623</v>
      </c>
      <c r="AJ8" s="6">
        <f ca="1" t="shared" si="4"/>
        <v>3.21045</v>
      </c>
      <c r="AK8" s="6">
        <f ca="1" t="shared" si="12"/>
        <v>6.47972</v>
      </c>
      <c r="AL8" s="6">
        <f ca="1" t="shared" si="4"/>
        <v>-12.9563</v>
      </c>
      <c r="AM8" s="6">
        <f ca="1" t="shared" si="13"/>
        <v>-24.787</v>
      </c>
    </row>
    <row r="9" spans="2:39" ht="12.75">
      <c r="B9">
        <v>8</v>
      </c>
      <c r="C9" s="2">
        <v>-0.000368032</v>
      </c>
      <c r="D9" s="2">
        <v>0.00132501</v>
      </c>
      <c r="S9">
        <v>5</v>
      </c>
      <c r="U9" s="6">
        <f ca="1" t="shared" si="2"/>
        <v>1701.92</v>
      </c>
      <c r="V9" s="6"/>
      <c r="W9" s="12">
        <f ca="1" t="shared" si="5"/>
        <v>-1.06158</v>
      </c>
      <c r="X9" s="6">
        <f ca="1" t="shared" si="6"/>
        <v>1981.22</v>
      </c>
      <c r="Y9" s="6">
        <f ca="1" t="shared" si="3"/>
        <v>-8.42738</v>
      </c>
      <c r="Z9" s="6">
        <f ca="1" t="shared" si="7"/>
        <v>-3.75707</v>
      </c>
      <c r="AA9" s="6">
        <f ca="1" t="shared" si="3"/>
        <v>2.9032999999999998</v>
      </c>
      <c r="AB9" s="6">
        <f ca="1" t="shared" si="8"/>
        <v>3.71257</v>
      </c>
      <c r="AC9" s="6">
        <f ca="1" t="shared" si="3"/>
        <v>-3.29004</v>
      </c>
      <c r="AD9" s="6">
        <f ca="1" t="shared" si="9"/>
        <v>-2.7361</v>
      </c>
      <c r="AE9" s="6">
        <f ca="1" t="shared" si="3"/>
        <v>17.4072</v>
      </c>
      <c r="AF9" s="6">
        <f ca="1" t="shared" si="4"/>
        <v>8.195229999999999</v>
      </c>
      <c r="AG9" s="6">
        <f ca="1" t="shared" si="10"/>
        <v>1.54702</v>
      </c>
      <c r="AH9" s="6">
        <f ca="1" t="shared" si="4"/>
        <v>0.301759</v>
      </c>
      <c r="AI9" s="6">
        <f ca="1" t="shared" si="11"/>
        <v>-4.28541</v>
      </c>
      <c r="AJ9" s="6">
        <f ca="1" t="shared" si="4"/>
        <v>3.1414700000000004</v>
      </c>
      <c r="AK9" s="6">
        <f ca="1" t="shared" si="12"/>
        <v>6.87024</v>
      </c>
      <c r="AL9" s="6">
        <f ca="1" t="shared" si="4"/>
        <v>-13.073099999999998</v>
      </c>
      <c r="AM9" s="6">
        <f ca="1" t="shared" si="13"/>
        <v>-24.2398</v>
      </c>
    </row>
    <row r="10" spans="2:39" ht="12.75">
      <c r="B10">
        <v>9</v>
      </c>
      <c r="C10" s="2">
        <v>-0.00168014</v>
      </c>
      <c r="D10" s="2">
        <v>-0.00253342</v>
      </c>
      <c r="S10">
        <v>6</v>
      </c>
      <c r="U10" s="6">
        <f ca="1" t="shared" si="2"/>
        <v>1801.81</v>
      </c>
      <c r="V10" s="6"/>
      <c r="W10" s="12">
        <f ca="1" t="shared" si="5"/>
        <v>-1.08652</v>
      </c>
      <c r="X10" s="6">
        <f ca="1" t="shared" si="6"/>
        <v>1977.83</v>
      </c>
      <c r="Y10" s="6">
        <f ca="1" t="shared" si="3"/>
        <v>-10.0687</v>
      </c>
      <c r="Z10" s="6">
        <f ca="1" t="shared" si="7"/>
        <v>-3.9223600000000003</v>
      </c>
      <c r="AA10" s="6">
        <f ca="1" t="shared" si="3"/>
        <v>3.0057400000000003</v>
      </c>
      <c r="AB10" s="6">
        <f ca="1" t="shared" si="8"/>
        <v>3.46914</v>
      </c>
      <c r="AC10" s="6">
        <f ca="1" t="shared" si="3"/>
        <v>-2.97671</v>
      </c>
      <c r="AD10" s="6">
        <f ca="1" t="shared" si="9"/>
        <v>-2.30792</v>
      </c>
      <c r="AE10" s="6">
        <f ca="1" t="shared" si="3"/>
        <v>15.640999999999998</v>
      </c>
      <c r="AF10" s="6">
        <f ca="1" t="shared" si="4"/>
        <v>8.52641</v>
      </c>
      <c r="AG10" s="6">
        <f ca="1" t="shared" si="10"/>
        <v>1.49939</v>
      </c>
      <c r="AH10" s="6">
        <f ca="1" t="shared" si="4"/>
        <v>0.233512</v>
      </c>
      <c r="AI10" s="6">
        <f ca="1" t="shared" si="11"/>
        <v>-4.39915</v>
      </c>
      <c r="AJ10" s="6">
        <f ca="1" t="shared" si="4"/>
        <v>3.17565</v>
      </c>
      <c r="AK10" s="6">
        <f ca="1" t="shared" si="12"/>
        <v>6.98521</v>
      </c>
      <c r="AL10" s="6">
        <f ca="1" t="shared" si="4"/>
        <v>-12.8204</v>
      </c>
      <c r="AM10" s="6">
        <f ca="1" t="shared" si="13"/>
        <v>-27.5399</v>
      </c>
    </row>
    <row r="11" spans="2:39" ht="12.75">
      <c r="B11">
        <v>10</v>
      </c>
      <c r="C11" s="2">
        <v>-0.000645984</v>
      </c>
      <c r="D11" s="2">
        <v>-0.00376847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0.00477554</v>
      </c>
      <c r="D12" s="2">
        <v>0.00554365</v>
      </c>
    </row>
    <row r="13" spans="2:39" ht="12.75">
      <c r="B13">
        <v>12</v>
      </c>
      <c r="C13" s="2">
        <v>0.0110959</v>
      </c>
      <c r="D13" s="2">
        <v>0.0164702</v>
      </c>
      <c r="U13" t="s">
        <v>142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-0.0526184</v>
      </c>
      <c r="D14" s="2">
        <v>-0.0508752</v>
      </c>
      <c r="U14" s="6">
        <f>U4</f>
        <v>503.54</v>
      </c>
      <c r="X14" s="6">
        <f>X4*$W4/'DL x=-1'!$W4-'DL x=-1'!X4</f>
        <v>93.61776310378445</v>
      </c>
      <c r="Y14" s="6">
        <f>Y4*$W4/'DL x=-1'!$W4-'DL x=-1'!Y4</f>
        <v>38.35848310225711</v>
      </c>
      <c r="Z14" s="6">
        <f>Z4*$W4/'DL x=-1'!$W4-'DL x=-1'!Z4</f>
        <v>16.239446532787365</v>
      </c>
      <c r="AA14" s="6">
        <f>AA4*$W4/'DL x=-1'!$W4-'DL x=-1'!AA4</f>
        <v>18.52822099672185</v>
      </c>
      <c r="AB14" s="6">
        <f>AB4*$W4/'DL x=-1'!$W4-'DL x=-1'!AB4</f>
        <v>3.931873904052452</v>
      </c>
      <c r="AC14" s="6">
        <f>AC4*$W4/'DL x=-1'!$W4-'DL x=-1'!AC4</f>
        <v>-10.530779335910417</v>
      </c>
      <c r="AD14" s="6">
        <f>AD4*$W4/'DL x=-1'!$W4-'DL x=-1'!AD4</f>
        <v>-4.933939291966775</v>
      </c>
      <c r="AE14" s="6">
        <f>AE4*$W4/'DL x=-1'!$W4-'DL x=-1'!AE4</f>
        <v>-0.1803960427216822</v>
      </c>
      <c r="AF14" s="6">
        <f>AF4*$W4/'DL x=-1'!$W4-'DL x=-1'!AF4</f>
        <v>96.21273197194186</v>
      </c>
      <c r="AG14" s="6">
        <f>AG4*$W4/'DL x=-1'!$W4-'DL x=-1'!AG4</f>
        <v>1.580500852201295</v>
      </c>
      <c r="AH14" s="6">
        <f>AH4*$W4/'DL x=-1'!$W4-'DL x=-1'!AH4</f>
        <v>0.9028268091741183</v>
      </c>
      <c r="AI14" s="6">
        <f>AI4*$W4/'DL x=-1'!$W4-'DL x=-1'!AI4</f>
        <v>2.256006015815011</v>
      </c>
      <c r="AJ14" s="6">
        <f>AJ4*$W4/'DL x=-1'!$W4-'DL x=-1'!AJ4</f>
        <v>0.6953647064352744</v>
      </c>
      <c r="AK14" s="6">
        <f>AK4*$W4/'DL x=-1'!$W4-'DL x=-1'!AK4</f>
        <v>-1.1391608972024159</v>
      </c>
      <c r="AL14" s="6">
        <f>AL4*$W4/'DL x=-1'!$W4-'DL x=-1'!AL4</f>
        <v>-1.4795726209919025</v>
      </c>
      <c r="AM14" s="6">
        <f>AM4*$W4/'DL x=-1'!$W4-'DL x=-1'!AM4</f>
        <v>11.947589902360477</v>
      </c>
    </row>
    <row r="15" spans="2:39" ht="12.75">
      <c r="B15">
        <v>14</v>
      </c>
      <c r="C15" s="2">
        <v>-0.105916</v>
      </c>
      <c r="D15" s="2">
        <v>-0.0773937</v>
      </c>
      <c r="U15" s="6">
        <f aca="true" t="shared" si="14" ref="U15:U20">U5</f>
        <v>1002.8</v>
      </c>
      <c r="X15" s="6">
        <f>X5*$W5/'DL x=-1'!$W5-'DL x=-1'!X5</f>
        <v>40.278401622339516</v>
      </c>
      <c r="Y15" s="6">
        <f>Y5*$W5/'DL x=-1'!$W5-'DL x=-1'!Y5</f>
        <v>19.21874720267177</v>
      </c>
      <c r="Z15" s="6">
        <f>Z5*$W5/'DL x=-1'!$W5-'DL x=-1'!Z5</f>
        <v>8.521149935414352</v>
      </c>
      <c r="AA15" s="6">
        <f>AA5*$W5/'DL x=-1'!$W5-'DL x=-1'!AA5</f>
        <v>13.178539210716536</v>
      </c>
      <c r="AB15" s="6">
        <f>AB5*$W5/'DL x=-1'!$W5-'DL x=-1'!AB5</f>
        <v>6.788095808625696</v>
      </c>
      <c r="AC15" s="6">
        <f>AC5*$W5/'DL x=-1'!$W5-'DL x=-1'!AC5</f>
        <v>-8.671560855408464</v>
      </c>
      <c r="AD15" s="6">
        <f>AD5*$W5/'DL x=-1'!$W5-'DL x=-1'!AD5</f>
        <v>-5.350072585902257</v>
      </c>
      <c r="AE15" s="6">
        <f>AE5*$W5/'DL x=-1'!$W5-'DL x=-1'!AE5</f>
        <v>1.5765426961328899</v>
      </c>
      <c r="AF15" s="6">
        <f>AF5*$W5/'DL x=-1'!$W5-'DL x=-1'!AF5</f>
        <v>55.85217063093151</v>
      </c>
      <c r="AG15" s="6">
        <f>AG5*$W5/'DL x=-1'!$W5-'DL x=-1'!AG5</f>
        <v>0.6207001910798198</v>
      </c>
      <c r="AH15" s="6">
        <f>AH5*$W5/'DL x=-1'!$W5-'DL x=-1'!AH5</f>
        <v>1.2055906904105371</v>
      </c>
      <c r="AI15" s="6">
        <f>AI5*$W5/'DL x=-1'!$W5-'DL x=-1'!AI5</f>
        <v>2.748959377300654</v>
      </c>
      <c r="AJ15" s="6">
        <f>AJ5*$W5/'DL x=-1'!$W5-'DL x=-1'!AJ5</f>
        <v>-0.9956871518063934</v>
      </c>
      <c r="AK15" s="6">
        <f>AK5*$W5/'DL x=-1'!$W5-'DL x=-1'!AK5</f>
        <v>0.9702143935641914</v>
      </c>
      <c r="AL15" s="6">
        <f>AL5*$W5/'DL x=-1'!$W5-'DL x=-1'!AL5</f>
        <v>2.955583350957731</v>
      </c>
      <c r="AM15" s="6">
        <f>AM5*$W5/'DL x=-1'!$W5-'DL x=-1'!AM5</f>
        <v>0.1211529173973247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4156083</v>
      </c>
      <c r="F16" t="s">
        <v>79</v>
      </c>
      <c r="G16" t="s">
        <v>82</v>
      </c>
      <c r="H16">
        <v>-5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1002.8</v>
      </c>
      <c r="O16" t="s">
        <v>84</v>
      </c>
      <c r="P16" t="s">
        <v>82</v>
      </c>
      <c r="Q16" s="2">
        <v>0.758605</v>
      </c>
      <c r="U16" s="6">
        <f t="shared" si="14"/>
        <v>1302.46</v>
      </c>
      <c r="X16" s="6">
        <f>X6*$W6/'DL x=-1'!$W6-'DL x=-1'!X6</f>
        <v>-20.07811540149487</v>
      </c>
      <c r="Y16" s="6">
        <f>Y6*$W6/'DL x=-1'!$W6-'DL x=-1'!Y6</f>
        <v>-1.8887554618253617</v>
      </c>
      <c r="Z16" s="6">
        <f>Z6*$W6/'DL x=-1'!$W6-'DL x=-1'!Z6</f>
        <v>4.353847539216762</v>
      </c>
      <c r="AA16" s="6">
        <f>AA6*$W6/'DL x=-1'!$W6-'DL x=-1'!AA6</f>
        <v>10.537168873135146</v>
      </c>
      <c r="AB16" s="6">
        <f>AB6*$W6/'DL x=-1'!$W6-'DL x=-1'!AB6</f>
        <v>7.210952751755153</v>
      </c>
      <c r="AC16" s="6">
        <f>AC6*$W6/'DL x=-1'!$W6-'DL x=-1'!AC6</f>
        <v>-5.511079928148307</v>
      </c>
      <c r="AD16" s="6">
        <f>AD6*$W6/'DL x=-1'!$W6-'DL x=-1'!AD6</f>
        <v>-6.761216471862658</v>
      </c>
      <c r="AE16" s="6">
        <f>AE6*$W6/'DL x=-1'!$W6-'DL x=-1'!AE6</f>
        <v>-1.1945133474111458</v>
      </c>
      <c r="AF16" s="6">
        <f>AF6*$W6/'DL x=-1'!$W6-'DL x=-1'!AF6</f>
        <v>-3.603233636737606</v>
      </c>
      <c r="AG16" s="6">
        <f>AG6*$W6/'DL x=-1'!$W6-'DL x=-1'!AG6</f>
        <v>-2.000818576404125</v>
      </c>
      <c r="AH16" s="6">
        <f>AH6*$W6/'DL x=-1'!$W6-'DL x=-1'!AH6</f>
        <v>1.0204033227841158</v>
      </c>
      <c r="AI16" s="6">
        <f>AI6*$W6/'DL x=-1'!$W6-'DL x=-1'!AI6</f>
        <v>1.4733195880868877</v>
      </c>
      <c r="AJ16" s="6">
        <f>AJ6*$W6/'DL x=-1'!$W6-'DL x=-1'!AJ6</f>
        <v>-1.622340979870561</v>
      </c>
      <c r="AK16" s="6">
        <f>AK6*$W6/'DL x=-1'!$W6-'DL x=-1'!AK6</f>
        <v>0.20426569931987615</v>
      </c>
      <c r="AL16" s="6">
        <f>AL6*$W6/'DL x=-1'!$W6-'DL x=-1'!AL6</f>
        <v>3.8921206230803165</v>
      </c>
      <c r="AM16" s="6">
        <f>AM6*$W6/'DL x=-1'!$W6-'DL x=-1'!AM6</f>
        <v>10.621303447235647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1502.19</v>
      </c>
      <c r="X17" s="6">
        <f>X7*$W7/'DL x=-1'!$W7-'DL x=-1'!X7</f>
        <v>-65.25178530781886</v>
      </c>
      <c r="Y17" s="6">
        <f>Y7*$W7/'DL x=-1'!$W7-'DL x=-1'!Y7</f>
        <v>-19.616716987814687</v>
      </c>
      <c r="Z17" s="6">
        <f>Z7*$W7/'DL x=-1'!$W7-'DL x=-1'!Z7</f>
        <v>0.7281903230701516</v>
      </c>
      <c r="AA17" s="6">
        <f>AA7*$W7/'DL x=-1'!$W7-'DL x=-1'!AA7</f>
        <v>9.602170338548387</v>
      </c>
      <c r="AB17" s="6">
        <f>AB7*$W7/'DL x=-1'!$W7-'DL x=-1'!AB7</f>
        <v>6.170460512299124</v>
      </c>
      <c r="AC17" s="6">
        <f>AC7*$W7/'DL x=-1'!$W7-'DL x=-1'!AC7</f>
        <v>-6.305977583878361</v>
      </c>
      <c r="AD17" s="6">
        <f>AD7*$W7/'DL x=-1'!$W7-'DL x=-1'!AD7</f>
        <v>-10.305886800254935</v>
      </c>
      <c r="AE17" s="6">
        <f>AE7*$W7/'DL x=-1'!$W7-'DL x=-1'!AE7</f>
        <v>-3.1325678993611348</v>
      </c>
      <c r="AF17" s="6">
        <f>AF7*$W7/'DL x=-1'!$W7-'DL x=-1'!AF7</f>
        <v>-59.34326334087011</v>
      </c>
      <c r="AG17" s="6">
        <f>AG7*$W7/'DL x=-1'!$W7-'DL x=-1'!AG7</f>
        <v>-4.391559189062049</v>
      </c>
      <c r="AH17" s="6">
        <f>AH7*$W7/'DL x=-1'!$W7-'DL x=-1'!AH7</f>
        <v>2.079024638036996</v>
      </c>
      <c r="AI17" s="6">
        <f>AI7*$W7/'DL x=-1'!$W7-'DL x=-1'!AI7</f>
        <v>2.491412235390527</v>
      </c>
      <c r="AJ17" s="6">
        <f>AJ7*$W7/'DL x=-1'!$W7-'DL x=-1'!AJ7</f>
        <v>-2.3453492754063046</v>
      </c>
      <c r="AK17" s="6">
        <f>AK7*$W7/'DL x=-1'!$W7-'DL x=-1'!AK7</f>
        <v>-1.5859293373192358</v>
      </c>
      <c r="AL17" s="6">
        <f>AL7*$W7/'DL x=-1'!$W7-'DL x=-1'!AL7</f>
        <v>6.718772482131747</v>
      </c>
      <c r="AM17" s="6">
        <f>AM7*$W7/'DL x=-1'!$W7-'DL x=-1'!AM7</f>
        <v>-0.9950217302235274</v>
      </c>
    </row>
    <row r="18" spans="2:39" ht="12.75">
      <c r="B18">
        <v>2</v>
      </c>
      <c r="C18" s="2">
        <v>0.200486</v>
      </c>
      <c r="D18" s="2">
        <v>-0.000552865</v>
      </c>
      <c r="U18" s="6">
        <f t="shared" si="14"/>
        <v>1602.05</v>
      </c>
      <c r="X18" s="6">
        <f>X8*$W8/'DL x=-1'!$W8-'DL x=-1'!X8</f>
        <v>-88.21477301671621</v>
      </c>
      <c r="Y18" s="6">
        <f>Y8*$W8/'DL x=-1'!$W8-'DL x=-1'!Y8</f>
        <v>-29.098248956484255</v>
      </c>
      <c r="Z18" s="6">
        <f>Z8*$W8/'DL x=-1'!$W8-'DL x=-1'!Z8</f>
        <v>-0.9558175963478917</v>
      </c>
      <c r="AA18" s="6">
        <f>AA8*$W8/'DL x=-1'!$W8-'DL x=-1'!AA8</f>
        <v>8.587503106643936</v>
      </c>
      <c r="AB18" s="6">
        <f>AB8*$W8/'DL x=-1'!$W8-'DL x=-1'!AB8</f>
        <v>7.210820980034878</v>
      </c>
      <c r="AC18" s="6">
        <f>AC8*$W8/'DL x=-1'!$W8-'DL x=-1'!AC8</f>
        <v>-6.126975066125905</v>
      </c>
      <c r="AD18" s="6">
        <f>AD8*$W8/'DL x=-1'!$W8-'DL x=-1'!AD8</f>
        <v>-3.1618568075393316</v>
      </c>
      <c r="AE18" s="6">
        <f>AE8*$W8/'DL x=-1'!$W8-'DL x=-1'!AE8</f>
        <v>-2.695064613334921</v>
      </c>
      <c r="AF18" s="6">
        <f>AF8*$W8/'DL x=-1'!$W8-'DL x=-1'!AF8</f>
        <v>-82.95491531182037</v>
      </c>
      <c r="AG18" s="6">
        <f>AG8*$W8/'DL x=-1'!$W8-'DL x=-1'!AG8</f>
        <v>-5.400069970022924</v>
      </c>
      <c r="AH18" s="6">
        <f>AH8*$W8/'DL x=-1'!$W8-'DL x=-1'!AH8</f>
        <v>1.9487978201375418</v>
      </c>
      <c r="AI18" s="6">
        <f>AI8*$W8/'DL x=-1'!$W8-'DL x=-1'!AI8</f>
        <v>2.2399673328239196</v>
      </c>
      <c r="AJ18" s="6">
        <f>AJ8*$W8/'DL x=-1'!$W8-'DL x=-1'!AJ8</f>
        <v>-1.7920105860224531</v>
      </c>
      <c r="AK18" s="6">
        <f>AK8*$W8/'DL x=-1'!$W8-'DL x=-1'!AK8</f>
        <v>0.06416871607986252</v>
      </c>
      <c r="AL18" s="6">
        <f>AL8*$W8/'DL x=-1'!$W8-'DL x=-1'!AL8</f>
        <v>3.994754207566757</v>
      </c>
      <c r="AM18" s="6">
        <f>AM8*$W8/'DL x=-1'!$W8-'DL x=-1'!AM8</f>
        <v>6.210205764219523</v>
      </c>
    </row>
    <row r="19" spans="2:39" ht="12.75">
      <c r="B19">
        <v>3</v>
      </c>
      <c r="C19" s="2">
        <v>-0.00030749</v>
      </c>
      <c r="D19" s="2">
        <v>0.000211071</v>
      </c>
      <c r="U19" s="6">
        <f t="shared" si="14"/>
        <v>1701.92</v>
      </c>
      <c r="X19" s="6">
        <f>X9*$W9/'DL x=-1'!$W9-'DL x=-1'!X9</f>
        <v>-110.97670516566723</v>
      </c>
      <c r="Y19" s="6">
        <f>Y9*$W9/'DL x=-1'!$W9-'DL x=-1'!Y9</f>
        <v>-37.90876733761064</v>
      </c>
      <c r="Z19" s="6">
        <f>Z9*$W9/'DL x=-1'!$W9-'DL x=-1'!Z9</f>
        <v>-2.2835277335799304</v>
      </c>
      <c r="AA19" s="6">
        <f>AA9*$W9/'DL x=-1'!$W9-'DL x=-1'!AA9</f>
        <v>7.829517573562006</v>
      </c>
      <c r="AB19" s="6">
        <f>AB9*$W9/'DL x=-1'!$W9-'DL x=-1'!AB9</f>
        <v>7.368747624041298</v>
      </c>
      <c r="AC19" s="6">
        <f>AC9*$W9/'DL x=-1'!$W9-'DL x=-1'!AC9</f>
        <v>-2.7163498334040366</v>
      </c>
      <c r="AD19" s="6">
        <f>AD9*$W9/'DL x=-1'!$W9-'DL x=-1'!AD9</f>
        <v>-3.273987588958427</v>
      </c>
      <c r="AE19" s="6">
        <f>AE9*$W9/'DL x=-1'!$W9-'DL x=-1'!AE9</f>
        <v>-0.374813421104065</v>
      </c>
      <c r="AF19" s="6">
        <f>AF9*$W9/'DL x=-1'!$W9-'DL x=-1'!AF9</f>
        <v>-101.83927440237572</v>
      </c>
      <c r="AG19" s="6">
        <f>AG9*$W9/'DL x=-1'!$W9-'DL x=-1'!AG9</f>
        <v>-6.472727347001033</v>
      </c>
      <c r="AH19" s="6">
        <f>AH9*$W9/'DL x=-1'!$W9-'DL x=-1'!AH9</f>
        <v>1.8981110938037742</v>
      </c>
      <c r="AI19" s="6">
        <f>AI9*$W9/'DL x=-1'!$W9-'DL x=-1'!AI9</f>
        <v>2.891251837798933</v>
      </c>
      <c r="AJ19" s="6">
        <f>AJ9*$W9/'DL x=-1'!$W9-'DL x=-1'!AJ9</f>
        <v>-1.9774481188241495</v>
      </c>
      <c r="AK19" s="6">
        <f>AK9*$W9/'DL x=-1'!$W9-'DL x=-1'!AK9</f>
        <v>1.9050751855435735</v>
      </c>
      <c r="AL19" s="6">
        <f>AL9*$W9/'DL x=-1'!$W9-'DL x=-1'!AL9</f>
        <v>2.7220440447306657</v>
      </c>
      <c r="AM19" s="6">
        <f>AM9*$W9/'DL x=-1'!$W9-'DL x=-1'!AM9</f>
        <v>9.93010518663992</v>
      </c>
    </row>
    <row r="20" spans="2:39" ht="12.75">
      <c r="B20">
        <v>4</v>
      </c>
      <c r="C20" s="2">
        <v>-0.000152199</v>
      </c>
      <c r="D20" s="2">
        <v>-3.01583E-05</v>
      </c>
      <c r="U20" s="6">
        <f t="shared" si="14"/>
        <v>1801.81</v>
      </c>
      <c r="X20" s="6">
        <f>X10*$W10/'DL x=-1'!$W10-'DL x=-1'!X10</f>
        <v>-132.42604328133893</v>
      </c>
      <c r="Y20" s="6">
        <f>Y10*$W10/'DL x=-1'!$W10-'DL x=-1'!Y10</f>
        <v>-46.15747102785032</v>
      </c>
      <c r="Z20" s="6">
        <f>Z10*$W10/'DL x=-1'!$W10-'DL x=-1'!Z10</f>
        <v>-2.7233281338006883</v>
      </c>
      <c r="AA20" s="6">
        <f>AA10*$W10/'DL x=-1'!$W10-'DL x=-1'!AA10</f>
        <v>8.817304037388226</v>
      </c>
      <c r="AB20" s="6">
        <f>AB10*$W10/'DL x=-1'!$W10-'DL x=-1'!AB10</f>
        <v>7.381299529388764</v>
      </c>
      <c r="AC20" s="6">
        <f>AC10*$W10/'DL x=-1'!$W10-'DL x=-1'!AC10</f>
        <v>-0.16126042769298188</v>
      </c>
      <c r="AD20" s="6">
        <f>AD10*$W10/'DL x=-1'!$W10-'DL x=-1'!AD10</f>
        <v>-0.9914539885582343</v>
      </c>
      <c r="AE20" s="6">
        <f>AE10*$W10/'DL x=-1'!$W10-'DL x=-1'!AE10</f>
        <v>-13.046580081181617</v>
      </c>
      <c r="AF20" s="6">
        <f>AF10*$W10/'DL x=-1'!$W10-'DL x=-1'!AF10</f>
        <v>-113.0913935948461</v>
      </c>
      <c r="AG20" s="6">
        <f>AG10*$W10/'DL x=-1'!$W10-'DL x=-1'!AG10</f>
        <v>-6.767808606925573</v>
      </c>
      <c r="AH20" s="6">
        <f>AH10*$W10/'DL x=-1'!$W10-'DL x=-1'!AH10</f>
        <v>1.4313552096850022</v>
      </c>
      <c r="AI20" s="6">
        <f>AI10*$W10/'DL x=-1'!$W10-'DL x=-1'!AI10</f>
        <v>1.4034344267713124</v>
      </c>
      <c r="AJ20" s="6">
        <f>AJ10*$W10/'DL x=-1'!$W10-'DL x=-1'!AJ10</f>
        <v>-1.1661704743817154</v>
      </c>
      <c r="AK20" s="6">
        <f>AK10*$W10/'DL x=-1'!$W10-'DL x=-1'!AK10</f>
        <v>2.5014546220912663</v>
      </c>
      <c r="AL20" s="6">
        <f>AL10*$W10/'DL x=-1'!$W10-'DL x=-1'!AL10</f>
        <v>3.6648906049984475</v>
      </c>
      <c r="AM20" s="6">
        <f>AM10*$W10/'DL x=-1'!$W10-'DL x=-1'!AM10</f>
        <v>-16.87520388033161</v>
      </c>
    </row>
    <row r="21" spans="2:33" ht="12.75">
      <c r="B21">
        <v>5</v>
      </c>
      <c r="C21" s="2">
        <v>-0.000366209</v>
      </c>
      <c r="D21" s="2">
        <v>-0.000421676</v>
      </c>
      <c r="U21" s="6"/>
      <c r="AG21" s="1"/>
    </row>
    <row r="22" spans="2:33" ht="12.75">
      <c r="B22">
        <v>6</v>
      </c>
      <c r="C22" s="2">
        <v>0.000358083</v>
      </c>
      <c r="D22" s="2">
        <v>-0.000323326</v>
      </c>
      <c r="AG22" s="1"/>
    </row>
    <row r="23" spans="2:33" ht="12.75">
      <c r="B23">
        <v>7</v>
      </c>
      <c r="C23" s="2">
        <v>0.000423969</v>
      </c>
      <c r="D23" s="2">
        <v>0.000670212</v>
      </c>
      <c r="U23" t="s">
        <v>96</v>
      </c>
      <c r="AG23" s="1"/>
    </row>
    <row r="24" spans="2:33" ht="12.75">
      <c r="B24">
        <v>8</v>
      </c>
      <c r="C24" s="2">
        <v>-0.000364659</v>
      </c>
      <c r="D24" s="2">
        <v>0.00125984</v>
      </c>
      <c r="U24" t="s">
        <v>97</v>
      </c>
      <c r="V24" s="11">
        <f>H1</f>
        <v>-5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-0.00164756</v>
      </c>
      <c r="D25" s="2">
        <v>-0.0025412</v>
      </c>
      <c r="AG25" s="1"/>
    </row>
    <row r="26" spans="2:33" ht="12.75">
      <c r="B26">
        <v>10</v>
      </c>
      <c r="C26" s="2">
        <v>-0.00103986</v>
      </c>
      <c r="D26" s="2">
        <v>-0.00405117</v>
      </c>
      <c r="U26" t="s">
        <v>62</v>
      </c>
      <c r="V26" s="6">
        <f>U4</f>
        <v>503.54</v>
      </c>
      <c r="X26" s="13"/>
      <c r="AG26" s="1"/>
    </row>
    <row r="27" spans="2:33" ht="12.75">
      <c r="B27">
        <v>11</v>
      </c>
      <c r="C27" s="2">
        <v>0.00494597</v>
      </c>
      <c r="D27" s="2">
        <v>0.00540666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0.0108699</v>
      </c>
      <c r="D28" s="2">
        <v>0.0168436</v>
      </c>
      <c r="V28" s="11">
        <f>$V$24-W28</f>
        <v>-4.5</v>
      </c>
      <c r="W28">
        <v>-0.5</v>
      </c>
      <c r="X28" s="4">
        <f>X$14*$W28^X$24</f>
        <v>-46.80888155189223</v>
      </c>
      <c r="Y28" s="4">
        <f>Y$14*$W28^Y$24</f>
        <v>9.589620775564278</v>
      </c>
      <c r="Z28" s="4">
        <f aca="true" t="shared" si="15" ref="Z28:AE38">Z$14*$W28^Z$24</f>
        <v>-2.0299308165984207</v>
      </c>
      <c r="AA28" s="4">
        <f t="shared" si="15"/>
        <v>1.1580138122951156</v>
      </c>
      <c r="AB28" s="4">
        <f t="shared" si="15"/>
        <v>-0.12287105950163912</v>
      </c>
      <c r="AC28" s="4">
        <f t="shared" si="15"/>
        <v>-0.16454342712360026</v>
      </c>
      <c r="AD28" s="4">
        <f t="shared" si="15"/>
        <v>0.03854640071849043</v>
      </c>
      <c r="AE28" s="4">
        <f t="shared" si="15"/>
        <v>-0.0007046720418815711</v>
      </c>
      <c r="AF28" s="4">
        <f>SUM(X28:AE28)</f>
        <v>-38.34075053857989</v>
      </c>
      <c r="AG28" s="1"/>
    </row>
    <row r="29" spans="2:32" ht="12.75">
      <c r="B29">
        <v>13</v>
      </c>
      <c r="C29" s="2">
        <v>-0.0590378</v>
      </c>
      <c r="D29" s="2">
        <v>-0.0420584</v>
      </c>
      <c r="V29" s="11">
        <f aca="true" t="shared" si="16" ref="V29:V38">$V$24-W29</f>
        <v>-4.6</v>
      </c>
      <c r="W29">
        <v>-0.4</v>
      </c>
      <c r="X29" s="4">
        <f aca="true" t="shared" si="17" ref="X29:Y38">X$14*$W29^X$24</f>
        <v>-37.44710524151378</v>
      </c>
      <c r="Y29" s="4">
        <f t="shared" si="17"/>
        <v>6.137357296361139</v>
      </c>
      <c r="Z29" s="4">
        <f t="shared" si="15"/>
        <v>-1.0393245780983917</v>
      </c>
      <c r="AA29" s="4">
        <f t="shared" si="15"/>
        <v>0.47432245751607954</v>
      </c>
      <c r="AB29" s="4">
        <f t="shared" si="15"/>
        <v>-0.04026238877749713</v>
      </c>
      <c r="AC29" s="4">
        <f t="shared" si="15"/>
        <v>-0.04313407215988909</v>
      </c>
      <c r="AD29" s="4">
        <f t="shared" si="15"/>
        <v>0.00808376613595837</v>
      </c>
      <c r="AE29" s="4">
        <f t="shared" si="15"/>
        <v>-0.00011822435055808175</v>
      </c>
      <c r="AF29" s="4">
        <f aca="true" t="shared" si="18" ref="AF29:AF38">SUM(X29:AE29)</f>
        <v>-31.950180984886945</v>
      </c>
    </row>
    <row r="30" spans="2:32" ht="12.75">
      <c r="B30">
        <v>14</v>
      </c>
      <c r="C30" s="2">
        <v>-0.113927</v>
      </c>
      <c r="D30" s="2">
        <v>-0.0831504</v>
      </c>
      <c r="V30" s="11">
        <f t="shared" si="16"/>
        <v>-4.7</v>
      </c>
      <c r="W30">
        <v>-0.3</v>
      </c>
      <c r="X30" s="4">
        <f t="shared" si="17"/>
        <v>-28.085328931135336</v>
      </c>
      <c r="Y30" s="4">
        <f t="shared" si="17"/>
        <v>3.4522634792031397</v>
      </c>
      <c r="Z30" s="4">
        <f t="shared" si="15"/>
        <v>-0.43846505638525884</v>
      </c>
      <c r="AA30" s="4">
        <f t="shared" si="15"/>
        <v>0.15007859007344698</v>
      </c>
      <c r="AB30" s="4">
        <f t="shared" si="15"/>
        <v>-0.009554453586847457</v>
      </c>
      <c r="AC30" s="4">
        <f t="shared" si="15"/>
        <v>-0.007676938135878693</v>
      </c>
      <c r="AD30" s="4">
        <f t="shared" si="15"/>
        <v>0.0010790525231531335</v>
      </c>
      <c r="AE30" s="4">
        <f t="shared" si="15"/>
        <v>-1.1835784362969566E-05</v>
      </c>
      <c r="AF30" s="4">
        <f t="shared" si="18"/>
        <v>-24.937616093227945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4156083</v>
      </c>
      <c r="F31" t="s">
        <v>79</v>
      </c>
      <c r="G31" t="s">
        <v>82</v>
      </c>
      <c r="H31">
        <v>-5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1302.46</v>
      </c>
      <c r="O31" t="s">
        <v>84</v>
      </c>
      <c r="P31" t="s">
        <v>82</v>
      </c>
      <c r="Q31" s="2">
        <v>0.924155</v>
      </c>
      <c r="V31" s="11">
        <f t="shared" si="16"/>
        <v>-4.8</v>
      </c>
      <c r="W31">
        <v>-0.2</v>
      </c>
      <c r="X31" s="4">
        <f t="shared" si="17"/>
        <v>-18.72355262075689</v>
      </c>
      <c r="Y31" s="4">
        <f t="shared" si="17"/>
        <v>1.5343393240902847</v>
      </c>
      <c r="Z31" s="4">
        <f t="shared" si="15"/>
        <v>-0.12991557226229897</v>
      </c>
      <c r="AA31" s="4">
        <f t="shared" si="15"/>
        <v>0.02964515359475497</v>
      </c>
      <c r="AB31" s="4">
        <f t="shared" si="15"/>
        <v>-0.0012581996492967854</v>
      </c>
      <c r="AC31" s="4">
        <f t="shared" si="15"/>
        <v>-0.000673969877498267</v>
      </c>
      <c r="AD31" s="4">
        <f t="shared" si="15"/>
        <v>6.315442293717477E-05</v>
      </c>
      <c r="AE31" s="4">
        <f t="shared" si="15"/>
        <v>-4.6181386936750683E-07</v>
      </c>
      <c r="AF31" s="4">
        <f t="shared" si="18"/>
        <v>-17.29135319225188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-4.9</v>
      </c>
      <c r="W32">
        <v>-0.1</v>
      </c>
      <c r="X32" s="4">
        <f t="shared" si="17"/>
        <v>-9.361776310378445</v>
      </c>
      <c r="Y32" s="4">
        <f t="shared" si="17"/>
        <v>0.3835848310225712</v>
      </c>
      <c r="Z32" s="4">
        <f t="shared" si="15"/>
        <v>-0.01623944653278737</v>
      </c>
      <c r="AA32" s="4">
        <f t="shared" si="15"/>
        <v>0.0018528220996721857</v>
      </c>
      <c r="AB32" s="4">
        <f t="shared" si="15"/>
        <v>-3.931873904052454E-05</v>
      </c>
      <c r="AC32" s="4">
        <f t="shared" si="15"/>
        <v>-1.0530779335910422E-05</v>
      </c>
      <c r="AD32" s="4">
        <f t="shared" si="15"/>
        <v>4.933939291966779E-07</v>
      </c>
      <c r="AE32" s="4">
        <f t="shared" si="15"/>
        <v>-1.8039604272168235E-09</v>
      </c>
      <c r="AF32" s="4">
        <f t="shared" si="18"/>
        <v>-8.9926274617174</v>
      </c>
    </row>
    <row r="33" spans="2:32" ht="12.75">
      <c r="B33">
        <v>2</v>
      </c>
      <c r="C33" s="2">
        <v>0.19956</v>
      </c>
      <c r="D33" s="2">
        <v>-0.000647837</v>
      </c>
      <c r="V33" s="11">
        <f t="shared" si="16"/>
        <v>-5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0.00011714</v>
      </c>
      <c r="D34" s="2">
        <v>0.000192313</v>
      </c>
      <c r="V34" s="11">
        <f t="shared" si="16"/>
        <v>-5.1</v>
      </c>
      <c r="W34">
        <v>0.1</v>
      </c>
      <c r="X34" s="4">
        <f t="shared" si="17"/>
        <v>9.361776310378445</v>
      </c>
      <c r="Y34" s="4">
        <f t="shared" si="17"/>
        <v>0.3835848310225712</v>
      </c>
      <c r="Z34" s="4">
        <f t="shared" si="15"/>
        <v>0.01623944653278737</v>
      </c>
      <c r="AA34" s="4">
        <f t="shared" si="15"/>
        <v>0.0018528220996721857</v>
      </c>
      <c r="AB34" s="4">
        <f t="shared" si="15"/>
        <v>3.931873904052454E-05</v>
      </c>
      <c r="AC34" s="4">
        <f t="shared" si="15"/>
        <v>-1.0530779335910422E-05</v>
      </c>
      <c r="AD34" s="4">
        <f t="shared" si="15"/>
        <v>-4.933939291966779E-07</v>
      </c>
      <c r="AE34" s="4">
        <f t="shared" si="15"/>
        <v>-1.8039604272168235E-09</v>
      </c>
      <c r="AF34" s="4">
        <f t="shared" si="18"/>
        <v>9.763481702795291</v>
      </c>
    </row>
    <row r="35" spans="2:32" ht="12.75">
      <c r="B35">
        <v>4</v>
      </c>
      <c r="C35" s="2">
        <v>-0.000240483</v>
      </c>
      <c r="D35" s="2">
        <v>-2.51782E-05</v>
      </c>
      <c r="V35" s="11">
        <f t="shared" si="16"/>
        <v>-5.2</v>
      </c>
      <c r="W35">
        <v>0.2</v>
      </c>
      <c r="X35" s="4">
        <f t="shared" si="17"/>
        <v>18.72355262075689</v>
      </c>
      <c r="Y35" s="4">
        <f t="shared" si="17"/>
        <v>1.5343393240902847</v>
      </c>
      <c r="Z35" s="4">
        <f t="shared" si="15"/>
        <v>0.12991557226229897</v>
      </c>
      <c r="AA35" s="4">
        <f t="shared" si="15"/>
        <v>0.02964515359475497</v>
      </c>
      <c r="AB35" s="4">
        <f t="shared" si="15"/>
        <v>0.0012581996492967854</v>
      </c>
      <c r="AC35" s="4">
        <f t="shared" si="15"/>
        <v>-0.000673969877498267</v>
      </c>
      <c r="AD35" s="4">
        <f t="shared" si="15"/>
        <v>-6.315442293717477E-05</v>
      </c>
      <c r="AE35" s="4">
        <f t="shared" si="15"/>
        <v>-4.6181386936750683E-07</v>
      </c>
      <c r="AF35" s="4">
        <f t="shared" si="18"/>
        <v>20.41797328423922</v>
      </c>
    </row>
    <row r="36" spans="2:32" ht="12.75">
      <c r="B36">
        <v>5</v>
      </c>
      <c r="C36" s="2">
        <v>-0.000316557</v>
      </c>
      <c r="D36" s="2">
        <v>-0.000433154</v>
      </c>
      <c r="V36" s="11">
        <f t="shared" si="16"/>
        <v>-5.3</v>
      </c>
      <c r="W36">
        <v>0.3</v>
      </c>
      <c r="X36" s="4">
        <f t="shared" si="17"/>
        <v>28.085328931135336</v>
      </c>
      <c r="Y36" s="4">
        <f t="shared" si="17"/>
        <v>3.4522634792031397</v>
      </c>
      <c r="Z36" s="4">
        <f t="shared" si="15"/>
        <v>0.43846505638525884</v>
      </c>
      <c r="AA36" s="4">
        <f t="shared" si="15"/>
        <v>0.15007859007344698</v>
      </c>
      <c r="AB36" s="4">
        <f t="shared" si="15"/>
        <v>0.009554453586847457</v>
      </c>
      <c r="AC36" s="4">
        <f t="shared" si="15"/>
        <v>-0.007676938135878693</v>
      </c>
      <c r="AD36" s="4">
        <f t="shared" si="15"/>
        <v>-0.0010790525231531335</v>
      </c>
      <c r="AE36" s="4">
        <f t="shared" si="15"/>
        <v>-1.1835784362969566E-05</v>
      </c>
      <c r="AF36" s="4">
        <f t="shared" si="18"/>
        <v>32.12692268394063</v>
      </c>
    </row>
    <row r="37" spans="2:32" ht="12.75">
      <c r="B37">
        <v>6</v>
      </c>
      <c r="C37" s="2">
        <v>0.000362974</v>
      </c>
      <c r="D37" s="2">
        <v>-0.000333141</v>
      </c>
      <c r="V37" s="11">
        <f t="shared" si="16"/>
        <v>-5.4</v>
      </c>
      <c r="W37">
        <v>0.4</v>
      </c>
      <c r="X37" s="4">
        <f t="shared" si="17"/>
        <v>37.44710524151378</v>
      </c>
      <c r="Y37" s="4">
        <f t="shared" si="17"/>
        <v>6.137357296361139</v>
      </c>
      <c r="Z37" s="4">
        <f t="shared" si="15"/>
        <v>1.0393245780983917</v>
      </c>
      <c r="AA37" s="4">
        <f t="shared" si="15"/>
        <v>0.47432245751607954</v>
      </c>
      <c r="AB37" s="4">
        <f t="shared" si="15"/>
        <v>0.04026238877749713</v>
      </c>
      <c r="AC37" s="4">
        <f t="shared" si="15"/>
        <v>-0.04313407215988909</v>
      </c>
      <c r="AD37" s="4">
        <f t="shared" si="15"/>
        <v>-0.00808376613595837</v>
      </c>
      <c r="AE37" s="4">
        <f>AE$14*$W37^AE$24</f>
        <v>-0.00011822435055808175</v>
      </c>
      <c r="AF37" s="4">
        <f t="shared" si="18"/>
        <v>45.08703589962049</v>
      </c>
    </row>
    <row r="38" spans="2:32" ht="12.75">
      <c r="B38">
        <v>7</v>
      </c>
      <c r="C38" s="2">
        <v>0.00035735</v>
      </c>
      <c r="D38" s="2">
        <v>0.000662866</v>
      </c>
      <c r="V38" s="11">
        <f t="shared" si="16"/>
        <v>-5.5</v>
      </c>
      <c r="W38">
        <v>0.5</v>
      </c>
      <c r="X38" s="4">
        <f>X$14*$W38^X$24</f>
        <v>46.80888155189223</v>
      </c>
      <c r="Y38" s="4">
        <f t="shared" si="17"/>
        <v>9.589620775564278</v>
      </c>
      <c r="Z38" s="4">
        <f t="shared" si="15"/>
        <v>2.0299308165984207</v>
      </c>
      <c r="AA38" s="4">
        <f t="shared" si="15"/>
        <v>1.1580138122951156</v>
      </c>
      <c r="AB38" s="4">
        <f t="shared" si="15"/>
        <v>0.12287105950163912</v>
      </c>
      <c r="AC38" s="4">
        <f t="shared" si="15"/>
        <v>-0.16454342712360026</v>
      </c>
      <c r="AD38" s="4">
        <f t="shared" si="15"/>
        <v>-0.03854640071849043</v>
      </c>
      <c r="AE38" s="4">
        <f t="shared" si="15"/>
        <v>-0.0007046720418815711</v>
      </c>
      <c r="AF38" s="4">
        <f t="shared" si="18"/>
        <v>59.50552351596772</v>
      </c>
    </row>
    <row r="39" spans="2:22" ht="12.75">
      <c r="B39">
        <v>8</v>
      </c>
      <c r="C39" s="2">
        <v>-0.000385793</v>
      </c>
      <c r="D39" s="2">
        <v>0.00129792</v>
      </c>
      <c r="V39" s="11"/>
    </row>
    <row r="40" spans="2:4" ht="12.75">
      <c r="B40">
        <v>9</v>
      </c>
      <c r="C40" s="2">
        <v>-0.00153507</v>
      </c>
      <c r="D40" s="2">
        <v>-0.00245881</v>
      </c>
    </row>
    <row r="41" spans="2:24" ht="12.75">
      <c r="B41">
        <v>10</v>
      </c>
      <c r="C41" s="2">
        <v>-0.000990911</v>
      </c>
      <c r="D41" s="2">
        <v>-0.00404371</v>
      </c>
      <c r="U41" t="s">
        <v>62</v>
      </c>
      <c r="V41" s="6">
        <f>U10</f>
        <v>1801.81</v>
      </c>
      <c r="X41" s="13"/>
    </row>
    <row r="42" spans="2:33" ht="12.75">
      <c r="B42">
        <v>11</v>
      </c>
      <c r="C42" s="2">
        <v>0.00470111</v>
      </c>
      <c r="D42" s="2">
        <v>0.00599555</v>
      </c>
      <c r="V42" s="13" t="s">
        <v>98</v>
      </c>
      <c r="W42" s="13" t="s">
        <v>79</v>
      </c>
      <c r="AF42" t="s">
        <v>99</v>
      </c>
      <c r="AG42" t="s">
        <v>146</v>
      </c>
    </row>
    <row r="43" spans="2:33" ht="12.75">
      <c r="B43">
        <v>12</v>
      </c>
      <c r="C43" s="2">
        <v>0.0104848</v>
      </c>
      <c r="D43" s="2">
        <v>0.0157737</v>
      </c>
      <c r="V43" s="11">
        <f>$V$24-W43</f>
        <v>-4.5</v>
      </c>
      <c r="W43">
        <v>-0.5</v>
      </c>
      <c r="X43" s="4">
        <f>X$20*$W43^X$24</f>
        <v>66.21302164066947</v>
      </c>
      <c r="Y43" s="4">
        <f>Y$20*$W43^Y$24</f>
        <v>-11.53936775696258</v>
      </c>
      <c r="Z43" s="4">
        <f aca="true" t="shared" si="19" ref="Z43:AE53">Z$20*$W43^Z$24</f>
        <v>0.34041601672508603</v>
      </c>
      <c r="AA43" s="4">
        <f t="shared" si="19"/>
        <v>0.5510815023367641</v>
      </c>
      <c r="AB43" s="4">
        <f t="shared" si="19"/>
        <v>-0.23066561029339888</v>
      </c>
      <c r="AC43" s="4">
        <f t="shared" si="19"/>
        <v>-0.002519694182702842</v>
      </c>
      <c r="AD43" s="4">
        <f t="shared" si="19"/>
        <v>0.0077457342856112055</v>
      </c>
      <c r="AE43" s="4">
        <f t="shared" si="19"/>
        <v>-0.05096320344211569</v>
      </c>
      <c r="AF43" s="4">
        <f>SUM(X43:AE43)</f>
        <v>55.28874862913614</v>
      </c>
      <c r="AG43" s="4">
        <f>AF43-$AF$43+'DL x=-4'!$AG$53</f>
        <v>-74.61241567863836</v>
      </c>
    </row>
    <row r="44" spans="2:33" ht="12.75">
      <c r="B44">
        <v>13</v>
      </c>
      <c r="C44" s="2">
        <v>-0.0500236</v>
      </c>
      <c r="D44" s="2">
        <v>-0.0415968</v>
      </c>
      <c r="V44" s="11">
        <f aca="true" t="shared" si="20" ref="V44:V53">$V$24-W44</f>
        <v>-4.6</v>
      </c>
      <c r="W44">
        <v>-0.4</v>
      </c>
      <c r="X44" s="4">
        <f aca="true" t="shared" si="21" ref="X44:Y53">X$20*$W44^X$24</f>
        <v>52.970417312535574</v>
      </c>
      <c r="Y44" s="4">
        <f t="shared" si="21"/>
        <v>-7.385195364456052</v>
      </c>
      <c r="Z44" s="4">
        <f t="shared" si="19"/>
        <v>0.1742930005632441</v>
      </c>
      <c r="AA44" s="4">
        <f t="shared" si="19"/>
        <v>0.2257229833571387</v>
      </c>
      <c r="AB44" s="4">
        <f t="shared" si="19"/>
        <v>-0.075584507180941</v>
      </c>
      <c r="AC44" s="4">
        <f t="shared" si="19"/>
        <v>-0.0006605227118304541</v>
      </c>
      <c r="AD44" s="4">
        <f t="shared" si="19"/>
        <v>0.0016243982148538122</v>
      </c>
      <c r="AE44" s="4">
        <f t="shared" si="19"/>
        <v>-0.008550206722003191</v>
      </c>
      <c r="AF44" s="4">
        <f aca="true" t="shared" si="22" ref="AF44:AF53">SUM(X44:AE44)</f>
        <v>45.902067093599975</v>
      </c>
      <c r="AG44" s="4">
        <f>AF44-$AF$43+'DL x=-4'!$AG$53</f>
        <v>-83.99909721417453</v>
      </c>
    </row>
    <row r="45" spans="2:33" ht="12.75">
      <c r="B45">
        <v>14</v>
      </c>
      <c r="C45" s="2">
        <v>-0.113814</v>
      </c>
      <c r="D45" s="2">
        <v>-0.0759534</v>
      </c>
      <c r="V45" s="11">
        <f t="shared" si="20"/>
        <v>-4.7</v>
      </c>
      <c r="W45">
        <v>-0.3</v>
      </c>
      <c r="X45" s="4">
        <f t="shared" si="21"/>
        <v>39.72781298440168</v>
      </c>
      <c r="Y45" s="4">
        <f t="shared" si="21"/>
        <v>-4.154172392506529</v>
      </c>
      <c r="Z45" s="4">
        <f t="shared" si="19"/>
        <v>0.07352985961261858</v>
      </c>
      <c r="AA45" s="4">
        <f t="shared" si="19"/>
        <v>0.07142016270284463</v>
      </c>
      <c r="AB45" s="4">
        <f t="shared" si="19"/>
        <v>-0.017936557856414695</v>
      </c>
      <c r="AC45" s="4">
        <f t="shared" si="19"/>
        <v>-0.00011755885178818378</v>
      </c>
      <c r="AD45" s="4">
        <f t="shared" si="19"/>
        <v>0.00021683098729768582</v>
      </c>
      <c r="AE45" s="4">
        <f t="shared" si="19"/>
        <v>-0.0008559861191263258</v>
      </c>
      <c r="AF45" s="4">
        <f t="shared" si="22"/>
        <v>35.699897342370576</v>
      </c>
      <c r="AG45" s="4">
        <f>AF45-$AF$43+'DL x=-4'!$AG$53</f>
        <v>-94.20126696540392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4156083</v>
      </c>
      <c r="F46" t="s">
        <v>79</v>
      </c>
      <c r="G46" t="s">
        <v>82</v>
      </c>
      <c r="H46">
        <v>-5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1502.19</v>
      </c>
      <c r="O46" t="s">
        <v>84</v>
      </c>
      <c r="P46" t="s">
        <v>82</v>
      </c>
      <c r="Q46" s="2">
        <v>1.00137</v>
      </c>
      <c r="V46" s="11">
        <f t="shared" si="20"/>
        <v>-4.8</v>
      </c>
      <c r="W46">
        <v>-0.2</v>
      </c>
      <c r="X46" s="4">
        <f t="shared" si="21"/>
        <v>26.485208656267787</v>
      </c>
      <c r="Y46" s="4">
        <f t="shared" si="21"/>
        <v>-1.846298841114013</v>
      </c>
      <c r="Z46" s="4">
        <f t="shared" si="19"/>
        <v>0.02178662507040551</v>
      </c>
      <c r="AA46" s="4">
        <f t="shared" si="19"/>
        <v>0.014107686459821168</v>
      </c>
      <c r="AB46" s="4">
        <f t="shared" si="19"/>
        <v>-0.002362015849404406</v>
      </c>
      <c r="AC46" s="4">
        <f t="shared" si="19"/>
        <v>-1.0320667372350846E-05</v>
      </c>
      <c r="AD46" s="4">
        <f t="shared" si="19"/>
        <v>1.2690611053545408E-05</v>
      </c>
      <c r="AE46" s="4">
        <f t="shared" si="19"/>
        <v>-3.3399245007824965E-05</v>
      </c>
      <c r="AF46" s="4">
        <f>SUM(X46:AE46)</f>
        <v>24.67241108153327</v>
      </c>
      <c r="AG46" s="4">
        <f>AF46-$AF$43+'DL x=-4'!$AG$53</f>
        <v>-105.22875322624122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-4.9</v>
      </c>
      <c r="W47">
        <v>-0.1</v>
      </c>
      <c r="X47" s="4">
        <f t="shared" si="21"/>
        <v>13.242604328133893</v>
      </c>
      <c r="Y47" s="4">
        <f t="shared" si="21"/>
        <v>-0.4615747102785033</v>
      </c>
      <c r="Z47" s="4">
        <f t="shared" si="19"/>
        <v>0.002723328133800689</v>
      </c>
      <c r="AA47" s="4">
        <f t="shared" si="19"/>
        <v>0.000881730403738823</v>
      </c>
      <c r="AB47" s="4">
        <f t="shared" si="19"/>
        <v>-7.381299529388769E-05</v>
      </c>
      <c r="AC47" s="4">
        <f t="shared" si="19"/>
        <v>-1.6126042769298197E-07</v>
      </c>
      <c r="AD47" s="4">
        <f t="shared" si="19"/>
        <v>9.91453988558235E-08</v>
      </c>
      <c r="AE47" s="4">
        <f t="shared" si="19"/>
        <v>-1.3046580081181627E-07</v>
      </c>
      <c r="AF47" s="4">
        <f t="shared" si="22"/>
        <v>12.784560670816807</v>
      </c>
      <c r="AG47" s="4">
        <f>AF47-$AF$43+'DL x=-4'!$AG$53</f>
        <v>-117.11660363695768</v>
      </c>
    </row>
    <row r="48" spans="2:33" ht="12.75">
      <c r="B48">
        <v>2</v>
      </c>
      <c r="C48" s="2">
        <v>0.198845</v>
      </c>
      <c r="D48" s="2">
        <v>-0.0007531</v>
      </c>
      <c r="V48" s="11">
        <f t="shared" si="20"/>
        <v>-5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AF48-$AF$43+'DL x=-4'!$AG$53</f>
        <v>-129.90116430777448</v>
      </c>
    </row>
    <row r="49" spans="2:33" ht="12.75">
      <c r="B49">
        <v>3</v>
      </c>
      <c r="C49" s="2">
        <v>0.000476785</v>
      </c>
      <c r="D49" s="2">
        <v>0.000169298</v>
      </c>
      <c r="V49" s="11">
        <f t="shared" si="20"/>
        <v>-5.1</v>
      </c>
      <c r="W49">
        <v>0.1</v>
      </c>
      <c r="X49" s="4">
        <f t="shared" si="21"/>
        <v>-13.242604328133893</v>
      </c>
      <c r="Y49" s="4">
        <f t="shared" si="21"/>
        <v>-0.4615747102785033</v>
      </c>
      <c r="Z49" s="4">
        <f t="shared" si="19"/>
        <v>-0.002723328133800689</v>
      </c>
      <c r="AA49" s="4">
        <f t="shared" si="19"/>
        <v>0.000881730403738823</v>
      </c>
      <c r="AB49" s="4">
        <f t="shared" si="19"/>
        <v>7.381299529388769E-05</v>
      </c>
      <c r="AC49" s="4">
        <f t="shared" si="19"/>
        <v>-1.6126042769298197E-07</v>
      </c>
      <c r="AD49" s="4">
        <f t="shared" si="19"/>
        <v>-9.91453988558235E-08</v>
      </c>
      <c r="AE49" s="4">
        <f t="shared" si="19"/>
        <v>-1.3046580081181627E-07</v>
      </c>
      <c r="AF49" s="4">
        <f t="shared" si="22"/>
        <v>-13.70594721401879</v>
      </c>
      <c r="AG49" s="4">
        <f>AF49-$AF$43+'DL x=-4'!$AG$53</f>
        <v>-143.60711152179329</v>
      </c>
    </row>
    <row r="50" spans="2:33" ht="12.75">
      <c r="B50">
        <v>4</v>
      </c>
      <c r="C50" s="2">
        <v>-0.000316775</v>
      </c>
      <c r="D50" s="2">
        <v>-3.36578E-05</v>
      </c>
      <c r="V50" s="11">
        <f t="shared" si="20"/>
        <v>-5.2</v>
      </c>
      <c r="W50">
        <v>0.2</v>
      </c>
      <c r="X50" s="4">
        <f t="shared" si="21"/>
        <v>-26.485208656267787</v>
      </c>
      <c r="Y50" s="4">
        <f t="shared" si="21"/>
        <v>-1.846298841114013</v>
      </c>
      <c r="Z50" s="4">
        <f t="shared" si="19"/>
        <v>-0.02178662507040551</v>
      </c>
      <c r="AA50" s="4">
        <f t="shared" si="19"/>
        <v>0.014107686459821168</v>
      </c>
      <c r="AB50" s="4">
        <f t="shared" si="19"/>
        <v>0.002362015849404406</v>
      </c>
      <c r="AC50" s="4">
        <f t="shared" si="19"/>
        <v>-1.0320667372350846E-05</v>
      </c>
      <c r="AD50" s="4">
        <f t="shared" si="19"/>
        <v>-1.2690611053545408E-05</v>
      </c>
      <c r="AE50" s="4">
        <f t="shared" si="19"/>
        <v>-3.3399245007824965E-05</v>
      </c>
      <c r="AF50" s="4">
        <f t="shared" si="22"/>
        <v>-28.336880830666416</v>
      </c>
      <c r="AG50" s="4">
        <f>AF50-$AF$43+'DL x=-4'!$AG$53</f>
        <v>-158.2380451384409</v>
      </c>
    </row>
    <row r="51" spans="2:33" ht="12.75">
      <c r="B51">
        <v>5</v>
      </c>
      <c r="C51" s="2">
        <v>-0.000309488</v>
      </c>
      <c r="D51" s="2">
        <v>-0.000417853</v>
      </c>
      <c r="V51" s="11">
        <f t="shared" si="20"/>
        <v>-5.3</v>
      </c>
      <c r="W51">
        <v>0.3</v>
      </c>
      <c r="X51" s="4">
        <f t="shared" si="21"/>
        <v>-39.72781298440168</v>
      </c>
      <c r="Y51" s="4">
        <f t="shared" si="21"/>
        <v>-4.154172392506529</v>
      </c>
      <c r="Z51" s="4">
        <f t="shared" si="19"/>
        <v>-0.07352985961261858</v>
      </c>
      <c r="AA51" s="4">
        <f t="shared" si="19"/>
        <v>0.07142016270284463</v>
      </c>
      <c r="AB51" s="4">
        <f t="shared" si="19"/>
        <v>0.017936557856414695</v>
      </c>
      <c r="AC51" s="4">
        <f t="shared" si="19"/>
        <v>-0.00011755885178818378</v>
      </c>
      <c r="AD51" s="4">
        <f t="shared" si="19"/>
        <v>-0.00021683098729768582</v>
      </c>
      <c r="AE51" s="4">
        <f t="shared" si="19"/>
        <v>-0.0008559861191263258</v>
      </c>
      <c r="AF51" s="4">
        <f t="shared" si="22"/>
        <v>-43.86734889191979</v>
      </c>
      <c r="AG51" s="4">
        <f>AF51-$AF$43+'DL x=-4'!$AG$53</f>
        <v>-173.76851319969427</v>
      </c>
    </row>
    <row r="52" spans="2:33" ht="12.75">
      <c r="B52">
        <v>6</v>
      </c>
      <c r="C52" s="2">
        <v>0.00034332</v>
      </c>
      <c r="D52" s="2">
        <v>-0.000311161</v>
      </c>
      <c r="V52" s="11">
        <f t="shared" si="20"/>
        <v>-5.4</v>
      </c>
      <c r="W52">
        <v>0.4</v>
      </c>
      <c r="X52" s="4">
        <f t="shared" si="21"/>
        <v>-52.970417312535574</v>
      </c>
      <c r="Y52" s="4">
        <f t="shared" si="21"/>
        <v>-7.385195364456052</v>
      </c>
      <c r="Z52" s="4">
        <f t="shared" si="19"/>
        <v>-0.1742930005632441</v>
      </c>
      <c r="AA52" s="4">
        <f t="shared" si="19"/>
        <v>0.2257229833571387</v>
      </c>
      <c r="AB52" s="4">
        <f t="shared" si="19"/>
        <v>0.075584507180941</v>
      </c>
      <c r="AC52" s="4">
        <f t="shared" si="19"/>
        <v>-0.0006605227118304541</v>
      </c>
      <c r="AD52" s="4">
        <f>AD$20*$W52^AD$24</f>
        <v>-0.0016243982148538122</v>
      </c>
      <c r="AE52" s="4">
        <f t="shared" si="19"/>
        <v>-0.008550206722003191</v>
      </c>
      <c r="AF52" s="4">
        <f t="shared" si="22"/>
        <v>-60.23943331466548</v>
      </c>
      <c r="AG52" s="4">
        <f>AF52-$AF$43+'DL x=-4'!$AG$53</f>
        <v>-190.14059762244</v>
      </c>
    </row>
    <row r="53" spans="2:33" ht="12.75">
      <c r="B53">
        <v>7</v>
      </c>
      <c r="C53" s="2">
        <v>0.000387151</v>
      </c>
      <c r="D53" s="2">
        <v>0.000639766</v>
      </c>
      <c r="V53" s="11">
        <f t="shared" si="20"/>
        <v>-5.5</v>
      </c>
      <c r="W53">
        <v>0.5</v>
      </c>
      <c r="X53" s="4">
        <f t="shared" si="21"/>
        <v>-66.21302164066947</v>
      </c>
      <c r="Y53" s="4">
        <f t="shared" si="21"/>
        <v>-11.53936775696258</v>
      </c>
      <c r="Z53" s="4">
        <f t="shared" si="19"/>
        <v>-0.34041601672508603</v>
      </c>
      <c r="AA53" s="4">
        <f t="shared" si="19"/>
        <v>0.5510815023367641</v>
      </c>
      <c r="AB53" s="4">
        <f t="shared" si="19"/>
        <v>0.23066561029339888</v>
      </c>
      <c r="AC53" s="4">
        <f t="shared" si="19"/>
        <v>-0.002519694182702842</v>
      </c>
      <c r="AD53" s="4">
        <f t="shared" si="19"/>
        <v>-0.0077457342856112055</v>
      </c>
      <c r="AE53" s="4">
        <f t="shared" si="19"/>
        <v>-0.05096320344211569</v>
      </c>
      <c r="AF53" s="4">
        <f t="shared" si="22"/>
        <v>-77.37228693363738</v>
      </c>
      <c r="AG53" s="4">
        <f>AF53-$AF$43+'DL x=-4'!$AG$53</f>
        <v>-207.27345124141186</v>
      </c>
    </row>
    <row r="54" spans="2:4" ht="12.75">
      <c r="B54">
        <v>8</v>
      </c>
      <c r="C54" s="2">
        <v>-0.000334538</v>
      </c>
      <c r="D54" s="2">
        <v>0.00124192</v>
      </c>
    </row>
    <row r="55" spans="2:4" ht="12.75">
      <c r="B55">
        <v>9</v>
      </c>
      <c r="C55" s="2">
        <v>-0.00170836</v>
      </c>
      <c r="D55" s="2">
        <v>-0.00254777</v>
      </c>
    </row>
    <row r="56" spans="2:4" ht="12.75">
      <c r="B56">
        <v>10</v>
      </c>
      <c r="C56" s="2">
        <v>-0.00132032</v>
      </c>
      <c r="D56" s="2">
        <v>-0.00377447</v>
      </c>
    </row>
    <row r="57" spans="2:4" ht="12.75">
      <c r="B57">
        <v>11</v>
      </c>
      <c r="C57" s="2">
        <v>0.00524042</v>
      </c>
      <c r="D57" s="2">
        <v>0.00555828</v>
      </c>
    </row>
    <row r="58" spans="2:4" ht="12.75">
      <c r="B58">
        <v>12</v>
      </c>
      <c r="C58" s="2">
        <v>0.0110047</v>
      </c>
      <c r="D58" s="2">
        <v>0.015745</v>
      </c>
    </row>
    <row r="59" spans="2:4" ht="12.75">
      <c r="B59">
        <v>13</v>
      </c>
      <c r="C59" s="2">
        <v>-0.056507</v>
      </c>
      <c r="D59" s="2">
        <v>-0.0432247</v>
      </c>
    </row>
    <row r="60" spans="2:4" ht="12.75">
      <c r="B60">
        <v>14</v>
      </c>
      <c r="C60" s="2">
        <v>-0.114486</v>
      </c>
      <c r="D60" s="2">
        <v>-0.0707632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4156083</v>
      </c>
      <c r="F61" t="s">
        <v>79</v>
      </c>
      <c r="G61" t="s">
        <v>82</v>
      </c>
      <c r="H61">
        <v>-5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1602.05</v>
      </c>
      <c r="O61" t="s">
        <v>84</v>
      </c>
      <c r="P61" t="s">
        <v>82</v>
      </c>
      <c r="Q61" s="2">
        <v>1.03324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0.198479</v>
      </c>
      <c r="D63" s="2">
        <v>-0.000800214</v>
      </c>
    </row>
    <row r="64" spans="2:4" ht="12.75">
      <c r="B64">
        <v>3</v>
      </c>
      <c r="C64" s="2">
        <v>0.000664472</v>
      </c>
      <c r="D64" s="2">
        <v>0.000163161</v>
      </c>
    </row>
    <row r="65" spans="2:4" ht="12.75">
      <c r="B65">
        <v>4</v>
      </c>
      <c r="C65" s="2">
        <v>-0.000353861</v>
      </c>
      <c r="D65" s="2">
        <v>-3.16062E-05</v>
      </c>
    </row>
    <row r="66" spans="2:4" ht="12.75">
      <c r="B66">
        <v>5</v>
      </c>
      <c r="C66" s="2">
        <v>-0.000296998</v>
      </c>
      <c r="D66" s="2">
        <v>-0.000417623</v>
      </c>
    </row>
    <row r="67" spans="2:4" ht="12.75">
      <c r="B67">
        <v>6</v>
      </c>
      <c r="C67" s="2">
        <v>0.000362059</v>
      </c>
      <c r="D67" s="2">
        <v>-0.000321045</v>
      </c>
    </row>
    <row r="68" spans="2:4" ht="12.75">
      <c r="B68">
        <v>7</v>
      </c>
      <c r="C68" s="2">
        <v>0.000370422</v>
      </c>
      <c r="D68" s="2">
        <v>0.000647972</v>
      </c>
    </row>
    <row r="69" spans="2:4" ht="12.75">
      <c r="B69">
        <v>8</v>
      </c>
      <c r="C69" s="2">
        <v>-0.000246686</v>
      </c>
      <c r="D69" s="2">
        <v>0.00129563</v>
      </c>
    </row>
    <row r="70" spans="2:4" ht="12.75">
      <c r="B70">
        <v>9</v>
      </c>
      <c r="C70" s="2">
        <v>-0.00168541</v>
      </c>
      <c r="D70" s="2">
        <v>-0.0024787</v>
      </c>
    </row>
    <row r="71" spans="2:4" ht="12.75">
      <c r="B71">
        <v>10</v>
      </c>
      <c r="C71" s="2">
        <v>-0.00130297</v>
      </c>
      <c r="D71" s="2">
        <v>-0.00394328</v>
      </c>
    </row>
    <row r="72" spans="2:4" ht="12.75">
      <c r="B72">
        <v>11</v>
      </c>
      <c r="C72" s="2">
        <v>0.00496962</v>
      </c>
      <c r="D72" s="2">
        <v>0.00563831</v>
      </c>
    </row>
    <row r="73" spans="2:4" ht="12.75">
      <c r="B73">
        <v>12</v>
      </c>
      <c r="C73" s="2">
        <v>0.0121211</v>
      </c>
      <c r="D73" s="2">
        <v>0.0154259</v>
      </c>
    </row>
    <row r="74" spans="2:4" ht="12.75">
      <c r="B74">
        <v>13</v>
      </c>
      <c r="C74" s="2">
        <v>-0.0566967</v>
      </c>
      <c r="D74" s="2">
        <v>-0.0451778</v>
      </c>
    </row>
    <row r="75" spans="2:4" ht="12.75">
      <c r="B75">
        <v>14</v>
      </c>
      <c r="C75" s="2">
        <v>-0.109902</v>
      </c>
      <c r="D75" s="2">
        <v>-0.0682216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4156083</v>
      </c>
      <c r="F76" t="s">
        <v>79</v>
      </c>
      <c r="G76" t="s">
        <v>82</v>
      </c>
      <c r="H76">
        <v>-5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1701.92</v>
      </c>
      <c r="O76" t="s">
        <v>84</v>
      </c>
      <c r="P76" t="s">
        <v>82</v>
      </c>
      <c r="Q76" s="2">
        <v>1.06158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0.198122</v>
      </c>
      <c r="D78" s="2">
        <v>-0.000819523</v>
      </c>
    </row>
    <row r="79" spans="2:4" ht="12.75">
      <c r="B79">
        <v>3</v>
      </c>
      <c r="C79" s="2">
        <v>0.000842738</v>
      </c>
      <c r="D79" s="2">
        <v>0.000154702</v>
      </c>
    </row>
    <row r="80" spans="2:4" ht="12.75">
      <c r="B80">
        <v>4</v>
      </c>
      <c r="C80" s="2">
        <v>-0.000375707</v>
      </c>
      <c r="D80" s="2">
        <v>-3.01759E-05</v>
      </c>
    </row>
    <row r="81" spans="2:4" ht="12.75">
      <c r="B81">
        <v>5</v>
      </c>
      <c r="C81" s="2">
        <v>-0.00029033</v>
      </c>
      <c r="D81" s="2">
        <v>-0.000428541</v>
      </c>
    </row>
    <row r="82" spans="2:4" ht="12.75">
      <c r="B82">
        <v>6</v>
      </c>
      <c r="C82" s="2">
        <v>0.000371257</v>
      </c>
      <c r="D82" s="2">
        <v>-0.000314147</v>
      </c>
    </row>
    <row r="83" spans="2:4" ht="12.75">
      <c r="B83">
        <v>7</v>
      </c>
      <c r="C83" s="2">
        <v>0.000329004</v>
      </c>
      <c r="D83" s="2">
        <v>0.000687024</v>
      </c>
    </row>
    <row r="84" spans="2:4" ht="12.75">
      <c r="B84">
        <v>8</v>
      </c>
      <c r="C84" s="2">
        <v>-0.00027361</v>
      </c>
      <c r="D84" s="2">
        <v>0.00130731</v>
      </c>
    </row>
    <row r="85" spans="2:4" ht="12.75">
      <c r="B85">
        <v>9</v>
      </c>
      <c r="C85" s="2">
        <v>-0.00174072</v>
      </c>
      <c r="D85" s="2">
        <v>-0.00242398</v>
      </c>
    </row>
    <row r="86" spans="2:4" ht="12.75">
      <c r="B86">
        <v>10</v>
      </c>
      <c r="C86" s="2">
        <v>-0.00134247</v>
      </c>
      <c r="D86" s="2">
        <v>-0.00376969</v>
      </c>
    </row>
    <row r="87" spans="2:4" ht="12.75">
      <c r="B87">
        <v>11</v>
      </c>
      <c r="C87" s="2">
        <v>0.00539033</v>
      </c>
      <c r="D87" s="2">
        <v>0.00606466</v>
      </c>
    </row>
    <row r="88" spans="2:4" ht="12.75">
      <c r="B88">
        <v>12</v>
      </c>
      <c r="C88" s="2">
        <v>0.0118973</v>
      </c>
      <c r="D88" s="2">
        <v>0.0162217</v>
      </c>
    </row>
    <row r="89" spans="2:4" ht="12.75">
      <c r="B89">
        <v>13</v>
      </c>
      <c r="C89" s="2">
        <v>-0.0533318</v>
      </c>
      <c r="D89" s="2">
        <v>-0.0395254</v>
      </c>
    </row>
    <row r="90" spans="2:4" ht="12.75">
      <c r="B90">
        <v>14</v>
      </c>
      <c r="C90" s="2">
        <v>-0.104693</v>
      </c>
      <c r="D90" s="2">
        <v>-0.0686609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4156083</v>
      </c>
      <c r="F91" t="s">
        <v>79</v>
      </c>
      <c r="G91" t="s">
        <v>82</v>
      </c>
      <c r="H91">
        <v>-5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1801.81</v>
      </c>
      <c r="O91" t="s">
        <v>84</v>
      </c>
      <c r="P91" t="s">
        <v>82</v>
      </c>
      <c r="Q91" s="2">
        <v>1.08652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0.197783</v>
      </c>
      <c r="D93" s="2">
        <v>-0.000852641</v>
      </c>
    </row>
    <row r="94" spans="2:4" ht="12.75">
      <c r="B94">
        <v>3</v>
      </c>
      <c r="C94" s="2">
        <v>0.00100687</v>
      </c>
      <c r="D94" s="2">
        <v>0.000149939</v>
      </c>
    </row>
    <row r="95" spans="2:4" ht="12.75">
      <c r="B95">
        <v>4</v>
      </c>
      <c r="C95" s="2">
        <v>-0.000392236</v>
      </c>
      <c r="D95" s="2">
        <v>-2.33512E-05</v>
      </c>
    </row>
    <row r="96" spans="2:4" ht="12.75">
      <c r="B96">
        <v>5</v>
      </c>
      <c r="C96" s="2">
        <v>-0.000300574</v>
      </c>
      <c r="D96" s="2">
        <v>-0.000439915</v>
      </c>
    </row>
    <row r="97" spans="2:4" ht="12.75">
      <c r="B97">
        <v>6</v>
      </c>
      <c r="C97" s="2">
        <v>0.000346914</v>
      </c>
      <c r="D97" s="2">
        <v>-0.000317565</v>
      </c>
    </row>
    <row r="98" spans="2:4" ht="12.75">
      <c r="B98">
        <v>7</v>
      </c>
      <c r="C98" s="2">
        <v>0.000297671</v>
      </c>
      <c r="D98" s="2">
        <v>0.000698521</v>
      </c>
    </row>
    <row r="99" spans="2:4" ht="12.75">
      <c r="B99">
        <v>8</v>
      </c>
      <c r="C99" s="2">
        <v>-0.000230792</v>
      </c>
      <c r="D99" s="2">
        <v>0.00128204</v>
      </c>
    </row>
    <row r="100" spans="2:4" ht="12.75">
      <c r="B100">
        <v>9</v>
      </c>
      <c r="C100" s="2">
        <v>-0.0015641</v>
      </c>
      <c r="D100" s="2">
        <v>-0.00275399</v>
      </c>
    </row>
    <row r="101" spans="2:4" ht="12.75">
      <c r="B101">
        <v>10</v>
      </c>
      <c r="C101" s="2">
        <v>-0.00158079</v>
      </c>
      <c r="D101" s="2">
        <v>-0.00393531</v>
      </c>
    </row>
    <row r="102" spans="2:4" ht="12.75">
      <c r="B102">
        <v>11</v>
      </c>
      <c r="C102" s="2">
        <v>0.00496199</v>
      </c>
      <c r="D102" s="2">
        <v>0.00593974</v>
      </c>
    </row>
    <row r="103" spans="2:4" ht="12.75">
      <c r="B103">
        <v>12</v>
      </c>
      <c r="C103" s="2">
        <v>0.0125437</v>
      </c>
      <c r="D103" s="2">
        <v>0.0143523</v>
      </c>
    </row>
    <row r="104" spans="2:4" ht="12.75">
      <c r="B104">
        <v>13</v>
      </c>
      <c r="C104" s="2">
        <v>-0.0503627</v>
      </c>
      <c r="D104" s="2">
        <v>-0.04505</v>
      </c>
    </row>
    <row r="105" spans="2:4" ht="12.75">
      <c r="B105">
        <v>14</v>
      </c>
      <c r="C105" s="2">
        <v>-0.107509</v>
      </c>
      <c r="D105" s="2">
        <v>-0.0711856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5">
      <selection activeCell="AE51" sqref="AE51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8" width="2.5742187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4155998</v>
      </c>
      <c r="F1" t="s">
        <v>79</v>
      </c>
      <c r="G1" t="s">
        <v>82</v>
      </c>
      <c r="H1">
        <v>-4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503.52</v>
      </c>
      <c r="O1" t="s">
        <v>84</v>
      </c>
      <c r="P1" t="s">
        <v>82</v>
      </c>
      <c r="Q1" s="2">
        <v>0.311581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0.250727</v>
      </c>
      <c r="D3" s="2">
        <v>-0.000984609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-0.000311302</v>
      </c>
      <c r="D4" s="2">
        <v>0.000264415</v>
      </c>
      <c r="S4">
        <v>0</v>
      </c>
      <c r="U4" s="6">
        <f aca="true" ca="1" t="shared" si="2" ref="U4:U10">OFFSET($A$1,U$1+$T$1*$S4-1,13)</f>
        <v>503.52</v>
      </c>
      <c r="V4" s="6"/>
      <c r="W4" s="12">
        <f ca="1">OFFSET($A$1,W$1+$T$1*$S4-1,16)*$T$2</f>
        <v>-0.311581</v>
      </c>
      <c r="X4" s="6">
        <f ca="1">-OFFSET($A$1,X$1+$T$1*$S4-1,2)*10000*$T$2</f>
        <v>2507.27</v>
      </c>
      <c r="Y4" s="6">
        <f aca="true" ca="1" t="shared" si="3" ref="Y4:AE10">OFFSET($A$1,Y$1+$T$1*$S4-1,2)*10000*$T$2</f>
        <v>3.11302</v>
      </c>
      <c r="Z4" s="6">
        <f ca="1">-OFFSET($A$1,Z$1+$T$1*$S4-1,2)*10000*$T$2</f>
        <v>-0.474207</v>
      </c>
      <c r="AA4" s="6">
        <f ca="1" t="shared" si="3"/>
        <v>0.6956640000000001</v>
      </c>
      <c r="AB4" s="6">
        <f ca="1">-OFFSET($A$1,AB$1+$T$1*$S4-1,2)*10000*$T$2</f>
        <v>1.42302</v>
      </c>
      <c r="AC4" s="6">
        <f ca="1" t="shared" si="3"/>
        <v>-2.60417</v>
      </c>
      <c r="AD4" s="6">
        <f ca="1">-OFFSET($A$1,AD$1+$T$1*$S4-1,2)*10000*$T$2</f>
        <v>-1.71916</v>
      </c>
      <c r="AE4" s="6">
        <f ca="1" t="shared" si="3"/>
        <v>15.988700000000001</v>
      </c>
      <c r="AF4" s="6">
        <f aca="true" ca="1" t="shared" si="4" ref="AF4:AL10">OFFSET($A$1,AF$1+$T$1*$S4-1,3)*10000*$T$2</f>
        <v>9.84609</v>
      </c>
      <c r="AG4" s="6">
        <f ca="1">-OFFSET($A$1,AG$1+$T$1*$S4-1,3)*10000*$T$2</f>
        <v>2.64415</v>
      </c>
      <c r="AH4" s="6">
        <f ca="1" t="shared" si="4"/>
        <v>-0.0795423</v>
      </c>
      <c r="AI4" s="6">
        <f ca="1">-OFFSET($A$1,AI$1+$T$1*$S4-1,3)*10000*$T$2</f>
        <v>-5.628369999999999</v>
      </c>
      <c r="AJ4" s="6">
        <f ca="1" t="shared" si="4"/>
        <v>3.97565</v>
      </c>
      <c r="AK4" s="6">
        <f ca="1">-OFFSET($A$1,AK$1+$T$1*$S4-1,3)*10000*$T$2</f>
        <v>8.50087</v>
      </c>
      <c r="AL4" s="6">
        <f ca="1" t="shared" si="4"/>
        <v>-15.802</v>
      </c>
      <c r="AM4" s="6">
        <f ca="1">-OFFSET($A$1,AM$1+$T$1*$S4-1,3)*10000*$T$2</f>
        <v>-33.7725</v>
      </c>
    </row>
    <row r="5" spans="2:39" ht="12.75">
      <c r="B5">
        <v>4</v>
      </c>
      <c r="C5" s="2">
        <v>-4.74207E-05</v>
      </c>
      <c r="D5" s="2">
        <v>7.95423E-06</v>
      </c>
      <c r="S5">
        <v>1</v>
      </c>
      <c r="U5" s="6">
        <f ca="1" t="shared" si="2"/>
        <v>1002.79</v>
      </c>
      <c r="V5" s="6"/>
      <c r="W5" s="12">
        <f aca="true" ca="1" t="shared" si="5" ref="W5:W10">OFFSET($A$1,W$1+$T$1*$S5-1,16)*$T$2</f>
        <v>-0.605861</v>
      </c>
      <c r="X5" s="6">
        <f aca="true" ca="1" t="shared" si="6" ref="X5:X10">-OFFSET($A$1,X$1+$T$1*$S5-1,2)*10000*$T$2</f>
        <v>2503.0200000000004</v>
      </c>
      <c r="Y5" s="6">
        <f ca="1" t="shared" si="3"/>
        <v>0.157264</v>
      </c>
      <c r="Z5" s="6">
        <f aca="true" ca="1" t="shared" si="7" ref="Z5:Z10">-OFFSET($A$1,Z$1+$T$1*$S5-1,2)*10000*$T$2</f>
        <v>-1.34322</v>
      </c>
      <c r="AA5" s="6">
        <f ca="1" t="shared" si="3"/>
        <v>1.09436</v>
      </c>
      <c r="AB5" s="6">
        <f aca="true" ca="1" t="shared" si="8" ref="AB5:AB10">-OFFSET($A$1,AB$1+$T$1*$S5-1,2)*10000*$T$2</f>
        <v>1.44089</v>
      </c>
      <c r="AC5" s="6">
        <f ca="1" t="shared" si="3"/>
        <v>-3.2095000000000002</v>
      </c>
      <c r="AD5" s="6">
        <f aca="true" ca="1" t="shared" si="9" ref="AD5:AD10">-OFFSET($A$1,AD$1+$T$1*$S5-1,2)*10000*$T$2</f>
        <v>-1.78423</v>
      </c>
      <c r="AE5" s="6">
        <f ca="1" t="shared" si="3"/>
        <v>18.6234</v>
      </c>
      <c r="AF5" s="6">
        <f ca="1" t="shared" si="4"/>
        <v>10.222600000000002</v>
      </c>
      <c r="AG5" s="6">
        <f aca="true" ca="1" t="shared" si="10" ref="AG5:AG10">-OFFSET($A$1,AG$1+$T$1*$S5-1,3)*10000*$T$2</f>
        <v>2.43521</v>
      </c>
      <c r="AH5" s="6">
        <f ca="1" t="shared" si="4"/>
        <v>-0.0996066</v>
      </c>
      <c r="AI5" s="6">
        <f aca="true" ca="1" t="shared" si="11" ref="AI5:AI10">-OFFSET($A$1,AI$1+$T$1*$S5-1,3)*10000*$T$2</f>
        <v>-5.80616</v>
      </c>
      <c r="AJ5" s="6">
        <f ca="1" t="shared" si="4"/>
        <v>4.16457</v>
      </c>
      <c r="AK5" s="6">
        <f aca="true" ca="1" t="shared" si="12" ref="AK5:AK10">-OFFSET($A$1,AK$1+$T$1*$S5-1,3)*10000*$T$2</f>
        <v>8.5478</v>
      </c>
      <c r="AL5" s="6">
        <f ca="1" t="shared" si="4"/>
        <v>-16.3735</v>
      </c>
      <c r="AM5" s="6">
        <f aca="true" ca="1" t="shared" si="13" ref="AM5:AM10">-OFFSET($A$1,AM$1+$T$1*$S5-1,3)*10000*$T$2</f>
        <v>-32.545899999999996</v>
      </c>
    </row>
    <row r="6" spans="2:39" ht="12.75">
      <c r="B6">
        <v>5</v>
      </c>
      <c r="C6" s="2">
        <v>-6.95664E-05</v>
      </c>
      <c r="D6" s="2">
        <v>-0.000562837</v>
      </c>
      <c r="S6">
        <v>2</v>
      </c>
      <c r="U6" s="6">
        <f ca="1" t="shared" si="2"/>
        <v>1302.46</v>
      </c>
      <c r="V6" s="6"/>
      <c r="W6" s="12">
        <f ca="1" t="shared" si="5"/>
        <v>-0.738688</v>
      </c>
      <c r="X6" s="6">
        <f ca="1" t="shared" si="6"/>
        <v>2497.75</v>
      </c>
      <c r="Y6" s="6">
        <f ca="1" t="shared" si="3"/>
        <v>-3.10034</v>
      </c>
      <c r="Z6" s="6">
        <f ca="1" t="shared" si="7"/>
        <v>-2.1734400000000003</v>
      </c>
      <c r="AA6" s="6">
        <f ca="1" t="shared" si="3"/>
        <v>1.42228</v>
      </c>
      <c r="AB6" s="6">
        <f ca="1" t="shared" si="8"/>
        <v>1.6667</v>
      </c>
      <c r="AC6" s="6">
        <f ca="1" t="shared" si="3"/>
        <v>-3.30714</v>
      </c>
      <c r="AD6" s="6">
        <f ca="1" t="shared" si="9"/>
        <v>-1.8214899999999998</v>
      </c>
      <c r="AE6" s="6">
        <f ca="1" t="shared" si="3"/>
        <v>21.3079</v>
      </c>
      <c r="AF6" s="6">
        <f ca="1" t="shared" si="4"/>
        <v>12.5552</v>
      </c>
      <c r="AG6" s="6">
        <f ca="1" t="shared" si="10"/>
        <v>2.15062</v>
      </c>
      <c r="AH6" s="6">
        <f ca="1" t="shared" si="4"/>
        <v>-0.110862</v>
      </c>
      <c r="AI6" s="6">
        <f ca="1" t="shared" si="11"/>
        <v>-5.69894</v>
      </c>
      <c r="AJ6" s="6">
        <f ca="1" t="shared" si="4"/>
        <v>4.0208</v>
      </c>
      <c r="AK6" s="6">
        <f ca="1" t="shared" si="12"/>
        <v>8.73089</v>
      </c>
      <c r="AL6" s="6">
        <f ca="1" t="shared" si="4"/>
        <v>-16.6132</v>
      </c>
      <c r="AM6" s="6">
        <f ca="1" t="shared" si="13"/>
        <v>-31.6022</v>
      </c>
    </row>
    <row r="7" spans="2:39" ht="12.75">
      <c r="B7">
        <v>6</v>
      </c>
      <c r="C7" s="2">
        <v>0.000142302</v>
      </c>
      <c r="D7" s="2">
        <v>-0.000397565</v>
      </c>
      <c r="S7">
        <v>3</v>
      </c>
      <c r="U7" s="6">
        <f ca="1" t="shared" si="2"/>
        <v>1502.18</v>
      </c>
      <c r="V7" s="6"/>
      <c r="W7" s="12">
        <f ca="1" t="shared" si="5"/>
        <v>-0.80081</v>
      </c>
      <c r="X7" s="6">
        <f ca="1" t="shared" si="6"/>
        <v>2494.1</v>
      </c>
      <c r="Y7" s="6">
        <f ca="1" t="shared" si="3"/>
        <v>-5.4724699999999995</v>
      </c>
      <c r="Z7" s="6">
        <f ca="1" t="shared" si="7"/>
        <v>-2.78427</v>
      </c>
      <c r="AA7" s="6">
        <f ca="1" t="shared" si="3"/>
        <v>1.36198</v>
      </c>
      <c r="AB7" s="6">
        <f ca="1" t="shared" si="8"/>
        <v>1.50678</v>
      </c>
      <c r="AC7" s="6">
        <f ca="1" t="shared" si="3"/>
        <v>-3.1344700000000003</v>
      </c>
      <c r="AD7" s="6">
        <f ca="1" t="shared" si="9"/>
        <v>-1.81796</v>
      </c>
      <c r="AE7" s="6">
        <f ca="1" t="shared" si="3"/>
        <v>22.1733</v>
      </c>
      <c r="AF7" s="6">
        <f ca="1" t="shared" si="4"/>
        <v>14.844000000000001</v>
      </c>
      <c r="AG7" s="6">
        <f ca="1" t="shared" si="10"/>
        <v>1.8580800000000002</v>
      </c>
      <c r="AH7" s="6">
        <f ca="1" t="shared" si="4"/>
        <v>-0.0941639</v>
      </c>
      <c r="AI7" s="6">
        <f ca="1" t="shared" si="11"/>
        <v>-5.6918500000000005</v>
      </c>
      <c r="AJ7" s="6">
        <f ca="1" t="shared" si="4"/>
        <v>3.8915599999999997</v>
      </c>
      <c r="AK7" s="6">
        <f ca="1" t="shared" si="12"/>
        <v>8.38799</v>
      </c>
      <c r="AL7" s="6">
        <f ca="1" t="shared" si="4"/>
        <v>-16.3387</v>
      </c>
      <c r="AM7" s="6">
        <f ca="1" t="shared" si="13"/>
        <v>-32.7843</v>
      </c>
    </row>
    <row r="8" spans="2:39" ht="12.75">
      <c r="B8">
        <v>7</v>
      </c>
      <c r="C8" s="2">
        <v>0.000260417</v>
      </c>
      <c r="D8" s="2">
        <v>0.000850087</v>
      </c>
      <c r="S8">
        <v>4</v>
      </c>
      <c r="U8" s="6">
        <f ca="1" t="shared" si="2"/>
        <v>1602.04</v>
      </c>
      <c r="V8" s="6"/>
      <c r="W8" s="12">
        <f ca="1" t="shared" si="5"/>
        <v>-0.826502</v>
      </c>
      <c r="X8" s="6">
        <f ca="1" t="shared" si="6"/>
        <v>2492.3</v>
      </c>
      <c r="Y8" s="6">
        <f ca="1" t="shared" si="3"/>
        <v>-6.67976</v>
      </c>
      <c r="Z8" s="6">
        <f ca="1" t="shared" si="7"/>
        <v>-3.13226</v>
      </c>
      <c r="AA8" s="6">
        <f ca="1" t="shared" si="3"/>
        <v>1.43181</v>
      </c>
      <c r="AB8" s="6">
        <f ca="1" t="shared" si="8"/>
        <v>1.5388199999999999</v>
      </c>
      <c r="AC8" s="6">
        <f ca="1" t="shared" si="3"/>
        <v>-3.19719</v>
      </c>
      <c r="AD8" s="6">
        <f ca="1" t="shared" si="9"/>
        <v>-1.0689899999999999</v>
      </c>
      <c r="AE8" s="6">
        <f ca="1" t="shared" si="3"/>
        <v>22.663800000000002</v>
      </c>
      <c r="AF8" s="6">
        <f ca="1" t="shared" si="4"/>
        <v>15.833799999999998</v>
      </c>
      <c r="AG8" s="6">
        <f ca="1" t="shared" si="10"/>
        <v>1.74817</v>
      </c>
      <c r="AH8" s="6">
        <f ca="1" t="shared" si="4"/>
        <v>-0.159276</v>
      </c>
      <c r="AI8" s="6">
        <f ca="1" t="shared" si="11"/>
        <v>-5.696899999999999</v>
      </c>
      <c r="AJ8" s="6">
        <f ca="1" t="shared" si="4"/>
        <v>3.66715</v>
      </c>
      <c r="AK8" s="6">
        <f ca="1" t="shared" si="12"/>
        <v>8.34377</v>
      </c>
      <c r="AL8" s="6">
        <f ca="1" t="shared" si="4"/>
        <v>-15.23</v>
      </c>
      <c r="AM8" s="6">
        <f ca="1" t="shared" si="13"/>
        <v>-31.621499999999997</v>
      </c>
    </row>
    <row r="9" spans="2:39" ht="12.75">
      <c r="B9">
        <v>8</v>
      </c>
      <c r="C9" s="2">
        <v>-0.000171916</v>
      </c>
      <c r="D9" s="2">
        <v>0.0015802</v>
      </c>
      <c r="S9">
        <v>5</v>
      </c>
      <c r="U9" s="6">
        <f ca="1" t="shared" si="2"/>
        <v>1701.95</v>
      </c>
      <c r="V9" s="6"/>
      <c r="W9" s="12">
        <f ca="1" t="shared" si="5"/>
        <v>-0.849429</v>
      </c>
      <c r="X9" s="6">
        <f ca="1" t="shared" si="6"/>
        <v>2490.43</v>
      </c>
      <c r="Y9" s="6">
        <f ca="1" t="shared" si="3"/>
        <v>-7.85766</v>
      </c>
      <c r="Z9" s="6">
        <f ca="1" t="shared" si="7"/>
        <v>-3.46335</v>
      </c>
      <c r="AA9" s="6">
        <f ca="1" t="shared" si="3"/>
        <v>1.31413</v>
      </c>
      <c r="AB9" s="6">
        <f ca="1" t="shared" si="8"/>
        <v>1.66072</v>
      </c>
      <c r="AC9" s="6">
        <f ca="1" t="shared" si="3"/>
        <v>-3.17716</v>
      </c>
      <c r="AD9" s="6">
        <f ca="1" t="shared" si="9"/>
        <v>-1.6905</v>
      </c>
      <c r="AE9" s="6">
        <f ca="1" t="shared" si="3"/>
        <v>22.516099999999998</v>
      </c>
      <c r="AF9" s="6">
        <f ca="1" t="shared" si="4"/>
        <v>16.8217</v>
      </c>
      <c r="AG9" s="6">
        <f ca="1" t="shared" si="10"/>
        <v>1.66117</v>
      </c>
      <c r="AH9" s="6">
        <f ca="1" t="shared" si="4"/>
        <v>-0.151153</v>
      </c>
      <c r="AI9" s="6">
        <f ca="1" t="shared" si="11"/>
        <v>-5.56178</v>
      </c>
      <c r="AJ9" s="6">
        <f ca="1" t="shared" si="4"/>
        <v>3.7978</v>
      </c>
      <c r="AK9" s="6">
        <f ca="1" t="shared" si="12"/>
        <v>8.36175</v>
      </c>
      <c r="AL9" s="6">
        <f ca="1" t="shared" si="4"/>
        <v>-16.0061</v>
      </c>
      <c r="AM9" s="6">
        <f ca="1" t="shared" si="13"/>
        <v>-32.0978</v>
      </c>
    </row>
    <row r="10" spans="2:39" ht="12.75">
      <c r="B10">
        <v>9</v>
      </c>
      <c r="C10" s="2">
        <v>-0.00159887</v>
      </c>
      <c r="D10" s="2">
        <v>-0.00337725</v>
      </c>
      <c r="S10">
        <v>6</v>
      </c>
      <c r="U10" s="6">
        <f ca="1" t="shared" si="2"/>
        <v>1801.78</v>
      </c>
      <c r="V10" s="6"/>
      <c r="W10" s="12">
        <f ca="1" t="shared" si="5"/>
        <v>-0.869587</v>
      </c>
      <c r="X10" s="6">
        <f ca="1" t="shared" si="6"/>
        <v>2488.7799999999997</v>
      </c>
      <c r="Y10" s="6">
        <f ca="1" t="shared" si="3"/>
        <v>-9.0054</v>
      </c>
      <c r="Z10" s="6">
        <f ca="1" t="shared" si="7"/>
        <v>-3.8099</v>
      </c>
      <c r="AA10" s="6">
        <f ca="1" t="shared" si="3"/>
        <v>1.4636799999999999</v>
      </c>
      <c r="AB10" s="6">
        <f ca="1" t="shared" si="8"/>
        <v>1.8903299999999998</v>
      </c>
      <c r="AC10" s="6">
        <f ca="1" t="shared" si="3"/>
        <v>-3.1861800000000002</v>
      </c>
      <c r="AD10" s="6">
        <f ca="1" t="shared" si="9"/>
        <v>-2.26699</v>
      </c>
      <c r="AE10" s="6">
        <f ca="1" t="shared" si="3"/>
        <v>22.3569</v>
      </c>
      <c r="AF10" s="6">
        <f ca="1" t="shared" si="4"/>
        <v>17.3753</v>
      </c>
      <c r="AG10" s="6">
        <f ca="1" t="shared" si="10"/>
        <v>1.59892</v>
      </c>
      <c r="AH10" s="6">
        <f ca="1" t="shared" si="4"/>
        <v>-0.140169</v>
      </c>
      <c r="AI10" s="6">
        <f ca="1" t="shared" si="11"/>
        <v>-5.508279999999999</v>
      </c>
      <c r="AJ10" s="6">
        <f ca="1" t="shared" si="4"/>
        <v>3.57292</v>
      </c>
      <c r="AK10" s="6">
        <f ca="1" t="shared" si="12"/>
        <v>7.75637</v>
      </c>
      <c r="AL10" s="6">
        <f ca="1" t="shared" si="4"/>
        <v>-15.3465</v>
      </c>
      <c r="AM10" s="6">
        <f ca="1" t="shared" si="13"/>
        <v>-28.8931</v>
      </c>
    </row>
    <row r="11" spans="2:39" ht="12.75">
      <c r="B11">
        <v>10</v>
      </c>
      <c r="C11" s="2">
        <v>-0.00173007</v>
      </c>
      <c r="D11" s="2">
        <v>-0.00535768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0.00576198</v>
      </c>
      <c r="D12" s="2">
        <v>0.00729855</v>
      </c>
    </row>
    <row r="13" spans="2:39" ht="12.75">
      <c r="B13">
        <v>12</v>
      </c>
      <c r="C13" s="2">
        <v>0.0152585</v>
      </c>
      <c r="D13" s="2">
        <v>0.0208351</v>
      </c>
      <c r="U13" t="s">
        <v>142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-0.0776468</v>
      </c>
      <c r="D14" s="2">
        <v>-0.0572859</v>
      </c>
      <c r="U14" s="6">
        <f>U4</f>
        <v>503.52</v>
      </c>
      <c r="X14" s="6">
        <f>X4*$W4/'DL x=-1'!$W4-'DL x=-1'!X4</f>
        <v>35.217386593138144</v>
      </c>
      <c r="Y14" s="6">
        <f>Y4*$W4/'DL x=-1'!$W4-'DL x=-1'!Y4</f>
        <v>15.910599663503403</v>
      </c>
      <c r="Z14" s="6">
        <f>Z4*$W4/'DL x=-1'!$W4-'DL x=-1'!Z4</f>
        <v>14.193650179221153</v>
      </c>
      <c r="AA14" s="6">
        <f>AA4*$W4/'DL x=-1'!$W4-'DL x=-1'!AA4</f>
        <v>-2.1318311310202205</v>
      </c>
      <c r="AB14" s="6">
        <f>AB4*$W4/'DL x=-1'!$W4-'DL x=-1'!AB4</f>
        <v>-7.010127510212395</v>
      </c>
      <c r="AC14" s="6">
        <f>AC4*$W4/'DL x=-1'!$W4-'DL x=-1'!AC4</f>
        <v>0.7099188038606723</v>
      </c>
      <c r="AD14" s="6">
        <f>AD4*$W4/'DL x=-1'!$W4-'DL x=-1'!AD4</f>
        <v>6.82850758700281</v>
      </c>
      <c r="AE14" s="6">
        <f>AE4*$W4/'DL x=-1'!$W4-'DL x=-1'!AE4</f>
        <v>-20.76535787728416</v>
      </c>
      <c r="AF14" s="6">
        <f>AF4*$W4/'DL x=-1'!$W4-'DL x=-1'!AF4</f>
        <v>109.58941417476413</v>
      </c>
      <c r="AG14" s="6">
        <f>AG4*$W4/'DL x=-1'!$W4-'DL x=-1'!AG4</f>
        <v>1.0342793602843923</v>
      </c>
      <c r="AH14" s="6">
        <f>AH4*$W4/'DL x=-1'!$W4-'DL x=-1'!AH4</f>
        <v>-1.0866992341389667</v>
      </c>
      <c r="AI14" s="6">
        <f>AI4*$W4/'DL x=-1'!$W4-'DL x=-1'!AI4</f>
        <v>0.684465627084748</v>
      </c>
      <c r="AJ14" s="6">
        <f>AJ4*$W4/'DL x=-1'!$W4-'DL x=-1'!AJ4</f>
        <v>-0.8562975291815356</v>
      </c>
      <c r="AK14" s="6">
        <f>AK4*$W4/'DL x=-1'!$W4-'DL x=-1'!AK4</f>
        <v>-1.4510883007541935</v>
      </c>
      <c r="AL14" s="6">
        <f>AL4*$W4/'DL x=-1'!$W4-'DL x=-1'!AL4</f>
        <v>1.7668045567709925</v>
      </c>
      <c r="AM14" s="6">
        <f>AM4*$W4/'DL x=-1'!$W4-'DL x=-1'!AM4</f>
        <v>3.677319319930916</v>
      </c>
    </row>
    <row r="15" spans="2:39" ht="12.75">
      <c r="B15">
        <v>14</v>
      </c>
      <c r="C15" s="2">
        <v>-0.138268</v>
      </c>
      <c r="D15" s="2">
        <v>-0.0991801</v>
      </c>
      <c r="U15" s="6">
        <f aca="true" t="shared" si="14" ref="U15:U20">U5</f>
        <v>1002.79</v>
      </c>
      <c r="X15" s="6">
        <f>X5*$W5/'DL x=-1'!$W5-'DL x=-1'!X5</f>
        <v>10.73217382574876</v>
      </c>
      <c r="Y15" s="6">
        <f>Y5*$W5/'DL x=-1'!$W5-'DL x=-1'!Y5</f>
        <v>4.244552079082281</v>
      </c>
      <c r="Z15" s="6">
        <f>Z5*$W5/'DL x=-1'!$W5-'DL x=-1'!Z5</f>
        <v>10.801957701286359</v>
      </c>
      <c r="AA15" s="6">
        <f>AA5*$W5/'DL x=-1'!$W5-'DL x=-1'!AA5</f>
        <v>-0.9770937319126718</v>
      </c>
      <c r="AB15" s="6">
        <f>AB5*$W5/'DL x=-1'!$W5-'DL x=-1'!AB5</f>
        <v>-5.549814198870253</v>
      </c>
      <c r="AC15" s="6">
        <f>AC5*$W5/'DL x=-1'!$W5-'DL x=-1'!AC5</f>
        <v>-0.1600481929404225</v>
      </c>
      <c r="AD15" s="6">
        <f>AD5*$W5/'DL x=-1'!$W5-'DL x=-1'!AD5</f>
        <v>5.929499843187385</v>
      </c>
      <c r="AE15" s="6">
        <f>AE5*$W5/'DL x=-1'!$W5-'DL x=-1'!AE5</f>
        <v>-6.557104690323527</v>
      </c>
      <c r="AF15" s="6">
        <f>AF5*$W5/'DL x=-1'!$W5-'DL x=-1'!AF5</f>
        <v>69.23386930274272</v>
      </c>
      <c r="AG15" s="6">
        <f>AG5*$W5/'DL x=-1'!$W5-'DL x=-1'!AG5</f>
        <v>-0.2212315806417049</v>
      </c>
      <c r="AH15" s="6">
        <f>AH5*$W5/'DL x=-1'!$W5-'DL x=-1'!AH5</f>
        <v>-0.7295032499002772</v>
      </c>
      <c r="AI15" s="6">
        <f>AI5*$W5/'DL x=-1'!$W5-'DL x=-1'!AI5</f>
        <v>0.6148174363848078</v>
      </c>
      <c r="AJ15" s="6">
        <f>AJ5*$W5/'DL x=-1'!$W5-'DL x=-1'!AJ5</f>
        <v>-0.5246245842424386</v>
      </c>
      <c r="AK15" s="6">
        <f>AK5*$W5/'DL x=-1'!$W5-'DL x=-1'!AK5</f>
        <v>1.6027984432516433</v>
      </c>
      <c r="AL15" s="6">
        <f>AL5*$W5/'DL x=-1'!$W5-'DL x=-1'!AL5</f>
        <v>0.5270568976133347</v>
      </c>
      <c r="AM15" s="6">
        <f>AM5*$W5/'DL x=-1'!$W5-'DL x=-1'!AM5</f>
        <v>-2.8278428922322973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4155998</v>
      </c>
      <c r="F16" t="s">
        <v>79</v>
      </c>
      <c r="G16" t="s">
        <v>82</v>
      </c>
      <c r="H16">
        <v>-4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1002.79</v>
      </c>
      <c r="O16" t="s">
        <v>84</v>
      </c>
      <c r="P16" t="s">
        <v>82</v>
      </c>
      <c r="Q16" s="2">
        <v>0.605861</v>
      </c>
      <c r="U16" s="6">
        <f t="shared" si="14"/>
        <v>1302.46</v>
      </c>
      <c r="X16" s="6">
        <f>X6*$W6/'DL x=-1'!$W6-'DL x=-1'!X6</f>
        <v>-15.612154453707262</v>
      </c>
      <c r="Y16" s="6">
        <f>Y6*$W6/'DL x=-1'!$W6-'DL x=-1'!Y6</f>
        <v>-8.512432441421677</v>
      </c>
      <c r="Z16" s="6">
        <f>Z6*$W6/'DL x=-1'!$W6-'DL x=-1'!Z6</f>
        <v>7.737687062746815</v>
      </c>
      <c r="AA16" s="6">
        <f>AA6*$W6/'DL x=-1'!$W6-'DL x=-1'!AA6</f>
        <v>0.25384189469065266</v>
      </c>
      <c r="AB16" s="6">
        <f>AB6*$W6/'DL x=-1'!$W6-'DL x=-1'!AB6</f>
        <v>-4.434895647213692</v>
      </c>
      <c r="AC16" s="6">
        <f>AC6*$W6/'DL x=-1'!$W6-'DL x=-1'!AC6</f>
        <v>-0.7967136480912664</v>
      </c>
      <c r="AD16" s="6">
        <f>AD6*$W6/'DL x=-1'!$W6-'DL x=-1'!AD6</f>
        <v>5.414148238701185</v>
      </c>
      <c r="AE16" s="6">
        <f>AE6*$W6/'DL x=-1'!$W6-'DL x=-1'!AE6</f>
        <v>7.326021298815263</v>
      </c>
      <c r="AF16" s="6">
        <f>AF6*$W6/'DL x=-1'!$W6-'DL x=-1'!AF6</f>
        <v>14.427468152698552</v>
      </c>
      <c r="AG16" s="6">
        <f>AG6*$W6/'DL x=-1'!$W6-'DL x=-1'!AG6</f>
        <v>-3.03544461079421</v>
      </c>
      <c r="AH16" s="6">
        <f>AH6*$W6/'DL x=-1'!$W6-'DL x=-1'!AH6</f>
        <v>-0.7050136543220711</v>
      </c>
      <c r="AI16" s="6">
        <f>AI6*$W6/'DL x=-1'!$W6-'DL x=-1'!AI6</f>
        <v>0.339465693725316</v>
      </c>
      <c r="AJ16" s="6">
        <f>AJ6*$W6/'DL x=-1'!$W6-'DL x=-1'!AJ6</f>
        <v>-2.2181203685827136</v>
      </c>
      <c r="AK16" s="6">
        <f>AK6*$W6/'DL x=-1'!$W6-'DL x=-1'!AK6</f>
        <v>1.9785877156647658</v>
      </c>
      <c r="AL16" s="6">
        <f>AL6*$W6/'DL x=-1'!$W6-'DL x=-1'!AL6</f>
        <v>2.3718326371215426</v>
      </c>
      <c r="AM16" s="6">
        <f>AM6*$W6/'DL x=-1'!$W6-'DL x=-1'!AM6</f>
        <v>7.215476559894682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1502.18</v>
      </c>
      <c r="X17" s="6">
        <f>X7*$W7/'DL x=-1'!$W7-'DL x=-1'!X7</f>
        <v>-34.26474706242516</v>
      </c>
      <c r="Y17" s="6">
        <f>Y7*$W7/'DL x=-1'!$W7-'DL x=-1'!Y7</f>
        <v>-17.63401996256898</v>
      </c>
      <c r="Z17" s="6">
        <f>Z7*$W7/'DL x=-1'!$W7-'DL x=-1'!Z7</f>
        <v>5.495174944991579</v>
      </c>
      <c r="AA17" s="6">
        <f>AA7*$W7/'DL x=-1'!$W7-'DL x=-1'!AA7</f>
        <v>-0.5569761421771711</v>
      </c>
      <c r="AB17" s="6">
        <f>AB7*$W7/'DL x=-1'!$W7-'DL x=-1'!AB7</f>
        <v>-5.115795688857189</v>
      </c>
      <c r="AC17" s="6">
        <f>AC7*$W7/'DL x=-1'!$W7-'DL x=-1'!AC7</f>
        <v>0.60712199780472</v>
      </c>
      <c r="AD17" s="6">
        <f>AD7*$W7/'DL x=-1'!$W7-'DL x=-1'!AD7</f>
        <v>-0.7249491886573898</v>
      </c>
      <c r="AE17" s="6">
        <f>AE7*$W7/'DL x=-1'!$W7-'DL x=-1'!AE7</f>
        <v>0.1532474696126087</v>
      </c>
      <c r="AF17" s="6">
        <f>AF7*$W7/'DL x=-1'!$W7-'DL x=-1'!AF7</f>
        <v>-37.360602147225286</v>
      </c>
      <c r="AG17" s="6">
        <f>AG7*$W7/'DL x=-1'!$W7-'DL x=-1'!AG7</f>
        <v>-5.4402869785580945</v>
      </c>
      <c r="AH17" s="6">
        <f>AH7*$W7/'DL x=-1'!$W7-'DL x=-1'!AH7</f>
        <v>-0.007231120113102341</v>
      </c>
      <c r="AI17" s="6">
        <f>AI7*$W7/'DL x=-1'!$W7-'DL x=-1'!AI7</f>
        <v>0.6004588451013397</v>
      </c>
      <c r="AJ17" s="6">
        <f>AJ7*$W7/'DL x=-1'!$W7-'DL x=-1'!AJ7</f>
        <v>-2.3426822754012484</v>
      </c>
      <c r="AK17" s="6">
        <f>AK7*$W7/'DL x=-1'!$W7-'DL x=-1'!AK7</f>
        <v>-0.01402142925790173</v>
      </c>
      <c r="AL17" s="6">
        <f>AL7*$W7/'DL x=-1'!$W7-'DL x=-1'!AL7</f>
        <v>3.441130216442332</v>
      </c>
      <c r="AM17" s="6">
        <f>AM7*$W7/'DL x=-1'!$W7-'DL x=-1'!AM7</f>
        <v>-4.745158727750038</v>
      </c>
    </row>
    <row r="18" spans="2:39" ht="12.75">
      <c r="B18">
        <v>2</v>
      </c>
      <c r="C18" s="2">
        <v>0.250302</v>
      </c>
      <c r="D18" s="2">
        <v>-0.00102226</v>
      </c>
      <c r="U18" s="6">
        <f t="shared" si="14"/>
        <v>1602.04</v>
      </c>
      <c r="X18" s="6">
        <f>X8*$W8/'DL x=-1'!$W8-'DL x=-1'!X8</f>
        <v>-43.51113952076048</v>
      </c>
      <c r="Y18" s="6">
        <f>Y8*$W8/'DL x=-1'!$W8-'DL x=-1'!Y8</f>
        <v>-22.51134730637356</v>
      </c>
      <c r="Z18" s="6">
        <f>Z8*$W8/'DL x=-1'!$W8-'DL x=-1'!Z8</f>
        <v>4.272606950959069</v>
      </c>
      <c r="AA18" s="6">
        <f>AA8*$W8/'DL x=-1'!$W8-'DL x=-1'!AA8</f>
        <v>-0.6471424907423735</v>
      </c>
      <c r="AB18" s="6">
        <f>AB8*$W8/'DL x=-1'!$W8-'DL x=-1'!AB8</f>
        <v>-4.883364858049727</v>
      </c>
      <c r="AC18" s="6">
        <f>AC8*$W8/'DL x=-1'!$W8-'DL x=-1'!AC8</f>
        <v>-0.32325465908422935</v>
      </c>
      <c r="AD18" s="6">
        <f>AD8*$W8/'DL x=-1'!$W8-'DL x=-1'!AD8</f>
        <v>4.995317379944748</v>
      </c>
      <c r="AE18" s="6">
        <f>AE8*$W8/'DL x=-1'!$W8-'DL x=-1'!AE8</f>
        <v>3.7575781872685496</v>
      </c>
      <c r="AF18" s="6">
        <f>AF8*$W8/'DL x=-1'!$W8-'DL x=-1'!AF8</f>
        <v>-59.35268841670096</v>
      </c>
      <c r="AG18" s="6">
        <f>AG8*$W8/'DL x=-1'!$W8-'DL x=-1'!AG8</f>
        <v>-6.580435548600091</v>
      </c>
      <c r="AH18" s="6">
        <f>AH8*$W8/'DL x=-1'!$W8-'DL x=-1'!AH8</f>
        <v>-0.29561250055839655</v>
      </c>
      <c r="AI18" s="6">
        <f>AI8*$W8/'DL x=-1'!$W8-'DL x=-1'!AI8</f>
        <v>0.31275795078273916</v>
      </c>
      <c r="AJ18" s="6">
        <f>AJ8*$W8/'DL x=-1'!$W8-'DL x=-1'!AJ8</f>
        <v>-3.1941665290268233</v>
      </c>
      <c r="AK18" s="6">
        <f>AK8*$W8/'DL x=-1'!$W8-'DL x=-1'!AK8</f>
        <v>1.048889712474768</v>
      </c>
      <c r="AL18" s="6">
        <f>AL8*$W8/'DL x=-1'!$W8-'DL x=-1'!AL8</f>
        <v>7.910103019259779</v>
      </c>
      <c r="AM18" s="6">
        <f>AM8*$W8/'DL x=-1'!$W8-'DL x=-1'!AM8</f>
        <v>3.6420073620172957</v>
      </c>
    </row>
    <row r="19" spans="2:39" ht="12.75">
      <c r="B19">
        <v>3</v>
      </c>
      <c r="C19" s="2">
        <v>-1.57264E-05</v>
      </c>
      <c r="D19" s="2">
        <v>0.000243521</v>
      </c>
      <c r="U19" s="6">
        <f t="shared" si="14"/>
        <v>1701.95</v>
      </c>
      <c r="X19" s="6">
        <f>X9*$W9/'DL x=-1'!$W9-'DL x=-1'!X9</f>
        <v>-52.7280035178228</v>
      </c>
      <c r="Y19" s="6">
        <f>Y9*$W9/'DL x=-1'!$W9-'DL x=-1'!Y9</f>
        <v>-27.07972585183208</v>
      </c>
      <c r="Z19" s="6">
        <f>Z9*$W9/'DL x=-1'!$W9-'DL x=-1'!Z9</f>
        <v>2.7051058146518656</v>
      </c>
      <c r="AA19" s="6">
        <f>AA9*$W9/'DL x=-1'!$W9-'DL x=-1'!AA9</f>
        <v>-1.540969354875612</v>
      </c>
      <c r="AB19" s="6">
        <f>AB9*$W9/'DL x=-1'!$W9-'DL x=-1'!AB9</f>
        <v>-4.6934974494372925</v>
      </c>
      <c r="AC19" s="6">
        <f>AC9*$W9/'DL x=-1'!$W9-'DL x=-1'!AC9</f>
        <v>1.0677800378475517</v>
      </c>
      <c r="AD19" s="6">
        <f>AD9*$W9/'DL x=-1'!$W9-'DL x=-1'!AD9</f>
        <v>3.7265191749805764</v>
      </c>
      <c r="AE19" s="6">
        <f>AE9*$W9/'DL x=-1'!$W9-'DL x=-1'!AE9</f>
        <v>2.7077739924400106</v>
      </c>
      <c r="AF19" s="6">
        <f>AF9*$W9/'DL x=-1'!$W9-'DL x=-1'!AF9</f>
        <v>-75.19847080495164</v>
      </c>
      <c r="AG19" s="6">
        <f>AG9*$W9/'DL x=-1'!$W9-'DL x=-1'!AG9</f>
        <v>-7.574975413725218</v>
      </c>
      <c r="AH19" s="6">
        <f>AH9*$W9/'DL x=-1'!$W9-'DL x=-1'!AH9</f>
        <v>-0.24087169774869044</v>
      </c>
      <c r="AI19" s="6">
        <f>AI9*$W9/'DL x=-1'!$W9-'DL x=-1'!AI9</f>
        <v>2.056929371797377</v>
      </c>
      <c r="AJ19" s="6">
        <f>AJ9*$W9/'DL x=-1'!$W9-'DL x=-1'!AJ9</f>
        <v>-2.4968283837570127</v>
      </c>
      <c r="AK19" s="6">
        <f>AK9*$W9/'DL x=-1'!$W9-'DL x=-1'!AK9</f>
        <v>0.9965602564958189</v>
      </c>
      <c r="AL19" s="6">
        <f>AL9*$W9/'DL x=-1'!$W9-'DL x=-1'!AL9</f>
        <v>4.066709308877009</v>
      </c>
      <c r="AM19" s="6">
        <f>AM9*$W9/'DL x=-1'!$W9-'DL x=-1'!AM9</f>
        <v>2.6260269356353376</v>
      </c>
    </row>
    <row r="20" spans="2:39" ht="12.75">
      <c r="B20">
        <v>4</v>
      </c>
      <c r="C20" s="2">
        <v>-0.000134322</v>
      </c>
      <c r="D20" s="2">
        <v>9.96066E-06</v>
      </c>
      <c r="U20" s="6">
        <f t="shared" si="14"/>
        <v>1801.78</v>
      </c>
      <c r="X20" s="6">
        <f>X10*$W10/'DL x=-1'!$W10-'DL x=-1'!X10</f>
        <v>-61.39734456097358</v>
      </c>
      <c r="Y20" s="6">
        <f>Y10*$W10/'DL x=-1'!$W10-'DL x=-1'!Y10</f>
        <v>-31.685988606180786</v>
      </c>
      <c r="Z20" s="6">
        <f>Z10*$W10/'DL x=-1'!$W10-'DL x=-1'!Z10</f>
        <v>1.6927046549083666</v>
      </c>
      <c r="AA20" s="6">
        <f>AA10*$W10/'DL x=-1'!$W10-'DL x=-1'!AA10</f>
        <v>-0.45992612753518003</v>
      </c>
      <c r="AB20" s="6">
        <f>AB10*$W10/'DL x=-1'!$W10-'DL x=-1'!AB10</f>
        <v>-2.5126318623357395</v>
      </c>
      <c r="AC20" s="6">
        <f>AC10*$W10/'DL x=-1'!$W10-'DL x=-1'!AC10</f>
        <v>1.9967282866678744</v>
      </c>
      <c r="AD20" s="6">
        <f>AD10*$W10/'DL x=-1'!$W10-'DL x=-1'!AD10</f>
        <v>1.5047695088140696</v>
      </c>
      <c r="AE20" s="6">
        <f>AE10*$W10/'DL x=-1'!$W10-'DL x=-1'!AE10</f>
        <v>-1.6559714505159917</v>
      </c>
      <c r="AF20" s="6">
        <f>AF10*$W10/'DL x=-1'!$W10-'DL x=-1'!AF10</f>
        <v>-85.88243006651864</v>
      </c>
      <c r="AG20" s="6">
        <f>AG10*$W10/'DL x=-1'!$W10-'DL x=-1'!AG10</f>
        <v>-7.8790151906417725</v>
      </c>
      <c r="AH20" s="6">
        <f>AH10*$W10/'DL x=-1'!$W10-'DL x=-1'!AH10</f>
        <v>-0.3170497787149659</v>
      </c>
      <c r="AI20" s="6">
        <f>AI10*$W10/'DL x=-1'!$W10-'DL x=-1'!AI10</f>
        <v>1.3561209030522257</v>
      </c>
      <c r="AJ20" s="6">
        <f>AJ10*$W10/'DL x=-1'!$W10-'DL x=-1'!AJ10</f>
        <v>-2.764863627290799</v>
      </c>
      <c r="AK20" s="6">
        <f>AK10*$W10/'DL x=-1'!$W10-'DL x=-1'!AK10</f>
        <v>-1.4306947353451847</v>
      </c>
      <c r="AL20" s="6">
        <f>AL10*$W10/'DL x=-1'!$W10-'DL x=-1'!AL10</f>
        <v>6.385703689480366</v>
      </c>
      <c r="AM20" s="6">
        <f>AM10*$W10/'DL x=-1'!$W10-'DL x=-1'!AM10</f>
        <v>5.457128639789218</v>
      </c>
    </row>
    <row r="21" spans="2:33" ht="12.75">
      <c r="B21">
        <v>5</v>
      </c>
      <c r="C21" s="2">
        <v>-0.000109436</v>
      </c>
      <c r="D21" s="2">
        <v>-0.000580616</v>
      </c>
      <c r="U21" s="6"/>
      <c r="AG21" s="1"/>
    </row>
    <row r="22" spans="2:33" ht="12.75">
      <c r="B22">
        <v>6</v>
      </c>
      <c r="C22" s="2">
        <v>0.000144089</v>
      </c>
      <c r="D22" s="2">
        <v>-0.000416457</v>
      </c>
      <c r="AG22" s="1"/>
    </row>
    <row r="23" spans="2:33" ht="12.75">
      <c r="B23">
        <v>7</v>
      </c>
      <c r="C23" s="2">
        <v>0.00032095</v>
      </c>
      <c r="D23" s="2">
        <v>0.00085478</v>
      </c>
      <c r="U23" t="s">
        <v>96</v>
      </c>
      <c r="AG23" s="1"/>
    </row>
    <row r="24" spans="2:33" ht="12.75">
      <c r="B24">
        <v>8</v>
      </c>
      <c r="C24" s="2">
        <v>-0.000178423</v>
      </c>
      <c r="D24" s="2">
        <v>0.00163735</v>
      </c>
      <c r="U24" t="s">
        <v>97</v>
      </c>
      <c r="V24" s="11">
        <f>H1</f>
        <v>-4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-0.00186234</v>
      </c>
      <c r="D25" s="2">
        <v>-0.00325459</v>
      </c>
      <c r="AG25" s="1"/>
    </row>
    <row r="26" spans="2:33" ht="12.75">
      <c r="B26">
        <v>10</v>
      </c>
      <c r="C26" s="2">
        <v>-0.00176754</v>
      </c>
      <c r="D26" s="2">
        <v>-0.00509284</v>
      </c>
      <c r="U26" t="s">
        <v>62</v>
      </c>
      <c r="V26" s="6">
        <f>U4</f>
        <v>503.52</v>
      </c>
      <c r="X26" s="13"/>
      <c r="AG26" s="1"/>
    </row>
    <row r="27" spans="2:33" ht="12.75">
      <c r="B27">
        <v>11</v>
      </c>
      <c r="C27" s="2">
        <v>0.0060915</v>
      </c>
      <c r="D27" s="2">
        <v>0.00698085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0.0157487</v>
      </c>
      <c r="D28" s="2">
        <v>0.0194306</v>
      </c>
      <c r="V28" s="11">
        <f>$V$24-W28</f>
        <v>-3.5</v>
      </c>
      <c r="W28">
        <v>-0.5</v>
      </c>
      <c r="X28" s="4">
        <f>X$14*$W28^X$24</f>
        <v>-17.608693296569072</v>
      </c>
      <c r="Y28" s="4">
        <f>Y$14*$W28^Y$24</f>
        <v>3.9776499158758507</v>
      </c>
      <c r="Z28" s="4">
        <f aca="true" t="shared" si="15" ref="Z28:AE38">Z$14*$W28^Z$24</f>
        <v>-1.7742062724026442</v>
      </c>
      <c r="AA28" s="4">
        <f t="shared" si="15"/>
        <v>-0.13323944568876378</v>
      </c>
      <c r="AB28" s="4">
        <f t="shared" si="15"/>
        <v>0.21906648469413734</v>
      </c>
      <c r="AC28" s="4">
        <f t="shared" si="15"/>
        <v>0.011092481310323005</v>
      </c>
      <c r="AD28" s="4">
        <f t="shared" si="15"/>
        <v>-0.05334771552345945</v>
      </c>
      <c r="AE28" s="4">
        <f t="shared" si="15"/>
        <v>-0.08111467920814125</v>
      </c>
      <c r="AF28" s="4">
        <f>SUM(X28:AE28)</f>
        <v>-15.44279252751177</v>
      </c>
      <c r="AG28" s="1"/>
    </row>
    <row r="29" spans="2:32" ht="12.75">
      <c r="B29">
        <v>13</v>
      </c>
      <c r="C29" s="2">
        <v>-0.0681075</v>
      </c>
      <c r="D29" s="2">
        <v>-0.0560039</v>
      </c>
      <c r="V29" s="11">
        <f aca="true" t="shared" si="16" ref="V29:V38">$V$24-W29</f>
        <v>-3.6</v>
      </c>
      <c r="W29">
        <v>-0.4</v>
      </c>
      <c r="X29" s="4">
        <f aca="true" t="shared" si="17" ref="X29:Y38">X$14*$W29^X$24</f>
        <v>-14.086954637255259</v>
      </c>
      <c r="Y29" s="4">
        <f t="shared" si="17"/>
        <v>2.545695946160545</v>
      </c>
      <c r="Z29" s="4">
        <f t="shared" si="15"/>
        <v>-0.9083936114701541</v>
      </c>
      <c r="AA29" s="4">
        <f t="shared" si="15"/>
        <v>-0.05457487695411767</v>
      </c>
      <c r="AB29" s="4">
        <f t="shared" si="15"/>
        <v>0.07178370570457497</v>
      </c>
      <c r="AC29" s="4">
        <f t="shared" si="15"/>
        <v>0.0029078274206133154</v>
      </c>
      <c r="AD29" s="4">
        <f t="shared" si="15"/>
        <v>-0.011187826830545412</v>
      </c>
      <c r="AE29" s="4">
        <f t="shared" si="15"/>
        <v>-0.013608784938456958</v>
      </c>
      <c r="AF29" s="4">
        <f aca="true" t="shared" si="18" ref="AF29:AF38">SUM(X29:AE29)</f>
        <v>-12.4543322581628</v>
      </c>
    </row>
    <row r="30" spans="2:32" ht="12.75">
      <c r="B30">
        <v>14</v>
      </c>
      <c r="C30" s="2">
        <v>-0.15005</v>
      </c>
      <c r="D30" s="2">
        <v>-0.0951951</v>
      </c>
      <c r="V30" s="11">
        <f t="shared" si="16"/>
        <v>-3.7</v>
      </c>
      <c r="W30">
        <v>-0.3</v>
      </c>
      <c r="X30" s="4">
        <f t="shared" si="17"/>
        <v>-10.565215977941444</v>
      </c>
      <c r="Y30" s="4">
        <f t="shared" si="17"/>
        <v>1.4319539697153063</v>
      </c>
      <c r="Z30" s="4">
        <f t="shared" si="15"/>
        <v>-0.3832285548389711</v>
      </c>
      <c r="AA30" s="4">
        <f t="shared" si="15"/>
        <v>-0.017267832161263784</v>
      </c>
      <c r="AB30" s="4">
        <f t="shared" si="15"/>
        <v>0.01703460984981612</v>
      </c>
      <c r="AC30" s="4">
        <f t="shared" si="15"/>
        <v>0.0005175308080144301</v>
      </c>
      <c r="AD30" s="4">
        <f t="shared" si="15"/>
        <v>-0.0014933946092775144</v>
      </c>
      <c r="AE30" s="4">
        <f t="shared" si="15"/>
        <v>-0.0013624151303286134</v>
      </c>
      <c r="AF30" s="4">
        <f t="shared" si="18"/>
        <v>-9.519062064308146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4155998</v>
      </c>
      <c r="F31" t="s">
        <v>79</v>
      </c>
      <c r="G31" t="s">
        <v>82</v>
      </c>
      <c r="H31">
        <v>-4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1302.46</v>
      </c>
      <c r="O31" t="s">
        <v>84</v>
      </c>
      <c r="P31" t="s">
        <v>82</v>
      </c>
      <c r="Q31" s="2">
        <v>0.738688</v>
      </c>
      <c r="V31" s="11">
        <f t="shared" si="16"/>
        <v>-3.8</v>
      </c>
      <c r="W31">
        <v>-0.2</v>
      </c>
      <c r="X31" s="4">
        <f t="shared" si="17"/>
        <v>-7.043477318627629</v>
      </c>
      <c r="Y31" s="4">
        <f t="shared" si="17"/>
        <v>0.6364239865401362</v>
      </c>
      <c r="Z31" s="4">
        <f t="shared" si="15"/>
        <v>-0.11354920143376926</v>
      </c>
      <c r="AA31" s="4">
        <f t="shared" si="15"/>
        <v>-0.0034109298096323543</v>
      </c>
      <c r="AB31" s="4">
        <f t="shared" si="15"/>
        <v>0.002243240803267968</v>
      </c>
      <c r="AC31" s="4">
        <f t="shared" si="15"/>
        <v>4.5434803447083054E-05</v>
      </c>
      <c r="AD31" s="4">
        <f t="shared" si="15"/>
        <v>-8.740489711363603E-05</v>
      </c>
      <c r="AE31" s="4">
        <f t="shared" si="15"/>
        <v>-5.3159316165847494E-05</v>
      </c>
      <c r="AF31" s="4">
        <f t="shared" si="18"/>
        <v>-6.52186535193746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-3.9</v>
      </c>
      <c r="W32">
        <v>-0.1</v>
      </c>
      <c r="X32" s="4">
        <f t="shared" si="17"/>
        <v>-3.5217386593138147</v>
      </c>
      <c r="Y32" s="4">
        <f t="shared" si="17"/>
        <v>0.15910599663503405</v>
      </c>
      <c r="Z32" s="4">
        <f t="shared" si="15"/>
        <v>-0.014193650179221157</v>
      </c>
      <c r="AA32" s="4">
        <f t="shared" si="15"/>
        <v>-0.00021318311310202214</v>
      </c>
      <c r="AB32" s="4">
        <f t="shared" si="15"/>
        <v>7.0101275102124E-05</v>
      </c>
      <c r="AC32" s="4">
        <f t="shared" si="15"/>
        <v>7.099188038606727E-07</v>
      </c>
      <c r="AD32" s="4">
        <f t="shared" si="15"/>
        <v>-6.828507587002815E-07</v>
      </c>
      <c r="AE32" s="4">
        <f t="shared" si="15"/>
        <v>-2.0765357877284177E-07</v>
      </c>
      <c r="AF32" s="4">
        <f t="shared" si="18"/>
        <v>-3.3769695752815356</v>
      </c>
    </row>
    <row r="33" spans="2:32" ht="12.75">
      <c r="B33">
        <v>2</v>
      </c>
      <c r="C33" s="2">
        <v>0.249775</v>
      </c>
      <c r="D33" s="2">
        <v>-0.00125552</v>
      </c>
      <c r="V33" s="11">
        <f t="shared" si="16"/>
        <v>-4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0.000310034</v>
      </c>
      <c r="D34" s="2">
        <v>0.000215062</v>
      </c>
      <c r="V34" s="11">
        <f t="shared" si="16"/>
        <v>-4.1</v>
      </c>
      <c r="W34">
        <v>0.1</v>
      </c>
      <c r="X34" s="4">
        <f t="shared" si="17"/>
        <v>3.5217386593138147</v>
      </c>
      <c r="Y34" s="4">
        <f t="shared" si="17"/>
        <v>0.15910599663503405</v>
      </c>
      <c r="Z34" s="4">
        <f t="shared" si="15"/>
        <v>0.014193650179221157</v>
      </c>
      <c r="AA34" s="4">
        <f t="shared" si="15"/>
        <v>-0.00021318311310202214</v>
      </c>
      <c r="AB34" s="4">
        <f t="shared" si="15"/>
        <v>-7.0101275102124E-05</v>
      </c>
      <c r="AC34" s="4">
        <f t="shared" si="15"/>
        <v>7.099188038606727E-07</v>
      </c>
      <c r="AD34" s="4">
        <f t="shared" si="15"/>
        <v>6.828507587002815E-07</v>
      </c>
      <c r="AE34" s="4">
        <f t="shared" si="15"/>
        <v>-2.0765357877284177E-07</v>
      </c>
      <c r="AF34" s="4">
        <f t="shared" si="18"/>
        <v>3.6947562068558493</v>
      </c>
    </row>
    <row r="35" spans="2:32" ht="12.75">
      <c r="B35">
        <v>4</v>
      </c>
      <c r="C35" s="2">
        <v>-0.000217344</v>
      </c>
      <c r="D35" s="2">
        <v>1.10862E-05</v>
      </c>
      <c r="V35" s="11">
        <f t="shared" si="16"/>
        <v>-4.2</v>
      </c>
      <c r="W35">
        <v>0.2</v>
      </c>
      <c r="X35" s="4">
        <f t="shared" si="17"/>
        <v>7.043477318627629</v>
      </c>
      <c r="Y35" s="4">
        <f t="shared" si="17"/>
        <v>0.6364239865401362</v>
      </c>
      <c r="Z35" s="4">
        <f t="shared" si="15"/>
        <v>0.11354920143376926</v>
      </c>
      <c r="AA35" s="4">
        <f t="shared" si="15"/>
        <v>-0.0034109298096323543</v>
      </c>
      <c r="AB35" s="4">
        <f t="shared" si="15"/>
        <v>-0.002243240803267968</v>
      </c>
      <c r="AC35" s="4">
        <f t="shared" si="15"/>
        <v>4.5434803447083054E-05</v>
      </c>
      <c r="AD35" s="4">
        <f t="shared" si="15"/>
        <v>8.740489711363603E-05</v>
      </c>
      <c r="AE35" s="4">
        <f t="shared" si="15"/>
        <v>-5.3159316165847494E-05</v>
      </c>
      <c r="AF35" s="4">
        <f t="shared" si="18"/>
        <v>7.787876016373029</v>
      </c>
    </row>
    <row r="36" spans="2:32" ht="12.75">
      <c r="B36">
        <v>5</v>
      </c>
      <c r="C36" s="2">
        <v>-0.000142228</v>
      </c>
      <c r="D36" s="2">
        <v>-0.000569894</v>
      </c>
      <c r="V36" s="11">
        <f t="shared" si="16"/>
        <v>-4.3</v>
      </c>
      <c r="W36">
        <v>0.3</v>
      </c>
      <c r="X36" s="4">
        <f t="shared" si="17"/>
        <v>10.565215977941444</v>
      </c>
      <c r="Y36" s="4">
        <f t="shared" si="17"/>
        <v>1.4319539697153063</v>
      </c>
      <c r="Z36" s="4">
        <f t="shared" si="15"/>
        <v>0.3832285548389711</v>
      </c>
      <c r="AA36" s="4">
        <f t="shared" si="15"/>
        <v>-0.017267832161263784</v>
      </c>
      <c r="AB36" s="4">
        <f t="shared" si="15"/>
        <v>-0.01703460984981612</v>
      </c>
      <c r="AC36" s="4">
        <f t="shared" si="15"/>
        <v>0.0005175308080144301</v>
      </c>
      <c r="AD36" s="4">
        <f t="shared" si="15"/>
        <v>0.0014933946092775144</v>
      </c>
      <c r="AE36" s="4">
        <f t="shared" si="15"/>
        <v>-0.0013624151303286134</v>
      </c>
      <c r="AF36" s="4">
        <f t="shared" si="18"/>
        <v>12.346744570771607</v>
      </c>
    </row>
    <row r="37" spans="2:32" ht="12.75">
      <c r="B37">
        <v>6</v>
      </c>
      <c r="C37" s="2">
        <v>0.00016667</v>
      </c>
      <c r="D37" s="2">
        <v>-0.00040208</v>
      </c>
      <c r="V37" s="11">
        <f t="shared" si="16"/>
        <v>-4.4</v>
      </c>
      <c r="W37">
        <v>0.4</v>
      </c>
      <c r="X37" s="4">
        <f t="shared" si="17"/>
        <v>14.086954637255259</v>
      </c>
      <c r="Y37" s="4">
        <f t="shared" si="17"/>
        <v>2.545695946160545</v>
      </c>
      <c r="Z37" s="4">
        <f t="shared" si="15"/>
        <v>0.9083936114701541</v>
      </c>
      <c r="AA37" s="4">
        <f t="shared" si="15"/>
        <v>-0.05457487695411767</v>
      </c>
      <c r="AB37" s="4">
        <f t="shared" si="15"/>
        <v>-0.07178370570457497</v>
      </c>
      <c r="AC37" s="4">
        <f t="shared" si="15"/>
        <v>0.0029078274206133154</v>
      </c>
      <c r="AD37" s="4">
        <f t="shared" si="15"/>
        <v>0.011187826830545412</v>
      </c>
      <c r="AE37" s="4">
        <f>AE$14*$W37^AE$24</f>
        <v>-0.013608784938456958</v>
      </c>
      <c r="AF37" s="4">
        <f t="shared" si="18"/>
        <v>17.41517248153997</v>
      </c>
    </row>
    <row r="38" spans="2:32" ht="12.75">
      <c r="B38">
        <v>7</v>
      </c>
      <c r="C38" s="2">
        <v>0.000330714</v>
      </c>
      <c r="D38" s="2">
        <v>0.000873089</v>
      </c>
      <c r="V38" s="11">
        <f t="shared" si="16"/>
        <v>-4.5</v>
      </c>
      <c r="W38">
        <v>0.5</v>
      </c>
      <c r="X38" s="4">
        <f>X$14*$W38^X$24</f>
        <v>17.608693296569072</v>
      </c>
      <c r="Y38" s="4">
        <f t="shared" si="17"/>
        <v>3.9776499158758507</v>
      </c>
      <c r="Z38" s="4">
        <f t="shared" si="15"/>
        <v>1.7742062724026442</v>
      </c>
      <c r="AA38" s="4">
        <f t="shared" si="15"/>
        <v>-0.13323944568876378</v>
      </c>
      <c r="AB38" s="4">
        <f t="shared" si="15"/>
        <v>-0.21906648469413734</v>
      </c>
      <c r="AC38" s="4">
        <f t="shared" si="15"/>
        <v>0.011092481310323005</v>
      </c>
      <c r="AD38" s="4">
        <f t="shared" si="15"/>
        <v>0.05334771552345945</v>
      </c>
      <c r="AE38" s="4">
        <f t="shared" si="15"/>
        <v>-0.08111467920814125</v>
      </c>
      <c r="AF38" s="4">
        <f t="shared" si="18"/>
        <v>22.991569072090304</v>
      </c>
    </row>
    <row r="39" spans="2:22" ht="12.75">
      <c r="B39">
        <v>8</v>
      </c>
      <c r="C39" s="2">
        <v>-0.000182149</v>
      </c>
      <c r="D39" s="2">
        <v>0.00166132</v>
      </c>
      <c r="V39" s="11"/>
    </row>
    <row r="40" spans="2:4" ht="12.75">
      <c r="B40">
        <v>9</v>
      </c>
      <c r="C40" s="2">
        <v>-0.00213079</v>
      </c>
      <c r="D40" s="2">
        <v>-0.00316022</v>
      </c>
    </row>
    <row r="41" spans="2:24" ht="12.75">
      <c r="B41">
        <v>10</v>
      </c>
      <c r="C41" s="2">
        <v>-0.00192198</v>
      </c>
      <c r="D41" s="2">
        <v>-0.00511307</v>
      </c>
      <c r="U41" t="s">
        <v>62</v>
      </c>
      <c r="V41" s="6">
        <f>U10</f>
        <v>1801.78</v>
      </c>
      <c r="X41" s="13"/>
    </row>
    <row r="42" spans="2:33" ht="12.75">
      <c r="B42">
        <v>11</v>
      </c>
      <c r="C42" s="2">
        <v>0.00618266</v>
      </c>
      <c r="D42" s="2">
        <v>0.00754084</v>
      </c>
      <c r="V42" s="13" t="s">
        <v>98</v>
      </c>
      <c r="W42" s="13" t="s">
        <v>79</v>
      </c>
      <c r="AF42" t="s">
        <v>99</v>
      </c>
      <c r="AG42" t="s">
        <v>145</v>
      </c>
    </row>
    <row r="43" spans="2:33" ht="12.75">
      <c r="B43">
        <v>12</v>
      </c>
      <c r="C43" s="2">
        <v>0.0153717</v>
      </c>
      <c r="D43" s="2">
        <v>0.0193159</v>
      </c>
      <c r="V43" s="11">
        <f>$V$24-W43</f>
        <v>-3.5</v>
      </c>
      <c r="W43">
        <v>-0.5</v>
      </c>
      <c r="X43" s="4">
        <f>X$20*$W43^X$24</f>
        <v>30.69867228048679</v>
      </c>
      <c r="Y43" s="4">
        <f>Y$20*$W43^Y$24</f>
        <v>-7.921497151545196</v>
      </c>
      <c r="Z43" s="4">
        <f aca="true" t="shared" si="19" ref="Z43:AE53">Z$20*$W43^Z$24</f>
        <v>-0.21158808186354583</v>
      </c>
      <c r="AA43" s="4">
        <f t="shared" si="19"/>
        <v>-0.028745382970948752</v>
      </c>
      <c r="AB43" s="4">
        <f t="shared" si="19"/>
        <v>0.07851974569799186</v>
      </c>
      <c r="AC43" s="4">
        <f t="shared" si="19"/>
        <v>0.031198879479185537</v>
      </c>
      <c r="AD43" s="4">
        <f t="shared" si="19"/>
        <v>-0.011756011787609918</v>
      </c>
      <c r="AE43" s="4">
        <f t="shared" si="19"/>
        <v>-0.006468638478578093</v>
      </c>
      <c r="AF43" s="4">
        <f>SUM(X43:AE43)</f>
        <v>22.628335639018086</v>
      </c>
      <c r="AG43" s="4">
        <f>AF43-$AF$43+'DL x=-3'!$AG$53</f>
        <v>-13.504719813571118</v>
      </c>
    </row>
    <row r="44" spans="2:33" ht="12.75">
      <c r="B44">
        <v>13</v>
      </c>
      <c r="C44" s="2">
        <v>-0.0666706</v>
      </c>
      <c r="D44" s="2">
        <v>-0.0572183</v>
      </c>
      <c r="V44" s="11">
        <f aca="true" t="shared" si="20" ref="V44:V53">$V$24-W44</f>
        <v>-3.6</v>
      </c>
      <c r="W44">
        <v>-0.4</v>
      </c>
      <c r="X44" s="4">
        <f aca="true" t="shared" si="21" ref="X44:Y53">X$20*$W44^X$24</f>
        <v>24.55893782438943</v>
      </c>
      <c r="Y44" s="4">
        <f t="shared" si="21"/>
        <v>-5.069758176988927</v>
      </c>
      <c r="Z44" s="4">
        <f t="shared" si="19"/>
        <v>-0.10833309791413549</v>
      </c>
      <c r="AA44" s="4">
        <f t="shared" si="19"/>
        <v>-0.011774108864900615</v>
      </c>
      <c r="AB44" s="4">
        <f t="shared" si="19"/>
        <v>0.02572935027031799</v>
      </c>
      <c r="AC44" s="4">
        <f t="shared" si="19"/>
        <v>0.008178599062191618</v>
      </c>
      <c r="AD44" s="4">
        <f t="shared" si="19"/>
        <v>-0.0024654143632409733</v>
      </c>
      <c r="AE44" s="4">
        <f t="shared" si="19"/>
        <v>-0.0010852574498101612</v>
      </c>
      <c r="AF44" s="4">
        <f aca="true" t="shared" si="22" ref="AF44:AF53">SUM(X44:AE44)</f>
        <v>19.399429718140926</v>
      </c>
      <c r="AG44" s="4">
        <f>AF44-$AF$43+'DL x=-3'!$AG$53</f>
        <v>-16.733625734448278</v>
      </c>
    </row>
    <row r="45" spans="2:33" ht="12.75">
      <c r="B45">
        <v>14</v>
      </c>
      <c r="C45" s="2">
        <v>-0.136591</v>
      </c>
      <c r="D45" s="2">
        <v>-0.0936659</v>
      </c>
      <c r="V45" s="11">
        <f t="shared" si="20"/>
        <v>-3.7</v>
      </c>
      <c r="W45">
        <v>-0.3</v>
      </c>
      <c r="X45" s="4">
        <f t="shared" si="21"/>
        <v>18.419203368292074</v>
      </c>
      <c r="Y45" s="4">
        <f t="shared" si="21"/>
        <v>-2.8517389745562705</v>
      </c>
      <c r="Z45" s="4">
        <f t="shared" si="19"/>
        <v>-0.0457030256825259</v>
      </c>
      <c r="AA45" s="4">
        <f t="shared" si="19"/>
        <v>-0.003725401633034958</v>
      </c>
      <c r="AB45" s="4">
        <f t="shared" si="19"/>
        <v>0.006105695425475847</v>
      </c>
      <c r="AC45" s="4">
        <f t="shared" si="19"/>
        <v>0.0014556149209808804</v>
      </c>
      <c r="AD45" s="4">
        <f t="shared" si="19"/>
        <v>-0.000329093091577637</v>
      </c>
      <c r="AE45" s="4">
        <f t="shared" si="19"/>
        <v>-0.0001086482868683542</v>
      </c>
      <c r="AF45" s="4">
        <f t="shared" si="22"/>
        <v>15.525159535388253</v>
      </c>
      <c r="AG45" s="4">
        <f>AF45-$AF$43+'DL x=-3'!$AG$53</f>
        <v>-20.60789591720095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4155998</v>
      </c>
      <c r="F46" t="s">
        <v>79</v>
      </c>
      <c r="G46" t="s">
        <v>82</v>
      </c>
      <c r="H46">
        <v>-4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1502.18</v>
      </c>
      <c r="O46" t="s">
        <v>84</v>
      </c>
      <c r="P46" t="s">
        <v>82</v>
      </c>
      <c r="Q46" s="2">
        <v>0.80081</v>
      </c>
      <c r="V46" s="11">
        <f t="shared" si="20"/>
        <v>-3.8</v>
      </c>
      <c r="W46">
        <v>-0.2</v>
      </c>
      <c r="X46" s="4">
        <f t="shared" si="21"/>
        <v>12.279468912194716</v>
      </c>
      <c r="Y46" s="4">
        <f t="shared" si="21"/>
        <v>-1.2674395442472317</v>
      </c>
      <c r="Z46" s="4">
        <f t="shared" si="19"/>
        <v>-0.013541637239266937</v>
      </c>
      <c r="AA46" s="4">
        <f t="shared" si="19"/>
        <v>-0.0007358818040562884</v>
      </c>
      <c r="AB46" s="4">
        <f t="shared" si="19"/>
        <v>0.0008040421959474371</v>
      </c>
      <c r="AC46" s="4">
        <f t="shared" si="19"/>
        <v>0.00012779061034674403</v>
      </c>
      <c r="AD46" s="4">
        <f t="shared" si="19"/>
        <v>-1.9261049712820104E-05</v>
      </c>
      <c r="AE46" s="4">
        <f t="shared" si="19"/>
        <v>-4.239286913320942E-06</v>
      </c>
      <c r="AF46" s="4">
        <f>SUM(X46:AE46)</f>
        <v>10.998660181373827</v>
      </c>
      <c r="AG46" s="4">
        <f>AF46-$AF$43+'DL x=-3'!$AG$53</f>
        <v>-25.134395271215375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-3.9</v>
      </c>
      <c r="W47">
        <v>-0.1</v>
      </c>
      <c r="X47" s="4">
        <f t="shared" si="21"/>
        <v>6.139734456097358</v>
      </c>
      <c r="Y47" s="4">
        <f t="shared" si="21"/>
        <v>-0.3168598860618079</v>
      </c>
      <c r="Z47" s="4">
        <f t="shared" si="19"/>
        <v>-0.001692704654908367</v>
      </c>
      <c r="AA47" s="4">
        <f t="shared" si="19"/>
        <v>-4.5992612753518027E-05</v>
      </c>
      <c r="AB47" s="4">
        <f t="shared" si="19"/>
        <v>2.512631862335741E-05</v>
      </c>
      <c r="AC47" s="4">
        <f t="shared" si="19"/>
        <v>1.9967282866678755E-06</v>
      </c>
      <c r="AD47" s="4">
        <f t="shared" si="19"/>
        <v>-1.5047695088140706E-07</v>
      </c>
      <c r="AE47" s="4">
        <f t="shared" si="19"/>
        <v>-1.655971450515993E-08</v>
      </c>
      <c r="AF47" s="4">
        <f t="shared" si="22"/>
        <v>5.8211628287781325</v>
      </c>
      <c r="AG47" s="4">
        <f>AF47-$AF$43+'DL x=-3'!$AG$53</f>
        <v>-30.311892623811072</v>
      </c>
    </row>
    <row r="48" spans="2:33" ht="12.75">
      <c r="B48">
        <v>2</v>
      </c>
      <c r="C48" s="2">
        <v>0.24941</v>
      </c>
      <c r="D48" s="2">
        <v>-0.0014844</v>
      </c>
      <c r="V48" s="11">
        <f t="shared" si="20"/>
        <v>-4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AF48-$AF$43+'DL x=-3'!$AG$53</f>
        <v>-36.133055452589204</v>
      </c>
    </row>
    <row r="49" spans="2:33" ht="12.75">
      <c r="B49">
        <v>3</v>
      </c>
      <c r="C49" s="2">
        <v>0.000547247</v>
      </c>
      <c r="D49" s="2">
        <v>0.000185808</v>
      </c>
      <c r="V49" s="11">
        <f t="shared" si="20"/>
        <v>-4.1</v>
      </c>
      <c r="W49">
        <v>0.1</v>
      </c>
      <c r="X49" s="4">
        <f t="shared" si="21"/>
        <v>-6.139734456097358</v>
      </c>
      <c r="Y49" s="4">
        <f t="shared" si="21"/>
        <v>-0.3168598860618079</v>
      </c>
      <c r="Z49" s="4">
        <f t="shared" si="19"/>
        <v>0.001692704654908367</v>
      </c>
      <c r="AA49" s="4">
        <f t="shared" si="19"/>
        <v>-4.5992612753518027E-05</v>
      </c>
      <c r="AB49" s="4">
        <f t="shared" si="19"/>
        <v>-2.512631862335741E-05</v>
      </c>
      <c r="AC49" s="4">
        <f t="shared" si="19"/>
        <v>1.9967282866678755E-06</v>
      </c>
      <c r="AD49" s="4">
        <f t="shared" si="19"/>
        <v>1.5047695088140706E-07</v>
      </c>
      <c r="AE49" s="4">
        <f t="shared" si="19"/>
        <v>-1.655971450515993E-08</v>
      </c>
      <c r="AF49" s="4">
        <f t="shared" si="22"/>
        <v>-6.454970625790112</v>
      </c>
      <c r="AG49" s="4">
        <f>AF49-$AF$43+'DL x=-3'!$AG$53</f>
        <v>-42.588026078379315</v>
      </c>
    </row>
    <row r="50" spans="2:33" ht="12.75">
      <c r="B50">
        <v>4</v>
      </c>
      <c r="C50" s="2">
        <v>-0.000278427</v>
      </c>
      <c r="D50" s="2">
        <v>9.41639E-06</v>
      </c>
      <c r="V50" s="11">
        <f t="shared" si="20"/>
        <v>-4.2</v>
      </c>
      <c r="W50">
        <v>0.2</v>
      </c>
      <c r="X50" s="4">
        <f t="shared" si="21"/>
        <v>-12.279468912194716</v>
      </c>
      <c r="Y50" s="4">
        <f t="shared" si="21"/>
        <v>-1.2674395442472317</v>
      </c>
      <c r="Z50" s="4">
        <f t="shared" si="19"/>
        <v>0.013541637239266937</v>
      </c>
      <c r="AA50" s="4">
        <f t="shared" si="19"/>
        <v>-0.0007358818040562884</v>
      </c>
      <c r="AB50" s="4">
        <f t="shared" si="19"/>
        <v>-0.0008040421959474371</v>
      </c>
      <c r="AC50" s="4">
        <f t="shared" si="19"/>
        <v>0.00012779061034674403</v>
      </c>
      <c r="AD50" s="4">
        <f t="shared" si="19"/>
        <v>1.9261049712820104E-05</v>
      </c>
      <c r="AE50" s="4">
        <f t="shared" si="19"/>
        <v>-4.239286913320942E-06</v>
      </c>
      <c r="AF50" s="4">
        <f t="shared" si="22"/>
        <v>-13.534763930829536</v>
      </c>
      <c r="AG50" s="4">
        <f>AF50-$AF$43+'DL x=-3'!$AG$53</f>
        <v>-49.667819383418745</v>
      </c>
    </row>
    <row r="51" spans="2:33" ht="12.75">
      <c r="B51">
        <v>5</v>
      </c>
      <c r="C51" s="2">
        <v>-0.000136198</v>
      </c>
      <c r="D51" s="2">
        <v>-0.000569185</v>
      </c>
      <c r="V51" s="11">
        <f t="shared" si="20"/>
        <v>-4.3</v>
      </c>
      <c r="W51">
        <v>0.3</v>
      </c>
      <c r="X51" s="4">
        <f t="shared" si="21"/>
        <v>-18.419203368292074</v>
      </c>
      <c r="Y51" s="4">
        <f t="shared" si="21"/>
        <v>-2.8517389745562705</v>
      </c>
      <c r="Z51" s="4">
        <f t="shared" si="19"/>
        <v>0.0457030256825259</v>
      </c>
      <c r="AA51" s="4">
        <f t="shared" si="19"/>
        <v>-0.003725401633034958</v>
      </c>
      <c r="AB51" s="4">
        <f t="shared" si="19"/>
        <v>-0.006105695425475847</v>
      </c>
      <c r="AC51" s="4">
        <f t="shared" si="19"/>
        <v>0.0014556149209808804</v>
      </c>
      <c r="AD51" s="4">
        <f t="shared" si="19"/>
        <v>0.000329093091577637</v>
      </c>
      <c r="AE51" s="4">
        <f t="shared" si="19"/>
        <v>-0.0001086482868683542</v>
      </c>
      <c r="AF51" s="4">
        <f t="shared" si="22"/>
        <v>-21.23339435449864</v>
      </c>
      <c r="AG51" s="4">
        <f>AF51-$AF$43+'DL x=-3'!$AG$53</f>
        <v>-57.36644980708785</v>
      </c>
    </row>
    <row r="52" spans="2:33" ht="12.75">
      <c r="B52">
        <v>6</v>
      </c>
      <c r="C52" s="2">
        <v>0.000150678</v>
      </c>
      <c r="D52" s="2">
        <v>-0.000389156</v>
      </c>
      <c r="V52" s="11">
        <f t="shared" si="20"/>
        <v>-4.4</v>
      </c>
      <c r="W52">
        <v>0.4</v>
      </c>
      <c r="X52" s="4">
        <f t="shared" si="21"/>
        <v>-24.55893782438943</v>
      </c>
      <c r="Y52" s="4">
        <f t="shared" si="21"/>
        <v>-5.069758176988927</v>
      </c>
      <c r="Z52" s="4">
        <f t="shared" si="19"/>
        <v>0.10833309791413549</v>
      </c>
      <c r="AA52" s="4">
        <f t="shared" si="19"/>
        <v>-0.011774108864900615</v>
      </c>
      <c r="AB52" s="4">
        <f t="shared" si="19"/>
        <v>-0.02572935027031799</v>
      </c>
      <c r="AC52" s="4">
        <f t="shared" si="19"/>
        <v>0.008178599062191618</v>
      </c>
      <c r="AD52" s="4">
        <f>AD$20*$W52^AD$24</f>
        <v>0.0024654143632409733</v>
      </c>
      <c r="AE52" s="4">
        <f t="shared" si="19"/>
        <v>-0.0010852574498101612</v>
      </c>
      <c r="AF52" s="4">
        <f t="shared" si="22"/>
        <v>-29.54830760662382</v>
      </c>
      <c r="AG52" s="4">
        <f>AF52-$AF$43+'DL x=-3'!$AG$53</f>
        <v>-65.68136305921303</v>
      </c>
    </row>
    <row r="53" spans="2:33" ht="12.75">
      <c r="B53">
        <v>7</v>
      </c>
      <c r="C53" s="2">
        <v>0.000313447</v>
      </c>
      <c r="D53" s="2">
        <v>0.000838799</v>
      </c>
      <c r="V53" s="11">
        <f t="shared" si="20"/>
        <v>-4.5</v>
      </c>
      <c r="W53">
        <v>0.5</v>
      </c>
      <c r="X53" s="4">
        <f t="shared" si="21"/>
        <v>-30.69867228048679</v>
      </c>
      <c r="Y53" s="4">
        <f t="shared" si="21"/>
        <v>-7.921497151545196</v>
      </c>
      <c r="Z53" s="4">
        <f t="shared" si="19"/>
        <v>0.21158808186354583</v>
      </c>
      <c r="AA53" s="4">
        <f t="shared" si="19"/>
        <v>-0.028745382970948752</v>
      </c>
      <c r="AB53" s="4">
        <f t="shared" si="19"/>
        <v>-0.07851974569799186</v>
      </c>
      <c r="AC53" s="4">
        <f t="shared" si="19"/>
        <v>0.031198879479185537</v>
      </c>
      <c r="AD53" s="4">
        <f t="shared" si="19"/>
        <v>0.011756011787609918</v>
      </c>
      <c r="AE53" s="4">
        <f t="shared" si="19"/>
        <v>-0.006468638478578093</v>
      </c>
      <c r="AF53" s="4">
        <f t="shared" si="22"/>
        <v>-38.47936022604916</v>
      </c>
      <c r="AG53" s="4">
        <f>AF53-$AF$43+'DL x=-3'!$AG$53</f>
        <v>-74.61241567863836</v>
      </c>
    </row>
    <row r="54" spans="2:4" ht="12.75">
      <c r="B54">
        <v>8</v>
      </c>
      <c r="C54" s="2">
        <v>-0.000181796</v>
      </c>
      <c r="D54" s="2">
        <v>0.00163387</v>
      </c>
    </row>
    <row r="55" spans="2:4" ht="12.75">
      <c r="B55">
        <v>9</v>
      </c>
      <c r="C55" s="2">
        <v>-0.00221733</v>
      </c>
      <c r="D55" s="2">
        <v>-0.00327843</v>
      </c>
    </row>
    <row r="56" spans="2:4" ht="12.75">
      <c r="B56">
        <v>10</v>
      </c>
      <c r="C56" s="2">
        <v>-0.00209045</v>
      </c>
      <c r="D56" s="2">
        <v>-0.00487057</v>
      </c>
    </row>
    <row r="57" spans="2:4" ht="12.75">
      <c r="B57">
        <v>11</v>
      </c>
      <c r="C57" s="2">
        <v>0.00635972</v>
      </c>
      <c r="D57" s="2">
        <v>0.00738056</v>
      </c>
    </row>
    <row r="58" spans="2:4" ht="12.75">
      <c r="B58">
        <v>12</v>
      </c>
      <c r="C58" s="2">
        <v>0.0138012</v>
      </c>
      <c r="D58" s="2">
        <v>0.0193107</v>
      </c>
    </row>
    <row r="59" spans="2:4" ht="12.75">
      <c r="B59">
        <v>13</v>
      </c>
      <c r="C59" s="2">
        <v>-0.0681128</v>
      </c>
      <c r="D59" s="2">
        <v>-0.0569451</v>
      </c>
    </row>
    <row r="60" spans="2:4" ht="12.75">
      <c r="B60">
        <v>14</v>
      </c>
      <c r="C60" s="2">
        <v>-0.143955</v>
      </c>
      <c r="D60" s="2">
        <v>-0.0883853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4155998</v>
      </c>
      <c r="F61" t="s">
        <v>79</v>
      </c>
      <c r="G61" t="s">
        <v>82</v>
      </c>
      <c r="H61">
        <v>-4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1602.04</v>
      </c>
      <c r="O61" t="s">
        <v>84</v>
      </c>
      <c r="P61" t="s">
        <v>82</v>
      </c>
      <c r="Q61" s="2">
        <v>0.826502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0.24923</v>
      </c>
      <c r="D63" s="2">
        <v>-0.00158338</v>
      </c>
    </row>
    <row r="64" spans="2:4" ht="12.75">
      <c r="B64">
        <v>3</v>
      </c>
      <c r="C64" s="2">
        <v>0.000667976</v>
      </c>
      <c r="D64" s="2">
        <v>0.000174817</v>
      </c>
    </row>
    <row r="65" spans="2:4" ht="12.75">
      <c r="B65">
        <v>4</v>
      </c>
      <c r="C65" s="2">
        <v>-0.000313226</v>
      </c>
      <c r="D65" s="2">
        <v>1.59276E-05</v>
      </c>
    </row>
    <row r="66" spans="2:4" ht="12.75">
      <c r="B66">
        <v>5</v>
      </c>
      <c r="C66" s="2">
        <v>-0.000143181</v>
      </c>
      <c r="D66" s="2">
        <v>-0.00056969</v>
      </c>
    </row>
    <row r="67" spans="2:4" ht="12.75">
      <c r="B67">
        <v>6</v>
      </c>
      <c r="C67" s="2">
        <v>0.000153882</v>
      </c>
      <c r="D67" s="2">
        <v>-0.000366715</v>
      </c>
    </row>
    <row r="68" spans="2:4" ht="12.75">
      <c r="B68">
        <v>7</v>
      </c>
      <c r="C68" s="2">
        <v>0.000319719</v>
      </c>
      <c r="D68" s="2">
        <v>0.000834377</v>
      </c>
    </row>
    <row r="69" spans="2:4" ht="12.75">
      <c r="B69">
        <v>8</v>
      </c>
      <c r="C69" s="2">
        <v>-0.000106899</v>
      </c>
      <c r="D69" s="2">
        <v>0.001523</v>
      </c>
    </row>
    <row r="70" spans="2:4" ht="12.75">
      <c r="B70">
        <v>9</v>
      </c>
      <c r="C70" s="2">
        <v>-0.00226638</v>
      </c>
      <c r="D70" s="2">
        <v>-0.00316215</v>
      </c>
    </row>
    <row r="71" spans="2:4" ht="12.75">
      <c r="B71">
        <v>10</v>
      </c>
      <c r="C71" s="2">
        <v>-0.0017146</v>
      </c>
      <c r="D71" s="2">
        <v>-0.00482128</v>
      </c>
    </row>
    <row r="72" spans="2:4" ht="12.75">
      <c r="B72">
        <v>11</v>
      </c>
      <c r="C72" s="2">
        <v>0.00579646</v>
      </c>
      <c r="D72" s="2">
        <v>0.00728036</v>
      </c>
    </row>
    <row r="73" spans="2:4" ht="12.75">
      <c r="B73">
        <v>12</v>
      </c>
      <c r="C73" s="2">
        <v>0.0155516</v>
      </c>
      <c r="D73" s="2">
        <v>0.0196199</v>
      </c>
    </row>
    <row r="74" spans="2:4" ht="12.75">
      <c r="B74">
        <v>13</v>
      </c>
      <c r="C74" s="2">
        <v>-0.0705863</v>
      </c>
      <c r="D74" s="2">
        <v>-0.054067</v>
      </c>
    </row>
    <row r="75" spans="2:4" ht="12.75">
      <c r="B75">
        <v>14</v>
      </c>
      <c r="C75" s="2">
        <v>-0.132699</v>
      </c>
      <c r="D75" s="2">
        <v>-0.0828521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4155998</v>
      </c>
      <c r="F76" t="s">
        <v>79</v>
      </c>
      <c r="G76" t="s">
        <v>82</v>
      </c>
      <c r="H76">
        <v>-4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1701.95</v>
      </c>
      <c r="O76" t="s">
        <v>84</v>
      </c>
      <c r="P76" t="s">
        <v>82</v>
      </c>
      <c r="Q76" s="2">
        <v>0.849429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0.249043</v>
      </c>
      <c r="D78" s="2">
        <v>-0.00168217</v>
      </c>
    </row>
    <row r="79" spans="2:4" ht="12.75">
      <c r="B79">
        <v>3</v>
      </c>
      <c r="C79" s="2">
        <v>0.000785766</v>
      </c>
      <c r="D79" s="2">
        <v>0.000166117</v>
      </c>
    </row>
    <row r="80" spans="2:4" ht="12.75">
      <c r="B80">
        <v>4</v>
      </c>
      <c r="C80" s="2">
        <v>-0.000346335</v>
      </c>
      <c r="D80" s="2">
        <v>1.51153E-05</v>
      </c>
    </row>
    <row r="81" spans="2:4" ht="12.75">
      <c r="B81">
        <v>5</v>
      </c>
      <c r="C81" s="2">
        <v>-0.000131413</v>
      </c>
      <c r="D81" s="2">
        <v>-0.000556178</v>
      </c>
    </row>
    <row r="82" spans="2:4" ht="12.75">
      <c r="B82">
        <v>6</v>
      </c>
      <c r="C82" s="2">
        <v>0.000166072</v>
      </c>
      <c r="D82" s="2">
        <v>-0.00037978</v>
      </c>
    </row>
    <row r="83" spans="2:4" ht="12.75">
      <c r="B83">
        <v>7</v>
      </c>
      <c r="C83" s="2">
        <v>0.000317716</v>
      </c>
      <c r="D83" s="2">
        <v>0.000836175</v>
      </c>
    </row>
    <row r="84" spans="2:4" ht="12.75">
      <c r="B84">
        <v>8</v>
      </c>
      <c r="C84" s="2">
        <v>-0.00016905</v>
      </c>
      <c r="D84" s="2">
        <v>0.00160061</v>
      </c>
    </row>
    <row r="85" spans="2:4" ht="12.75">
      <c r="B85">
        <v>9</v>
      </c>
      <c r="C85" s="2">
        <v>-0.00225161</v>
      </c>
      <c r="D85" s="2">
        <v>-0.00320978</v>
      </c>
    </row>
    <row r="86" spans="2:4" ht="12.75">
      <c r="B86">
        <v>10</v>
      </c>
      <c r="C86" s="2">
        <v>-0.00158021</v>
      </c>
      <c r="D86" s="2">
        <v>-0.00488543</v>
      </c>
    </row>
    <row r="87" spans="2:4" ht="12.75">
      <c r="B87">
        <v>11</v>
      </c>
      <c r="C87" s="2">
        <v>0.00585362</v>
      </c>
      <c r="D87" s="2">
        <v>0.00696397</v>
      </c>
    </row>
    <row r="88" spans="2:4" ht="12.75">
      <c r="B88">
        <v>12</v>
      </c>
      <c r="C88" s="2">
        <v>0.015118</v>
      </c>
      <c r="D88" s="2">
        <v>0.0190079</v>
      </c>
    </row>
    <row r="89" spans="2:4" ht="12.75">
      <c r="B89">
        <v>13</v>
      </c>
      <c r="C89" s="2">
        <v>-0.0771702</v>
      </c>
      <c r="D89" s="2">
        <v>-0.0578379</v>
      </c>
    </row>
    <row r="90" spans="2:4" ht="12.75">
      <c r="B90">
        <v>14</v>
      </c>
      <c r="C90" s="2">
        <v>-0.137312</v>
      </c>
      <c r="D90" s="2">
        <v>-0.0888276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4155998</v>
      </c>
      <c r="F91" t="s">
        <v>79</v>
      </c>
      <c r="G91" t="s">
        <v>82</v>
      </c>
      <c r="H91">
        <v>-4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1801.78</v>
      </c>
      <c r="O91" t="s">
        <v>84</v>
      </c>
      <c r="P91" t="s">
        <v>82</v>
      </c>
      <c r="Q91" s="2">
        <v>0.869587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0.248878</v>
      </c>
      <c r="D93" s="2">
        <v>-0.00173753</v>
      </c>
    </row>
    <row r="94" spans="2:4" ht="12.75">
      <c r="B94">
        <v>3</v>
      </c>
      <c r="C94" s="2">
        <v>0.00090054</v>
      </c>
      <c r="D94" s="2">
        <v>0.000159892</v>
      </c>
    </row>
    <row r="95" spans="2:4" ht="12.75">
      <c r="B95">
        <v>4</v>
      </c>
      <c r="C95" s="2">
        <v>-0.00038099</v>
      </c>
      <c r="D95" s="2">
        <v>1.40169E-05</v>
      </c>
    </row>
    <row r="96" spans="2:4" ht="12.75">
      <c r="B96">
        <v>5</v>
      </c>
      <c r="C96" s="2">
        <v>-0.000146368</v>
      </c>
      <c r="D96" s="2">
        <v>-0.000550828</v>
      </c>
    </row>
    <row r="97" spans="2:4" ht="12.75">
      <c r="B97">
        <v>6</v>
      </c>
      <c r="C97" s="2">
        <v>0.000189033</v>
      </c>
      <c r="D97" s="2">
        <v>-0.000357292</v>
      </c>
    </row>
    <row r="98" spans="2:4" ht="12.75">
      <c r="B98">
        <v>7</v>
      </c>
      <c r="C98" s="2">
        <v>0.000318618</v>
      </c>
      <c r="D98" s="2">
        <v>0.000775637</v>
      </c>
    </row>
    <row r="99" spans="2:4" ht="12.75">
      <c r="B99">
        <v>8</v>
      </c>
      <c r="C99" s="2">
        <v>-0.000226699</v>
      </c>
      <c r="D99" s="2">
        <v>0.00153465</v>
      </c>
    </row>
    <row r="100" spans="2:4" ht="12.75">
      <c r="B100">
        <v>9</v>
      </c>
      <c r="C100" s="2">
        <v>-0.00223569</v>
      </c>
      <c r="D100" s="2">
        <v>-0.00288931</v>
      </c>
    </row>
    <row r="101" spans="2:4" ht="12.75">
      <c r="B101">
        <v>10</v>
      </c>
      <c r="C101" s="2">
        <v>-0.00155308</v>
      </c>
      <c r="D101" s="2">
        <v>-0.00498544</v>
      </c>
    </row>
    <row r="102" spans="2:4" ht="12.75">
      <c r="B102">
        <v>11</v>
      </c>
      <c r="C102" s="2">
        <v>0.006297</v>
      </c>
      <c r="D102" s="2">
        <v>0.00595041</v>
      </c>
    </row>
    <row r="103" spans="2:4" ht="12.75">
      <c r="B103">
        <v>12</v>
      </c>
      <c r="C103" s="2">
        <v>0.0131524</v>
      </c>
      <c r="D103" s="2">
        <v>0.0180549</v>
      </c>
    </row>
    <row r="104" spans="2:4" ht="12.75">
      <c r="B104">
        <v>13</v>
      </c>
      <c r="C104" s="2">
        <v>-0.0693192</v>
      </c>
      <c r="D104" s="2">
        <v>-0.052180699999999997</v>
      </c>
    </row>
    <row r="105" spans="2:4" ht="12.75">
      <c r="B105">
        <v>14</v>
      </c>
      <c r="C105" s="2">
        <v>-0.132159</v>
      </c>
      <c r="D105" s="2">
        <v>-0.0911191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5"/>
  <sheetViews>
    <sheetView workbookViewId="0" topLeftCell="T5">
      <selection activeCell="AE51" sqref="AE51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8" width="2.5742187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8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3" max="23" width="12.57421875" style="0" bestFit="1" customWidth="1"/>
  </cols>
  <sheetData>
    <row r="1" spans="1:39" ht="12.75">
      <c r="A1" t="s">
        <v>11</v>
      </c>
      <c r="B1" t="s">
        <v>80</v>
      </c>
      <c r="C1" t="s">
        <v>81</v>
      </c>
      <c r="D1" t="s">
        <v>82</v>
      </c>
      <c r="E1">
        <v>4155915</v>
      </c>
      <c r="F1" t="s">
        <v>79</v>
      </c>
      <c r="G1" t="s">
        <v>82</v>
      </c>
      <c r="H1">
        <v>-3</v>
      </c>
      <c r="I1" t="s">
        <v>83</v>
      </c>
      <c r="J1" t="s">
        <v>82</v>
      </c>
      <c r="K1">
        <v>0</v>
      </c>
      <c r="L1" t="s">
        <v>62</v>
      </c>
      <c r="M1" t="s">
        <v>82</v>
      </c>
      <c r="N1">
        <v>503.52</v>
      </c>
      <c r="O1" t="s">
        <v>84</v>
      </c>
      <c r="P1" t="s">
        <v>82</v>
      </c>
      <c r="Q1" s="2">
        <v>0.233895</v>
      </c>
      <c r="S1" t="s">
        <v>60</v>
      </c>
      <c r="T1">
        <v>15</v>
      </c>
      <c r="U1" s="5">
        <v>1</v>
      </c>
      <c r="V1" s="5"/>
      <c r="W1" s="5">
        <v>1</v>
      </c>
      <c r="X1" s="5">
        <v>3</v>
      </c>
      <c r="Y1" s="5">
        <f aca="true" t="shared" si="0" ref="Y1:AE1">X1+1</f>
        <v>4</v>
      </c>
      <c r="Z1" s="5">
        <f t="shared" si="0"/>
        <v>5</v>
      </c>
      <c r="AA1" s="5">
        <f t="shared" si="0"/>
        <v>6</v>
      </c>
      <c r="AB1" s="5">
        <f t="shared" si="0"/>
        <v>7</v>
      </c>
      <c r="AC1" s="5">
        <f t="shared" si="0"/>
        <v>8</v>
      </c>
      <c r="AD1" s="5">
        <f t="shared" si="0"/>
        <v>9</v>
      </c>
      <c r="AE1" s="5">
        <f t="shared" si="0"/>
        <v>10</v>
      </c>
      <c r="AF1" s="5">
        <v>3</v>
      </c>
      <c r="AG1" s="5">
        <f aca="true" t="shared" si="1" ref="AG1:AM1">AF1+1</f>
        <v>4</v>
      </c>
      <c r="AH1" s="5">
        <f t="shared" si="1"/>
        <v>5</v>
      </c>
      <c r="AI1" s="5">
        <f t="shared" si="1"/>
        <v>6</v>
      </c>
      <c r="AJ1" s="5">
        <f t="shared" si="1"/>
        <v>7</v>
      </c>
      <c r="AK1" s="5">
        <f t="shared" si="1"/>
        <v>8</v>
      </c>
      <c r="AL1" s="5">
        <f t="shared" si="1"/>
        <v>9</v>
      </c>
      <c r="AM1" s="5">
        <f t="shared" si="1"/>
        <v>10</v>
      </c>
    </row>
    <row r="2" spans="1:20" ht="12.75">
      <c r="A2" t="s">
        <v>11</v>
      </c>
      <c r="B2" t="s">
        <v>57</v>
      </c>
      <c r="C2" t="s">
        <v>58</v>
      </c>
      <c r="D2" t="s">
        <v>59</v>
      </c>
      <c r="S2" t="s">
        <v>85</v>
      </c>
      <c r="T2">
        <v>-1</v>
      </c>
    </row>
    <row r="3" spans="2:39" ht="12.75">
      <c r="B3">
        <v>2</v>
      </c>
      <c r="C3" s="2">
        <v>0.333676</v>
      </c>
      <c r="D3" s="2">
        <v>-0.000227126</v>
      </c>
      <c r="S3" t="s">
        <v>61</v>
      </c>
      <c r="U3" t="s">
        <v>62</v>
      </c>
      <c r="W3" t="s">
        <v>95</v>
      </c>
      <c r="X3" t="s">
        <v>86</v>
      </c>
      <c r="Y3" t="s">
        <v>63</v>
      </c>
      <c r="Z3" t="s">
        <v>64</v>
      </c>
      <c r="AA3" t="s">
        <v>65</v>
      </c>
      <c r="AB3" t="s">
        <v>66</v>
      </c>
      <c r="AC3" t="s">
        <v>87</v>
      </c>
      <c r="AD3" t="s">
        <v>88</v>
      </c>
      <c r="AE3" t="s">
        <v>89</v>
      </c>
      <c r="AF3" t="s">
        <v>90</v>
      </c>
      <c r="AG3" t="s">
        <v>68</v>
      </c>
      <c r="AH3" t="s">
        <v>69</v>
      </c>
      <c r="AI3" t="s">
        <v>70</v>
      </c>
      <c r="AJ3" t="s">
        <v>71</v>
      </c>
      <c r="AK3" t="s">
        <v>91</v>
      </c>
      <c r="AL3" t="s">
        <v>92</v>
      </c>
      <c r="AM3" t="s">
        <v>93</v>
      </c>
    </row>
    <row r="4" spans="2:39" ht="12.75">
      <c r="B4">
        <v>3</v>
      </c>
      <c r="C4" s="2">
        <v>8.41914E-06</v>
      </c>
      <c r="D4" s="2">
        <v>0.000351523</v>
      </c>
      <c r="S4">
        <v>0</v>
      </c>
      <c r="U4" s="6">
        <f aca="true" ca="1" t="shared" si="2" ref="U4:U10">OFFSET($A$1,U$1+$T$1*$S4-1,13)</f>
        <v>503.52</v>
      </c>
      <c r="V4" s="6"/>
      <c r="W4" s="12">
        <f ca="1">OFFSET($A$1,W$1+$T$1*$S4-1,16)*$T$2</f>
        <v>-0.233895</v>
      </c>
      <c r="X4" s="6">
        <f ca="1">-OFFSET($A$1,X$1+$T$1*$S4-1,2)*10000*$T$2</f>
        <v>3336.7599999999998</v>
      </c>
      <c r="Y4" s="6">
        <f aca="true" ca="1" t="shared" si="3" ref="Y4:AE10">OFFSET($A$1,Y$1+$T$1*$S4-1,2)*10000*$T$2</f>
        <v>-0.0841914</v>
      </c>
      <c r="Z4" s="6">
        <f ca="1">-OFFSET($A$1,Z$1+$T$1*$S4-1,2)*10000*$T$2</f>
        <v>-7.02037</v>
      </c>
      <c r="AA4" s="6">
        <f ca="1" t="shared" si="3"/>
        <v>2.0207</v>
      </c>
      <c r="AB4" s="6">
        <f ca="1">-OFFSET($A$1,AB$1+$T$1*$S4-1,2)*10000*$T$2</f>
        <v>4.8789</v>
      </c>
      <c r="AC4" s="6">
        <f ca="1" t="shared" si="3"/>
        <v>-4.44994</v>
      </c>
      <c r="AD4" s="6">
        <f ca="1">-OFFSET($A$1,AD$1+$T$1*$S4-1,2)*10000*$T$2</f>
        <v>-3.6961600000000003</v>
      </c>
      <c r="AE4" s="6">
        <f ca="1" t="shared" si="3"/>
        <v>24.5855</v>
      </c>
      <c r="AF4" s="6">
        <f aca="true" ca="1" t="shared" si="4" ref="AF4:AL10">OFFSET($A$1,AF$1+$T$1*$S4-1,3)*10000*$T$2</f>
        <v>2.27126</v>
      </c>
      <c r="AG4" s="6">
        <f ca="1">-OFFSET($A$1,AG$1+$T$1*$S4-1,3)*10000*$T$2</f>
        <v>3.5152300000000003</v>
      </c>
      <c r="AH4" s="6">
        <f ca="1" t="shared" si="4"/>
        <v>0.0208299</v>
      </c>
      <c r="AI4" s="6">
        <f ca="1">-OFFSET($A$1,AI$1+$T$1*$S4-1,3)*10000*$T$2</f>
        <v>-7.73322</v>
      </c>
      <c r="AJ4" s="6">
        <f ca="1" t="shared" si="4"/>
        <v>5.9568200000000004</v>
      </c>
      <c r="AK4" s="6">
        <f ca="1">-OFFSET($A$1,AK$1+$T$1*$S4-1,3)*10000*$T$2</f>
        <v>11.540700000000001</v>
      </c>
      <c r="AL4" s="6">
        <f ca="1" t="shared" si="4"/>
        <v>-22.8891</v>
      </c>
      <c r="AM4" s="6">
        <f ca="1">-OFFSET($A$1,AM$1+$T$1*$S4-1,3)*10000*$T$2</f>
        <v>-44.3024</v>
      </c>
    </row>
    <row r="5" spans="2:39" ht="12.75">
      <c r="B5">
        <v>4</v>
      </c>
      <c r="C5" s="2">
        <v>-0.000702037</v>
      </c>
      <c r="D5" s="2">
        <v>-2.08299E-06</v>
      </c>
      <c r="S5">
        <v>1</v>
      </c>
      <c r="U5" s="6">
        <f ca="1" t="shared" si="2"/>
        <v>1002.79</v>
      </c>
      <c r="V5" s="6"/>
      <c r="W5" s="12">
        <f aca="true" ca="1" t="shared" si="5" ref="W5:W10">OFFSET($A$1,W$1+$T$1*$S5-1,16)*$T$2</f>
        <v>-0.455016</v>
      </c>
      <c r="X5" s="6">
        <f aca="true" ca="1" t="shared" si="6" ref="X5:X10">-OFFSET($A$1,X$1+$T$1*$S5-1,2)*10000*$T$2</f>
        <v>3334.33</v>
      </c>
      <c r="Y5" s="6">
        <f ca="1" t="shared" si="3"/>
        <v>-1.60688</v>
      </c>
      <c r="Z5" s="6">
        <f aca="true" ca="1" t="shared" si="7" ref="Z5:Z10">-OFFSET($A$1,Z$1+$T$1*$S5-1,2)*10000*$T$2</f>
        <v>-7.347980000000001</v>
      </c>
      <c r="AA5" s="6">
        <f ca="1" t="shared" si="3"/>
        <v>1.84249</v>
      </c>
      <c r="AB5" s="6">
        <f aca="true" ca="1" t="shared" si="8" ref="AB5:AB10">-OFFSET($A$1,AB$1+$T$1*$S5-1,2)*10000*$T$2</f>
        <v>4.63624</v>
      </c>
      <c r="AC5" s="6">
        <f ca="1" t="shared" si="3"/>
        <v>-3.6174399999999998</v>
      </c>
      <c r="AD5" s="6">
        <f aca="true" ca="1" t="shared" si="9" ref="AD5:AD10">-OFFSET($A$1,AD$1+$T$1*$S5-1,2)*10000*$T$2</f>
        <v>-2.29463</v>
      </c>
      <c r="AE5" s="6">
        <f ca="1" t="shared" si="3"/>
        <v>29.741899999999998</v>
      </c>
      <c r="AF5" s="6">
        <f ca="1" t="shared" si="4"/>
        <v>5.121169999999999</v>
      </c>
      <c r="AG5" s="6">
        <f aca="true" ca="1" t="shared" si="10" ref="AG5:AG10">-OFFSET($A$1,AG$1+$T$1*$S5-1,3)*10000*$T$2</f>
        <v>3.36511</v>
      </c>
      <c r="AH5" s="6">
        <f ca="1" t="shared" si="4"/>
        <v>-0.0175698</v>
      </c>
      <c r="AI5" s="6">
        <f aca="true" ca="1" t="shared" si="11" ref="AI5:AI10">-OFFSET($A$1,AI$1+$T$1*$S5-1,3)*10000*$T$2</f>
        <v>-7.71664</v>
      </c>
      <c r="AJ5" s="6">
        <f ca="1" t="shared" si="4"/>
        <v>5.573289999999999</v>
      </c>
      <c r="AK5" s="6">
        <f aca="true" ca="1" t="shared" si="12" ref="AK5:AK10">-OFFSET($A$1,AK$1+$T$1*$S5-1,3)*10000*$T$2</f>
        <v>11.4313</v>
      </c>
      <c r="AL5" s="6">
        <f ca="1" t="shared" si="4"/>
        <v>-22.816</v>
      </c>
      <c r="AM5" s="6">
        <f aca="true" ca="1" t="shared" si="13" ref="AM5:AM10">-OFFSET($A$1,AM$1+$T$1*$S5-1,3)*10000*$T$2</f>
        <v>-38.0775</v>
      </c>
    </row>
    <row r="6" spans="2:39" ht="12.75">
      <c r="B6">
        <v>5</v>
      </c>
      <c r="C6" s="2">
        <v>-0.00020207</v>
      </c>
      <c r="D6" s="2">
        <v>-0.000773322</v>
      </c>
      <c r="S6">
        <v>2</v>
      </c>
      <c r="U6" s="6">
        <f ca="1" t="shared" si="2"/>
        <v>1302.46</v>
      </c>
      <c r="V6" s="6"/>
      <c r="W6" s="12">
        <f ca="1" t="shared" si="5"/>
        <v>-0.554891</v>
      </c>
      <c r="X6" s="6">
        <f ca="1" t="shared" si="6"/>
        <v>3332.0499999999997</v>
      </c>
      <c r="Y6" s="6">
        <f ca="1" t="shared" si="3"/>
        <v>-3.39203</v>
      </c>
      <c r="Z6" s="6">
        <f ca="1" t="shared" si="7"/>
        <v>-7.81538</v>
      </c>
      <c r="AA6" s="6">
        <f ca="1" t="shared" si="3"/>
        <v>1.4754500000000002</v>
      </c>
      <c r="AB6" s="6">
        <f ca="1" t="shared" si="8"/>
        <v>4.34586</v>
      </c>
      <c r="AC6" s="6">
        <f ca="1" t="shared" si="3"/>
        <v>-4.08196</v>
      </c>
      <c r="AD6" s="6">
        <f ca="1" t="shared" si="9"/>
        <v>-3.6008299999999998</v>
      </c>
      <c r="AE6" s="6">
        <f ca="1" t="shared" si="3"/>
        <v>26.3961</v>
      </c>
      <c r="AF6" s="6">
        <f ca="1" t="shared" si="4"/>
        <v>10.933200000000001</v>
      </c>
      <c r="AG6" s="6">
        <f ca="1" t="shared" si="10"/>
        <v>3.25591</v>
      </c>
      <c r="AH6" s="6">
        <f ca="1" t="shared" si="4"/>
        <v>-0.189639</v>
      </c>
      <c r="AI6" s="6">
        <f ca="1" t="shared" si="11"/>
        <v>-7.61252</v>
      </c>
      <c r="AJ6" s="6">
        <f ca="1" t="shared" si="4"/>
        <v>5.5261700000000005</v>
      </c>
      <c r="AK6" s="6">
        <f ca="1" t="shared" si="12"/>
        <v>11.403599999999999</v>
      </c>
      <c r="AL6" s="6">
        <f ca="1" t="shared" si="4"/>
        <v>-22.279</v>
      </c>
      <c r="AM6" s="6">
        <f ca="1" t="shared" si="13"/>
        <v>-42.1394</v>
      </c>
    </row>
    <row r="7" spans="2:39" ht="12.75">
      <c r="B7">
        <v>6</v>
      </c>
      <c r="C7" s="2">
        <v>0.00048789</v>
      </c>
      <c r="D7" s="2">
        <v>-0.000595682</v>
      </c>
      <c r="S7">
        <v>3</v>
      </c>
      <c r="U7" s="6">
        <f ca="1" t="shared" si="2"/>
        <v>1502.18</v>
      </c>
      <c r="V7" s="6"/>
      <c r="W7" s="12">
        <f ca="1" t="shared" si="5"/>
        <v>-0.601698</v>
      </c>
      <c r="X7" s="6">
        <f ca="1" t="shared" si="6"/>
        <v>3330.47</v>
      </c>
      <c r="Y7" s="6">
        <f ca="1" t="shared" si="3"/>
        <v>-4.67488</v>
      </c>
      <c r="Z7" s="6">
        <f ca="1" t="shared" si="7"/>
        <v>-8.00963</v>
      </c>
      <c r="AA7" s="6">
        <f ca="1" t="shared" si="3"/>
        <v>1.52282</v>
      </c>
      <c r="AB7" s="6">
        <f ca="1" t="shared" si="8"/>
        <v>4.27063</v>
      </c>
      <c r="AC7" s="6">
        <f ca="1" t="shared" si="3"/>
        <v>-4.27153</v>
      </c>
      <c r="AD7" s="6">
        <f ca="1" t="shared" si="9"/>
        <v>-2.6693000000000002</v>
      </c>
      <c r="AE7" s="6">
        <f ca="1" t="shared" si="3"/>
        <v>27.1941</v>
      </c>
      <c r="AF7" s="6">
        <f ca="1" t="shared" si="4"/>
        <v>16.5665</v>
      </c>
      <c r="AG7" s="6">
        <f ca="1" t="shared" si="10"/>
        <v>3.1030499999999996</v>
      </c>
      <c r="AH7" s="6">
        <f ca="1" t="shared" si="4"/>
        <v>-0.479087</v>
      </c>
      <c r="AI7" s="6">
        <f ca="1" t="shared" si="11"/>
        <v>-7.716240000000001</v>
      </c>
      <c r="AJ7" s="6">
        <f ca="1" t="shared" si="4"/>
        <v>5.66608</v>
      </c>
      <c r="AK7" s="6">
        <f ca="1" t="shared" si="12"/>
        <v>11.506699999999999</v>
      </c>
      <c r="AL7" s="6">
        <f ca="1" t="shared" si="4"/>
        <v>-20.5468</v>
      </c>
      <c r="AM7" s="6">
        <f ca="1" t="shared" si="13"/>
        <v>-43.8784</v>
      </c>
    </row>
    <row r="8" spans="2:39" ht="12.75">
      <c r="B8">
        <v>7</v>
      </c>
      <c r="C8" s="2">
        <v>0.000444994</v>
      </c>
      <c r="D8" s="2">
        <v>0.00115407</v>
      </c>
      <c r="S8">
        <v>4</v>
      </c>
      <c r="U8" s="6">
        <f ca="1" t="shared" si="2"/>
        <v>1602.04</v>
      </c>
      <c r="V8" s="6"/>
      <c r="W8" s="12">
        <f ca="1" t="shared" si="5"/>
        <v>-0.621155</v>
      </c>
      <c r="X8" s="6">
        <f ca="1" t="shared" si="6"/>
        <v>3329.32</v>
      </c>
      <c r="Y8" s="6">
        <f ca="1" t="shared" si="3"/>
        <v>-5.34247</v>
      </c>
      <c r="Z8" s="6">
        <f ca="1" t="shared" si="7"/>
        <v>-8.19828</v>
      </c>
      <c r="AA8" s="6">
        <f ca="1" t="shared" si="3"/>
        <v>1.30058</v>
      </c>
      <c r="AB8" s="6">
        <f ca="1" t="shared" si="8"/>
        <v>4.32402</v>
      </c>
      <c r="AC8" s="6">
        <f ca="1" t="shared" si="3"/>
        <v>-4.20244</v>
      </c>
      <c r="AD8" s="6">
        <f ca="1" t="shared" si="9"/>
        <v>-3.51155</v>
      </c>
      <c r="AE8" s="6">
        <f ca="1" t="shared" si="3"/>
        <v>28.307599999999997</v>
      </c>
      <c r="AF8" s="6">
        <f ca="1" t="shared" si="4"/>
        <v>19.0014</v>
      </c>
      <c r="AG8" s="6">
        <f ca="1" t="shared" si="10"/>
        <v>3.0537199999999998</v>
      </c>
      <c r="AH8" s="6">
        <f ca="1" t="shared" si="4"/>
        <v>-0.473715</v>
      </c>
      <c r="AI8" s="6">
        <f ca="1" t="shared" si="11"/>
        <v>-7.64242</v>
      </c>
      <c r="AJ8" s="6">
        <f ca="1" t="shared" si="4"/>
        <v>5.22666</v>
      </c>
      <c r="AK8" s="6">
        <f ca="1" t="shared" si="12"/>
        <v>11.1627</v>
      </c>
      <c r="AL8" s="6">
        <f ca="1" t="shared" si="4"/>
        <v>-22.176000000000002</v>
      </c>
      <c r="AM8" s="6">
        <f ca="1" t="shared" si="13"/>
        <v>-43.4802</v>
      </c>
    </row>
    <row r="9" spans="2:39" ht="12.75">
      <c r="B9">
        <v>8</v>
      </c>
      <c r="C9" s="2">
        <v>-0.000369616</v>
      </c>
      <c r="D9" s="2">
        <v>0.00228891</v>
      </c>
      <c r="S9">
        <v>5</v>
      </c>
      <c r="U9" s="6">
        <f ca="1" t="shared" si="2"/>
        <v>1701.94</v>
      </c>
      <c r="V9" s="6"/>
      <c r="W9" s="12">
        <f ca="1" t="shared" si="5"/>
        <v>-0.638386</v>
      </c>
      <c r="X9" s="6">
        <f ca="1" t="shared" si="6"/>
        <v>3328.84</v>
      </c>
      <c r="Y9" s="6">
        <f ca="1" t="shared" si="3"/>
        <v>-5.94397</v>
      </c>
      <c r="Z9" s="6">
        <f ca="1" t="shared" si="7"/>
        <v>-8.33696</v>
      </c>
      <c r="AA9" s="6">
        <f ca="1" t="shared" si="3"/>
        <v>1.43333</v>
      </c>
      <c r="AB9" s="6">
        <f ca="1" t="shared" si="8"/>
        <v>3.56904</v>
      </c>
      <c r="AC9" s="6">
        <f ca="1" t="shared" si="3"/>
        <v>-4.01919</v>
      </c>
      <c r="AD9" s="6">
        <f ca="1" t="shared" si="9"/>
        <v>-1.7552999999999999</v>
      </c>
      <c r="AE9" s="6">
        <f ca="1" t="shared" si="3"/>
        <v>29.298699999999997</v>
      </c>
      <c r="AF9" s="6">
        <f ca="1" t="shared" si="4"/>
        <v>20.9741</v>
      </c>
      <c r="AG9" s="6">
        <f ca="1" t="shared" si="10"/>
        <v>3.0109800000000004</v>
      </c>
      <c r="AH9" s="6">
        <f ca="1" t="shared" si="4"/>
        <v>-0.5268550000000001</v>
      </c>
      <c r="AI9" s="6">
        <f ca="1" t="shared" si="11"/>
        <v>-7.69533</v>
      </c>
      <c r="AJ9" s="6">
        <f ca="1" t="shared" si="4"/>
        <v>5.22418</v>
      </c>
      <c r="AK9" s="6">
        <f ca="1" t="shared" si="12"/>
        <v>10.9162</v>
      </c>
      <c r="AL9" s="6">
        <f ca="1" t="shared" si="4"/>
        <v>-22.0133</v>
      </c>
      <c r="AM9" s="6">
        <f ca="1" t="shared" si="13"/>
        <v>-43.0858</v>
      </c>
    </row>
    <row r="10" spans="2:39" ht="12.75">
      <c r="B10">
        <v>9</v>
      </c>
      <c r="C10" s="2">
        <v>-0.00245855</v>
      </c>
      <c r="D10" s="2">
        <v>-0.00443024</v>
      </c>
      <c r="S10">
        <v>6</v>
      </c>
      <c r="U10" s="6">
        <f ca="1" t="shared" si="2"/>
        <v>1801.81</v>
      </c>
      <c r="V10" s="6"/>
      <c r="W10" s="12">
        <f ca="1" t="shared" si="5"/>
        <v>-0.653663</v>
      </c>
      <c r="X10" s="6">
        <f ca="1" t="shared" si="6"/>
        <v>3327.91</v>
      </c>
      <c r="Y10" s="6">
        <f ca="1" t="shared" si="3"/>
        <v>-6.56405</v>
      </c>
      <c r="Z10" s="6">
        <f ca="1" t="shared" si="7"/>
        <v>-8.53327</v>
      </c>
      <c r="AA10" s="6">
        <f ca="1" t="shared" si="3"/>
        <v>1.11901</v>
      </c>
      <c r="AB10" s="6">
        <f ca="1" t="shared" si="8"/>
        <v>3.85006</v>
      </c>
      <c r="AC10" s="6">
        <f ca="1" t="shared" si="3"/>
        <v>-4.17924</v>
      </c>
      <c r="AD10" s="6">
        <f ca="1" t="shared" si="9"/>
        <v>-3.08385</v>
      </c>
      <c r="AE10" s="6">
        <f ca="1" t="shared" si="3"/>
        <v>28.532700000000002</v>
      </c>
      <c r="AF10" s="6">
        <f ca="1" t="shared" si="4"/>
        <v>22.013800000000003</v>
      </c>
      <c r="AG10" s="6">
        <f ca="1" t="shared" si="10"/>
        <v>2.98049</v>
      </c>
      <c r="AH10" s="6">
        <f ca="1" t="shared" si="4"/>
        <v>-0.604487</v>
      </c>
      <c r="AI10" s="6">
        <f ca="1" t="shared" si="11"/>
        <v>-7.54333</v>
      </c>
      <c r="AJ10" s="6">
        <f ca="1" t="shared" si="4"/>
        <v>5.50438</v>
      </c>
      <c r="AK10" s="6">
        <f ca="1" t="shared" si="12"/>
        <v>10.838600000000001</v>
      </c>
      <c r="AL10" s="6">
        <f ca="1" t="shared" si="4"/>
        <v>-20.919100000000004</v>
      </c>
      <c r="AM10" s="6">
        <f ca="1" t="shared" si="13"/>
        <v>-44.885799999999996</v>
      </c>
    </row>
    <row r="11" spans="2:39" ht="12.75">
      <c r="B11">
        <v>10</v>
      </c>
      <c r="C11" s="2">
        <v>-0.00169404</v>
      </c>
      <c r="D11" s="2">
        <v>-0.00763626</v>
      </c>
      <c r="U11" s="6"/>
      <c r="V11" s="6"/>
      <c r="W11" s="1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4" ht="12.75">
      <c r="B12">
        <v>11</v>
      </c>
      <c r="C12" s="2">
        <v>0.00805888</v>
      </c>
      <c r="D12" s="2">
        <v>0.00900703</v>
      </c>
    </row>
    <row r="13" spans="2:39" ht="12.75">
      <c r="B13">
        <v>12</v>
      </c>
      <c r="C13" s="2">
        <v>0.0184561</v>
      </c>
      <c r="D13" s="2">
        <v>0.026885</v>
      </c>
      <c r="U13" t="s">
        <v>142</v>
      </c>
      <c r="X13" t="s">
        <v>131</v>
      </c>
      <c r="Y13" t="s">
        <v>63</v>
      </c>
      <c r="Z13" t="s">
        <v>64</v>
      </c>
      <c r="AA13" t="s">
        <v>65</v>
      </c>
      <c r="AB13" t="s">
        <v>66</v>
      </c>
      <c r="AC13" t="s">
        <v>87</v>
      </c>
      <c r="AD13" t="s">
        <v>88</v>
      </c>
      <c r="AE13" t="s">
        <v>89</v>
      </c>
      <c r="AF13" t="s">
        <v>90</v>
      </c>
      <c r="AG13" t="s">
        <v>68</v>
      </c>
      <c r="AH13" t="s">
        <v>69</v>
      </c>
      <c r="AI13" t="s">
        <v>70</v>
      </c>
      <c r="AJ13" t="s">
        <v>71</v>
      </c>
      <c r="AK13" t="s">
        <v>91</v>
      </c>
      <c r="AL13" t="s">
        <v>92</v>
      </c>
      <c r="AM13" t="s">
        <v>93</v>
      </c>
    </row>
    <row r="14" spans="2:39" ht="12.75">
      <c r="B14">
        <v>13</v>
      </c>
      <c r="C14" s="2">
        <v>-0.074063</v>
      </c>
      <c r="D14" s="2">
        <v>-0.0937093</v>
      </c>
      <c r="U14" s="6">
        <f>U4</f>
        <v>503.52</v>
      </c>
      <c r="X14" s="6">
        <f>X4*$W4/'DL x=-1'!$W4-'DL x=-1'!X4</f>
        <v>25.214349050431338</v>
      </c>
      <c r="Y14" s="6">
        <f>Y4*$W4/'DL x=-1'!$W4-'DL x=-1'!Y4</f>
        <v>2.990568590630838</v>
      </c>
      <c r="Z14" s="6">
        <f>Z4*$W4/'DL x=-1'!$W4-'DL x=-1'!Z4</f>
        <v>-5.314347406658911</v>
      </c>
      <c r="AA14" s="6">
        <f>AA4*$W4/'DL x=-1'!$W4-'DL x=-1'!AA4</f>
        <v>1.2086687210126632</v>
      </c>
      <c r="AB14" s="6">
        <f>AB4*$W4/'DL x=-1'!$W4-'DL x=-1'!AB4</f>
        <v>2.099293231033146</v>
      </c>
      <c r="AC14" s="6">
        <f>AC4*$W4/'DL x=-1'!$W4-'DL x=-1'!AC4</f>
        <v>-2.2850487414178673</v>
      </c>
      <c r="AD14" s="6">
        <f>AD4*$W4/'DL x=-1'!$W4-'DL x=-1'!AD4</f>
        <v>2.535245074747282</v>
      </c>
      <c r="AE14" s="6">
        <f>AE4*$W4/'DL x=-1'!$W4-'DL x=-1'!AE4</f>
        <v>-10.730508608176976</v>
      </c>
      <c r="AF14" s="6">
        <f>AF4*$W4/'DL x=-1'!$W4-'DL x=-1'!AF4</f>
        <v>76.47347251837839</v>
      </c>
      <c r="AG14" s="6">
        <f>AG4*$W4/'DL x=-1'!$W4-'DL x=-1'!AG4</f>
        <v>1.0124487887689124</v>
      </c>
      <c r="AH14" s="6">
        <f>AH4*$W4/'DL x=-1'!$W4-'DL x=-1'!AH4</f>
        <v>-0.6995371656699056</v>
      </c>
      <c r="AI14" s="6">
        <f>AI4*$W4/'DL x=-1'!$W4-'DL x=-1'!AI4</f>
        <v>-0.03446002420425387</v>
      </c>
      <c r="AJ14" s="6">
        <f>AJ4*$W4/'DL x=-1'!$W4-'DL x=-1'!AJ4</f>
        <v>1.1611599697642632</v>
      </c>
      <c r="AK14" s="6">
        <f>AK4*$W4/'DL x=-1'!$W4-'DL x=-1'!AK4</f>
        <v>-0.7904655042357405</v>
      </c>
      <c r="AL14" s="6">
        <f>AL4*$W4/'DL x=-1'!$W4-'DL x=-1'!AL4</f>
        <v>-3.8474741590196118</v>
      </c>
      <c r="AM14" s="6">
        <f>AM4*$W4/'DL x=-1'!$W4-'DL x=-1'!AM4</f>
        <v>5.776059034101394</v>
      </c>
    </row>
    <row r="15" spans="2:39" ht="12.75">
      <c r="B15">
        <v>14</v>
      </c>
      <c r="C15" s="2">
        <v>-0.182242</v>
      </c>
      <c r="D15" s="2">
        <v>-0.115347</v>
      </c>
      <c r="U15" s="6">
        <f aca="true" t="shared" si="14" ref="U15:U20">U5</f>
        <v>1002.79</v>
      </c>
      <c r="X15" s="6">
        <f>X5*$W5/'DL x=-1'!$W5-'DL x=-1'!X5</f>
        <v>15.358909339152888</v>
      </c>
      <c r="Y15" s="6">
        <f>Y5*$W5/'DL x=-1'!$W5-'DL x=-1'!Y5</f>
        <v>-1.2866313065710044</v>
      </c>
      <c r="Z15" s="6">
        <f>Z5*$W5/'DL x=-1'!$W5-'DL x=-1'!Z5</f>
        <v>-6.128476229001301</v>
      </c>
      <c r="AA15" s="6">
        <f>AA5*$W5/'DL x=-1'!$W5-'DL x=-1'!AA5</f>
        <v>0.1963731847082606</v>
      </c>
      <c r="AB15" s="6">
        <f>AB5*$W5/'DL x=-1'!$W5-'DL x=-1'!AB5</f>
        <v>2.7264137553375196</v>
      </c>
      <c r="AC15" s="6">
        <f>AC5*$W5/'DL x=-1'!$W5-'DL x=-1'!AC5</f>
        <v>1.8378756994659131</v>
      </c>
      <c r="AD15" s="6">
        <f>AD5*$W5/'DL x=-1'!$W5-'DL x=-1'!AD5</f>
        <v>6.176478091209659</v>
      </c>
      <c r="AE15" s="6">
        <f>AE5*$W5/'DL x=-1'!$W5-'DL x=-1'!AE5</f>
        <v>8.500712000214165</v>
      </c>
      <c r="AF15" s="6">
        <f>AF5*$W5/'DL x=-1'!$W5-'DL x=-1'!AF5</f>
        <v>43.37778908348615</v>
      </c>
      <c r="AG15" s="6">
        <f>AG5*$W5/'DL x=-1'!$W5-'DL x=-1'!AG5</f>
        <v>0.15209438580052925</v>
      </c>
      <c r="AH15" s="6">
        <f>AH5*$W5/'DL x=-1'!$W5-'DL x=-1'!AH5</f>
        <v>-0.3791129640783327</v>
      </c>
      <c r="AI15" s="6">
        <f>AI5*$W5/'DL x=-1'!$W5-'DL x=-1'!AI5</f>
        <v>0.6585297894440956</v>
      </c>
      <c r="AJ15" s="6">
        <f>AJ5*$W5/'DL x=-1'!$W5-'DL x=-1'!AJ5</f>
        <v>-0.4390530991741102</v>
      </c>
      <c r="AK15" s="6">
        <f>AK5*$W5/'DL x=-1'!$W5-'DL x=-1'!AK5</f>
        <v>1.7543621856050962</v>
      </c>
      <c r="AL15" s="6">
        <f>AL5*$W5/'DL x=-1'!$W5-'DL x=-1'!AL5</f>
        <v>-2.5622116615578108</v>
      </c>
      <c r="AM15" s="6">
        <f>AM5*$W5/'DL x=-1'!$W5-'DL x=-1'!AM5</f>
        <v>13.184175927289274</v>
      </c>
    </row>
    <row r="16" spans="1:39" ht="12.75">
      <c r="A16" t="s">
        <v>11</v>
      </c>
      <c r="B16" t="s">
        <v>80</v>
      </c>
      <c r="C16" t="s">
        <v>81</v>
      </c>
      <c r="D16" t="s">
        <v>82</v>
      </c>
      <c r="E16">
        <v>4155915</v>
      </c>
      <c r="F16" t="s">
        <v>79</v>
      </c>
      <c r="G16" t="s">
        <v>82</v>
      </c>
      <c r="H16">
        <v>-3</v>
      </c>
      <c r="I16" t="s">
        <v>83</v>
      </c>
      <c r="J16" t="s">
        <v>82</v>
      </c>
      <c r="K16">
        <v>0</v>
      </c>
      <c r="L16" t="s">
        <v>62</v>
      </c>
      <c r="M16" t="s">
        <v>82</v>
      </c>
      <c r="N16">
        <v>1002.79</v>
      </c>
      <c r="O16" t="s">
        <v>84</v>
      </c>
      <c r="P16" t="s">
        <v>82</v>
      </c>
      <c r="Q16" s="2">
        <v>0.455016</v>
      </c>
      <c r="U16" s="6">
        <f t="shared" si="14"/>
        <v>1302.46</v>
      </c>
      <c r="X16" s="6">
        <f>X6*$W6/'DL x=-1'!$W6-'DL x=-1'!X6</f>
        <v>5.595637066695417</v>
      </c>
      <c r="Y16" s="6">
        <f>Y6*$W6/'DL x=-1'!$W6-'DL x=-1'!Y6</f>
        <v>-6.274734793385256</v>
      </c>
      <c r="Z16" s="6">
        <f>Z6*$W6/'DL x=-1'!$W6-'DL x=-1'!Z6</f>
        <v>-7.242512459302326</v>
      </c>
      <c r="AA16" s="6">
        <f>AA6*$W6/'DL x=-1'!$W6-'DL x=-1'!AA6</f>
        <v>-1.0181372775888544</v>
      </c>
      <c r="AB16" s="6">
        <f>AB6*$W6/'DL x=-1'!$W6-'DL x=-1'!AB6</f>
        <v>2.0389268169153123</v>
      </c>
      <c r="AC16" s="6">
        <f>AC6*$W6/'DL x=-1'!$W6-'DL x=-1'!AC6</f>
        <v>0.1790529488810897</v>
      </c>
      <c r="AD16" s="6">
        <f>AD6*$W6/'DL x=-1'!$W6-'DL x=-1'!AD6</f>
        <v>1.8349723149956105</v>
      </c>
      <c r="AE16" s="6">
        <f>AE6*$W6/'DL x=-1'!$W6-'DL x=-1'!AE6</f>
        <v>1.3314419323168067</v>
      </c>
      <c r="AF16" s="6">
        <f>AF6*$W6/'DL x=-1'!$W6-'DL x=-1'!AF6</f>
        <v>-3.1660010026327257</v>
      </c>
      <c r="AG16" s="6">
        <f>AG6*$W6/'DL x=-1'!$W6-'DL x=-1'!AG6</f>
        <v>-1.8395364863426948</v>
      </c>
      <c r="AH16" s="6">
        <f>AH6*$W6/'DL x=-1'!$W6-'DL x=-1'!AH6</f>
        <v>-0.8330113797114963</v>
      </c>
      <c r="AI16" s="6">
        <f>AI6*$W6/'DL x=-1'!$W6-'DL x=-1'!AI6</f>
        <v>0.26059203971039935</v>
      </c>
      <c r="AJ16" s="6">
        <f>AJ6*$W6/'DL x=-1'!$W6-'DL x=-1'!AJ6</f>
        <v>-1.689899180177708</v>
      </c>
      <c r="AK16" s="6">
        <f>AK6*$W6/'DL x=-1'!$W6-'DL x=-1'!AK6</f>
        <v>1.3113616037735838</v>
      </c>
      <c r="AL16" s="6">
        <f>AL6*$W6/'DL x=-1'!$W6-'DL x=-1'!AL6</f>
        <v>1.8757537242211555</v>
      </c>
      <c r="AM16" s="6">
        <f>AM6*$W6/'DL x=-1'!$W6-'DL x=-1'!AM6</f>
        <v>7.003717609697219</v>
      </c>
    </row>
    <row r="17" spans="1:39" ht="12.75">
      <c r="A17" t="s">
        <v>11</v>
      </c>
      <c r="B17" t="s">
        <v>57</v>
      </c>
      <c r="C17" t="s">
        <v>58</v>
      </c>
      <c r="D17" t="s">
        <v>59</v>
      </c>
      <c r="U17" s="6">
        <f t="shared" si="14"/>
        <v>1502.18</v>
      </c>
      <c r="X17" s="6">
        <f>X7*$W7/'DL x=-1'!$W7-'DL x=-1'!X7</f>
        <v>-0.6935898875562998</v>
      </c>
      <c r="Y17" s="6">
        <f>Y7*$W7/'DL x=-1'!$W7-'DL x=-1'!Y7</f>
        <v>-9.69488707506942</v>
      </c>
      <c r="Z17" s="6">
        <f>Z7*$W7/'DL x=-1'!$W7-'DL x=-1'!Z7</f>
        <v>-7.604199820634605</v>
      </c>
      <c r="AA17" s="6">
        <f>AA7*$W7/'DL x=-1'!$W7-'DL x=-1'!AA7</f>
        <v>-1.4391820200610033</v>
      </c>
      <c r="AB17" s="6">
        <f>AB7*$W7/'DL x=-1'!$W7-'DL x=-1'!AB7</f>
        <v>1.778517517413011</v>
      </c>
      <c r="AC17" s="6">
        <f>AC7*$W7/'DL x=-1'!$W7-'DL x=-1'!AC7</f>
        <v>0.3033432998983301</v>
      </c>
      <c r="AD17" s="6">
        <f>AD7*$W7/'DL x=-1'!$W7-'DL x=-1'!AD7</f>
        <v>-1.485061500933246</v>
      </c>
      <c r="AE17" s="6">
        <f>AE7*$W7/'DL x=-1'!$W7-'DL x=-1'!AE7</f>
        <v>-6.897768940348101</v>
      </c>
      <c r="AF17" s="6">
        <f>AF7*$W7/'DL x=-1'!$W7-'DL x=-1'!AF7</f>
        <v>-47.06835554257272</v>
      </c>
      <c r="AG17" s="6">
        <f>AG7*$W7/'DL x=-1'!$W7-'DL x=-1'!AG7</f>
        <v>-3.5225546199487106</v>
      </c>
      <c r="AH17" s="6">
        <f>AH7*$W7/'DL x=-1'!$W7-'DL x=-1'!AH7</f>
        <v>-1.0839206852911272</v>
      </c>
      <c r="AI17" s="6">
        <f>AI7*$W7/'DL x=-1'!$W7-'DL x=-1'!AI7</f>
        <v>0.17174330050532305</v>
      </c>
      <c r="AJ17" s="6">
        <f>AJ7*$W7/'DL x=-1'!$W7-'DL x=-1'!AJ7</f>
        <v>-0.8612797238197878</v>
      </c>
      <c r="AK17" s="6">
        <f>AK7*$W7/'DL x=-1'!$W7-'DL x=-1'!AK7</f>
        <v>1.0298593817812076</v>
      </c>
      <c r="AL17" s="6">
        <f>AL7*$W7/'DL x=-1'!$W7-'DL x=-1'!AL7</f>
        <v>7.089267925158204</v>
      </c>
      <c r="AM17" s="6">
        <f>AM7*$W7/'DL x=-1'!$W7-'DL x=-1'!AM7</f>
        <v>-5.491504095661526</v>
      </c>
    </row>
    <row r="18" spans="2:39" ht="12.75">
      <c r="B18">
        <v>2</v>
      </c>
      <c r="C18" s="2">
        <v>0.333433</v>
      </c>
      <c r="D18" s="2">
        <v>-0.000512117</v>
      </c>
      <c r="U18" s="6">
        <f t="shared" si="14"/>
        <v>1602.04</v>
      </c>
      <c r="X18" s="6">
        <f>X8*$W8/'DL x=-1'!$W8-'DL x=-1'!X8</f>
        <v>-3.6747888869304006</v>
      </c>
      <c r="Y18" s="6">
        <f>Y8*$W8/'DL x=-1'!$W8-'DL x=-1'!Y8</f>
        <v>-11.723846343041593</v>
      </c>
      <c r="Z18" s="6">
        <f>Z8*$W8/'DL x=-1'!$W8-'DL x=-1'!Z8</f>
        <v>-7.990483327455475</v>
      </c>
      <c r="AA18" s="6">
        <f>AA8*$W8/'DL x=-1'!$W8-'DL x=-1'!AA8</f>
        <v>-2.486579287701561</v>
      </c>
      <c r="AB18" s="6">
        <f>AB8*$W8/'DL x=-1'!$W8-'DL x=-1'!AB8</f>
        <v>2.0429504863927583</v>
      </c>
      <c r="AC18" s="6">
        <f>AC8*$W8/'DL x=-1'!$W8-'DL x=-1'!AC8</f>
        <v>-0.1659371607986042</v>
      </c>
      <c r="AD18" s="6">
        <f>AD8*$W8/'DL x=-1'!$W8-'DL x=-1'!AD8</f>
        <v>-1.361069242393075</v>
      </c>
      <c r="AE18" s="6">
        <f>AE8*$W8/'DL x=-1'!$W8-'DL x=-1'!AE8</f>
        <v>-1.8668891298810877</v>
      </c>
      <c r="AF18" s="6">
        <f>AF8*$W8/'DL x=-1'!$W8-'DL x=-1'!AF8</f>
        <v>-65.64127533356844</v>
      </c>
      <c r="AG18" s="6">
        <f>AG8*$W8/'DL x=-1'!$W8-'DL x=-1'!AG8</f>
        <v>-4.366601787848509</v>
      </c>
      <c r="AH18" s="6">
        <f>AH8*$W8/'DL x=-1'!$W8-'DL x=-1'!AH8</f>
        <v>-1.0921039496120615</v>
      </c>
      <c r="AI18" s="6">
        <f>AI8*$W8/'DL x=-1'!$W8-'DL x=-1'!AI8</f>
        <v>0.12354895717000502</v>
      </c>
      <c r="AJ18" s="6">
        <f>AJ8*$W8/'DL x=-1'!$W8-'DL x=-1'!AJ8</f>
        <v>-2.137821464468347</v>
      </c>
      <c r="AK18" s="6">
        <f>AK8*$W8/'DL x=-1'!$W8-'DL x=-1'!AK8</f>
        <v>1.2331817536589682</v>
      </c>
      <c r="AL18" s="6">
        <f>AL8*$W8/'DL x=-1'!$W8-'DL x=-1'!AL8</f>
        <v>2.0953935813789286</v>
      </c>
      <c r="AM18" s="6">
        <f>AM8*$W8/'DL x=-1'!$W8-'DL x=-1'!AM8</f>
        <v>-0.6327170546053367</v>
      </c>
    </row>
    <row r="19" spans="2:39" ht="12.75">
      <c r="B19">
        <v>3</v>
      </c>
      <c r="C19" s="2">
        <v>0.000160688</v>
      </c>
      <c r="D19" s="2">
        <v>0.000336511</v>
      </c>
      <c r="U19" s="6">
        <f t="shared" si="14"/>
        <v>1701.94</v>
      </c>
      <c r="X19" s="6">
        <f>X9*$W9/'DL x=-1'!$W9-'DL x=-1'!X9</f>
        <v>-6.770456792301047</v>
      </c>
      <c r="Y19" s="6">
        <f>Y9*$W9/'DL x=-1'!$W9-'DL x=-1'!Y9</f>
        <v>-13.351756112141247</v>
      </c>
      <c r="Z19" s="6">
        <f>Z9*$W9/'DL x=-1'!$W9-'DL x=-1'!Z9</f>
        <v>-8.64119270152391</v>
      </c>
      <c r="AA19" s="6">
        <f>AA9*$W9/'DL x=-1'!$W9-'DL x=-1'!AA9</f>
        <v>-2.5002299757375255</v>
      </c>
      <c r="AB19" s="6">
        <f>AB9*$W9/'DL x=-1'!$W9-'DL x=-1'!AB9</f>
        <v>-0.5571440631300959</v>
      </c>
      <c r="AC19" s="6">
        <f>AC9*$W9/'DL x=-1'!$W9-'DL x=-1'!AC9</f>
        <v>1.7016417479467485</v>
      </c>
      <c r="AD19" s="6">
        <f>AD9*$W9/'DL x=-1'!$W9-'DL x=-1'!AD9</f>
        <v>5.229938223167089</v>
      </c>
      <c r="AE19" s="6">
        <f>AE9*$W9/'DL x=-1'!$W9-'DL x=-1'!AE9</f>
        <v>0.6964749791457052</v>
      </c>
      <c r="AF19" s="6">
        <f>AF9*$W9/'DL x=-1'!$W9-'DL x=-1'!AF9</f>
        <v>-79.48500635590997</v>
      </c>
      <c r="AG19" s="6">
        <f>AG9*$W9/'DL x=-1'!$W9-'DL x=-1'!AG9</f>
        <v>-5.138615517114813</v>
      </c>
      <c r="AH19" s="6">
        <f>AH9*$W9/'DL x=-1'!$W9-'DL x=-1'!AH9</f>
        <v>-1.232072925615738</v>
      </c>
      <c r="AI19" s="6">
        <f>AI9*$W9/'DL x=-1'!$W9-'DL x=-1'!AI9</f>
        <v>1.1595814948352867</v>
      </c>
      <c r="AJ19" s="6">
        <f>AJ9*$W9/'DL x=-1'!$W9-'DL x=-1'!AJ9</f>
        <v>-1.9768682462855551</v>
      </c>
      <c r="AK19" s="6">
        <f>AK9*$W9/'DL x=-1'!$W9-'DL x=-1'!AK9</f>
        <v>0.3579963301221767</v>
      </c>
      <c r="AL19" s="6">
        <f>AL9*$W9/'DL x=-1'!$W9-'DL x=-1'!AL9</f>
        <v>1.8886303013980665</v>
      </c>
      <c r="AM19" s="6">
        <f>AM9*$W9/'DL x=-1'!$W9-'DL x=-1'!AM9</f>
        <v>1.4793063611533341</v>
      </c>
    </row>
    <row r="20" spans="2:39" ht="12.75">
      <c r="B20">
        <v>4</v>
      </c>
      <c r="C20" s="2">
        <v>-0.000734798</v>
      </c>
      <c r="D20" s="2">
        <v>1.75698E-06</v>
      </c>
      <c r="U20" s="6">
        <f t="shared" si="14"/>
        <v>1801.81</v>
      </c>
      <c r="X20" s="6">
        <f>X10*$W10/'DL x=-1'!$W10-'DL x=-1'!X10</f>
        <v>-9.630571902041993</v>
      </c>
      <c r="Y20" s="6">
        <f>Y10*$W10/'DL x=-1'!$W10-'DL x=-1'!Y10</f>
        <v>-15.206206480796176</v>
      </c>
      <c r="Z20" s="6">
        <f>Z10*$W10/'DL x=-1'!$W10-'DL x=-1'!Z10</f>
        <v>-8.84993363874187</v>
      </c>
      <c r="AA20" s="6">
        <f>AA10*$W10/'DL x=-1'!$W10-'DL x=-1'!AA10</f>
        <v>-2.9798219810824524</v>
      </c>
      <c r="AB20" s="6">
        <f>AB10*$W10/'DL x=-1'!$W10-'DL x=-1'!AB10</f>
        <v>1.5503368337313308</v>
      </c>
      <c r="AC20" s="6">
        <f>AC10*$W10/'DL x=-1'!$W10-'DL x=-1'!AC10</f>
        <v>2.177553562541018</v>
      </c>
      <c r="AD20" s="6">
        <f>AD10*$W10/'DL x=-1'!$W10-'DL x=-1'!AD10</f>
        <v>1.297842030331383</v>
      </c>
      <c r="AE20" s="6">
        <f>AE10*$W10/'DL x=-1'!$W10-'DL x=-1'!AE10</f>
        <v>-5.3356733511150765</v>
      </c>
      <c r="AF20" s="6">
        <f>AF10*$W10/'DL x=-1'!$W10-'DL x=-1'!AF10</f>
        <v>-89.23270005911733</v>
      </c>
      <c r="AG20" s="6">
        <f>AG10*$W10/'DL x=-1'!$W10-'DL x=-1'!AG10</f>
        <v>-5.2823397781936166</v>
      </c>
      <c r="AH20" s="6">
        <f>AH10*$W10/'DL x=-1'!$W10-'DL x=-1'!AH10</f>
        <v>-1.5889646017027657</v>
      </c>
      <c r="AI20" s="6">
        <f>AI10*$W10/'DL x=-1'!$W10-'DL x=-1'!AI10</f>
        <v>0.7003977517258058</v>
      </c>
      <c r="AJ20" s="6">
        <f>AJ10*$W10/'DL x=-1'!$W10-'DL x=-1'!AJ10</f>
        <v>-0.4790952653065048</v>
      </c>
      <c r="AK20" s="6">
        <f>AK10*$W10/'DL x=-1'!$W10-'DL x=-1'!AK10</f>
        <v>0.15175659809987252</v>
      </c>
      <c r="AL20" s="6">
        <f>AL10*$W10/'DL x=-1'!$W10-'DL x=-1'!AL10</f>
        <v>4.854589035363325</v>
      </c>
      <c r="AM20" s="6">
        <f>AM10*$W10/'DL x=-1'!$W10-'DL x=-1'!AM10</f>
        <v>-14.163880524328846</v>
      </c>
    </row>
    <row r="21" spans="2:33" ht="12.75">
      <c r="B21">
        <v>5</v>
      </c>
      <c r="C21" s="2">
        <v>-0.000184249</v>
      </c>
      <c r="D21" s="2">
        <v>-0.000771664</v>
      </c>
      <c r="U21" s="6"/>
      <c r="AG21" s="1"/>
    </row>
    <row r="22" spans="2:33" ht="12.75">
      <c r="B22">
        <v>6</v>
      </c>
      <c r="C22" s="2">
        <v>0.000463624</v>
      </c>
      <c r="D22" s="2">
        <v>-0.000557329</v>
      </c>
      <c r="AG22" s="1"/>
    </row>
    <row r="23" spans="2:33" ht="12.75">
      <c r="B23">
        <v>7</v>
      </c>
      <c r="C23" s="2">
        <v>0.000361744</v>
      </c>
      <c r="D23" s="2">
        <v>0.00114313</v>
      </c>
      <c r="U23" t="s">
        <v>96</v>
      </c>
      <c r="AG23" s="1"/>
    </row>
    <row r="24" spans="2:33" ht="12.75">
      <c r="B24">
        <v>8</v>
      </c>
      <c r="C24" s="2">
        <v>-0.000229463</v>
      </c>
      <c r="D24" s="2">
        <v>0.0022816</v>
      </c>
      <c r="U24" t="s">
        <v>97</v>
      </c>
      <c r="V24" s="11">
        <f>H1</f>
        <v>-3</v>
      </c>
      <c r="X24">
        <v>1</v>
      </c>
      <c r="Y24">
        <v>2</v>
      </c>
      <c r="Z24">
        <v>3</v>
      </c>
      <c r="AA24">
        <v>4</v>
      </c>
      <c r="AB24">
        <v>5</v>
      </c>
      <c r="AC24">
        <v>6</v>
      </c>
      <c r="AD24">
        <v>7</v>
      </c>
      <c r="AE24">
        <v>8</v>
      </c>
      <c r="AG24" s="1"/>
    </row>
    <row r="25" spans="2:33" ht="12.75">
      <c r="B25">
        <v>9</v>
      </c>
      <c r="C25" s="2">
        <v>-0.00297419</v>
      </c>
      <c r="D25" s="2">
        <v>-0.00380775</v>
      </c>
      <c r="AG25" s="1"/>
    </row>
    <row r="26" spans="2:33" ht="12.75">
      <c r="B26">
        <v>10</v>
      </c>
      <c r="C26" s="2">
        <v>-0.00148052</v>
      </c>
      <c r="D26" s="2">
        <v>-0.00690365</v>
      </c>
      <c r="U26" t="s">
        <v>62</v>
      </c>
      <c r="V26" s="6">
        <f>U4</f>
        <v>503.52</v>
      </c>
      <c r="X26" s="13"/>
      <c r="AG26" s="1"/>
    </row>
    <row r="27" spans="2:33" ht="12.75">
      <c r="B27">
        <v>11</v>
      </c>
      <c r="C27" s="2">
        <v>0.00762414</v>
      </c>
      <c r="D27" s="2">
        <v>0.00880994</v>
      </c>
      <c r="V27" s="13" t="s">
        <v>98</v>
      </c>
      <c r="W27" s="13" t="s">
        <v>79</v>
      </c>
      <c r="AF27" t="s">
        <v>99</v>
      </c>
      <c r="AG27" s="1"/>
    </row>
    <row r="28" spans="2:33" ht="12.75">
      <c r="B28">
        <v>12</v>
      </c>
      <c r="C28" s="2">
        <v>0.0178988</v>
      </c>
      <c r="D28" s="2">
        <v>0.0297756</v>
      </c>
      <c r="V28" s="11">
        <f>$V$24-W28</f>
        <v>-2.5</v>
      </c>
      <c r="W28">
        <v>-0.5</v>
      </c>
      <c r="X28" s="4">
        <f>X$14*$W28^X$24</f>
        <v>-12.607174525215669</v>
      </c>
      <c r="Y28" s="4">
        <f>Y$14*$W28^Y$24</f>
        <v>0.7476421476577095</v>
      </c>
      <c r="Z28" s="4">
        <f aca="true" t="shared" si="15" ref="Z28:AE38">Z$14*$W28^Z$24</f>
        <v>0.6642934258323638</v>
      </c>
      <c r="AA28" s="4">
        <f t="shared" si="15"/>
        <v>0.07554179506329145</v>
      </c>
      <c r="AB28" s="4">
        <f t="shared" si="15"/>
        <v>-0.0656029134697858</v>
      </c>
      <c r="AC28" s="4">
        <f t="shared" si="15"/>
        <v>-0.035703886584654176</v>
      </c>
      <c r="AD28" s="4">
        <f t="shared" si="15"/>
        <v>-0.01980660214646314</v>
      </c>
      <c r="AE28" s="4">
        <f t="shared" si="15"/>
        <v>-0.04191604925069131</v>
      </c>
      <c r="AF28" s="4">
        <f>SUM(X28:AE28)</f>
        <v>-11.282726608113899</v>
      </c>
      <c r="AG28" s="1"/>
    </row>
    <row r="29" spans="2:32" ht="12.75">
      <c r="B29">
        <v>13</v>
      </c>
      <c r="C29" s="2">
        <v>-0.0921225</v>
      </c>
      <c r="D29" s="2">
        <v>-0.0708901</v>
      </c>
      <c r="V29" s="11">
        <f aca="true" t="shared" si="16" ref="V29:V38">$V$24-W29</f>
        <v>-2.6</v>
      </c>
      <c r="W29">
        <v>-0.4</v>
      </c>
      <c r="X29" s="4">
        <f aca="true" t="shared" si="17" ref="X29:Y38">X$14*$W29^X$24</f>
        <v>-10.085739620172536</v>
      </c>
      <c r="Y29" s="4">
        <f t="shared" si="17"/>
        <v>0.4784909745009342</v>
      </c>
      <c r="Z29" s="4">
        <f t="shared" si="15"/>
        <v>0.34011823402617036</v>
      </c>
      <c r="AA29" s="4">
        <f t="shared" si="15"/>
        <v>0.03094191925792419</v>
      </c>
      <c r="AB29" s="4">
        <f t="shared" si="15"/>
        <v>-0.021496762685779425</v>
      </c>
      <c r="AC29" s="4">
        <f t="shared" si="15"/>
        <v>-0.00935955964484759</v>
      </c>
      <c r="AD29" s="4">
        <f t="shared" si="15"/>
        <v>-0.00415374553046595</v>
      </c>
      <c r="AE29" s="4">
        <f t="shared" si="15"/>
        <v>-0.007032346121454869</v>
      </c>
      <c r="AF29" s="4">
        <f aca="true" t="shared" si="18" ref="AF29:AF38">SUM(X29:AE29)</f>
        <v>-9.278230906370059</v>
      </c>
    </row>
    <row r="30" spans="2:32" ht="12.75">
      <c r="B30">
        <v>14</v>
      </c>
      <c r="C30" s="2">
        <v>-0.167609</v>
      </c>
      <c r="D30" s="2">
        <v>-0.152278</v>
      </c>
      <c r="V30" s="11">
        <f t="shared" si="16"/>
        <v>-2.7</v>
      </c>
      <c r="W30">
        <v>-0.3</v>
      </c>
      <c r="X30" s="4">
        <f t="shared" si="17"/>
        <v>-7.564304715129401</v>
      </c>
      <c r="Y30" s="4">
        <f t="shared" si="17"/>
        <v>0.26915117315677545</v>
      </c>
      <c r="Z30" s="4">
        <f t="shared" si="15"/>
        <v>0.14348737997979058</v>
      </c>
      <c r="AA30" s="4">
        <f t="shared" si="15"/>
        <v>0.00979021664020257</v>
      </c>
      <c r="AB30" s="4">
        <f t="shared" si="15"/>
        <v>-0.005101282551410544</v>
      </c>
      <c r="AC30" s="4">
        <f t="shared" si="15"/>
        <v>-0.0016658005324936252</v>
      </c>
      <c r="AD30" s="4">
        <f t="shared" si="15"/>
        <v>-0.0005544580978472305</v>
      </c>
      <c r="AE30" s="4">
        <f t="shared" si="15"/>
        <v>-0.0007040286697824913</v>
      </c>
      <c r="AF30" s="4">
        <f t="shared" si="18"/>
        <v>-7.149901515204167</v>
      </c>
    </row>
    <row r="31" spans="1:32" ht="12.75">
      <c r="A31" t="s">
        <v>11</v>
      </c>
      <c r="B31" t="s">
        <v>80</v>
      </c>
      <c r="C31" t="s">
        <v>81</v>
      </c>
      <c r="D31" t="s">
        <v>82</v>
      </c>
      <c r="E31">
        <v>4155915</v>
      </c>
      <c r="F31" t="s">
        <v>79</v>
      </c>
      <c r="G31" t="s">
        <v>82</v>
      </c>
      <c r="H31">
        <v>-3</v>
      </c>
      <c r="I31" t="s">
        <v>83</v>
      </c>
      <c r="J31" t="s">
        <v>82</v>
      </c>
      <c r="K31">
        <v>0</v>
      </c>
      <c r="L31" t="s">
        <v>62</v>
      </c>
      <c r="M31" t="s">
        <v>82</v>
      </c>
      <c r="N31">
        <v>1302.46</v>
      </c>
      <c r="O31" t="s">
        <v>84</v>
      </c>
      <c r="P31" t="s">
        <v>82</v>
      </c>
      <c r="Q31" s="2">
        <v>0.554891</v>
      </c>
      <c r="V31" s="11">
        <f t="shared" si="16"/>
        <v>-2.8</v>
      </c>
      <c r="W31">
        <v>-0.2</v>
      </c>
      <c r="X31" s="4">
        <f t="shared" si="17"/>
        <v>-5.042869810086268</v>
      </c>
      <c r="Y31" s="4">
        <f t="shared" si="17"/>
        <v>0.11962274362523355</v>
      </c>
      <c r="Z31" s="4">
        <f t="shared" si="15"/>
        <v>0.042514779253271295</v>
      </c>
      <c r="AA31" s="4">
        <f t="shared" si="15"/>
        <v>0.001933869953620262</v>
      </c>
      <c r="AB31" s="4">
        <f t="shared" si="15"/>
        <v>-0.000671773833930607</v>
      </c>
      <c r="AC31" s="4">
        <f t="shared" si="15"/>
        <v>-0.0001462431194507436</v>
      </c>
      <c r="AD31" s="4">
        <f t="shared" si="15"/>
        <v>-3.2451136956765236E-05</v>
      </c>
      <c r="AE31" s="4">
        <f t="shared" si="15"/>
        <v>-2.747010203693308E-05</v>
      </c>
      <c r="AF31" s="4">
        <f t="shared" si="18"/>
        <v>-4.8796763554465175</v>
      </c>
    </row>
    <row r="32" spans="1:32" ht="12.75">
      <c r="A32" t="s">
        <v>11</v>
      </c>
      <c r="B32" t="s">
        <v>57</v>
      </c>
      <c r="C32" t="s">
        <v>58</v>
      </c>
      <c r="D32" t="s">
        <v>59</v>
      </c>
      <c r="V32" s="11">
        <f t="shared" si="16"/>
        <v>-2.9</v>
      </c>
      <c r="W32">
        <v>-0.1</v>
      </c>
      <c r="X32" s="4">
        <f t="shared" si="17"/>
        <v>-2.521434905043134</v>
      </c>
      <c r="Y32" s="4">
        <f t="shared" si="17"/>
        <v>0.029905685906308387</v>
      </c>
      <c r="Z32" s="4">
        <f t="shared" si="15"/>
        <v>0.005314347406658912</v>
      </c>
      <c r="AA32" s="4">
        <f t="shared" si="15"/>
        <v>0.00012086687210126637</v>
      </c>
      <c r="AB32" s="4">
        <f t="shared" si="15"/>
        <v>-2.099293231033147E-05</v>
      </c>
      <c r="AC32" s="4">
        <f t="shared" si="15"/>
        <v>-2.2850487414178687E-06</v>
      </c>
      <c r="AD32" s="4">
        <f t="shared" si="15"/>
        <v>-2.535245074747284E-07</v>
      </c>
      <c r="AE32" s="4">
        <f t="shared" si="15"/>
        <v>-1.0730508608176985E-07</v>
      </c>
      <c r="AF32" s="4">
        <f t="shared" si="18"/>
        <v>-2.486117643668711</v>
      </c>
    </row>
    <row r="33" spans="2:32" ht="12.75">
      <c r="B33">
        <v>2</v>
      </c>
      <c r="C33" s="2">
        <v>0.333205</v>
      </c>
      <c r="D33" s="2">
        <v>-0.00109332</v>
      </c>
      <c r="V33" s="11">
        <f t="shared" si="16"/>
        <v>-3</v>
      </c>
      <c r="W33">
        <v>0</v>
      </c>
      <c r="X33" s="4">
        <f t="shared" si="17"/>
        <v>0</v>
      </c>
      <c r="Y33" s="4">
        <f t="shared" si="17"/>
        <v>0</v>
      </c>
      <c r="Z33" s="4">
        <f t="shared" si="15"/>
        <v>0</v>
      </c>
      <c r="AA33" s="4">
        <f t="shared" si="15"/>
        <v>0</v>
      </c>
      <c r="AB33" s="4">
        <f t="shared" si="15"/>
        <v>0</v>
      </c>
      <c r="AC33" s="4">
        <f t="shared" si="15"/>
        <v>0</v>
      </c>
      <c r="AD33" s="4">
        <f t="shared" si="15"/>
        <v>0</v>
      </c>
      <c r="AE33" s="4">
        <f t="shared" si="15"/>
        <v>0</v>
      </c>
      <c r="AF33" s="4">
        <f t="shared" si="18"/>
        <v>0</v>
      </c>
    </row>
    <row r="34" spans="2:32" ht="12.75">
      <c r="B34">
        <v>3</v>
      </c>
      <c r="C34" s="2">
        <v>0.000339203</v>
      </c>
      <c r="D34" s="2">
        <v>0.000325591</v>
      </c>
      <c r="V34" s="11">
        <f t="shared" si="16"/>
        <v>-3.1</v>
      </c>
      <c r="W34">
        <v>0.1</v>
      </c>
      <c r="X34" s="4">
        <f t="shared" si="17"/>
        <v>2.521434905043134</v>
      </c>
      <c r="Y34" s="4">
        <f t="shared" si="17"/>
        <v>0.029905685906308387</v>
      </c>
      <c r="Z34" s="4">
        <f t="shared" si="15"/>
        <v>-0.005314347406658912</v>
      </c>
      <c r="AA34" s="4">
        <f t="shared" si="15"/>
        <v>0.00012086687210126637</v>
      </c>
      <c r="AB34" s="4">
        <f t="shared" si="15"/>
        <v>2.099293231033147E-05</v>
      </c>
      <c r="AC34" s="4">
        <f t="shared" si="15"/>
        <v>-2.2850487414178687E-06</v>
      </c>
      <c r="AD34" s="4">
        <f t="shared" si="15"/>
        <v>2.535245074747284E-07</v>
      </c>
      <c r="AE34" s="4">
        <f t="shared" si="15"/>
        <v>-1.0730508608176985E-07</v>
      </c>
      <c r="AF34" s="4">
        <f t="shared" si="18"/>
        <v>2.546165964517875</v>
      </c>
    </row>
    <row r="35" spans="2:32" ht="12.75">
      <c r="B35">
        <v>4</v>
      </c>
      <c r="C35" s="2">
        <v>-0.000781538</v>
      </c>
      <c r="D35" s="2">
        <v>1.89639E-05</v>
      </c>
      <c r="V35" s="11">
        <f t="shared" si="16"/>
        <v>-3.2</v>
      </c>
      <c r="W35">
        <v>0.2</v>
      </c>
      <c r="X35" s="4">
        <f t="shared" si="17"/>
        <v>5.042869810086268</v>
      </c>
      <c r="Y35" s="4">
        <f t="shared" si="17"/>
        <v>0.11962274362523355</v>
      </c>
      <c r="Z35" s="4">
        <f t="shared" si="15"/>
        <v>-0.042514779253271295</v>
      </c>
      <c r="AA35" s="4">
        <f t="shared" si="15"/>
        <v>0.001933869953620262</v>
      </c>
      <c r="AB35" s="4">
        <f t="shared" si="15"/>
        <v>0.000671773833930607</v>
      </c>
      <c r="AC35" s="4">
        <f t="shared" si="15"/>
        <v>-0.0001462431194507436</v>
      </c>
      <c r="AD35" s="4">
        <f t="shared" si="15"/>
        <v>3.2451136956765236E-05</v>
      </c>
      <c r="AE35" s="4">
        <f t="shared" si="15"/>
        <v>-2.747010203693308E-05</v>
      </c>
      <c r="AF35" s="4">
        <f t="shared" si="18"/>
        <v>5.122442156161251</v>
      </c>
    </row>
    <row r="36" spans="2:32" ht="12.75">
      <c r="B36">
        <v>5</v>
      </c>
      <c r="C36" s="2">
        <v>-0.000147545</v>
      </c>
      <c r="D36" s="2">
        <v>-0.000761252</v>
      </c>
      <c r="V36" s="11">
        <f t="shared" si="16"/>
        <v>-3.3</v>
      </c>
      <c r="W36">
        <v>0.3</v>
      </c>
      <c r="X36" s="4">
        <f t="shared" si="17"/>
        <v>7.564304715129401</v>
      </c>
      <c r="Y36" s="4">
        <f t="shared" si="17"/>
        <v>0.26915117315677545</v>
      </c>
      <c r="Z36" s="4">
        <f t="shared" si="15"/>
        <v>-0.14348737997979058</v>
      </c>
      <c r="AA36" s="4">
        <f t="shared" si="15"/>
        <v>0.00979021664020257</v>
      </c>
      <c r="AB36" s="4">
        <f t="shared" si="15"/>
        <v>0.005101282551410544</v>
      </c>
      <c r="AC36" s="4">
        <f t="shared" si="15"/>
        <v>-0.0016658005324936252</v>
      </c>
      <c r="AD36" s="4">
        <f t="shared" si="15"/>
        <v>0.0005544580978472305</v>
      </c>
      <c r="AE36" s="4">
        <f t="shared" si="15"/>
        <v>-0.0007040286697824913</v>
      </c>
      <c r="AF36" s="4">
        <f t="shared" si="18"/>
        <v>7.703044636393569</v>
      </c>
    </row>
    <row r="37" spans="2:32" ht="12.75">
      <c r="B37">
        <v>6</v>
      </c>
      <c r="C37" s="2">
        <v>0.000434586</v>
      </c>
      <c r="D37" s="2">
        <v>-0.000552617</v>
      </c>
      <c r="V37" s="11">
        <f t="shared" si="16"/>
        <v>-3.4</v>
      </c>
      <c r="W37">
        <v>0.4</v>
      </c>
      <c r="X37" s="4">
        <f t="shared" si="17"/>
        <v>10.085739620172536</v>
      </c>
      <c r="Y37" s="4">
        <f t="shared" si="17"/>
        <v>0.4784909745009342</v>
      </c>
      <c r="Z37" s="4">
        <f t="shared" si="15"/>
        <v>-0.34011823402617036</v>
      </c>
      <c r="AA37" s="4">
        <f t="shared" si="15"/>
        <v>0.03094191925792419</v>
      </c>
      <c r="AB37" s="4">
        <f t="shared" si="15"/>
        <v>0.021496762685779425</v>
      </c>
      <c r="AC37" s="4">
        <f t="shared" si="15"/>
        <v>-0.00935955964484759</v>
      </c>
      <c r="AD37" s="4">
        <f t="shared" si="15"/>
        <v>0.00415374553046595</v>
      </c>
      <c r="AE37" s="4">
        <f>AE$14*$W37^AE$24</f>
        <v>-0.007032346121454869</v>
      </c>
      <c r="AF37" s="4">
        <f t="shared" si="18"/>
        <v>10.264312882355167</v>
      </c>
    </row>
    <row r="38" spans="2:32" ht="12.75">
      <c r="B38">
        <v>7</v>
      </c>
      <c r="C38" s="2">
        <v>0.000408196</v>
      </c>
      <c r="D38" s="2">
        <v>0.00114036</v>
      </c>
      <c r="V38" s="11">
        <f t="shared" si="16"/>
        <v>-3.5</v>
      </c>
      <c r="W38">
        <v>0.5</v>
      </c>
      <c r="X38" s="4">
        <f>X$14*$W38^X$24</f>
        <v>12.607174525215669</v>
      </c>
      <c r="Y38" s="4">
        <f t="shared" si="17"/>
        <v>0.7476421476577095</v>
      </c>
      <c r="Z38" s="4">
        <f t="shared" si="15"/>
        <v>-0.6642934258323638</v>
      </c>
      <c r="AA38" s="4">
        <f t="shared" si="15"/>
        <v>0.07554179506329145</v>
      </c>
      <c r="AB38" s="4">
        <f t="shared" si="15"/>
        <v>0.0656029134697858</v>
      </c>
      <c r="AC38" s="4">
        <f t="shared" si="15"/>
        <v>-0.035703886584654176</v>
      </c>
      <c r="AD38" s="4">
        <f t="shared" si="15"/>
        <v>0.01980660214646314</v>
      </c>
      <c r="AE38" s="4">
        <f t="shared" si="15"/>
        <v>-0.04191604925069131</v>
      </c>
      <c r="AF38" s="4">
        <f t="shared" si="18"/>
        <v>12.773854621885208</v>
      </c>
    </row>
    <row r="39" spans="2:22" ht="12.75">
      <c r="B39">
        <v>8</v>
      </c>
      <c r="C39" s="2">
        <v>-0.000360083</v>
      </c>
      <c r="D39" s="2">
        <v>0.0022279</v>
      </c>
      <c r="V39" s="11"/>
    </row>
    <row r="40" spans="2:4" ht="12.75">
      <c r="B40">
        <v>9</v>
      </c>
      <c r="C40" s="2">
        <v>-0.00263961</v>
      </c>
      <c r="D40" s="2">
        <v>-0.00421394</v>
      </c>
    </row>
    <row r="41" spans="2:24" ht="12.75">
      <c r="B41">
        <v>10</v>
      </c>
      <c r="C41" s="2">
        <v>-0.00178213</v>
      </c>
      <c r="D41" s="2">
        <v>-0.00705429</v>
      </c>
      <c r="U41" t="s">
        <v>62</v>
      </c>
      <c r="V41" s="6">
        <f>U10</f>
        <v>1801.81</v>
      </c>
      <c r="X41" s="13"/>
    </row>
    <row r="42" spans="2:33" ht="12.75">
      <c r="B42">
        <v>11</v>
      </c>
      <c r="C42" s="2">
        <v>0.00822564</v>
      </c>
      <c r="D42" s="2">
        <v>0.00964563</v>
      </c>
      <c r="V42" s="13" t="s">
        <v>98</v>
      </c>
      <c r="W42" s="13" t="s">
        <v>79</v>
      </c>
      <c r="AF42" t="s">
        <v>99</v>
      </c>
      <c r="AG42" t="s">
        <v>144</v>
      </c>
    </row>
    <row r="43" spans="2:33" ht="12.75">
      <c r="B43">
        <v>12</v>
      </c>
      <c r="C43" s="2">
        <v>0.0193886</v>
      </c>
      <c r="D43" s="2">
        <v>0.0270328</v>
      </c>
      <c r="V43" s="11">
        <f>$V$24-W43</f>
        <v>-2.5</v>
      </c>
      <c r="W43">
        <v>-0.5</v>
      </c>
      <c r="X43" s="4">
        <f>X$20*$W43^X$24</f>
        <v>4.815285951020996</v>
      </c>
      <c r="Y43" s="4">
        <f>Y$20*$W43^Y$24</f>
        <v>-3.801551620199044</v>
      </c>
      <c r="Z43" s="4">
        <f aca="true" t="shared" si="19" ref="Z43:AE53">Z$20*$W43^Z$24</f>
        <v>1.1062417048427338</v>
      </c>
      <c r="AA43" s="4">
        <f t="shared" si="19"/>
        <v>-0.18623887381765328</v>
      </c>
      <c r="AB43" s="4">
        <f t="shared" si="19"/>
        <v>-0.04844802605410409</v>
      </c>
      <c r="AC43" s="4">
        <f t="shared" si="19"/>
        <v>0.034024274414703404</v>
      </c>
      <c r="AD43" s="4">
        <f t="shared" si="19"/>
        <v>-0.010139390861963929</v>
      </c>
      <c r="AE43" s="4">
        <f t="shared" si="19"/>
        <v>-0.020842474027793267</v>
      </c>
      <c r="AF43" s="4">
        <f>SUM(X43:AE43)</f>
        <v>1.888331545317875</v>
      </c>
      <c r="AG43" s="4">
        <f>AF43-$AF$43+'DL x=-2'!$AG$53</f>
        <v>-1.77883933567579</v>
      </c>
    </row>
    <row r="44" spans="2:33" ht="12.75">
      <c r="B44">
        <v>13</v>
      </c>
      <c r="C44" s="2">
        <v>-0.0882628</v>
      </c>
      <c r="D44" s="2">
        <v>-0.0771051</v>
      </c>
      <c r="V44" s="11">
        <f aca="true" t="shared" si="20" ref="V44:V53">$V$24-W44</f>
        <v>-2.6</v>
      </c>
      <c r="W44">
        <v>-0.4</v>
      </c>
      <c r="X44" s="4">
        <f aca="true" t="shared" si="21" ref="X44:Y53">X$20*$W44^X$24</f>
        <v>3.8522287608167973</v>
      </c>
      <c r="Y44" s="4">
        <f t="shared" si="21"/>
        <v>-2.4329930369273884</v>
      </c>
      <c r="Z44" s="4">
        <f t="shared" si="19"/>
        <v>0.5663957528794799</v>
      </c>
      <c r="AA44" s="4">
        <f t="shared" si="19"/>
        <v>-0.07628344271571082</v>
      </c>
      <c r="AB44" s="4">
        <f t="shared" si="19"/>
        <v>-0.015875449177408837</v>
      </c>
      <c r="AC44" s="4">
        <f t="shared" si="19"/>
        <v>0.008919259392168014</v>
      </c>
      <c r="AD44" s="4">
        <f t="shared" si="19"/>
        <v>-0.002126384382494939</v>
      </c>
      <c r="AE44" s="4">
        <f t="shared" si="19"/>
        <v>-0.0034967868873867795</v>
      </c>
      <c r="AF44" s="4">
        <f aca="true" t="shared" si="22" ref="AF44:AF53">SUM(X44:AE44)</f>
        <v>1.8967686729980553</v>
      </c>
      <c r="AG44" s="4">
        <f>AF44-$AF$43+'DL x=-2'!$AG$53</f>
        <v>-1.7704022079956097</v>
      </c>
    </row>
    <row r="45" spans="2:33" ht="12.75">
      <c r="B45">
        <v>14</v>
      </c>
      <c r="C45" s="2">
        <v>-0.172116</v>
      </c>
      <c r="D45" s="2">
        <v>-0.143865</v>
      </c>
      <c r="V45" s="11">
        <f t="shared" si="20"/>
        <v>-2.7</v>
      </c>
      <c r="W45">
        <v>-0.3</v>
      </c>
      <c r="X45" s="4">
        <f t="shared" si="21"/>
        <v>2.8891715706125978</v>
      </c>
      <c r="Y45" s="4">
        <f t="shared" si="21"/>
        <v>-1.3685585832716558</v>
      </c>
      <c r="Z45" s="4">
        <f t="shared" si="19"/>
        <v>0.2389482082460305</v>
      </c>
      <c r="AA45" s="4">
        <f t="shared" si="19"/>
        <v>-0.024136558046767863</v>
      </c>
      <c r="AB45" s="4">
        <f t="shared" si="19"/>
        <v>-0.0037673185059671336</v>
      </c>
      <c r="AC45" s="4">
        <f t="shared" si="19"/>
        <v>0.0015874365470924018</v>
      </c>
      <c r="AD45" s="4">
        <f t="shared" si="19"/>
        <v>-0.0002838380520334734</v>
      </c>
      <c r="AE45" s="4">
        <f t="shared" si="19"/>
        <v>-0.0003500735285666601</v>
      </c>
      <c r="AF45" s="4">
        <f t="shared" si="22"/>
        <v>1.7326108440007297</v>
      </c>
      <c r="AG45" s="4">
        <f>AF45-$AF$43+'DL x=-2'!$AG$53</f>
        <v>-1.9345600369929352</v>
      </c>
    </row>
    <row r="46" spans="1:33" ht="12.75">
      <c r="A46" t="s">
        <v>11</v>
      </c>
      <c r="B46" t="s">
        <v>80</v>
      </c>
      <c r="C46" t="s">
        <v>81</v>
      </c>
      <c r="D46" t="s">
        <v>82</v>
      </c>
      <c r="E46">
        <v>4155915</v>
      </c>
      <c r="F46" t="s">
        <v>79</v>
      </c>
      <c r="G46" t="s">
        <v>82</v>
      </c>
      <c r="H46">
        <v>-3</v>
      </c>
      <c r="I46" t="s">
        <v>83</v>
      </c>
      <c r="J46" t="s">
        <v>82</v>
      </c>
      <c r="K46">
        <v>0</v>
      </c>
      <c r="L46" t="s">
        <v>62</v>
      </c>
      <c r="M46" t="s">
        <v>82</v>
      </c>
      <c r="N46">
        <v>1502.18</v>
      </c>
      <c r="O46" t="s">
        <v>84</v>
      </c>
      <c r="P46" t="s">
        <v>82</v>
      </c>
      <c r="Q46" s="2">
        <v>0.601698</v>
      </c>
      <c r="V46" s="11">
        <f t="shared" si="20"/>
        <v>-2.8</v>
      </c>
      <c r="W46">
        <v>-0.2</v>
      </c>
      <c r="X46" s="4">
        <f t="shared" si="21"/>
        <v>1.9261143804083987</v>
      </c>
      <c r="Y46" s="4">
        <f t="shared" si="21"/>
        <v>-0.6082482592318471</v>
      </c>
      <c r="Z46" s="4">
        <f t="shared" si="19"/>
        <v>0.07079946910993498</v>
      </c>
      <c r="AA46" s="4">
        <f t="shared" si="19"/>
        <v>-0.004767715169731926</v>
      </c>
      <c r="AB46" s="4">
        <f t="shared" si="19"/>
        <v>-0.0004961077867940262</v>
      </c>
      <c r="AC46" s="4">
        <f t="shared" si="19"/>
        <v>0.00013936342800262522</v>
      </c>
      <c r="AD46" s="4">
        <f t="shared" si="19"/>
        <v>-1.6612377988241712E-05</v>
      </c>
      <c r="AE46" s="4">
        <f t="shared" si="19"/>
        <v>-1.3659323778854607E-05</v>
      </c>
      <c r="AF46" s="4">
        <f>SUM(X46:AE46)</f>
        <v>1.383510859056196</v>
      </c>
      <c r="AG46" s="4">
        <f>AF46-$AF$43+'DL x=-2'!$AG$53</f>
        <v>-2.283660021937469</v>
      </c>
    </row>
    <row r="47" spans="1:33" ht="12.75">
      <c r="A47" t="s">
        <v>11</v>
      </c>
      <c r="B47" t="s">
        <v>57</v>
      </c>
      <c r="C47" t="s">
        <v>58</v>
      </c>
      <c r="D47" t="s">
        <v>59</v>
      </c>
      <c r="V47" s="11">
        <f t="shared" si="20"/>
        <v>-2.9</v>
      </c>
      <c r="W47">
        <v>-0.1</v>
      </c>
      <c r="X47" s="4">
        <f t="shared" si="21"/>
        <v>0.9630571902041993</v>
      </c>
      <c r="Y47" s="4">
        <f t="shared" si="21"/>
        <v>-0.15206206480796178</v>
      </c>
      <c r="Z47" s="4">
        <f t="shared" si="19"/>
        <v>0.008849933638741873</v>
      </c>
      <c r="AA47" s="4">
        <f t="shared" si="19"/>
        <v>-0.0002979821981082454</v>
      </c>
      <c r="AB47" s="4">
        <f t="shared" si="19"/>
        <v>-1.5503368337313318E-05</v>
      </c>
      <c r="AC47" s="4">
        <f t="shared" si="19"/>
        <v>2.177553562541019E-06</v>
      </c>
      <c r="AD47" s="4">
        <f t="shared" si="19"/>
        <v>-1.2978420303313838E-07</v>
      </c>
      <c r="AE47" s="4">
        <f t="shared" si="19"/>
        <v>-5.335673351115081E-08</v>
      </c>
      <c r="AF47" s="4">
        <f t="shared" si="22"/>
        <v>0.8195335678811598</v>
      </c>
      <c r="AG47" s="4">
        <f>AF47-$AF$43+'DL x=-2'!$AG$53</f>
        <v>-2.847637313112505</v>
      </c>
    </row>
    <row r="48" spans="2:33" ht="12.75">
      <c r="B48">
        <v>2</v>
      </c>
      <c r="C48" s="2">
        <v>0.333047</v>
      </c>
      <c r="D48" s="2">
        <v>-0.00165665</v>
      </c>
      <c r="V48" s="11">
        <f t="shared" si="20"/>
        <v>-3</v>
      </c>
      <c r="W48">
        <v>0</v>
      </c>
      <c r="X48" s="4">
        <f t="shared" si="21"/>
        <v>0</v>
      </c>
      <c r="Y48" s="4">
        <f t="shared" si="21"/>
        <v>0</v>
      </c>
      <c r="Z48" s="4">
        <f t="shared" si="19"/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22"/>
        <v>0</v>
      </c>
      <c r="AG48" s="4">
        <f>AF48-$AF$43+'DL x=-2'!$AG$53</f>
        <v>-3.667170880993665</v>
      </c>
    </row>
    <row r="49" spans="2:33" ht="12.75">
      <c r="B49">
        <v>3</v>
      </c>
      <c r="C49" s="2">
        <v>0.000467488</v>
      </c>
      <c r="D49" s="2">
        <v>0.000310305</v>
      </c>
      <c r="V49" s="11">
        <f t="shared" si="20"/>
        <v>-3.1</v>
      </c>
      <c r="W49">
        <v>0.1</v>
      </c>
      <c r="X49" s="4">
        <f t="shared" si="21"/>
        <v>-0.9630571902041993</v>
      </c>
      <c r="Y49" s="4">
        <f t="shared" si="21"/>
        <v>-0.15206206480796178</v>
      </c>
      <c r="Z49" s="4">
        <f t="shared" si="19"/>
        <v>-0.008849933638741873</v>
      </c>
      <c r="AA49" s="4">
        <f t="shared" si="19"/>
        <v>-0.0002979821981082454</v>
      </c>
      <c r="AB49" s="4">
        <f t="shared" si="19"/>
        <v>1.5503368337313318E-05</v>
      </c>
      <c r="AC49" s="4">
        <f t="shared" si="19"/>
        <v>2.177553562541019E-06</v>
      </c>
      <c r="AD49" s="4">
        <f t="shared" si="19"/>
        <v>1.2978420303313838E-07</v>
      </c>
      <c r="AE49" s="4">
        <f t="shared" si="19"/>
        <v>-5.335673351115081E-08</v>
      </c>
      <c r="AF49" s="4">
        <f t="shared" si="22"/>
        <v>-1.124249413499642</v>
      </c>
      <c r="AG49" s="4">
        <f>AF49-$AF$43+'DL x=-2'!$AG$53</f>
        <v>-4.791420294493307</v>
      </c>
    </row>
    <row r="50" spans="2:33" ht="12.75">
      <c r="B50">
        <v>4</v>
      </c>
      <c r="C50" s="2">
        <v>-0.000800963</v>
      </c>
      <c r="D50" s="2">
        <v>4.79087E-05</v>
      </c>
      <c r="V50" s="11">
        <f t="shared" si="20"/>
        <v>-3.2</v>
      </c>
      <c r="W50">
        <v>0.2</v>
      </c>
      <c r="X50" s="4">
        <f t="shared" si="21"/>
        <v>-1.9261143804083987</v>
      </c>
      <c r="Y50" s="4">
        <f t="shared" si="21"/>
        <v>-0.6082482592318471</v>
      </c>
      <c r="Z50" s="4">
        <f t="shared" si="19"/>
        <v>-0.07079946910993498</v>
      </c>
      <c r="AA50" s="4">
        <f t="shared" si="19"/>
        <v>-0.004767715169731926</v>
      </c>
      <c r="AB50" s="4">
        <f t="shared" si="19"/>
        <v>0.0004961077867940262</v>
      </c>
      <c r="AC50" s="4">
        <f t="shared" si="19"/>
        <v>0.00013936342800262522</v>
      </c>
      <c r="AD50" s="4">
        <f t="shared" si="19"/>
        <v>1.6612377988241712E-05</v>
      </c>
      <c r="AE50" s="4">
        <f t="shared" si="19"/>
        <v>-1.3659323778854607E-05</v>
      </c>
      <c r="AF50" s="4">
        <f t="shared" si="22"/>
        <v>-2.6092913996509064</v>
      </c>
      <c r="AG50" s="4">
        <f>AF50-$AF$43+'DL x=-2'!$AG$53</f>
        <v>-6.276462280644571</v>
      </c>
    </row>
    <row r="51" spans="2:33" ht="12.75">
      <c r="B51">
        <v>5</v>
      </c>
      <c r="C51" s="2">
        <v>-0.000152282</v>
      </c>
      <c r="D51" s="2">
        <v>-0.000771624</v>
      </c>
      <c r="V51" s="11">
        <f t="shared" si="20"/>
        <v>-3.3</v>
      </c>
      <c r="W51">
        <v>0.3</v>
      </c>
      <c r="X51" s="4">
        <f t="shared" si="21"/>
        <v>-2.8891715706125978</v>
      </c>
      <c r="Y51" s="4">
        <f t="shared" si="21"/>
        <v>-1.3685585832716558</v>
      </c>
      <c r="Z51" s="4">
        <f t="shared" si="19"/>
        <v>-0.2389482082460305</v>
      </c>
      <c r="AA51" s="4">
        <f t="shared" si="19"/>
        <v>-0.024136558046767863</v>
      </c>
      <c r="AB51" s="4">
        <f t="shared" si="19"/>
        <v>0.0037673185059671336</v>
      </c>
      <c r="AC51" s="4">
        <f t="shared" si="19"/>
        <v>0.0015874365470924018</v>
      </c>
      <c r="AD51" s="4">
        <f t="shared" si="19"/>
        <v>0.0002838380520334734</v>
      </c>
      <c r="AE51" s="4">
        <f t="shared" si="19"/>
        <v>-0.0003500735285666601</v>
      </c>
      <c r="AF51" s="4">
        <f t="shared" si="22"/>
        <v>-4.515526400600526</v>
      </c>
      <c r="AG51" s="4">
        <f>AF51-$AF$43+'DL x=-2'!$AG$53</f>
        <v>-8.18269728159419</v>
      </c>
    </row>
    <row r="52" spans="2:33" ht="12.75">
      <c r="B52">
        <v>6</v>
      </c>
      <c r="C52" s="2">
        <v>0.000427063</v>
      </c>
      <c r="D52" s="2">
        <v>-0.000566608</v>
      </c>
      <c r="V52" s="11">
        <f t="shared" si="20"/>
        <v>-3.4</v>
      </c>
      <c r="W52">
        <v>0.4</v>
      </c>
      <c r="X52" s="4">
        <f t="shared" si="21"/>
        <v>-3.8522287608167973</v>
      </c>
      <c r="Y52" s="4">
        <f t="shared" si="21"/>
        <v>-2.4329930369273884</v>
      </c>
      <c r="Z52" s="4">
        <f t="shared" si="19"/>
        <v>-0.5663957528794799</v>
      </c>
      <c r="AA52" s="4">
        <f t="shared" si="19"/>
        <v>-0.07628344271571082</v>
      </c>
      <c r="AB52" s="4">
        <f t="shared" si="19"/>
        <v>0.015875449177408837</v>
      </c>
      <c r="AC52" s="4">
        <f t="shared" si="19"/>
        <v>0.008919259392168014</v>
      </c>
      <c r="AD52" s="4">
        <f>AD$20*$W52^AD$24</f>
        <v>0.002126384382494939</v>
      </c>
      <c r="AE52" s="4">
        <f t="shared" si="19"/>
        <v>-0.0034967868873867795</v>
      </c>
      <c r="AF52" s="4">
        <f t="shared" si="22"/>
        <v>-6.90447668727469</v>
      </c>
      <c r="AG52" s="4">
        <f>AF52-$AF$43+'DL x=-2'!$AG$53</f>
        <v>-10.571647568268354</v>
      </c>
    </row>
    <row r="53" spans="2:33" ht="12.75">
      <c r="B53">
        <v>7</v>
      </c>
      <c r="C53" s="2">
        <v>0.000427153</v>
      </c>
      <c r="D53" s="2">
        <v>0.00115067</v>
      </c>
      <c r="V53" s="11">
        <f t="shared" si="20"/>
        <v>-3.5</v>
      </c>
      <c r="W53">
        <v>0.5</v>
      </c>
      <c r="X53" s="4">
        <f t="shared" si="21"/>
        <v>-4.815285951020996</v>
      </c>
      <c r="Y53" s="4">
        <f t="shared" si="21"/>
        <v>-3.801551620199044</v>
      </c>
      <c r="Z53" s="4">
        <f t="shared" si="19"/>
        <v>-1.1062417048427338</v>
      </c>
      <c r="AA53" s="4">
        <f t="shared" si="19"/>
        <v>-0.18623887381765328</v>
      </c>
      <c r="AB53" s="4">
        <f t="shared" si="19"/>
        <v>0.04844802605410409</v>
      </c>
      <c r="AC53" s="4">
        <f t="shared" si="19"/>
        <v>0.034024274414703404</v>
      </c>
      <c r="AD53" s="4">
        <f t="shared" si="19"/>
        <v>0.010139390861963929</v>
      </c>
      <c r="AE53" s="4">
        <f t="shared" si="19"/>
        <v>-0.020842474027793267</v>
      </c>
      <c r="AF53" s="4">
        <f t="shared" si="22"/>
        <v>-9.837548932577452</v>
      </c>
      <c r="AG53" s="4">
        <f>AF53-$AF$43+'DL x=-2'!$AG$53</f>
        <v>-13.504719813571118</v>
      </c>
    </row>
    <row r="54" spans="2:4" ht="12.75">
      <c r="B54">
        <v>8</v>
      </c>
      <c r="C54" s="2">
        <v>-0.00026693</v>
      </c>
      <c r="D54" s="2">
        <v>0.00205468</v>
      </c>
    </row>
    <row r="55" spans="2:4" ht="12.75">
      <c r="B55">
        <v>9</v>
      </c>
      <c r="C55" s="2">
        <v>-0.00271941</v>
      </c>
      <c r="D55" s="2">
        <v>-0.00438784</v>
      </c>
    </row>
    <row r="56" spans="2:4" ht="12.75">
      <c r="B56">
        <v>10</v>
      </c>
      <c r="C56" s="2">
        <v>-0.00166445</v>
      </c>
      <c r="D56" s="2">
        <v>-0.00678616</v>
      </c>
    </row>
    <row r="57" spans="2:4" ht="12.75">
      <c r="B57">
        <v>11</v>
      </c>
      <c r="C57" s="2">
        <v>0.00777585</v>
      </c>
      <c r="D57" s="2">
        <v>0.00996697</v>
      </c>
    </row>
    <row r="58" spans="2:4" ht="12.75">
      <c r="B58">
        <v>12</v>
      </c>
      <c r="C58" s="2">
        <v>0.0190416</v>
      </c>
      <c r="D58" s="2">
        <v>0.0263117</v>
      </c>
    </row>
    <row r="59" spans="2:4" ht="12.75">
      <c r="B59">
        <v>13</v>
      </c>
      <c r="C59" s="2">
        <v>-0.0916309</v>
      </c>
      <c r="D59" s="2">
        <v>-0.0804488</v>
      </c>
    </row>
    <row r="60" spans="2:4" ht="12.75">
      <c r="B60">
        <v>14</v>
      </c>
      <c r="C60" s="2">
        <v>-0.171646</v>
      </c>
      <c r="D60" s="2">
        <v>-0.125866</v>
      </c>
    </row>
    <row r="61" spans="1:17" ht="12.75">
      <c r="A61" t="s">
        <v>11</v>
      </c>
      <c r="B61" t="s">
        <v>80</v>
      </c>
      <c r="C61" t="s">
        <v>81</v>
      </c>
      <c r="D61" t="s">
        <v>82</v>
      </c>
      <c r="E61">
        <v>4155915</v>
      </c>
      <c r="F61" t="s">
        <v>79</v>
      </c>
      <c r="G61" t="s">
        <v>82</v>
      </c>
      <c r="H61">
        <v>-3</v>
      </c>
      <c r="I61" t="s">
        <v>83</v>
      </c>
      <c r="J61" t="s">
        <v>82</v>
      </c>
      <c r="K61">
        <v>0</v>
      </c>
      <c r="L61" t="s">
        <v>62</v>
      </c>
      <c r="M61" t="s">
        <v>82</v>
      </c>
      <c r="N61">
        <v>1602.04</v>
      </c>
      <c r="O61" t="s">
        <v>84</v>
      </c>
      <c r="P61" t="s">
        <v>82</v>
      </c>
      <c r="Q61" s="2">
        <v>0.621155</v>
      </c>
    </row>
    <row r="62" spans="1:4" ht="12.75">
      <c r="A62" t="s">
        <v>11</v>
      </c>
      <c r="B62" t="s">
        <v>57</v>
      </c>
      <c r="C62" t="s">
        <v>58</v>
      </c>
      <c r="D62" t="s">
        <v>59</v>
      </c>
    </row>
    <row r="63" spans="2:4" ht="12.75">
      <c r="B63">
        <v>2</v>
      </c>
      <c r="C63" s="2">
        <v>0.332932</v>
      </c>
      <c r="D63" s="2">
        <v>-0.00190014</v>
      </c>
    </row>
    <row r="64" spans="2:4" ht="12.75">
      <c r="B64">
        <v>3</v>
      </c>
      <c r="C64" s="2">
        <v>0.000534247</v>
      </c>
      <c r="D64" s="2">
        <v>0.000305372</v>
      </c>
    </row>
    <row r="65" spans="2:4" ht="12.75">
      <c r="B65">
        <v>4</v>
      </c>
      <c r="C65" s="2">
        <v>-0.000819828</v>
      </c>
      <c r="D65" s="2">
        <v>4.73715E-05</v>
      </c>
    </row>
    <row r="66" spans="2:4" ht="12.75">
      <c r="B66">
        <v>5</v>
      </c>
      <c r="C66" s="2">
        <v>-0.000130058</v>
      </c>
      <c r="D66" s="2">
        <v>-0.000764242</v>
      </c>
    </row>
    <row r="67" spans="2:4" ht="12.75">
      <c r="B67">
        <v>6</v>
      </c>
      <c r="C67" s="2">
        <v>0.000432402</v>
      </c>
      <c r="D67" s="2">
        <v>-0.000522666</v>
      </c>
    </row>
    <row r="68" spans="2:4" ht="12.75">
      <c r="B68">
        <v>7</v>
      </c>
      <c r="C68" s="2">
        <v>0.000420244</v>
      </c>
      <c r="D68" s="2">
        <v>0.00111627</v>
      </c>
    </row>
    <row r="69" spans="2:4" ht="12.75">
      <c r="B69">
        <v>8</v>
      </c>
      <c r="C69" s="2">
        <v>-0.000351155</v>
      </c>
      <c r="D69" s="2">
        <v>0.0022176</v>
      </c>
    </row>
    <row r="70" spans="2:4" ht="12.75">
      <c r="B70">
        <v>9</v>
      </c>
      <c r="C70" s="2">
        <v>-0.00283076</v>
      </c>
      <c r="D70" s="2">
        <v>-0.00434802</v>
      </c>
    </row>
    <row r="71" spans="2:4" ht="12.75">
      <c r="B71">
        <v>10</v>
      </c>
      <c r="C71" s="2">
        <v>-0.00177976</v>
      </c>
      <c r="D71" s="2">
        <v>-0.00631436</v>
      </c>
    </row>
    <row r="72" spans="2:4" ht="12.75">
      <c r="B72">
        <v>11</v>
      </c>
      <c r="C72" s="2">
        <v>0.00867655</v>
      </c>
      <c r="D72" s="2">
        <v>0.00994086</v>
      </c>
    </row>
    <row r="73" spans="2:4" ht="12.75">
      <c r="B73">
        <v>12</v>
      </c>
      <c r="C73" s="2">
        <v>0.0169311</v>
      </c>
      <c r="D73" s="2">
        <v>0.0282204</v>
      </c>
    </row>
    <row r="74" spans="2:4" ht="12.75">
      <c r="B74">
        <v>13</v>
      </c>
      <c r="C74" s="2">
        <v>-0.0885856</v>
      </c>
      <c r="D74" s="2">
        <v>-0.0785423</v>
      </c>
    </row>
    <row r="75" spans="2:4" ht="12.75">
      <c r="B75">
        <v>14</v>
      </c>
      <c r="C75" s="2">
        <v>-0.176515</v>
      </c>
      <c r="D75" s="2">
        <v>-0.128552</v>
      </c>
    </row>
    <row r="76" spans="1:17" ht="12.75">
      <c r="A76" t="s">
        <v>11</v>
      </c>
      <c r="B76" t="s">
        <v>80</v>
      </c>
      <c r="C76" t="s">
        <v>81</v>
      </c>
      <c r="D76" t="s">
        <v>82</v>
      </c>
      <c r="E76">
        <v>4155915</v>
      </c>
      <c r="F76" t="s">
        <v>79</v>
      </c>
      <c r="G76" t="s">
        <v>82</v>
      </c>
      <c r="H76">
        <v>-3</v>
      </c>
      <c r="I76" t="s">
        <v>83</v>
      </c>
      <c r="J76" t="s">
        <v>82</v>
      </c>
      <c r="K76">
        <v>0</v>
      </c>
      <c r="L76" t="s">
        <v>62</v>
      </c>
      <c r="M76" t="s">
        <v>82</v>
      </c>
      <c r="N76">
        <v>1701.94</v>
      </c>
      <c r="O76" t="s">
        <v>84</v>
      </c>
      <c r="P76" t="s">
        <v>82</v>
      </c>
      <c r="Q76" s="2">
        <v>0.638386</v>
      </c>
    </row>
    <row r="77" spans="1:4" ht="12.75">
      <c r="A77" t="s">
        <v>11</v>
      </c>
      <c r="B77" t="s">
        <v>57</v>
      </c>
      <c r="C77" t="s">
        <v>58</v>
      </c>
      <c r="D77" t="s">
        <v>59</v>
      </c>
    </row>
    <row r="78" spans="2:4" ht="12.75">
      <c r="B78">
        <v>2</v>
      </c>
      <c r="C78" s="2">
        <v>0.332884</v>
      </c>
      <c r="D78" s="2">
        <v>-0.00209741</v>
      </c>
    </row>
    <row r="79" spans="2:4" ht="12.75">
      <c r="B79">
        <v>3</v>
      </c>
      <c r="C79" s="2">
        <v>0.000594397</v>
      </c>
      <c r="D79" s="2">
        <v>0.000301098</v>
      </c>
    </row>
    <row r="80" spans="2:4" ht="12.75">
      <c r="B80">
        <v>4</v>
      </c>
      <c r="C80" s="2">
        <v>-0.000833696</v>
      </c>
      <c r="D80" s="2">
        <v>5.26855E-05</v>
      </c>
    </row>
    <row r="81" spans="2:4" ht="12.75">
      <c r="B81">
        <v>5</v>
      </c>
      <c r="C81" s="2">
        <v>-0.000143333</v>
      </c>
      <c r="D81" s="2">
        <v>-0.000769533</v>
      </c>
    </row>
    <row r="82" spans="2:4" ht="12.75">
      <c r="B82">
        <v>6</v>
      </c>
      <c r="C82" s="2">
        <v>0.000356904</v>
      </c>
      <c r="D82" s="2">
        <v>-0.000522418</v>
      </c>
    </row>
    <row r="83" spans="2:4" ht="12.75">
      <c r="B83">
        <v>7</v>
      </c>
      <c r="C83" s="2">
        <v>0.000401919</v>
      </c>
      <c r="D83" s="2">
        <v>0.00109162</v>
      </c>
    </row>
    <row r="84" spans="2:4" ht="12.75">
      <c r="B84">
        <v>8</v>
      </c>
      <c r="C84" s="2">
        <v>-0.00017553</v>
      </c>
      <c r="D84" s="2">
        <v>0.00220133</v>
      </c>
    </row>
    <row r="85" spans="2:4" ht="12.75">
      <c r="B85">
        <v>9</v>
      </c>
      <c r="C85" s="2">
        <v>-0.00292987</v>
      </c>
      <c r="D85" s="2">
        <v>-0.00430858</v>
      </c>
    </row>
    <row r="86" spans="2:4" ht="12.75">
      <c r="B86">
        <v>10</v>
      </c>
      <c r="C86" s="2">
        <v>-0.00229118</v>
      </c>
      <c r="D86" s="2">
        <v>-0.00616935</v>
      </c>
    </row>
    <row r="87" spans="2:4" ht="12.75">
      <c r="B87">
        <v>11</v>
      </c>
      <c r="C87" s="2">
        <v>0.00861497</v>
      </c>
      <c r="D87" s="2">
        <v>0.00871479</v>
      </c>
    </row>
    <row r="88" spans="2:4" ht="12.75">
      <c r="B88">
        <v>12</v>
      </c>
      <c r="C88" s="2">
        <v>0.018041</v>
      </c>
      <c r="D88" s="2">
        <v>0.0266065</v>
      </c>
    </row>
    <row r="89" spans="2:4" ht="12.75">
      <c r="B89">
        <v>13</v>
      </c>
      <c r="C89" s="2">
        <v>-0.0993443</v>
      </c>
      <c r="D89" s="2">
        <v>-0.0720746</v>
      </c>
    </row>
    <row r="90" spans="2:4" ht="12.75">
      <c r="B90">
        <v>14</v>
      </c>
      <c r="C90" s="2">
        <v>-0.178942</v>
      </c>
      <c r="D90" s="2">
        <v>-0.121746</v>
      </c>
    </row>
    <row r="91" spans="1:17" ht="12.75">
      <c r="A91" t="s">
        <v>11</v>
      </c>
      <c r="B91" t="s">
        <v>80</v>
      </c>
      <c r="C91" t="s">
        <v>81</v>
      </c>
      <c r="D91" t="s">
        <v>82</v>
      </c>
      <c r="E91">
        <v>4155915</v>
      </c>
      <c r="F91" t="s">
        <v>79</v>
      </c>
      <c r="G91" t="s">
        <v>82</v>
      </c>
      <c r="H91">
        <v>-3</v>
      </c>
      <c r="I91" t="s">
        <v>83</v>
      </c>
      <c r="J91" t="s">
        <v>82</v>
      </c>
      <c r="K91">
        <v>0</v>
      </c>
      <c r="L91" t="s">
        <v>62</v>
      </c>
      <c r="M91" t="s">
        <v>82</v>
      </c>
      <c r="N91">
        <v>1801.81</v>
      </c>
      <c r="O91" t="s">
        <v>84</v>
      </c>
      <c r="P91" t="s">
        <v>82</v>
      </c>
      <c r="Q91" s="2">
        <v>0.653663</v>
      </c>
    </row>
    <row r="92" spans="1:4" ht="12.75">
      <c r="A92" t="s">
        <v>11</v>
      </c>
      <c r="B92" t="s">
        <v>57</v>
      </c>
      <c r="C92" t="s">
        <v>58</v>
      </c>
      <c r="D92" t="s">
        <v>59</v>
      </c>
    </row>
    <row r="93" spans="2:4" ht="12.75">
      <c r="B93">
        <v>2</v>
      </c>
      <c r="C93" s="2">
        <v>0.332791</v>
      </c>
      <c r="D93" s="2">
        <v>-0.00220138</v>
      </c>
    </row>
    <row r="94" spans="2:4" ht="12.75">
      <c r="B94">
        <v>3</v>
      </c>
      <c r="C94" s="2">
        <v>0.000656405</v>
      </c>
      <c r="D94" s="2">
        <v>0.000298049</v>
      </c>
    </row>
    <row r="95" spans="2:4" ht="12.75">
      <c r="B95">
        <v>4</v>
      </c>
      <c r="C95" s="2">
        <v>-0.000853327</v>
      </c>
      <c r="D95" s="2">
        <v>6.04487E-05</v>
      </c>
    </row>
    <row r="96" spans="2:4" ht="12.75">
      <c r="B96">
        <v>5</v>
      </c>
      <c r="C96" s="2">
        <v>-0.000111901</v>
      </c>
      <c r="D96" s="2">
        <v>-0.000754333</v>
      </c>
    </row>
    <row r="97" spans="2:4" ht="12.75">
      <c r="B97">
        <v>6</v>
      </c>
      <c r="C97" s="2">
        <v>0.000385006</v>
      </c>
      <c r="D97" s="2">
        <v>-0.000550438</v>
      </c>
    </row>
    <row r="98" spans="2:4" ht="12.75">
      <c r="B98">
        <v>7</v>
      </c>
      <c r="C98" s="2">
        <v>0.000417924</v>
      </c>
      <c r="D98" s="2">
        <v>0.00108386</v>
      </c>
    </row>
    <row r="99" spans="2:4" ht="12.75">
      <c r="B99">
        <v>8</v>
      </c>
      <c r="C99" s="2">
        <v>-0.000308385</v>
      </c>
      <c r="D99" s="2">
        <v>0.00209191</v>
      </c>
    </row>
    <row r="100" spans="2:4" ht="12.75">
      <c r="B100">
        <v>9</v>
      </c>
      <c r="C100" s="2">
        <v>-0.00285327</v>
      </c>
      <c r="D100" s="2">
        <v>-0.00448858</v>
      </c>
    </row>
    <row r="101" spans="2:4" ht="12.75">
      <c r="B101">
        <v>10</v>
      </c>
      <c r="C101" s="2">
        <v>-0.00299752</v>
      </c>
      <c r="D101" s="2">
        <v>-0.00658721</v>
      </c>
    </row>
    <row r="102" spans="2:4" ht="12.75">
      <c r="B102">
        <v>11</v>
      </c>
      <c r="C102" s="2">
        <v>0.0085769</v>
      </c>
      <c r="D102" s="2">
        <v>0.00908283</v>
      </c>
    </row>
    <row r="103" spans="2:4" ht="12.75">
      <c r="B103">
        <v>12</v>
      </c>
      <c r="C103" s="2">
        <v>0.0173936</v>
      </c>
      <c r="D103" s="2">
        <v>0.0247027</v>
      </c>
    </row>
    <row r="104" spans="2:4" ht="12.75">
      <c r="B104">
        <v>13</v>
      </c>
      <c r="C104" s="2">
        <v>-0.0961245</v>
      </c>
      <c r="D104" s="2">
        <v>-0.0924187</v>
      </c>
    </row>
    <row r="105" spans="2:4" ht="12.75">
      <c r="B105">
        <v>14</v>
      </c>
      <c r="C105" s="2">
        <v>-0.185248</v>
      </c>
      <c r="D105" s="2">
        <v>-0.103002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2003-11-03T22:59:49Z</dcterms:created>
  <dcterms:modified xsi:type="dcterms:W3CDTF">2004-05-03T14:53:51Z</dcterms:modified>
  <cp:category/>
  <cp:version/>
  <cp:contentType/>
  <cp:contentStatus/>
</cp:coreProperties>
</file>