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75" yWindow="65281" windowWidth="11640" windowHeight="9120" tabRatio="664" firstSheet="2" activeTab="3"/>
  </bookViews>
  <sheets>
    <sheet name="Description" sheetId="1" r:id="rId1"/>
    <sheet name="L-F-P Com. Cap Weights" sheetId="2" r:id="rId2"/>
    <sheet name="L-F-P NP Cap Weights" sheetId="3" r:id="rId3"/>
    <sheet name="Parcels Migration Distributions" sheetId="4" r:id="rId4"/>
    <sheet name="HD-Sat-CR Com. Cap Wts." sheetId="5" r:id="rId5"/>
    <sheet name="HD-Sat-CR NP Cap Wts." sheetId="6" r:id="rId6"/>
    <sheet name="L-F-P Current Prices" sheetId="7" r:id="rId7"/>
    <sheet name="HD-Sat-CR Current Prices" sheetId="8" r:id="rId8"/>
    <sheet name="L-F-P New Prices" sheetId="9" r:id="rId9"/>
    <sheet name="HD-Sat-CR New Prices" sheetId="10" r:id="rId10"/>
    <sheet name="LFP Revenue@Current Prices" sheetId="11" r:id="rId11"/>
    <sheet name="LFP IM Adjustment" sheetId="12" r:id="rId12"/>
    <sheet name="HD-Sat-CR Revenue@Curr. Prices" sheetId="13" r:id="rId13"/>
    <sheet name="HD-Sat-CR IM Adjustment" sheetId="14" r:id="rId14"/>
    <sheet name="LFP Revenue@New Prices" sheetId="15" r:id="rId15"/>
    <sheet name="HD-Sat-CR Revenue@New Prices" sheetId="16" r:id="rId16"/>
    <sheet name="Price Change Summary" sheetId="17" r:id="rId17"/>
  </sheets>
  <definedNames>
    <definedName name="_Order1" hidden="1">255</definedName>
    <definedName name="_Order2" hidden="1">255</definedName>
    <definedName name="_Parse_In" hidden="1">#REF!</definedName>
    <definedName name="_Parse_Out" hidden="1">#REF!</definedName>
    <definedName name="_xlnm.Print_Area" localSheetId="0">'Description'!$A$1:$I$41</definedName>
    <definedName name="_xlnm.Print_Area" localSheetId="4">'HD-Sat-CR Com. Cap Wts.'!$A$1:$Q$41</definedName>
    <definedName name="_xlnm.Print_Area" localSheetId="7">'HD-Sat-CR Current Prices'!$A$1:$Q$51</definedName>
    <definedName name="_xlnm.Print_Area" localSheetId="9">'HD-Sat-CR New Prices'!$A$1:$Q$59</definedName>
    <definedName name="_xlnm.Print_Area" localSheetId="5">'HD-Sat-CR NP Cap Wts.'!$A$1:$Q$41</definedName>
    <definedName name="_xlnm.Print_Area" localSheetId="12">'HD-Sat-CR Revenue@Curr. Prices'!$A$1:$Q$68</definedName>
    <definedName name="_xlnm.Print_Area" localSheetId="15">'HD-Sat-CR Revenue@New Prices'!$A$1:$Q$85</definedName>
    <definedName name="_xlnm.Print_Area" localSheetId="1">'L-F-P Com. Cap Weights'!$A$1:$Q$82</definedName>
    <definedName name="_xlnm.Print_Area" localSheetId="8">'L-F-P New Prices'!$A$1:$R$133</definedName>
    <definedName name="_xlnm.Print_Area" localSheetId="2">'L-F-P NP Cap Weights'!$A$1:$Q$73</definedName>
    <definedName name="_xlnm.Print_Area" localSheetId="14">'LFP Revenue@New Prices'!$A$1:$Q$165</definedName>
    <definedName name="_xlnm.Print_Area" localSheetId="16">'Price Change Summary'!$A$1:$H$39</definedName>
  </definedNames>
  <calcPr fullCalcOnLoad="1"/>
</workbook>
</file>

<file path=xl/sharedStrings.xml><?xml version="1.0" encoding="utf-8"?>
<sst xmlns="http://schemas.openxmlformats.org/spreadsheetml/2006/main" count="1440" uniqueCount="234">
  <si>
    <t>DDU</t>
  </si>
  <si>
    <t>Letters</t>
  </si>
  <si>
    <t>Notes</t>
  </si>
  <si>
    <t>Flats</t>
  </si>
  <si>
    <t>Origin</t>
  </si>
  <si>
    <t>DBMC</t>
  </si>
  <si>
    <t>DSCF</t>
  </si>
  <si>
    <t>Parcels</t>
  </si>
  <si>
    <t>Piece-Rated Pieces</t>
  </si>
  <si>
    <t>Pound-Rated Pieces</t>
  </si>
  <si>
    <t>Pound-Rated Pounds</t>
  </si>
  <si>
    <t>Per-Piece Rates</t>
  </si>
  <si>
    <t>Per-Pound Rates</t>
  </si>
  <si>
    <t>Commercial</t>
  </si>
  <si>
    <t>Piece-Rated Pieces: Rate Per Piece</t>
  </si>
  <si>
    <t>Pound-Rated Pieces: Rate Per Piece</t>
  </si>
  <si>
    <t>Pound-Rated Pieces: Rate Per Pound</t>
  </si>
  <si>
    <t>High Density</t>
  </si>
  <si>
    <t>Saturation</t>
  </si>
  <si>
    <t>Nonprofit Rates</t>
  </si>
  <si>
    <t>Commercial Rates</t>
  </si>
  <si>
    <t>Commercial Prices</t>
  </si>
  <si>
    <t>Nonprofit Prices</t>
  </si>
  <si>
    <t>*</t>
  </si>
  <si>
    <t xml:space="preserve">Carrier Route </t>
  </si>
  <si>
    <t>High Density / Saturation Letters</t>
  </si>
  <si>
    <t>High Density / Saturation Flats and Parcels</t>
  </si>
  <si>
    <t>Carrier Route</t>
  </si>
  <si>
    <t>Detached Address Label Surcharge</t>
  </si>
  <si>
    <t>High Density and Saturation Letters</t>
  </si>
  <si>
    <t>High Density and Saturation Flats and Parcels</t>
  </si>
  <si>
    <t>Detached Address Labels</t>
  </si>
  <si>
    <t>Carrier Route Letters, Flats and Parcels</t>
  </si>
  <si>
    <t>Total Commercial Pieces</t>
  </si>
  <si>
    <t>Total Commercial Pound-Rated Pounds</t>
  </si>
  <si>
    <t>Total Nonprofit Pieces</t>
  </si>
  <si>
    <t>Total Nonprofit Pound-Rated Pounds</t>
  </si>
  <si>
    <t>Revenue Summary</t>
  </si>
  <si>
    <t>High Density / Saturation Flats / Parcels</t>
  </si>
  <si>
    <t>Change</t>
  </si>
  <si>
    <t>Standard Mail High Density, Saturation and Carrier Route Revenues at Current Prices</t>
  </si>
  <si>
    <t>Automation</t>
  </si>
  <si>
    <t>Mixed AADC</t>
  </si>
  <si>
    <t>AADC</t>
  </si>
  <si>
    <t>3-digit</t>
  </si>
  <si>
    <t>5-digit</t>
  </si>
  <si>
    <t>Presorted (Nonauto) Machinable</t>
  </si>
  <si>
    <t>Presorted (Nonauto) Nonmachinable</t>
  </si>
  <si>
    <t>Mixed ADC</t>
  </si>
  <si>
    <t>ADC</t>
  </si>
  <si>
    <t>Presorted</t>
  </si>
  <si>
    <t>Machinable</t>
  </si>
  <si>
    <t>Mixed BMC</t>
  </si>
  <si>
    <t>BMC</t>
  </si>
  <si>
    <t>Nonmachinable</t>
  </si>
  <si>
    <t>NFMs</t>
  </si>
  <si>
    <t>Mixed ADC/BMC</t>
  </si>
  <si>
    <t>ADC/BMC</t>
  </si>
  <si>
    <t>Nonbarcoded Surcharge</t>
  </si>
  <si>
    <t>Pieces paid at FCM/Priority Mail rates</t>
  </si>
  <si>
    <t>FCM Rates</t>
  </si>
  <si>
    <t>Priority Mail Rates</t>
  </si>
  <si>
    <t>CMM Pieces</t>
  </si>
  <si>
    <t>RPNs</t>
  </si>
  <si>
    <t>Standard Mail Forwarding Fees</t>
  </si>
  <si>
    <t>Total Regular Commercial Pieces</t>
  </si>
  <si>
    <t>Total Regular Commercial Pound-Rated Pounds</t>
  </si>
  <si>
    <t>Pieces by Product</t>
  </si>
  <si>
    <t>Parcels-NFMs</t>
  </si>
  <si>
    <t>Check</t>
  </si>
  <si>
    <t>Total Nonprofit Regular Pieces</t>
  </si>
  <si>
    <t>Total Nonprofit Regular Pound-Rated Pounds</t>
  </si>
  <si>
    <t>Pieces paid at FCM/Priority Mail rates (Average revenue per piece)</t>
  </si>
  <si>
    <t>CMM</t>
  </si>
  <si>
    <r>
      <t>Piece-Rated Pieces Revenue</t>
    </r>
    <r>
      <rPr>
        <b/>
        <vertAlign val="superscript"/>
        <sz val="12"/>
        <rFont val="Arial"/>
        <family val="2"/>
      </rPr>
      <t>[1]</t>
    </r>
  </si>
  <si>
    <r>
      <t>Pound-Rated Pieces Revenue</t>
    </r>
    <r>
      <rPr>
        <b/>
        <vertAlign val="superscript"/>
        <sz val="12"/>
        <rFont val="Arial"/>
        <family val="2"/>
      </rPr>
      <t>[1]</t>
    </r>
  </si>
  <si>
    <r>
      <t>Pound-Rated Pounds Revenue</t>
    </r>
    <r>
      <rPr>
        <b/>
        <vertAlign val="superscript"/>
        <sz val="12"/>
        <rFont val="Arial"/>
        <family val="2"/>
      </rPr>
      <t>[1]</t>
    </r>
  </si>
  <si>
    <t>Commercial Revenue</t>
  </si>
  <si>
    <r>
      <t>Nonbarcoded Surcharge</t>
    </r>
    <r>
      <rPr>
        <b/>
        <vertAlign val="superscript"/>
        <sz val="12"/>
        <rFont val="Arial"/>
        <family val="2"/>
      </rPr>
      <t>[2]</t>
    </r>
  </si>
  <si>
    <t>Pieces paid at FCM/ Priority Mail Rates</t>
  </si>
  <si>
    <t>Nonprofit Revenue</t>
  </si>
  <si>
    <t>Nonprofit</t>
  </si>
  <si>
    <t>Total</t>
  </si>
  <si>
    <t>Revenues by Product</t>
  </si>
  <si>
    <t>NFMs / Parcels</t>
  </si>
  <si>
    <t>Standard Mail Letters, Flats and Parcels Product Revenues at Current Prices</t>
  </si>
  <si>
    <t>Standard Mail Letters, Flats and Parcels Product Revenues at New Prices</t>
  </si>
  <si>
    <t>Piece-Rated Pieces: Price Per Piece</t>
  </si>
  <si>
    <t>Pound-Rated Pieces: Price Per Piece</t>
  </si>
  <si>
    <t>Pound-Rated Pieces: Price Per Pound</t>
  </si>
  <si>
    <t>Non Flat-Machinable Pieces</t>
  </si>
  <si>
    <t>Pieces paid at FCM/Priority Mail prices (Average revenue per piece)</t>
  </si>
  <si>
    <t>FCM Prices</t>
  </si>
  <si>
    <t>Priority Mail Prices</t>
  </si>
  <si>
    <t>Standard Mail High Density, Saturation and Carrier Route New Prices</t>
  </si>
  <si>
    <t>Price Change Summary</t>
  </si>
  <si>
    <t>Standard Mail Revenue at Cap Calculation Weights</t>
  </si>
  <si>
    <t>At Current Prices</t>
  </si>
  <si>
    <t>At New Prices</t>
  </si>
  <si>
    <t>Commercial and Nonprofit Average Revenue Per Piece</t>
  </si>
  <si>
    <t>Ratio</t>
  </si>
  <si>
    <t>Total Calculated Revenue</t>
  </si>
  <si>
    <t>Source:Volumes from worksheet L-F-P Com. Cap Weights and L-F-P NP Cap Weights multiplied by prices from L-F-P Current Prices worksheet</t>
  </si>
  <si>
    <t>Source:Volumes from worksheetHD-Sat-CR Com. Cap Weights and HD-Sat-CR NP Cap Weights multiplied by prices from HD-Sat-CR Current Prices worksheet</t>
  </si>
  <si>
    <t>Source:Volumes from worksheetHD-Sat-CR Com. Cap Weights and HD-Sat-CR NP Cap Weights multiplied by prices from HD-Sat-CR New Prices worksheet</t>
  </si>
  <si>
    <t>[1]</t>
  </si>
  <si>
    <t>[2]</t>
  </si>
  <si>
    <t>[3]</t>
  </si>
  <si>
    <t>[4]</t>
  </si>
  <si>
    <t>[5]</t>
  </si>
  <si>
    <t>[6]</t>
  </si>
  <si>
    <t>Sum of total commercial and nonprofit calculated revenues from LFP Revenue@Current Prices and HD-Sat-CR Revenue@Curr. Prices</t>
  </si>
  <si>
    <t>Sum of total commercial and nonprofit calculated revenues from LFP Revenue@New Prices and HD-Sat-CR Revenue@New Prices</t>
  </si>
  <si>
    <t>(Line [1] divided by Line [2]) minus 1</t>
  </si>
  <si>
    <t xml:space="preserve">Sum of total commercial calculated revenues from LFP Revenue@New Prices and HD-Sat-CR Revenue@New Prices divided by </t>
  </si>
  <si>
    <t xml:space="preserve">   sum of total commercial pieces from L-F-P Com. Cap Weights and HD-Sat-CR Com Cap Wts.</t>
  </si>
  <si>
    <t xml:space="preserve">Sum of total nonprofit calculated revenues from LFP Revenue@New Prices and HD-Sat-CR Revenue@New Prices divided by </t>
  </si>
  <si>
    <t xml:space="preserve">   sum of total nonprofit pieces from L-F-P NP Cap Weights and HD-Sat-CR NP Cap Wts.</t>
  </si>
  <si>
    <t>Line [5] divided by Line [4]</t>
  </si>
  <si>
    <t>Standard Mail Letters, Flats and Parcels New Prices</t>
  </si>
  <si>
    <t>Standard Mail High Density, Saturation and Carrier Route Revenues at New Prices</t>
  </si>
  <si>
    <t>Description of this workbook</t>
  </si>
  <si>
    <t xml:space="preserve">This workbook calculates Standard Mail revenues using current and new prices and </t>
  </si>
  <si>
    <t>cap calculation volume weights.</t>
  </si>
  <si>
    <t>The cap calculation volume weights are entered into the light blue tabbed worksheets</t>
  </si>
  <si>
    <t>In the same worksheet commercial revenue per piece and nonprofit revenue per piece are</t>
  </si>
  <si>
    <t xml:space="preserve">calculated at the new prices and cap calculation weights. The nonprofit unit revenue is </t>
  </si>
  <si>
    <t xml:space="preserve">divided by the commercial unit revenue to obtain the average revenue ratio required </t>
  </si>
  <si>
    <t>by law.</t>
  </si>
  <si>
    <t>"L-F-P Current Prices" and "HD-Sat-CR Current Prices."</t>
  </si>
  <si>
    <t xml:space="preserve">New prices are entered into the pink tabbed worksheets, "L-F-P New Prices" and </t>
  </si>
  <si>
    <t xml:space="preserve">Carrier Route (former ECR and NECR). Worksheet "LFP Revenue@Current Prices" shows the </t>
  </si>
  <si>
    <t>calculation of Letters, Flats and Parcels revenues using current prices and worksheet</t>
  </si>
  <si>
    <t>Flats and Parcels and Carrier Route revenues using new prices.</t>
  </si>
  <si>
    <t xml:space="preserve">"LFP Revenue@New Prices" shows the calculation of HD / Saturation Letters, HD / Saturation </t>
  </si>
  <si>
    <t>In the "Price Change Summary" worksheet, the revenues at new prices from the worksheets</t>
  </si>
  <si>
    <t xml:space="preserve">"LFP Revenue@New Prices" and "HD-Sat-CR Revenue@New Prices" are summed and the </t>
  </si>
  <si>
    <t>is calculated by dividing the new prices revenue by the current prices revenue and subtracting 1.0.</t>
  </si>
  <si>
    <t>Price Change</t>
  </si>
  <si>
    <t>Line [3]</t>
  </si>
  <si>
    <t>[7]</t>
  </si>
  <si>
    <t>[8]</t>
  </si>
  <si>
    <t>[9]</t>
  </si>
  <si>
    <t>Source: www.prc.gov</t>
  </si>
  <si>
    <t>Source: FY 2008 Standard Mail Billing Determinants</t>
  </si>
  <si>
    <t>Standard Mail Commercial Letters, Flats Parcels/NFMs Cap Calculation Weights FY 2008</t>
  </si>
  <si>
    <t>Standard Mail Nonprofit Letters, Flats Parcels/NFMs Cap Calculation Weights FY 2008</t>
  </si>
  <si>
    <t>Parcels and NFMs</t>
  </si>
  <si>
    <t>Machinable Parcels</t>
  </si>
  <si>
    <t>Nonmachinable Parcels</t>
  </si>
  <si>
    <t>BD Totals</t>
  </si>
  <si>
    <t>Standard Mail Commercial High Density, Saturation, Carrier Route Letters, Flats Parcels Cap Calculation Weights FY 2008</t>
  </si>
  <si>
    <t>Standard Mail Nonprofit High Density, Saturation, Carrier Route Letters, Flats Parcels Cap Calculation Weights FY 2008</t>
  </si>
  <si>
    <t>Standard Mail Letters Flats and Parcels Current Prices (Docket No. R2008-1)</t>
  </si>
  <si>
    <t>Standard Mail High Density, Saturation and Carrier Route Current Prices (Docket No. R2008-1)</t>
  </si>
  <si>
    <t>IMB Adjustment</t>
  </si>
  <si>
    <t>Parcels &amp; NFMs</t>
  </si>
  <si>
    <t>Total Annual Volume</t>
  </si>
  <si>
    <t>Revenue Impact</t>
  </si>
  <si>
    <t>Commercial Pieces</t>
  </si>
  <si>
    <t>Total Revenue Impacts</t>
  </si>
  <si>
    <t>Commercial plus Nonprofit</t>
  </si>
  <si>
    <t>IMB Implementation fraction</t>
  </si>
  <si>
    <t>Full-Service Adoption Fraction</t>
  </si>
  <si>
    <t>Sources</t>
  </si>
  <si>
    <t>Full Service Adoption Fraction: USPS estimate.</t>
  </si>
  <si>
    <t>Price</t>
  </si>
  <si>
    <t>Source:Volumes from worksheet L-F-P Com. Cap Weights and L-F-P NP Cap Weights multiplied by prices from L-F-P New Prices worksheet</t>
  </si>
  <si>
    <t>Nonprofit Pieces</t>
  </si>
  <si>
    <t>HD / Saturation Letters</t>
  </si>
  <si>
    <t>HD / Saturation Flats &amp; Parcels</t>
  </si>
  <si>
    <t>Total Annual Volume: L-F-P Com. Cap Weights and L-F-P NP Cap Weights worksheets</t>
  </si>
  <si>
    <t>Total Annual Volume: HD-Sat-CR Com. Cap Weights and HD-Sat-CR NP Cap Weights worksheets</t>
  </si>
  <si>
    <t>Total Adjusted Revenue</t>
  </si>
  <si>
    <t>CPI Change</t>
  </si>
  <si>
    <t>FY 2008 Price Change Unused Authority</t>
  </si>
  <si>
    <t>Source: CAPCALC-STD-FY2008-prc-rev032008.xls</t>
  </si>
  <si>
    <t>Line [4] + Line [5]</t>
  </si>
  <si>
    <t>[10]</t>
  </si>
  <si>
    <t>[11]</t>
  </si>
  <si>
    <t>Standard Mail Commercial Parcels/NFMs Migration Distributions</t>
  </si>
  <si>
    <t>WP-STDLFP-2</t>
  </si>
  <si>
    <t>Machinable Parcels: Migration of 5-Digit Origin pieces</t>
  </si>
  <si>
    <t>Nonmachinable Parcels: Migration of 3-Digit Origin pieces</t>
  </si>
  <si>
    <t>Nonmachinable Parcels: Migration of 5-Digit Origin pieces</t>
  </si>
  <si>
    <t>NFMs: Migration of 3-Digit Origin pieces</t>
  </si>
  <si>
    <t>NFMs: Migration of 5-Digit Origin pieces</t>
  </si>
  <si>
    <t>Standard Mail Nonprofit Parcels/NFMs Migration Distributions</t>
  </si>
  <si>
    <t>HD-Sat-CR Subtotal</t>
  </si>
  <si>
    <t>L-F-P Subtotal</t>
  </si>
  <si>
    <t>Calculation of IM Full Service Program Adjustments for May 2009--May 2010</t>
  </si>
  <si>
    <t>IM Full Service Program Implementation fraction</t>
  </si>
  <si>
    <t>IM Full Service Program Volume</t>
  </si>
  <si>
    <t>IM Full Service Program Price Differential</t>
  </si>
  <si>
    <t>IM Full Service Program Implementation Fraction: 23/52 weeks (Assumed implementation 11/29/09)</t>
  </si>
  <si>
    <t>IM Full Service Program Volume: Total Annual Volume * IM Full Service Program Implementation Fraction * Full Service Adoption Fraction</t>
  </si>
  <si>
    <t>Revenue Impact: IM Full Service Program Volume * IM Full Service Progarm  Price Differential</t>
  </si>
  <si>
    <t>"HD-Sat-CR NP Cap Wts." from FY 2008 billing determinants.</t>
  </si>
  <si>
    <t xml:space="preserve">"L-F-P Com. Cap Weights," "L-F-P NP Cap Weights," "HD-Sat-CR Com. Cap Wts.," and </t>
  </si>
  <si>
    <t xml:space="preserve">billing determinants to account for elimination of certain price categories and migration of the </t>
  </si>
  <si>
    <t>volumes to other price categories.</t>
  </si>
  <si>
    <t>Worksheet "Parcels Migration Distributions" develops some adjustments to the parcels and NFMs</t>
  </si>
  <si>
    <t>planned introduction of the Intelligent Mail Full Service Program incentive in November 2009.</t>
  </si>
  <si>
    <t xml:space="preserve">Worksheets "LFP IM Adjustment" and "HD-Sat-CR IM Adjustment" develop adjustments to reflect the </t>
  </si>
  <si>
    <t>Current prices (from Docket No. R2008-1) are entered into the dark blue tabbed worksheets,</t>
  </si>
  <si>
    <t>"HD-Sat-CR New Prices" from Attachment A to this Notice of Price Adjustment.</t>
  </si>
  <si>
    <t>Several adjustments are made to the billng determinants to reflect pricing design changes.</t>
  </si>
  <si>
    <t>Revenues are calculated in the worksheets with the dark green tabs. Revenues are calculated by</t>
  </si>
  <si>
    <t>multiplying the volumes in the cap calculation weights worksheets by the current prices, and then by</t>
  </si>
  <si>
    <t xml:space="preserve">the new prices. In the latter calculations, adjusted volumes as described in item 2, above, </t>
  </si>
  <si>
    <t xml:space="preserve">are used. All adjustments are described in further detail and explained in the preface to </t>
  </si>
  <si>
    <t>this library reference. Separate worksheets are used to calculate revenues for Letters,</t>
  </si>
  <si>
    <t>Flats and Parcels (former Regular and Nonprofit Regular) and for High Density</t>
  </si>
  <si>
    <t>and Saturation Letters, High Density and Saturation Flats and Parcels, and</t>
  </si>
  <si>
    <t>included. The revenues at current prices from the worksheets "LFP Revenue@Current Prices" and</t>
  </si>
  <si>
    <t xml:space="preserve">"HD-Sat-CR Revenue@Curr. Prices" are also summed and the percentage change for all products </t>
  </si>
  <si>
    <t>Source: MCS price schedules</t>
  </si>
  <si>
    <t>Source: MCS Price Schedules</t>
  </si>
  <si>
    <t>Source: Notice of Price Adjustment, Attahcment A</t>
  </si>
  <si>
    <t>Parcels and NFM volumes adjusted for migration using distributions from worksheet Parcels Migration Distributions</t>
  </si>
  <si>
    <t>IM Full Service Program Adjustments from worksheet LFP IM Adjustment</t>
  </si>
  <si>
    <t>IM Full Service Program Adjustments from worksheet HD-Sat-CR IM Adjustment</t>
  </si>
  <si>
    <t>multiplied by the Move Update price and fraction from worksheet HD-Sat-CR New Prices worksheet.</t>
  </si>
  <si>
    <t>multiplied by the Move Update price and fraction from worksheet L-F-P New Prices worksheet.</t>
  </si>
  <si>
    <t>Standard Mail Price Change Authority</t>
  </si>
  <si>
    <t>Available Price Change Authority</t>
  </si>
  <si>
    <t>Newly Generated Unused Authority</t>
  </si>
  <si>
    <t>Line [4] minus Line [7]</t>
  </si>
  <si>
    <t>Move Update Charge Adjustment</t>
  </si>
  <si>
    <t>Move Update charge adjustment from total volumes from worksheets HD-Sat-CR Com. Cap Weights and HD-Sat-CR NP Cap Weights</t>
  </si>
  <si>
    <t>Move Update charge adjustment from total volumes from worksheets L-F-P Com. Cap Weights and L-F-P NP Cap Weights</t>
  </si>
  <si>
    <t>Move Update Charge</t>
  </si>
  <si>
    <t>Assumed fraction that will pay charge</t>
  </si>
  <si>
    <t xml:space="preserve">adjustments for the Intelligent Mail Full Service Program incentive and Move Update charge are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</si>
</sst>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0.000000"/>
    <numFmt numFmtId="167" formatCode="0.000000000"/>
    <numFmt numFmtId="168" formatCode="0.000"/>
    <numFmt numFmtId="169" formatCode="0.0%"/>
    <numFmt numFmtId="170" formatCode="_(* #,##0.0000_);_(* \(#,##0.0000\);_(* &quot;-&quot;??_);_(@_)"/>
    <numFmt numFmtId="171" formatCode="_(* #,##0.00000_);_(* \(#,##0.00000\);_(* &quot;-&quot;??_);_(@_)"/>
    <numFmt numFmtId="172" formatCode="_(* #,##0.000000_);_(* \(#,##0.000000\);_(* &quot;-&quot;??_);_(@_)"/>
    <numFmt numFmtId="173" formatCode="_(* #,##0.0000000_);_(* \(#,##0.0000000\);_(* &quot;-&quot;??_);_(@_)"/>
    <numFmt numFmtId="174" formatCode="0.000%"/>
    <numFmt numFmtId="175" formatCode="0.000000000000000000%"/>
    <numFmt numFmtId="176" formatCode="_(* #,##0.0_);_(* \(#,##0.0\);_(* &quot;-&quot;??_);_(@_)"/>
    <numFmt numFmtId="177" formatCode="_(* #,##0.0_);_(* \(#,##0.0\);_(* &quot;-&quot;?_);_(@_)"/>
    <numFmt numFmtId="178" formatCode="_(* #,##0.000_);_(* \(#,##0.000\);_(* &quot;-&quot;???_);_(@_)"/>
    <numFmt numFmtId="179" formatCode="_(* #,##0.0000_);_(* \(#,##0.0000\);_(* &quot;-&quot;????_);_(@_)"/>
    <numFmt numFmtId="180" formatCode="0.0000%"/>
    <numFmt numFmtId="181" formatCode="0.00000%"/>
    <numFmt numFmtId="182" formatCode="0.000000%"/>
  </numFmts>
  <fonts count="61">
    <font>
      <sz val="12"/>
      <name val="Helv"/>
      <family val="0"/>
    </font>
    <font>
      <b/>
      <sz val="10"/>
      <name val="Arial"/>
      <family val="0"/>
    </font>
    <font>
      <i/>
      <sz val="10"/>
      <name val="Arial"/>
      <family val="0"/>
    </font>
    <font>
      <b/>
      <i/>
      <sz val="10"/>
      <name val="Arial"/>
      <family val="0"/>
    </font>
    <font>
      <sz val="10"/>
      <name val="Arial"/>
      <family val="0"/>
    </font>
    <font>
      <b/>
      <sz val="12"/>
      <name val="Helv"/>
      <family val="0"/>
    </font>
    <font>
      <b/>
      <sz val="12"/>
      <name val="Arial"/>
      <family val="2"/>
    </font>
    <font>
      <sz val="12"/>
      <name val="Arial"/>
      <family val="2"/>
    </font>
    <font>
      <u val="single"/>
      <sz val="9"/>
      <color indexed="12"/>
      <name val="Helv"/>
      <family val="0"/>
    </font>
    <font>
      <u val="single"/>
      <sz val="9"/>
      <color indexed="36"/>
      <name val="Helv"/>
      <family val="0"/>
    </font>
    <font>
      <b/>
      <sz val="12"/>
      <color indexed="10"/>
      <name val="Helv"/>
      <family val="0"/>
    </font>
    <font>
      <sz val="8"/>
      <name val="Helv"/>
      <family val="0"/>
    </font>
    <font>
      <b/>
      <sz val="14"/>
      <name val="Arial"/>
      <family val="2"/>
    </font>
    <font>
      <sz val="12"/>
      <color indexed="12"/>
      <name val="Helv"/>
      <family val="0"/>
    </font>
    <font>
      <sz val="12"/>
      <color indexed="14"/>
      <name val="Arial"/>
      <family val="2"/>
    </font>
    <font>
      <sz val="12"/>
      <color indexed="12"/>
      <name val="Arial"/>
      <family val="2"/>
    </font>
    <font>
      <b/>
      <sz val="12"/>
      <color indexed="10"/>
      <name val="Arial"/>
      <family val="2"/>
    </font>
    <font>
      <sz val="12"/>
      <color indexed="10"/>
      <name val="Arial"/>
      <family val="2"/>
    </font>
    <font>
      <sz val="12"/>
      <color indexed="53"/>
      <name val="Arial"/>
      <family val="2"/>
    </font>
    <font>
      <b/>
      <sz val="12"/>
      <color indexed="12"/>
      <name val="Arial"/>
      <family val="2"/>
    </font>
    <font>
      <b/>
      <vertAlign val="superscript"/>
      <sz val="12"/>
      <name val="Arial"/>
      <family val="2"/>
    </font>
    <font>
      <sz val="10"/>
      <color indexed="12"/>
      <name val="Arial"/>
      <family val="0"/>
    </font>
    <font>
      <sz val="10"/>
      <color indexed="9"/>
      <name val="Arial"/>
      <family val="0"/>
    </font>
    <font>
      <b/>
      <sz val="12"/>
      <color indexed="53"/>
      <name val="Arial"/>
      <family val="2"/>
    </font>
    <font>
      <sz val="12"/>
      <color indexed="11"/>
      <name val="Arial"/>
      <family val="2"/>
    </font>
    <font>
      <b/>
      <sz val="12"/>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1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53"/>
        <bgColor indexed="64"/>
      </patternFill>
    </fill>
  </fills>
  <borders count="2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0" fontId="4" fillId="26" borderId="1" applyNumberFormat="0" applyFont="0" applyBorder="0" applyAlignment="0" applyProtection="0"/>
    <xf numFmtId="41" fontId="4" fillId="26" borderId="0" applyNumberFormat="0" applyFont="0" applyBorder="0" applyAlignment="0" applyProtection="0"/>
    <xf numFmtId="0" fontId="46"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9" fillId="0" borderId="0" applyNumberFormat="0" applyFill="0" applyBorder="0" applyAlignment="0" applyProtection="0"/>
    <xf numFmtId="0" fontId="9" fillId="0" borderId="0" applyNumberFormat="0" applyFill="0" applyBorder="0" applyAlignment="0" applyProtection="0"/>
    <xf numFmtId="41" fontId="21" fillId="0" borderId="0" applyNumberFormat="0" applyFill="0" applyBorder="0" applyAlignment="0" applyProtection="0"/>
    <xf numFmtId="0" fontId="50" fillId="30" borderId="0" applyNumberFormat="0" applyBorder="0" applyAlignment="0" applyProtection="0"/>
    <xf numFmtId="41" fontId="22" fillId="31"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32" borderId="2" applyNumberFormat="0" applyAlignment="0" applyProtection="0"/>
    <xf numFmtId="0" fontId="55" fillId="0" borderId="7" applyNumberFormat="0" applyFill="0" applyAlignment="0" applyProtection="0"/>
    <xf numFmtId="0" fontId="56" fillId="33"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34" borderId="8" applyNumberFormat="0" applyFont="0" applyAlignment="0" applyProtection="0"/>
    <xf numFmtId="0" fontId="57" fillId="28" borderId="9" applyNumberFormat="0" applyAlignment="0" applyProtection="0"/>
    <xf numFmtId="9" fontId="4" fillId="0" borderId="0" applyFont="0" applyFill="0" applyBorder="0" applyAlignment="0" applyProtection="0"/>
    <xf numFmtId="0" fontId="58" fillId="0" borderId="0" applyNumberFormat="0" applyFill="0" applyBorder="0" applyAlignment="0" applyProtection="0"/>
    <xf numFmtId="41" fontId="21" fillId="0" borderId="10" applyNumberFormat="0" applyFont="0" applyFill="0" applyAlignment="0" applyProtection="0"/>
    <xf numFmtId="0" fontId="59" fillId="0" borderId="11" applyNumberFormat="0" applyFill="0" applyAlignment="0" applyProtection="0"/>
    <xf numFmtId="41" fontId="4" fillId="0" borderId="12" applyNumberFormat="0" applyFont="0" applyFill="0" applyAlignment="0" applyProtection="0"/>
    <xf numFmtId="0" fontId="60" fillId="0" borderId="0" applyNumberFormat="0" applyFill="0" applyBorder="0" applyAlignment="0" applyProtection="0"/>
  </cellStyleXfs>
  <cellXfs count="245">
    <xf numFmtId="0" fontId="0" fillId="0" borderId="0" xfId="0" applyAlignment="1">
      <alignment/>
    </xf>
    <xf numFmtId="0" fontId="5" fillId="0" borderId="0" xfId="0" applyFont="1" applyAlignment="1">
      <alignment/>
    </xf>
    <xf numFmtId="0" fontId="0" fillId="0" borderId="0" xfId="0" applyFont="1" applyAlignment="1">
      <alignment/>
    </xf>
    <xf numFmtId="0" fontId="0" fillId="0" borderId="0" xfId="0" applyFont="1" applyAlignment="1" quotePrefix="1">
      <alignment horizontal="left"/>
    </xf>
    <xf numFmtId="0" fontId="7" fillId="0" borderId="0" xfId="0" applyFont="1" applyAlignment="1">
      <alignment/>
    </xf>
    <xf numFmtId="0" fontId="5" fillId="0" borderId="0" xfId="0" applyFont="1" applyAlignment="1">
      <alignment horizontal="centerContinuous"/>
    </xf>
    <xf numFmtId="0" fontId="0" fillId="0" borderId="0" xfId="0" applyFont="1" applyAlignment="1">
      <alignment/>
    </xf>
    <xf numFmtId="0" fontId="6" fillId="0" borderId="0" xfId="0" applyFont="1" applyAlignment="1">
      <alignment/>
    </xf>
    <xf numFmtId="164" fontId="0" fillId="0" borderId="0" xfId="44" applyNumberFormat="1" applyFont="1" applyAlignment="1">
      <alignment/>
    </xf>
    <xf numFmtId="0" fontId="7" fillId="0" borderId="0" xfId="61" applyFont="1">
      <alignment/>
      <protection/>
    </xf>
    <xf numFmtId="0" fontId="7" fillId="0" borderId="0" xfId="62" applyFont="1">
      <alignment/>
      <protection/>
    </xf>
    <xf numFmtId="164" fontId="7" fillId="0" borderId="0" xfId="44" applyNumberFormat="1" applyFont="1" applyAlignment="1">
      <alignment/>
    </xf>
    <xf numFmtId="0" fontId="6" fillId="0" borderId="0" xfId="61" applyFont="1" applyAlignment="1">
      <alignment horizontal="center"/>
      <protection/>
    </xf>
    <xf numFmtId="165" fontId="0" fillId="0" borderId="0" xfId="44" applyNumberFormat="1" applyFont="1" applyAlignment="1">
      <alignment/>
    </xf>
    <xf numFmtId="0" fontId="0" fillId="0" borderId="0" xfId="0" applyFont="1" applyAlignment="1">
      <alignment horizontal="centerContinuous"/>
    </xf>
    <xf numFmtId="165" fontId="13" fillId="0" borderId="0" xfId="44" applyNumberFormat="1" applyFont="1" applyAlignment="1">
      <alignment/>
    </xf>
    <xf numFmtId="0" fontId="6" fillId="0" borderId="0" xfId="0" applyFont="1" applyAlignment="1">
      <alignment/>
    </xf>
    <xf numFmtId="0" fontId="7" fillId="0" borderId="0" xfId="61" applyFont="1">
      <alignment/>
      <protection/>
    </xf>
    <xf numFmtId="164" fontId="7" fillId="0" borderId="0" xfId="44" applyNumberFormat="1" applyFont="1" applyAlignment="1">
      <alignment/>
    </xf>
    <xf numFmtId="0" fontId="7" fillId="0" borderId="0" xfId="62" applyFont="1">
      <alignment/>
      <protection/>
    </xf>
    <xf numFmtId="0" fontId="7" fillId="0" borderId="0" xfId="0" applyFont="1" applyAlignment="1" quotePrefix="1">
      <alignment horizontal="left"/>
    </xf>
    <xf numFmtId="164" fontId="4" fillId="0" borderId="0" xfId="0" applyNumberFormat="1" applyFont="1" applyAlignment="1">
      <alignment/>
    </xf>
    <xf numFmtId="164" fontId="7" fillId="0" borderId="0" xfId="61" applyNumberFormat="1" applyFont="1">
      <alignment/>
      <protection/>
    </xf>
    <xf numFmtId="165" fontId="7" fillId="0" borderId="0" xfId="44" applyNumberFormat="1" applyFont="1" applyAlignment="1">
      <alignment/>
    </xf>
    <xf numFmtId="165" fontId="7" fillId="0" borderId="0" xfId="0" applyNumberFormat="1" applyFont="1" applyAlignment="1">
      <alignment/>
    </xf>
    <xf numFmtId="164" fontId="7" fillId="0" borderId="0" xfId="0" applyNumberFormat="1" applyFont="1" applyAlignment="1">
      <alignment/>
    </xf>
    <xf numFmtId="0" fontId="7" fillId="0" borderId="13" xfId="0" applyFont="1" applyBorder="1" applyAlignment="1">
      <alignment/>
    </xf>
    <xf numFmtId="164" fontId="7" fillId="0" borderId="13" xfId="44" applyNumberFormat="1" applyFont="1" applyBorder="1" applyAlignment="1">
      <alignment/>
    </xf>
    <xf numFmtId="0" fontId="7" fillId="0" borderId="0" xfId="0" applyFont="1" applyFill="1" applyAlignment="1">
      <alignment/>
    </xf>
    <xf numFmtId="164" fontId="7" fillId="0" borderId="0" xfId="44" applyNumberFormat="1" applyFont="1" applyFill="1" applyAlignment="1">
      <alignment/>
    </xf>
    <xf numFmtId="0" fontId="16" fillId="0" borderId="0" xfId="0" applyFont="1" applyAlignment="1">
      <alignment/>
    </xf>
    <xf numFmtId="0" fontId="17" fillId="0" borderId="0" xfId="0" applyFont="1" applyAlignment="1">
      <alignment/>
    </xf>
    <xf numFmtId="0" fontId="6" fillId="0" borderId="13" xfId="0" applyFont="1" applyBorder="1" applyAlignment="1">
      <alignment/>
    </xf>
    <xf numFmtId="0" fontId="6" fillId="0" borderId="0" xfId="0" applyFont="1" applyBorder="1" applyAlignment="1">
      <alignment/>
    </xf>
    <xf numFmtId="0" fontId="7" fillId="0" borderId="0" xfId="0" applyFont="1" applyBorder="1" applyAlignment="1">
      <alignment/>
    </xf>
    <xf numFmtId="0" fontId="7" fillId="0" borderId="13" xfId="61" applyFont="1" applyBorder="1">
      <alignment/>
      <protection/>
    </xf>
    <xf numFmtId="0" fontId="6" fillId="0" borderId="0" xfId="0" applyFont="1" applyFill="1" applyAlignment="1">
      <alignment/>
    </xf>
    <xf numFmtId="0" fontId="6" fillId="0" borderId="0" xfId="61" applyFont="1" applyAlignment="1">
      <alignment horizontal="right"/>
      <protection/>
    </xf>
    <xf numFmtId="0" fontId="7" fillId="0" borderId="0" xfId="61" applyFont="1" applyBorder="1">
      <alignment/>
      <protection/>
    </xf>
    <xf numFmtId="0" fontId="6" fillId="0" borderId="0" xfId="61" applyFont="1" applyBorder="1" applyAlignment="1">
      <alignment horizontal="right"/>
      <protection/>
    </xf>
    <xf numFmtId="164" fontId="7" fillId="0" borderId="0" xfId="44" applyNumberFormat="1" applyFont="1" applyBorder="1" applyAlignment="1">
      <alignment/>
    </xf>
    <xf numFmtId="0" fontId="6" fillId="0" borderId="0" xfId="61" applyFont="1" applyBorder="1" applyAlignment="1">
      <alignment horizontal="center"/>
      <protection/>
    </xf>
    <xf numFmtId="0" fontId="6" fillId="0" borderId="0" xfId="0" applyFont="1" applyAlignment="1">
      <alignment horizontal="center"/>
    </xf>
    <xf numFmtId="164" fontId="17" fillId="0" borderId="0" xfId="44" applyNumberFormat="1" applyFont="1" applyAlignment="1">
      <alignment/>
    </xf>
    <xf numFmtId="0" fontId="6" fillId="0" borderId="0" xfId="61" applyFont="1">
      <alignment/>
      <protection/>
    </xf>
    <xf numFmtId="165" fontId="15" fillId="0" borderId="0" xfId="44" applyNumberFormat="1" applyFont="1" applyAlignment="1">
      <alignment/>
    </xf>
    <xf numFmtId="164" fontId="6" fillId="0" borderId="0" xfId="44" applyNumberFormat="1" applyFont="1" applyAlignment="1">
      <alignment/>
    </xf>
    <xf numFmtId="170" fontId="6" fillId="0" borderId="0" xfId="44" applyNumberFormat="1" applyFont="1" applyAlignment="1">
      <alignment/>
    </xf>
    <xf numFmtId="165" fontId="0" fillId="0" borderId="0" xfId="44" applyNumberFormat="1" applyFont="1" applyAlignment="1">
      <alignment/>
    </xf>
    <xf numFmtId="0" fontId="6" fillId="0" borderId="0" xfId="61" applyFont="1" applyFill="1" applyAlignment="1">
      <alignment horizontal="center"/>
      <protection/>
    </xf>
    <xf numFmtId="169" fontId="7" fillId="0" borderId="0" xfId="66" applyNumberFormat="1" applyFont="1" applyAlignment="1">
      <alignment/>
    </xf>
    <xf numFmtId="0" fontId="7" fillId="0" borderId="0" xfId="62" applyFont="1" applyFill="1">
      <alignment/>
      <protection/>
    </xf>
    <xf numFmtId="170" fontId="0" fillId="0" borderId="0" xfId="0" applyNumberFormat="1" applyFont="1" applyAlignment="1">
      <alignment/>
    </xf>
    <xf numFmtId="166" fontId="7" fillId="0" borderId="0" xfId="61" applyNumberFormat="1" applyFont="1">
      <alignment/>
      <protection/>
    </xf>
    <xf numFmtId="165" fontId="7" fillId="0" borderId="0" xfId="44" applyNumberFormat="1" applyFont="1" applyFill="1" applyAlignment="1">
      <alignment/>
    </xf>
    <xf numFmtId="0" fontId="7" fillId="0" borderId="0" xfId="61" applyFont="1" applyFill="1">
      <alignment/>
      <protection/>
    </xf>
    <xf numFmtId="165" fontId="19" fillId="0" borderId="0" xfId="44" applyNumberFormat="1" applyFont="1" applyFill="1" applyAlignment="1">
      <alignment/>
    </xf>
    <xf numFmtId="0" fontId="6" fillId="0" borderId="0" xfId="61" applyFont="1" applyFill="1">
      <alignment/>
      <protection/>
    </xf>
    <xf numFmtId="170" fontId="16" fillId="0" borderId="0" xfId="44" applyNumberFormat="1" applyFont="1" applyAlignment="1">
      <alignment/>
    </xf>
    <xf numFmtId="165" fontId="17" fillId="0" borderId="0" xfId="44" applyNumberFormat="1" applyFont="1" applyAlignment="1">
      <alignment/>
    </xf>
    <xf numFmtId="165" fontId="7" fillId="0" borderId="0" xfId="0" applyNumberFormat="1" applyFont="1" applyFill="1" applyAlignment="1">
      <alignment/>
    </xf>
    <xf numFmtId="167" fontId="7" fillId="0" borderId="0" xfId="61" applyNumberFormat="1" applyFont="1">
      <alignment/>
      <protection/>
    </xf>
    <xf numFmtId="164" fontId="7" fillId="0" borderId="0" xfId="44" applyNumberFormat="1" applyFont="1" applyFill="1" applyAlignment="1">
      <alignment horizontal="left"/>
    </xf>
    <xf numFmtId="169" fontId="7" fillId="0" borderId="0" xfId="66" applyNumberFormat="1" applyFont="1" applyFill="1" applyAlignment="1">
      <alignment/>
    </xf>
    <xf numFmtId="0" fontId="7" fillId="0" borderId="0" xfId="0" applyFont="1" applyAlignment="1">
      <alignment horizontal="center"/>
    </xf>
    <xf numFmtId="0" fontId="0" fillId="0" borderId="13" xfId="0" applyFont="1" applyBorder="1" applyAlignment="1">
      <alignment/>
    </xf>
    <xf numFmtId="0" fontId="4" fillId="0" borderId="0" xfId="0" applyFont="1" applyFill="1" applyAlignment="1">
      <alignment/>
    </xf>
    <xf numFmtId="0" fontId="1" fillId="0" borderId="0" xfId="61" applyFont="1">
      <alignment/>
      <protection/>
    </xf>
    <xf numFmtId="0" fontId="7" fillId="0" borderId="14" xfId="61" applyFont="1" applyFill="1" applyBorder="1">
      <alignment/>
      <protection/>
    </xf>
    <xf numFmtId="0" fontId="6" fillId="0" borderId="14" xfId="61" applyFont="1" applyFill="1" applyBorder="1" applyAlignment="1">
      <alignment horizontal="center"/>
      <protection/>
    </xf>
    <xf numFmtId="164" fontId="6" fillId="0" borderId="0" xfId="44" applyNumberFormat="1" applyFont="1" applyFill="1" applyAlignment="1">
      <alignment/>
    </xf>
    <xf numFmtId="170" fontId="6" fillId="0" borderId="0" xfId="44" applyNumberFormat="1" applyFont="1" applyFill="1" applyAlignment="1">
      <alignment/>
    </xf>
    <xf numFmtId="9" fontId="7" fillId="0" borderId="0" xfId="66" applyFont="1" applyFill="1" applyAlignment="1">
      <alignment/>
    </xf>
    <xf numFmtId="0" fontId="18" fillId="0" borderId="0" xfId="61" applyFont="1" applyFill="1">
      <alignment/>
      <protection/>
    </xf>
    <xf numFmtId="164" fontId="18" fillId="0" borderId="0" xfId="44" applyNumberFormat="1" applyFont="1" applyFill="1" applyAlignment="1">
      <alignment/>
    </xf>
    <xf numFmtId="0" fontId="17" fillId="0" borderId="0" xfId="0" applyFont="1" applyFill="1" applyAlignment="1">
      <alignment/>
    </xf>
    <xf numFmtId="37" fontId="7" fillId="0" borderId="0" xfId="0" applyNumberFormat="1" applyFont="1" applyAlignment="1">
      <alignment/>
    </xf>
    <xf numFmtId="0" fontId="7" fillId="0" borderId="0" xfId="0" applyFont="1" applyFill="1" applyBorder="1" applyAlignment="1">
      <alignment/>
    </xf>
    <xf numFmtId="0" fontId="6" fillId="0" borderId="0" xfId="61" applyFont="1" applyBorder="1" applyAlignment="1">
      <alignment horizontal="center" wrapText="1"/>
      <protection/>
    </xf>
    <xf numFmtId="165" fontId="17" fillId="0" borderId="0" xfId="44" applyNumberFormat="1" applyFont="1" applyBorder="1" applyAlignment="1">
      <alignment/>
    </xf>
    <xf numFmtId="164" fontId="17" fillId="0" borderId="0" xfId="44" applyNumberFormat="1" applyFont="1" applyBorder="1" applyAlignment="1">
      <alignment/>
    </xf>
    <xf numFmtId="165" fontId="17" fillId="0" borderId="0" xfId="44" applyNumberFormat="1" applyFont="1" applyFill="1" applyAlignment="1">
      <alignment/>
    </xf>
    <xf numFmtId="0" fontId="17" fillId="0" borderId="0" xfId="61" applyFont="1">
      <alignment/>
      <protection/>
    </xf>
    <xf numFmtId="165" fontId="7" fillId="0" borderId="0" xfId="61" applyNumberFormat="1" applyFont="1" applyFill="1">
      <alignment/>
      <protection/>
    </xf>
    <xf numFmtId="164" fontId="0" fillId="0" borderId="0" xfId="44" applyNumberFormat="1" applyFont="1" applyAlignment="1">
      <alignment/>
    </xf>
    <xf numFmtId="41" fontId="6" fillId="0" borderId="0" xfId="0" applyNumberFormat="1" applyFont="1" applyAlignment="1">
      <alignment/>
    </xf>
    <xf numFmtId="41" fontId="0" fillId="0" borderId="0" xfId="0" applyNumberFormat="1" applyFont="1" applyAlignment="1">
      <alignment/>
    </xf>
    <xf numFmtId="0" fontId="5" fillId="0" borderId="0" xfId="0" applyFont="1" applyAlignment="1">
      <alignment horizontal="center"/>
    </xf>
    <xf numFmtId="0" fontId="0" fillId="0" borderId="0" xfId="0" applyFont="1" applyAlignment="1">
      <alignment horizontal="centerContinuous"/>
    </xf>
    <xf numFmtId="170" fontId="0" fillId="0" borderId="0" xfId="0" applyNumberFormat="1" applyFont="1" applyAlignment="1">
      <alignment/>
    </xf>
    <xf numFmtId="0" fontId="0" fillId="0" borderId="0" xfId="0" applyFont="1" applyAlignment="1" quotePrefix="1">
      <alignment horizontal="left"/>
    </xf>
    <xf numFmtId="169" fontId="0" fillId="0" borderId="0" xfId="0" applyNumberFormat="1" applyFont="1" applyAlignment="1">
      <alignment/>
    </xf>
    <xf numFmtId="43" fontId="0" fillId="0" borderId="0" xfId="44" applyFont="1" applyAlignment="1">
      <alignment/>
    </xf>
    <xf numFmtId="37" fontId="7" fillId="0" borderId="0" xfId="0" applyNumberFormat="1" applyFont="1" applyFill="1" applyAlignment="1">
      <alignment/>
    </xf>
    <xf numFmtId="0" fontId="7" fillId="0" borderId="0" xfId="0" applyFont="1" applyAlignment="1">
      <alignment horizontal="left"/>
    </xf>
    <xf numFmtId="164" fontId="24" fillId="0" borderId="0" xfId="44" applyNumberFormat="1" applyFont="1" applyAlignment="1">
      <alignment/>
    </xf>
    <xf numFmtId="164" fontId="7" fillId="0" borderId="0" xfId="44" applyNumberFormat="1" applyFont="1" applyAlignment="1" quotePrefix="1">
      <alignment/>
    </xf>
    <xf numFmtId="164" fontId="24" fillId="0" borderId="0" xfId="0" applyNumberFormat="1" applyFont="1" applyAlignment="1">
      <alignment/>
    </xf>
    <xf numFmtId="164" fontId="7" fillId="0" borderId="0" xfId="44" applyNumberFormat="1" applyFont="1" applyFill="1" applyAlignment="1" quotePrefix="1">
      <alignment/>
    </xf>
    <xf numFmtId="0" fontId="16" fillId="0" borderId="0" xfId="61" applyFont="1" applyFill="1">
      <alignment/>
      <protection/>
    </xf>
    <xf numFmtId="171" fontId="7" fillId="0" borderId="0" xfId="44" applyNumberFormat="1" applyFont="1" applyFill="1" applyAlignment="1">
      <alignment/>
    </xf>
    <xf numFmtId="171" fontId="7" fillId="0" borderId="0" xfId="61" applyNumberFormat="1" applyFont="1">
      <alignment/>
      <protection/>
    </xf>
    <xf numFmtId="171" fontId="7" fillId="0" borderId="0" xfId="44" applyNumberFormat="1" applyFont="1" applyAlignment="1">
      <alignment/>
    </xf>
    <xf numFmtId="164" fontId="18" fillId="0" borderId="0" xfId="44" applyNumberFormat="1" applyFont="1" applyAlignment="1" quotePrefix="1">
      <alignment/>
    </xf>
    <xf numFmtId="172" fontId="7" fillId="0" borderId="0" xfId="61" applyNumberFormat="1" applyFont="1">
      <alignment/>
      <protection/>
    </xf>
    <xf numFmtId="0" fontId="23" fillId="0" borderId="0" xfId="61" applyFont="1" applyFill="1">
      <alignment/>
      <protection/>
    </xf>
    <xf numFmtId="0" fontId="7" fillId="0" borderId="0" xfId="0" applyFont="1" applyFill="1" applyAlignment="1">
      <alignment horizontal="right"/>
    </xf>
    <xf numFmtId="0" fontId="6" fillId="0" borderId="0" xfId="61" applyFont="1" applyAlignment="1">
      <alignment horizontal="center" wrapText="1"/>
      <protection/>
    </xf>
    <xf numFmtId="170" fontId="16" fillId="0" borderId="0" xfId="0" applyNumberFormat="1" applyFont="1" applyAlignment="1">
      <alignment/>
    </xf>
    <xf numFmtId="170" fontId="16" fillId="0" borderId="0" xfId="44" applyNumberFormat="1" applyFont="1" applyFill="1" applyAlignment="1">
      <alignment/>
    </xf>
    <xf numFmtId="0" fontId="16" fillId="0" borderId="0" xfId="0" applyFont="1" applyFill="1" applyAlignment="1">
      <alignment/>
    </xf>
    <xf numFmtId="173" fontId="4" fillId="0" borderId="0" xfId="0" applyNumberFormat="1" applyFont="1" applyAlignment="1">
      <alignment/>
    </xf>
    <xf numFmtId="43" fontId="7" fillId="0" borderId="0" xfId="61" applyNumberFormat="1" applyFont="1" applyFill="1">
      <alignment/>
      <protection/>
    </xf>
    <xf numFmtId="43" fontId="7" fillId="0" borderId="0" xfId="44" applyNumberFormat="1" applyFont="1" applyFill="1" applyAlignment="1">
      <alignment/>
    </xf>
    <xf numFmtId="170" fontId="7" fillId="0" borderId="0" xfId="44" applyNumberFormat="1" applyFont="1" applyFill="1" applyAlignment="1">
      <alignment/>
    </xf>
    <xf numFmtId="165" fontId="16" fillId="0" borderId="0" xfId="44" applyNumberFormat="1" applyFont="1" applyFill="1" applyAlignment="1">
      <alignment/>
    </xf>
    <xf numFmtId="164" fontId="7" fillId="0" borderId="0" xfId="0" applyNumberFormat="1" applyFont="1" applyFill="1" applyAlignment="1">
      <alignment/>
    </xf>
    <xf numFmtId="165" fontId="17" fillId="0" borderId="0" xfId="61" applyNumberFormat="1" applyFont="1" applyFill="1">
      <alignment/>
      <protection/>
    </xf>
    <xf numFmtId="171" fontId="17" fillId="0" borderId="0" xfId="44" applyNumberFormat="1" applyFont="1" applyFill="1" applyAlignment="1">
      <alignment/>
    </xf>
    <xf numFmtId="164" fontId="18" fillId="0" borderId="0" xfId="0" applyNumberFormat="1" applyFont="1" applyFill="1" applyAlignment="1">
      <alignment/>
    </xf>
    <xf numFmtId="165" fontId="18" fillId="0" borderId="0" xfId="0" applyNumberFormat="1" applyFont="1" applyFill="1" applyAlignment="1">
      <alignment/>
    </xf>
    <xf numFmtId="0" fontId="18" fillId="0" borderId="0" xfId="0" applyFont="1" applyFill="1" applyAlignment="1">
      <alignment/>
    </xf>
    <xf numFmtId="170" fontId="7" fillId="0" borderId="0" xfId="0" applyNumberFormat="1" applyFont="1" applyFill="1" applyAlignment="1">
      <alignment/>
    </xf>
    <xf numFmtId="164" fontId="17" fillId="0" borderId="0" xfId="0" applyNumberFormat="1" applyFont="1" applyAlignment="1">
      <alignment/>
    </xf>
    <xf numFmtId="164" fontId="17" fillId="0" borderId="0" xfId="0" applyNumberFormat="1" applyFont="1" applyFill="1" applyAlignment="1">
      <alignment/>
    </xf>
    <xf numFmtId="0" fontId="7" fillId="0" borderId="0" xfId="0" applyFont="1" applyFill="1" applyAlignment="1">
      <alignment horizontal="center"/>
    </xf>
    <xf numFmtId="164" fontId="17" fillId="0" borderId="0" xfId="44" applyNumberFormat="1" applyFont="1" applyFill="1" applyAlignment="1">
      <alignment/>
    </xf>
    <xf numFmtId="43" fontId="0" fillId="0" borderId="0" xfId="44" applyFont="1" applyAlignment="1">
      <alignment/>
    </xf>
    <xf numFmtId="0" fontId="6" fillId="0" borderId="0" xfId="63" applyFont="1">
      <alignment/>
      <protection/>
    </xf>
    <xf numFmtId="0" fontId="7" fillId="0" borderId="0" xfId="63" applyFont="1">
      <alignment/>
      <protection/>
    </xf>
    <xf numFmtId="0" fontId="4" fillId="0" borderId="0" xfId="63">
      <alignment/>
      <protection/>
    </xf>
    <xf numFmtId="0" fontId="7" fillId="0" borderId="0" xfId="63" applyFont="1" applyFill="1">
      <alignment/>
      <protection/>
    </xf>
    <xf numFmtId="0" fontId="6" fillId="0" borderId="0" xfId="63" applyFont="1" applyFill="1">
      <alignment/>
      <protection/>
    </xf>
    <xf numFmtId="0" fontId="7" fillId="0" borderId="0" xfId="63" applyFont="1" applyFill="1" applyBorder="1">
      <alignment/>
      <protection/>
    </xf>
    <xf numFmtId="0" fontId="7" fillId="0" borderId="0" xfId="63" applyFont="1" applyBorder="1">
      <alignment/>
      <protection/>
    </xf>
    <xf numFmtId="43" fontId="7" fillId="0" borderId="0" xfId="63" applyNumberFormat="1" applyFont="1">
      <alignment/>
      <protection/>
    </xf>
    <xf numFmtId="0" fontId="7" fillId="0" borderId="0" xfId="63" applyFont="1" applyAlignment="1" quotePrefix="1">
      <alignment horizontal="left"/>
      <protection/>
    </xf>
    <xf numFmtId="0" fontId="16" fillId="0" borderId="0" xfId="63" applyFont="1" applyAlignment="1" quotePrefix="1">
      <alignment horizontal="left"/>
      <protection/>
    </xf>
    <xf numFmtId="37" fontId="7" fillId="0" borderId="0" xfId="63" applyNumberFormat="1" applyFont="1" applyFill="1">
      <alignment/>
      <protection/>
    </xf>
    <xf numFmtId="0" fontId="16" fillId="0" borderId="0" xfId="63" applyFont="1">
      <alignment/>
      <protection/>
    </xf>
    <xf numFmtId="0" fontId="7" fillId="0" borderId="0" xfId="63" applyFont="1" applyAlignment="1">
      <alignment horizontal="left"/>
      <protection/>
    </xf>
    <xf numFmtId="0" fontId="16" fillId="0" borderId="0" xfId="63" applyFont="1" applyAlignment="1">
      <alignment horizontal="left"/>
      <protection/>
    </xf>
    <xf numFmtId="0" fontId="6" fillId="0" borderId="0" xfId="63" applyFont="1" applyAlignment="1" quotePrefix="1">
      <alignment horizontal="left"/>
      <protection/>
    </xf>
    <xf numFmtId="170" fontId="7" fillId="0" borderId="0" xfId="63" applyNumberFormat="1" applyFont="1" applyFill="1">
      <alignment/>
      <protection/>
    </xf>
    <xf numFmtId="0" fontId="6" fillId="0" borderId="13" xfId="63" applyFont="1" applyBorder="1">
      <alignment/>
      <protection/>
    </xf>
    <xf numFmtId="0" fontId="7" fillId="0" borderId="13" xfId="63" applyFont="1" applyBorder="1">
      <alignment/>
      <protection/>
    </xf>
    <xf numFmtId="0" fontId="6" fillId="0" borderId="0" xfId="63" applyFont="1" applyBorder="1">
      <alignment/>
      <protection/>
    </xf>
    <xf numFmtId="0" fontId="17" fillId="0" borderId="0" xfId="63" applyFont="1">
      <alignment/>
      <protection/>
    </xf>
    <xf numFmtId="168" fontId="7" fillId="0" borderId="0" xfId="63" applyNumberFormat="1" applyFont="1">
      <alignment/>
      <protection/>
    </xf>
    <xf numFmtId="0" fontId="12" fillId="0" borderId="0" xfId="61" applyFont="1" applyFill="1" applyAlignment="1">
      <alignment horizontal="right"/>
      <protection/>
    </xf>
    <xf numFmtId="0" fontId="6" fillId="0" borderId="0" xfId="61" applyFont="1" applyFill="1" applyAlignment="1">
      <alignment horizontal="right"/>
      <protection/>
    </xf>
    <xf numFmtId="0" fontId="7" fillId="0" borderId="0" xfId="61" applyFont="1" applyFill="1" applyBorder="1">
      <alignment/>
      <protection/>
    </xf>
    <xf numFmtId="164" fontId="7" fillId="0" borderId="0" xfId="44" applyNumberFormat="1" applyFont="1" applyFill="1" applyBorder="1" applyAlignment="1">
      <alignment/>
    </xf>
    <xf numFmtId="0" fontId="6" fillId="0" borderId="0" xfId="61" applyFont="1" applyFill="1" applyBorder="1" applyAlignment="1">
      <alignment horizontal="center"/>
      <protection/>
    </xf>
    <xf numFmtId="0" fontId="7" fillId="0" borderId="0" xfId="0" applyFont="1" applyFill="1" applyAlignment="1" quotePrefix="1">
      <alignment horizontal="left"/>
    </xf>
    <xf numFmtId="0" fontId="6" fillId="0" borderId="13" xfId="0" applyFont="1" applyFill="1" applyBorder="1" applyAlignment="1">
      <alignment/>
    </xf>
    <xf numFmtId="0" fontId="7" fillId="0" borderId="13" xfId="0" applyFont="1" applyFill="1" applyBorder="1" applyAlignment="1">
      <alignment/>
    </xf>
    <xf numFmtId="0" fontId="6" fillId="0" borderId="0" xfId="0" applyFont="1" applyFill="1" applyBorder="1" applyAlignment="1">
      <alignment/>
    </xf>
    <xf numFmtId="0" fontId="6" fillId="0" borderId="0" xfId="61" applyFont="1" applyFill="1" applyBorder="1" applyAlignment="1">
      <alignment horizontal="left"/>
      <protection/>
    </xf>
    <xf numFmtId="0" fontId="6" fillId="0" borderId="0" xfId="0" applyFont="1" applyFill="1" applyBorder="1" applyAlignment="1">
      <alignment horizontal="center" wrapText="1"/>
    </xf>
    <xf numFmtId="0" fontId="17" fillId="0" borderId="0" xfId="0" applyFont="1" applyFill="1" applyBorder="1" applyAlignment="1">
      <alignment/>
    </xf>
    <xf numFmtId="0" fontId="1" fillId="0" borderId="0" xfId="61" applyFont="1" applyFill="1">
      <alignment/>
      <protection/>
    </xf>
    <xf numFmtId="164" fontId="7" fillId="0" borderId="0" xfId="61" applyNumberFormat="1" applyFont="1" applyFill="1">
      <alignment/>
      <protection/>
    </xf>
    <xf numFmtId="164" fontId="4" fillId="0" borderId="0" xfId="0" applyNumberFormat="1" applyFont="1" applyFill="1" applyAlignment="1">
      <alignment/>
    </xf>
    <xf numFmtId="164" fontId="14" fillId="0" borderId="0" xfId="44" applyNumberFormat="1" applyFont="1" applyFill="1" applyAlignment="1">
      <alignment/>
    </xf>
    <xf numFmtId="167" fontId="7" fillId="0" borderId="0" xfId="61" applyNumberFormat="1" applyFont="1" applyFill="1">
      <alignment/>
      <protection/>
    </xf>
    <xf numFmtId="166" fontId="7" fillId="0" borderId="0" xfId="61" applyNumberFormat="1" applyFont="1" applyFill="1">
      <alignment/>
      <protection/>
    </xf>
    <xf numFmtId="41" fontId="0" fillId="0" borderId="0" xfId="0" applyNumberFormat="1" applyAlignment="1">
      <alignment/>
    </xf>
    <xf numFmtId="165" fontId="0" fillId="0" borderId="0" xfId="44" applyNumberFormat="1" applyFont="1" applyAlignment="1">
      <alignment/>
    </xf>
    <xf numFmtId="164" fontId="14" fillId="0" borderId="0" xfId="0" applyNumberFormat="1" applyFont="1" applyFill="1" applyAlignment="1">
      <alignment/>
    </xf>
    <xf numFmtId="0" fontId="6" fillId="0" borderId="0" xfId="0" applyFont="1" applyFill="1" applyAlignment="1">
      <alignment horizontal="center"/>
    </xf>
    <xf numFmtId="10" fontId="7" fillId="0" borderId="0" xfId="66" applyNumberFormat="1" applyFont="1" applyFill="1" applyAlignment="1">
      <alignment/>
    </xf>
    <xf numFmtId="41" fontId="6" fillId="0" borderId="0" xfId="0" applyNumberFormat="1" applyFont="1" applyFill="1" applyAlignment="1">
      <alignment/>
    </xf>
    <xf numFmtId="0" fontId="0" fillId="0" borderId="0" xfId="0" applyFont="1" applyFill="1" applyAlignment="1">
      <alignment/>
    </xf>
    <xf numFmtId="169" fontId="5" fillId="0" borderId="0" xfId="66" applyNumberFormat="1" applyFont="1" applyFill="1" applyAlignment="1">
      <alignment/>
    </xf>
    <xf numFmtId="41" fontId="0" fillId="0" borderId="0" xfId="0" applyNumberFormat="1" applyFont="1" applyFill="1" applyAlignment="1">
      <alignment/>
    </xf>
    <xf numFmtId="0" fontId="5" fillId="0" borderId="0" xfId="0" applyFont="1" applyFill="1" applyAlignment="1">
      <alignment horizontal="center"/>
    </xf>
    <xf numFmtId="0" fontId="10" fillId="0" borderId="0" xfId="0" applyFont="1" applyFill="1" applyAlignment="1">
      <alignment/>
    </xf>
    <xf numFmtId="165" fontId="0" fillId="0" borderId="0" xfId="44" applyNumberFormat="1" applyFont="1" applyFill="1" applyAlignment="1">
      <alignment/>
    </xf>
    <xf numFmtId="0" fontId="0" fillId="0" borderId="0" xfId="0" applyFont="1" applyFill="1" applyAlignment="1">
      <alignment/>
    </xf>
    <xf numFmtId="41" fontId="0" fillId="0" borderId="0" xfId="0" applyNumberFormat="1" applyFont="1" applyFill="1" applyAlignment="1">
      <alignment/>
    </xf>
    <xf numFmtId="169" fontId="0" fillId="0" borderId="0" xfId="0" applyNumberFormat="1" applyFont="1" applyFill="1" applyAlignment="1">
      <alignment/>
    </xf>
    <xf numFmtId="0" fontId="4" fillId="0" borderId="0" xfId="0" applyFont="1" applyFill="1" applyAlignment="1">
      <alignment horizontal="left"/>
    </xf>
    <xf numFmtId="0" fontId="0" fillId="0" borderId="0" xfId="0" applyAlignment="1">
      <alignment horizontal="center"/>
    </xf>
    <xf numFmtId="174" fontId="0" fillId="0" borderId="0" xfId="66" applyNumberFormat="1" applyFont="1" applyAlignment="1">
      <alignment/>
    </xf>
    <xf numFmtId="174" fontId="0" fillId="0" borderId="0" xfId="0" applyNumberFormat="1" applyAlignment="1">
      <alignment/>
    </xf>
    <xf numFmtId="174" fontId="10" fillId="35" borderId="0" xfId="66" applyNumberFormat="1" applyFont="1" applyFill="1" applyAlignment="1">
      <alignment/>
    </xf>
    <xf numFmtId="0" fontId="7" fillId="0" borderId="0" xfId="61" applyFont="1" applyAlignment="1">
      <alignment horizontal="center"/>
      <protection/>
    </xf>
    <xf numFmtId="169" fontId="7" fillId="0" borderId="0" xfId="66" applyNumberFormat="1" applyFont="1" applyFill="1" applyAlignment="1">
      <alignment horizontal="center"/>
    </xf>
    <xf numFmtId="0" fontId="6" fillId="0" borderId="0" xfId="61" applyFont="1" applyFill="1" applyBorder="1" applyAlignment="1">
      <alignment horizontal="center" wrapText="1"/>
      <protection/>
    </xf>
    <xf numFmtId="0" fontId="6" fillId="0" borderId="0" xfId="61" applyFont="1" applyFill="1" applyAlignment="1">
      <alignment horizontal="center" wrapText="1"/>
      <protection/>
    </xf>
    <xf numFmtId="164" fontId="6" fillId="0" borderId="0" xfId="61" applyNumberFormat="1" applyFont="1" applyFill="1" applyAlignment="1">
      <alignment horizontal="center" wrapText="1"/>
      <protection/>
    </xf>
    <xf numFmtId="0" fontId="6" fillId="0" borderId="0" xfId="61" applyFont="1" applyFill="1" applyBorder="1" applyAlignment="1">
      <alignment horizontal="right"/>
      <protection/>
    </xf>
    <xf numFmtId="164" fontId="6" fillId="0" borderId="0" xfId="61" applyNumberFormat="1" applyFont="1" applyFill="1" applyBorder="1" applyAlignment="1">
      <alignment horizontal="right"/>
      <protection/>
    </xf>
    <xf numFmtId="164" fontId="19" fillId="0" borderId="0" xfId="44" applyNumberFormat="1" applyFont="1" applyFill="1" applyAlignment="1">
      <alignment/>
    </xf>
    <xf numFmtId="164" fontId="25" fillId="0" borderId="0" xfId="44" applyNumberFormat="1" applyFont="1" applyFill="1" applyAlignment="1">
      <alignment/>
    </xf>
    <xf numFmtId="169" fontId="15" fillId="0" borderId="0" xfId="66" applyNumberFormat="1" applyFont="1" applyFill="1" applyAlignment="1">
      <alignment/>
    </xf>
    <xf numFmtId="0" fontId="14" fillId="0" borderId="0" xfId="0" applyFont="1" applyFill="1" applyAlignment="1">
      <alignment/>
    </xf>
    <xf numFmtId="164" fontId="7" fillId="0" borderId="0" xfId="0" applyNumberFormat="1" applyFont="1" applyFill="1" applyAlignment="1" quotePrefix="1">
      <alignment horizontal="left"/>
    </xf>
    <xf numFmtId="0" fontId="7" fillId="0" borderId="0" xfId="0" applyFont="1" applyFill="1" applyAlignment="1">
      <alignment horizontal="left"/>
    </xf>
    <xf numFmtId="164" fontId="7" fillId="0" borderId="0" xfId="0" applyNumberFormat="1" applyFont="1" applyFill="1" applyAlignment="1">
      <alignment horizontal="left"/>
    </xf>
    <xf numFmtId="0" fontId="7" fillId="0" borderId="15" xfId="0" applyFont="1" applyFill="1" applyBorder="1" applyAlignment="1">
      <alignment/>
    </xf>
    <xf numFmtId="169" fontId="7" fillId="0" borderId="10" xfId="66" applyNumberFormat="1" applyFont="1" applyFill="1" applyBorder="1" applyAlignment="1">
      <alignment/>
    </xf>
    <xf numFmtId="0" fontId="7" fillId="0" borderId="16" xfId="0" applyFont="1" applyFill="1" applyBorder="1" applyAlignment="1">
      <alignment/>
    </xf>
    <xf numFmtId="169" fontId="7" fillId="0" borderId="0" xfId="66" applyNumberFormat="1" applyFont="1" applyFill="1" applyBorder="1" applyAlignment="1">
      <alignment/>
    </xf>
    <xf numFmtId="169" fontId="7" fillId="0" borderId="17" xfId="66" applyNumberFormat="1" applyFont="1" applyFill="1" applyBorder="1" applyAlignment="1">
      <alignment/>
    </xf>
    <xf numFmtId="169" fontId="7" fillId="0" borderId="14" xfId="66" applyNumberFormat="1" applyFont="1" applyFill="1" applyBorder="1" applyAlignment="1">
      <alignment/>
    </xf>
    <xf numFmtId="169" fontId="7" fillId="0" borderId="18" xfId="66" applyNumberFormat="1" applyFont="1" applyFill="1" applyBorder="1" applyAlignment="1">
      <alignment/>
    </xf>
    <xf numFmtId="0" fontId="7" fillId="0" borderId="10" xfId="0" applyFont="1" applyFill="1" applyBorder="1" applyAlignment="1">
      <alignment/>
    </xf>
    <xf numFmtId="0" fontId="6" fillId="0" borderId="19" xfId="0" applyFont="1" applyFill="1" applyBorder="1" applyAlignment="1">
      <alignment/>
    </xf>
    <xf numFmtId="0" fontId="1" fillId="0" borderId="0" xfId="0" applyFont="1" applyFill="1" applyBorder="1" applyAlignment="1">
      <alignment horizontal="center"/>
    </xf>
    <xf numFmtId="0" fontId="6" fillId="0" borderId="20" xfId="0" applyFont="1" applyFill="1" applyBorder="1" applyAlignment="1">
      <alignment/>
    </xf>
    <xf numFmtId="0" fontId="1" fillId="0" borderId="14" xfId="0" applyFont="1" applyFill="1" applyBorder="1" applyAlignment="1">
      <alignment horizontal="center"/>
    </xf>
    <xf numFmtId="169" fontId="19" fillId="0" borderId="0" xfId="66" applyNumberFormat="1" applyFont="1" applyAlignment="1">
      <alignment/>
    </xf>
    <xf numFmtId="0" fontId="19" fillId="0" borderId="0" xfId="0" applyFont="1" applyAlignment="1">
      <alignment/>
    </xf>
    <xf numFmtId="0" fontId="6" fillId="0" borderId="0" xfId="0" applyFont="1" applyAlignment="1">
      <alignment horizontal="left"/>
    </xf>
    <xf numFmtId="0" fontId="7" fillId="0" borderId="13" xfId="0" applyFont="1" applyBorder="1" applyAlignment="1" quotePrefix="1">
      <alignment horizontal="left"/>
    </xf>
    <xf numFmtId="0" fontId="7" fillId="0" borderId="13" xfId="0" applyFont="1" applyFill="1" applyBorder="1" applyAlignment="1" quotePrefix="1">
      <alignment horizontal="left"/>
    </xf>
    <xf numFmtId="165" fontId="7" fillId="36" borderId="0" xfId="44" applyNumberFormat="1" applyFont="1" applyFill="1" applyAlignment="1">
      <alignment/>
    </xf>
    <xf numFmtId="164" fontId="24" fillId="0" borderId="0" xfId="0" applyNumberFormat="1" applyFont="1" applyFill="1" applyAlignment="1">
      <alignment/>
    </xf>
    <xf numFmtId="170" fontId="7" fillId="0" borderId="0" xfId="44" applyNumberFormat="1" applyFont="1" applyFill="1" applyAlignment="1" quotePrefix="1">
      <alignment/>
    </xf>
    <xf numFmtId="170" fontId="7" fillId="35" borderId="0" xfId="44" applyNumberFormat="1" applyFont="1" applyFill="1" applyAlignment="1" quotePrefix="1">
      <alignment/>
    </xf>
    <xf numFmtId="172" fontId="7" fillId="0" borderId="0" xfId="44" applyNumberFormat="1" applyFont="1" applyFill="1" applyAlignment="1">
      <alignment/>
    </xf>
    <xf numFmtId="172" fontId="7" fillId="0" borderId="0" xfId="44" applyNumberFormat="1" applyFont="1" applyFill="1" applyAlignment="1" quotePrefix="1">
      <alignment/>
    </xf>
    <xf numFmtId="170" fontId="7" fillId="0" borderId="0" xfId="0" applyNumberFormat="1" applyFont="1" applyAlignment="1">
      <alignment/>
    </xf>
    <xf numFmtId="173" fontId="7" fillId="0" borderId="0" xfId="44" applyNumberFormat="1" applyFont="1" applyFill="1" applyAlignment="1">
      <alignment/>
    </xf>
    <xf numFmtId="173" fontId="7" fillId="0" borderId="0" xfId="0" applyNumberFormat="1" applyFont="1" applyAlignment="1">
      <alignment/>
    </xf>
    <xf numFmtId="173" fontId="7" fillId="0" borderId="0" xfId="44" applyNumberFormat="1" applyFont="1" applyAlignment="1">
      <alignment/>
    </xf>
    <xf numFmtId="170" fontId="7" fillId="37" borderId="0" xfId="44" applyNumberFormat="1" applyFont="1" applyFill="1" applyAlignment="1" quotePrefix="1">
      <alignment/>
    </xf>
    <xf numFmtId="164" fontId="7" fillId="37" borderId="0" xfId="44" applyNumberFormat="1" applyFont="1" applyFill="1" applyAlignment="1">
      <alignment/>
    </xf>
    <xf numFmtId="164" fontId="7" fillId="38" borderId="0" xfId="44" applyNumberFormat="1" applyFont="1" applyFill="1" applyAlignment="1">
      <alignment/>
    </xf>
    <xf numFmtId="164" fontId="7" fillId="0" borderId="0" xfId="66" applyNumberFormat="1" applyFont="1" applyFill="1" applyAlignment="1">
      <alignment/>
    </xf>
    <xf numFmtId="182" fontId="10" fillId="35" borderId="0" xfId="66" applyNumberFormat="1" applyFont="1" applyFill="1" applyAlignment="1">
      <alignment/>
    </xf>
    <xf numFmtId="0" fontId="1" fillId="0" borderId="15" xfId="0" applyFont="1" applyFill="1" applyBorder="1" applyAlignment="1">
      <alignment/>
    </xf>
    <xf numFmtId="0" fontId="0" fillId="0" borderId="10" xfId="0" applyFill="1" applyBorder="1" applyAlignment="1">
      <alignment/>
    </xf>
    <xf numFmtId="0" fontId="0" fillId="0" borderId="16"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17" xfId="0" applyFill="1" applyBorder="1" applyAlignment="1">
      <alignment/>
    </xf>
    <xf numFmtId="0" fontId="7" fillId="0" borderId="19" xfId="0" applyFont="1" applyFill="1" applyBorder="1" applyAlignment="1">
      <alignment/>
    </xf>
    <xf numFmtId="0" fontId="0" fillId="0" borderId="20" xfId="0" applyFill="1" applyBorder="1" applyAlignment="1">
      <alignment/>
    </xf>
    <xf numFmtId="0" fontId="0" fillId="0" borderId="14" xfId="0" applyFill="1" applyBorder="1" applyAlignment="1">
      <alignment/>
    </xf>
    <xf numFmtId="0" fontId="0" fillId="0" borderId="18" xfId="0" applyFill="1" applyBorder="1" applyAlignment="1">
      <alignment/>
    </xf>
    <xf numFmtId="0" fontId="5" fillId="0" borderId="0" xfId="0" applyFont="1" applyFill="1" applyAlignment="1">
      <alignment/>
    </xf>
    <xf numFmtId="170" fontId="0" fillId="26" borderId="0" xfId="0" applyNumberFormat="1" applyFill="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umption" xfId="39"/>
    <cellStyle name="assumptions"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iven" xfId="50"/>
    <cellStyle name="Good" xfId="51"/>
    <cellStyle name="header" xfId="52"/>
    <cellStyle name="Heading 1" xfId="53"/>
    <cellStyle name="Heading 2" xfId="54"/>
    <cellStyle name="Heading 3" xfId="55"/>
    <cellStyle name="Heading 4" xfId="56"/>
    <cellStyle name="Hyperlink" xfId="57"/>
    <cellStyle name="Input" xfId="58"/>
    <cellStyle name="Linked Cell" xfId="59"/>
    <cellStyle name="Neutral" xfId="60"/>
    <cellStyle name="Normal_Auto" xfId="61"/>
    <cellStyle name="Normal_ecr" xfId="62"/>
    <cellStyle name="Normal_Price Summary" xfId="63"/>
    <cellStyle name="Note" xfId="64"/>
    <cellStyle name="Output" xfId="65"/>
    <cellStyle name="Percent" xfId="66"/>
    <cellStyle name="Title" xfId="67"/>
    <cellStyle name="topline" xfId="68"/>
    <cellStyle name="Total" xfId="69"/>
    <cellStyle name="underscore"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9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7</xdr:col>
      <xdr:colOff>590550</xdr:colOff>
      <xdr:row>0</xdr:row>
      <xdr:rowOff>0</xdr:rowOff>
    </xdr:to>
    <xdr:sp>
      <xdr:nvSpPr>
        <xdr:cNvPr id="1" name="Text Box 1"/>
        <xdr:cNvSpPr txBox="1">
          <a:spLocks noChangeArrowheads="1"/>
        </xdr:cNvSpPr>
      </xdr:nvSpPr>
      <xdr:spPr>
        <a:xfrm>
          <a:off x="304800" y="0"/>
          <a:ext cx="5848350" cy="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rPr>
            <a:t>This Workpaper contains the calculation of the Commission's recommended rates for Standard Regular and Nonprofit Regular.  The methodology differs from the Postal Service's in several ways.  First, the Presort Tree is used to guide the rate design.  Second, a single benchmark, MADC 5-Digit Auto Letters is used as the starting point for rate design.  Third, with a few exceptions, which are described in section V.C of the decision, 100% passthroughs of cost differentials are used.  Fourth, both mail processing and disaggregated delivery costs are used in calculating cost avoidances.  Finally, the unit costs reflect the accepted cost methodology.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I41"/>
  <sheetViews>
    <sheetView zoomScalePageLayoutView="0" workbookViewId="0" topLeftCell="A13">
      <selection activeCell="A1" sqref="A1"/>
    </sheetView>
  </sheetViews>
  <sheetFormatPr defaultColWidth="8.88671875" defaultRowHeight="15.75"/>
  <cols>
    <col min="1" max="1" width="3.4453125" style="0" customWidth="1"/>
    <col min="3" max="3" width="12.6640625" style="0" customWidth="1"/>
    <col min="4" max="4" width="11.4453125" style="0" customWidth="1"/>
    <col min="5" max="5" width="10.6640625" style="0" customWidth="1"/>
    <col min="8" max="8" width="8.4453125" style="0" customWidth="1"/>
  </cols>
  <sheetData>
    <row r="1" spans="1:9" ht="15.75">
      <c r="A1" s="233" t="s">
        <v>121</v>
      </c>
      <c r="B1" s="234"/>
      <c r="C1" s="234"/>
      <c r="D1" s="234"/>
      <c r="E1" s="234"/>
      <c r="F1" s="234"/>
      <c r="G1" s="234"/>
      <c r="H1" s="234"/>
      <c r="I1" s="235"/>
    </row>
    <row r="2" spans="1:9" ht="15.75">
      <c r="A2" s="236"/>
      <c r="B2" s="237"/>
      <c r="C2" s="237"/>
      <c r="D2" s="237"/>
      <c r="E2" s="237"/>
      <c r="F2" s="237"/>
      <c r="G2" s="237"/>
      <c r="H2" s="237"/>
      <c r="I2" s="238"/>
    </row>
    <row r="3" spans="1:9" ht="15.75">
      <c r="A3" s="239" t="s">
        <v>122</v>
      </c>
      <c r="B3" s="77"/>
      <c r="C3" s="237"/>
      <c r="D3" s="237"/>
      <c r="E3" s="237"/>
      <c r="F3" s="237"/>
      <c r="G3" s="237"/>
      <c r="H3" s="237"/>
      <c r="I3" s="238"/>
    </row>
    <row r="4" spans="1:9" ht="15.75">
      <c r="A4" s="239" t="s">
        <v>123</v>
      </c>
      <c r="B4" s="77"/>
      <c r="C4" s="237"/>
      <c r="D4" s="237"/>
      <c r="E4" s="237"/>
      <c r="F4" s="237"/>
      <c r="G4" s="237"/>
      <c r="H4" s="237"/>
      <c r="I4" s="238"/>
    </row>
    <row r="5" spans="1:9" ht="15.75">
      <c r="A5" s="239"/>
      <c r="B5" s="77"/>
      <c r="C5" s="237"/>
      <c r="D5" s="237"/>
      <c r="E5" s="237"/>
      <c r="F5" s="237"/>
      <c r="G5" s="237"/>
      <c r="H5" s="237"/>
      <c r="I5" s="238"/>
    </row>
    <row r="6" spans="1:9" ht="15.75">
      <c r="A6" s="239"/>
      <c r="B6" s="77"/>
      <c r="C6" s="237"/>
      <c r="D6" s="237"/>
      <c r="E6" s="237"/>
      <c r="F6" s="237"/>
      <c r="G6" s="237"/>
      <c r="H6" s="237"/>
      <c r="I6" s="238"/>
    </row>
    <row r="7" spans="1:9" ht="15.75">
      <c r="A7" s="239">
        <v>1</v>
      </c>
      <c r="B7" s="77" t="s">
        <v>124</v>
      </c>
      <c r="C7" s="237"/>
      <c r="D7" s="237"/>
      <c r="E7" s="237"/>
      <c r="F7" s="237"/>
      <c r="G7" s="237"/>
      <c r="H7" s="237"/>
      <c r="I7" s="238"/>
    </row>
    <row r="8" spans="1:9" ht="15.75">
      <c r="A8" s="239"/>
      <c r="B8" s="77" t="s">
        <v>198</v>
      </c>
      <c r="C8" s="237"/>
      <c r="D8" s="237"/>
      <c r="E8" s="237"/>
      <c r="F8" s="237"/>
      <c r="G8" s="237"/>
      <c r="H8" s="237"/>
      <c r="I8" s="238"/>
    </row>
    <row r="9" spans="1:9" ht="15.75">
      <c r="A9" s="239"/>
      <c r="B9" s="77" t="s">
        <v>197</v>
      </c>
      <c r="C9" s="237"/>
      <c r="D9" s="237"/>
      <c r="E9" s="237"/>
      <c r="F9" s="237"/>
      <c r="G9" s="237"/>
      <c r="H9" s="237"/>
      <c r="I9" s="238"/>
    </row>
    <row r="10" spans="1:9" ht="15.75">
      <c r="A10" s="239">
        <v>2</v>
      </c>
      <c r="B10" s="77" t="s">
        <v>206</v>
      </c>
      <c r="C10" s="237"/>
      <c r="D10" s="237"/>
      <c r="E10" s="237"/>
      <c r="F10" s="237"/>
      <c r="G10" s="237"/>
      <c r="H10" s="237"/>
      <c r="I10" s="238"/>
    </row>
    <row r="11" spans="1:9" ht="15.75">
      <c r="A11" s="239"/>
      <c r="B11" s="77" t="s">
        <v>201</v>
      </c>
      <c r="C11" s="237"/>
      <c r="D11" s="237"/>
      <c r="E11" s="237"/>
      <c r="F11" s="237"/>
      <c r="G11" s="237"/>
      <c r="H11" s="237"/>
      <c r="I11" s="238"/>
    </row>
    <row r="12" spans="1:9" ht="15.75">
      <c r="A12" s="239"/>
      <c r="B12" s="77" t="s">
        <v>199</v>
      </c>
      <c r="C12" s="237"/>
      <c r="D12" s="237"/>
      <c r="E12" s="237"/>
      <c r="F12" s="237"/>
      <c r="G12" s="237"/>
      <c r="H12" s="237"/>
      <c r="I12" s="238"/>
    </row>
    <row r="13" spans="1:9" ht="15.75">
      <c r="A13" s="239"/>
      <c r="B13" s="77" t="s">
        <v>200</v>
      </c>
      <c r="C13" s="237"/>
      <c r="D13" s="237"/>
      <c r="E13" s="237"/>
      <c r="F13" s="237"/>
      <c r="G13" s="237"/>
      <c r="H13" s="237"/>
      <c r="I13" s="238"/>
    </row>
    <row r="14" spans="1:9" ht="15.75">
      <c r="A14" s="239"/>
      <c r="B14" s="77" t="s">
        <v>203</v>
      </c>
      <c r="C14" s="237"/>
      <c r="D14" s="237"/>
      <c r="E14" s="237"/>
      <c r="F14" s="237"/>
      <c r="G14" s="237"/>
      <c r="H14" s="237"/>
      <c r="I14" s="238"/>
    </row>
    <row r="15" spans="1:9" ht="15.75">
      <c r="A15" s="239"/>
      <c r="B15" s="77" t="s">
        <v>202</v>
      </c>
      <c r="C15" s="237"/>
      <c r="D15" s="237"/>
      <c r="E15" s="237"/>
      <c r="F15" s="237"/>
      <c r="G15" s="237"/>
      <c r="H15" s="237"/>
      <c r="I15" s="238"/>
    </row>
    <row r="16" spans="1:9" ht="15.75">
      <c r="A16" s="239">
        <v>3</v>
      </c>
      <c r="B16" s="77" t="s">
        <v>204</v>
      </c>
      <c r="C16" s="237"/>
      <c r="D16" s="237"/>
      <c r="E16" s="237"/>
      <c r="F16" s="237"/>
      <c r="G16" s="237"/>
      <c r="H16" s="237"/>
      <c r="I16" s="238"/>
    </row>
    <row r="17" spans="1:9" ht="15.75">
      <c r="A17" s="239"/>
      <c r="B17" s="77" t="s">
        <v>129</v>
      </c>
      <c r="C17" s="237"/>
      <c r="D17" s="237"/>
      <c r="E17" s="237"/>
      <c r="F17" s="237"/>
      <c r="G17" s="237"/>
      <c r="H17" s="237"/>
      <c r="I17" s="238"/>
    </row>
    <row r="18" spans="1:9" ht="15.75">
      <c r="A18" s="239">
        <v>4</v>
      </c>
      <c r="B18" s="77" t="s">
        <v>130</v>
      </c>
      <c r="C18" s="237"/>
      <c r="D18" s="237"/>
      <c r="E18" s="237"/>
      <c r="F18" s="237"/>
      <c r="G18" s="237"/>
      <c r="H18" s="237"/>
      <c r="I18" s="238"/>
    </row>
    <row r="19" spans="1:9" ht="15.75">
      <c r="A19" s="239"/>
      <c r="B19" s="77" t="s">
        <v>205</v>
      </c>
      <c r="C19" s="237"/>
      <c r="D19" s="237"/>
      <c r="E19" s="237"/>
      <c r="F19" s="237"/>
      <c r="G19" s="237"/>
      <c r="H19" s="237"/>
      <c r="I19" s="238"/>
    </row>
    <row r="20" spans="1:9" ht="15.75">
      <c r="A20" s="239">
        <v>5</v>
      </c>
      <c r="B20" s="77" t="s">
        <v>207</v>
      </c>
      <c r="C20" s="237"/>
      <c r="D20" s="237"/>
      <c r="E20" s="237"/>
      <c r="F20" s="237"/>
      <c r="G20" s="237"/>
      <c r="H20" s="237"/>
      <c r="I20" s="238"/>
    </row>
    <row r="21" spans="1:9" ht="15.75">
      <c r="A21" s="239"/>
      <c r="B21" s="77" t="s">
        <v>208</v>
      </c>
      <c r="C21" s="237"/>
      <c r="D21" s="237"/>
      <c r="E21" s="237"/>
      <c r="F21" s="237"/>
      <c r="G21" s="237"/>
      <c r="H21" s="237"/>
      <c r="I21" s="238"/>
    </row>
    <row r="22" spans="1:9" ht="15.75">
      <c r="A22" s="239"/>
      <c r="B22" s="77" t="s">
        <v>209</v>
      </c>
      <c r="C22" s="237"/>
      <c r="D22" s="237"/>
      <c r="E22" s="237"/>
      <c r="F22" s="237"/>
      <c r="G22" s="237"/>
      <c r="H22" s="237"/>
      <c r="I22" s="238"/>
    </row>
    <row r="23" spans="1:9" ht="15.75">
      <c r="A23" s="239"/>
      <c r="B23" s="77" t="s">
        <v>210</v>
      </c>
      <c r="C23" s="237"/>
      <c r="D23" s="237"/>
      <c r="E23" s="237"/>
      <c r="F23" s="237"/>
      <c r="G23" s="237"/>
      <c r="H23" s="237"/>
      <c r="I23" s="238"/>
    </row>
    <row r="24" spans="1:9" ht="15.75">
      <c r="A24" s="239"/>
      <c r="B24" s="77" t="s">
        <v>211</v>
      </c>
      <c r="C24" s="237"/>
      <c r="D24" s="237"/>
      <c r="E24" s="237"/>
      <c r="F24" s="237"/>
      <c r="G24" s="237"/>
      <c r="H24" s="237"/>
      <c r="I24" s="238"/>
    </row>
    <row r="25" spans="1:9" ht="15.75">
      <c r="A25" s="239"/>
      <c r="B25" s="77" t="s">
        <v>212</v>
      </c>
      <c r="C25" s="237"/>
      <c r="D25" s="237"/>
      <c r="E25" s="237"/>
      <c r="F25" s="237"/>
      <c r="G25" s="237"/>
      <c r="H25" s="237"/>
      <c r="I25" s="238"/>
    </row>
    <row r="26" spans="1:9" ht="15.75">
      <c r="A26" s="239"/>
      <c r="B26" s="77" t="s">
        <v>213</v>
      </c>
      <c r="C26" s="237"/>
      <c r="D26" s="237"/>
      <c r="E26" s="237"/>
      <c r="F26" s="237"/>
      <c r="G26" s="237"/>
      <c r="H26" s="237"/>
      <c r="I26" s="238"/>
    </row>
    <row r="27" spans="1:9" ht="15.75">
      <c r="A27" s="239"/>
      <c r="B27" s="77" t="s">
        <v>131</v>
      </c>
      <c r="C27" s="237"/>
      <c r="D27" s="237"/>
      <c r="E27" s="237"/>
      <c r="F27" s="237"/>
      <c r="G27" s="237"/>
      <c r="H27" s="237"/>
      <c r="I27" s="238"/>
    </row>
    <row r="28" spans="1:9" ht="15.75">
      <c r="A28" s="239"/>
      <c r="B28" s="77" t="s">
        <v>132</v>
      </c>
      <c r="C28" s="237"/>
      <c r="D28" s="237"/>
      <c r="E28" s="237"/>
      <c r="F28" s="237"/>
      <c r="G28" s="237"/>
      <c r="H28" s="237"/>
      <c r="I28" s="238"/>
    </row>
    <row r="29" spans="1:9" ht="15.75">
      <c r="A29" s="239"/>
      <c r="B29" s="77" t="s">
        <v>134</v>
      </c>
      <c r="C29" s="237"/>
      <c r="D29" s="237"/>
      <c r="E29" s="237"/>
      <c r="F29" s="237"/>
      <c r="G29" s="237"/>
      <c r="H29" s="237"/>
      <c r="I29" s="238"/>
    </row>
    <row r="30" spans="1:9" ht="15.75">
      <c r="A30" s="239"/>
      <c r="B30" s="77" t="s">
        <v>133</v>
      </c>
      <c r="C30" s="237"/>
      <c r="D30" s="237"/>
      <c r="E30" s="237"/>
      <c r="F30" s="237"/>
      <c r="G30" s="237"/>
      <c r="H30" s="237"/>
      <c r="I30" s="238"/>
    </row>
    <row r="31" spans="1:9" ht="15.75">
      <c r="A31" s="239">
        <v>6</v>
      </c>
      <c r="B31" s="77" t="s">
        <v>135</v>
      </c>
      <c r="C31" s="237"/>
      <c r="D31" s="237"/>
      <c r="E31" s="237"/>
      <c r="F31" s="237"/>
      <c r="G31" s="237"/>
      <c r="H31" s="237"/>
      <c r="I31" s="238"/>
    </row>
    <row r="32" spans="1:9" ht="15.75">
      <c r="A32" s="239"/>
      <c r="B32" s="77" t="s">
        <v>136</v>
      </c>
      <c r="C32" s="237"/>
      <c r="D32" s="237"/>
      <c r="E32" s="237"/>
      <c r="F32" s="237"/>
      <c r="G32" s="237"/>
      <c r="H32" s="237"/>
      <c r="I32" s="238"/>
    </row>
    <row r="33" spans="1:9" ht="15.75">
      <c r="A33" s="239"/>
      <c r="B33" s="77" t="s">
        <v>233</v>
      </c>
      <c r="C33" s="237"/>
      <c r="D33" s="237"/>
      <c r="E33" s="237"/>
      <c r="F33" s="237"/>
      <c r="G33" s="237"/>
      <c r="H33" s="237"/>
      <c r="I33" s="238"/>
    </row>
    <row r="34" spans="1:9" ht="15.75">
      <c r="A34" s="239"/>
      <c r="B34" s="77" t="s">
        <v>214</v>
      </c>
      <c r="C34" s="237"/>
      <c r="D34" s="237"/>
      <c r="E34" s="237"/>
      <c r="F34" s="237"/>
      <c r="G34" s="237"/>
      <c r="H34" s="237"/>
      <c r="I34" s="238"/>
    </row>
    <row r="35" spans="1:9" ht="15.75">
      <c r="A35" s="239"/>
      <c r="B35" s="77" t="s">
        <v>215</v>
      </c>
      <c r="C35" s="237"/>
      <c r="D35" s="237"/>
      <c r="E35" s="237"/>
      <c r="F35" s="237"/>
      <c r="G35" s="237"/>
      <c r="H35" s="237"/>
      <c r="I35" s="238"/>
    </row>
    <row r="36" spans="1:9" ht="15.75">
      <c r="A36" s="236"/>
      <c r="B36" s="77" t="s">
        <v>137</v>
      </c>
      <c r="C36" s="237"/>
      <c r="D36" s="237"/>
      <c r="E36" s="237"/>
      <c r="F36" s="237"/>
      <c r="G36" s="237"/>
      <c r="H36" s="237"/>
      <c r="I36" s="238"/>
    </row>
    <row r="37" spans="1:9" ht="15.75">
      <c r="A37" s="236"/>
      <c r="B37" s="77" t="s">
        <v>125</v>
      </c>
      <c r="C37" s="237"/>
      <c r="D37" s="237"/>
      <c r="E37" s="237"/>
      <c r="F37" s="237"/>
      <c r="G37" s="237"/>
      <c r="H37" s="237"/>
      <c r="I37" s="238"/>
    </row>
    <row r="38" spans="1:9" ht="15.75">
      <c r="A38" s="236"/>
      <c r="B38" s="77" t="s">
        <v>126</v>
      </c>
      <c r="C38" s="237"/>
      <c r="D38" s="237"/>
      <c r="E38" s="237"/>
      <c r="F38" s="237"/>
      <c r="G38" s="237"/>
      <c r="H38" s="237"/>
      <c r="I38" s="238"/>
    </row>
    <row r="39" spans="1:9" ht="15.75">
      <c r="A39" s="236"/>
      <c r="B39" s="77" t="s">
        <v>127</v>
      </c>
      <c r="C39" s="237"/>
      <c r="D39" s="237"/>
      <c r="E39" s="237"/>
      <c r="F39" s="237"/>
      <c r="G39" s="237"/>
      <c r="H39" s="237"/>
      <c r="I39" s="238"/>
    </row>
    <row r="40" spans="1:9" ht="15.75">
      <c r="A40" s="236"/>
      <c r="B40" s="77" t="s">
        <v>128</v>
      </c>
      <c r="C40" s="237"/>
      <c r="D40" s="237"/>
      <c r="E40" s="237"/>
      <c r="F40" s="237"/>
      <c r="G40" s="237"/>
      <c r="H40" s="237"/>
      <c r="I40" s="238"/>
    </row>
    <row r="41" spans="1:9" ht="15.75">
      <c r="A41" s="240"/>
      <c r="B41" s="241"/>
      <c r="C41" s="241"/>
      <c r="D41" s="241"/>
      <c r="E41" s="241"/>
      <c r="F41" s="241"/>
      <c r="G41" s="241"/>
      <c r="H41" s="241"/>
      <c r="I41" s="242"/>
    </row>
  </sheetData>
  <sheetProtection/>
  <printOptions/>
  <pageMargins left="0.75" right="0.75" top="1" bottom="1" header="0.5" footer="0.5"/>
  <pageSetup fitToHeight="1" fitToWidth="1" horizontalDpi="600" verticalDpi="600" orientation="portrait" scale="91" r:id="rId2"/>
  <drawing r:id="rId1"/>
</worksheet>
</file>

<file path=xl/worksheets/sheet10.xml><?xml version="1.0" encoding="utf-8"?>
<worksheet xmlns="http://schemas.openxmlformats.org/spreadsheetml/2006/main" xmlns:r="http://schemas.openxmlformats.org/officeDocument/2006/relationships">
  <sheetPr>
    <tabColor indexed="45"/>
    <pageSetUpPr fitToPage="1"/>
  </sheetPr>
  <dimension ref="A1:W514"/>
  <sheetViews>
    <sheetView zoomScale="75" zoomScaleNormal="75" zoomScalePageLayoutView="0" workbookViewId="0" topLeftCell="A1">
      <selection activeCell="A1" sqref="A1"/>
    </sheetView>
  </sheetViews>
  <sheetFormatPr defaultColWidth="8.88671875" defaultRowHeight="15.75"/>
  <cols>
    <col min="1" max="1" width="4.3359375" style="28" customWidth="1"/>
    <col min="2" max="2" width="4.21484375" style="28" customWidth="1"/>
    <col min="3" max="3" width="33.4453125" style="28" customWidth="1"/>
    <col min="4" max="4" width="13.10546875" style="28" customWidth="1"/>
    <col min="5" max="5" width="10.99609375" style="28" customWidth="1"/>
    <col min="6" max="6" width="10.10546875" style="28" customWidth="1"/>
    <col min="7" max="7" width="9.5546875" style="28" customWidth="1"/>
    <col min="8" max="8" width="3.10546875" style="28" customWidth="1"/>
    <col min="9" max="9" width="11.88671875" style="28" customWidth="1"/>
    <col min="10" max="11" width="8.77734375" style="28" customWidth="1"/>
    <col min="12" max="12" width="8.21484375" style="28" customWidth="1"/>
    <col min="13" max="13" width="3.77734375" style="28" customWidth="1"/>
    <col min="14" max="16" width="8.77734375" style="28" customWidth="1"/>
    <col min="17" max="17" width="8.4453125" style="28" customWidth="1"/>
    <col min="18" max="21" width="8.77734375" style="28" customWidth="1"/>
    <col min="22" max="16384" width="8.88671875" style="28" customWidth="1"/>
  </cols>
  <sheetData>
    <row r="1" spans="1:20" ht="15.75">
      <c r="A1" s="243" t="s">
        <v>94</v>
      </c>
      <c r="T1" s="161"/>
    </row>
    <row r="2" spans="1:20" ht="15">
      <c r="A2" s="75"/>
      <c r="T2" s="161"/>
    </row>
    <row r="3" spans="1:5" ht="15">
      <c r="A3" s="75"/>
      <c r="B3" s="75"/>
      <c r="C3" s="75"/>
      <c r="D3" s="75"/>
      <c r="E3" s="75"/>
    </row>
    <row r="4" spans="1:3" ht="15.75">
      <c r="A4" s="158" t="s">
        <v>21</v>
      </c>
      <c r="C4" s="29"/>
    </row>
    <row r="5" spans="2:14" ht="15.75">
      <c r="B5" s="66"/>
      <c r="C5" s="29"/>
      <c r="D5" s="36" t="s">
        <v>14</v>
      </c>
      <c r="I5" s="36" t="s">
        <v>15</v>
      </c>
      <c r="N5" s="36" t="s">
        <v>16</v>
      </c>
    </row>
    <row r="6" spans="2:3" ht="15">
      <c r="B6" s="62"/>
      <c r="C6" s="29"/>
    </row>
    <row r="7" spans="1:17" ht="15.75">
      <c r="A7" s="55"/>
      <c r="D7" s="69" t="s">
        <v>4</v>
      </c>
      <c r="E7" s="69" t="s">
        <v>5</v>
      </c>
      <c r="F7" s="69" t="s">
        <v>6</v>
      </c>
      <c r="G7" s="69" t="s">
        <v>0</v>
      </c>
      <c r="H7" s="69"/>
      <c r="I7" s="69" t="s">
        <v>4</v>
      </c>
      <c r="J7" s="69" t="s">
        <v>5</v>
      </c>
      <c r="K7" s="69" t="s">
        <v>6</v>
      </c>
      <c r="L7" s="69" t="s">
        <v>0</v>
      </c>
      <c r="M7" s="68"/>
      <c r="N7" s="69" t="s">
        <v>4</v>
      </c>
      <c r="O7" s="69" t="s">
        <v>5</v>
      </c>
      <c r="P7" s="69" t="s">
        <v>6</v>
      </c>
      <c r="Q7" s="69" t="s">
        <v>0</v>
      </c>
    </row>
    <row r="8" spans="1:17" ht="18">
      <c r="A8" s="55"/>
      <c r="B8" s="55"/>
      <c r="C8" s="149"/>
      <c r="D8" s="70"/>
      <c r="E8" s="109"/>
      <c r="F8" s="71"/>
      <c r="G8" s="71"/>
      <c r="H8" s="49"/>
      <c r="I8" s="70"/>
      <c r="J8" s="71"/>
      <c r="K8" s="71"/>
      <c r="L8" s="71"/>
      <c r="M8" s="57"/>
      <c r="N8" s="70"/>
      <c r="O8" s="71"/>
      <c r="P8" s="71"/>
      <c r="Q8" s="71"/>
    </row>
    <row r="9" spans="1:17" ht="15.75">
      <c r="A9" s="55"/>
      <c r="B9" s="55"/>
      <c r="C9" s="150"/>
      <c r="D9" s="70"/>
      <c r="E9" s="71"/>
      <c r="F9" s="71"/>
      <c r="G9" s="71"/>
      <c r="H9" s="49"/>
      <c r="I9" s="70"/>
      <c r="J9" s="71"/>
      <c r="K9" s="71"/>
      <c r="L9" s="71"/>
      <c r="M9" s="57"/>
      <c r="N9" s="70"/>
      <c r="O9" s="71"/>
      <c r="P9" s="71"/>
      <c r="Q9" s="71"/>
    </row>
    <row r="10" spans="1:18" ht="15.75">
      <c r="A10" s="151"/>
      <c r="B10" s="151"/>
      <c r="D10" s="54"/>
      <c r="E10" s="152"/>
      <c r="F10" s="152"/>
      <c r="G10" s="152"/>
      <c r="H10" s="153"/>
      <c r="I10" s="153"/>
      <c r="J10" s="153"/>
      <c r="K10" s="153"/>
      <c r="L10" s="153"/>
      <c r="M10" s="151"/>
      <c r="N10" s="153"/>
      <c r="O10" s="153"/>
      <c r="P10" s="153"/>
      <c r="Q10" s="153"/>
      <c r="R10" s="77"/>
    </row>
    <row r="11" spans="1:14" ht="15.75">
      <c r="A11" s="36" t="s">
        <v>25</v>
      </c>
      <c r="D11" s="54"/>
      <c r="E11" s="54"/>
      <c r="F11" s="54"/>
      <c r="G11" s="55"/>
      <c r="H11" s="55"/>
      <c r="I11" s="55"/>
      <c r="J11" s="55"/>
      <c r="K11" s="55"/>
      <c r="L11" s="55"/>
      <c r="M11" s="55"/>
      <c r="N11" s="51"/>
    </row>
    <row r="12" spans="2:17" ht="15">
      <c r="B12" s="28" t="s">
        <v>17</v>
      </c>
      <c r="C12" s="154"/>
      <c r="D12" s="54">
        <v>0.193</v>
      </c>
      <c r="E12" s="54">
        <v>0.159</v>
      </c>
      <c r="F12" s="54">
        <v>0.15</v>
      </c>
      <c r="G12" s="54"/>
      <c r="H12" s="72"/>
      <c r="I12" s="54">
        <v>0.059</v>
      </c>
      <c r="J12" s="54">
        <v>0.059</v>
      </c>
      <c r="K12" s="54">
        <v>0.059000000000000025</v>
      </c>
      <c r="L12" s="113"/>
      <c r="M12" s="55"/>
      <c r="N12" s="54">
        <v>0.649</v>
      </c>
      <c r="O12" s="54">
        <v>0.486</v>
      </c>
      <c r="P12" s="54">
        <v>0.44100000000000006</v>
      </c>
      <c r="Q12" s="29"/>
    </row>
    <row r="13" spans="1:17" ht="15">
      <c r="A13" s="125" t="s">
        <v>23</v>
      </c>
      <c r="B13" s="28" t="s">
        <v>18</v>
      </c>
      <c r="C13" s="154"/>
      <c r="D13" s="54">
        <v>0.182</v>
      </c>
      <c r="E13" s="54">
        <v>0.148</v>
      </c>
      <c r="F13" s="54">
        <v>0.139</v>
      </c>
      <c r="G13" s="54"/>
      <c r="H13" s="72"/>
      <c r="I13" s="54">
        <v>0.055999999999999994</v>
      </c>
      <c r="J13" s="54">
        <v>0.055999999999999994</v>
      </c>
      <c r="K13" s="54">
        <v>0.055999999999999994</v>
      </c>
      <c r="L13" s="113"/>
      <c r="M13" s="55"/>
      <c r="N13" s="54">
        <v>0.609</v>
      </c>
      <c r="O13" s="54">
        <v>0.44599999999999995</v>
      </c>
      <c r="P13" s="54">
        <v>0.401</v>
      </c>
      <c r="Q13" s="29"/>
    </row>
    <row r="14" spans="3:17" ht="15">
      <c r="C14" s="154"/>
      <c r="D14" s="29"/>
      <c r="E14" s="29"/>
      <c r="F14" s="29"/>
      <c r="G14" s="29"/>
      <c r="H14" s="72"/>
      <c r="I14" s="55"/>
      <c r="J14" s="55"/>
      <c r="K14" s="55"/>
      <c r="L14" s="55"/>
      <c r="M14" s="55"/>
      <c r="N14" s="29"/>
      <c r="O14" s="29"/>
      <c r="P14" s="29"/>
      <c r="Q14" s="29"/>
    </row>
    <row r="15" spans="1:17" ht="15.75">
      <c r="A15" s="36" t="s">
        <v>26</v>
      </c>
      <c r="D15" s="29"/>
      <c r="E15" s="29"/>
      <c r="F15" s="29"/>
      <c r="G15" s="55"/>
      <c r="H15" s="72"/>
      <c r="I15" s="29"/>
      <c r="J15" s="29"/>
      <c r="K15" s="29"/>
      <c r="L15" s="29"/>
      <c r="M15" s="55"/>
      <c r="N15" s="29"/>
      <c r="O15" s="29"/>
      <c r="P15" s="29"/>
      <c r="Q15" s="29"/>
    </row>
    <row r="16" spans="1:17" ht="15.75">
      <c r="A16" s="36"/>
      <c r="B16" s="36" t="s">
        <v>3</v>
      </c>
      <c r="D16" s="29"/>
      <c r="E16" s="29"/>
      <c r="F16" s="29"/>
      <c r="G16" s="55"/>
      <c r="H16" s="72"/>
      <c r="I16" s="29"/>
      <c r="J16" s="29"/>
      <c r="K16" s="29"/>
      <c r="L16" s="29"/>
      <c r="M16" s="55"/>
      <c r="N16" s="29"/>
      <c r="O16" s="29"/>
      <c r="P16" s="29"/>
      <c r="Q16" s="29"/>
    </row>
    <row r="17" spans="3:17" ht="15">
      <c r="C17" s="28" t="s">
        <v>17</v>
      </c>
      <c r="D17" s="54">
        <v>0.22</v>
      </c>
      <c r="E17" s="54">
        <v>0.186</v>
      </c>
      <c r="F17" s="54">
        <v>0.177</v>
      </c>
      <c r="G17" s="54">
        <v>0.168</v>
      </c>
      <c r="H17" s="72"/>
      <c r="I17" s="54">
        <v>0.086</v>
      </c>
      <c r="J17" s="54">
        <v>0.086</v>
      </c>
      <c r="K17" s="54">
        <v>0.086</v>
      </c>
      <c r="L17" s="54">
        <v>0.086</v>
      </c>
      <c r="M17" s="55"/>
      <c r="N17" s="54">
        <v>0.649</v>
      </c>
      <c r="O17" s="54">
        <v>0.486</v>
      </c>
      <c r="P17" s="54">
        <v>0.44100000000000006</v>
      </c>
      <c r="Q17" s="54">
        <v>0.396</v>
      </c>
    </row>
    <row r="18" spans="1:17" ht="15">
      <c r="A18" s="125" t="s">
        <v>23</v>
      </c>
      <c r="C18" s="28" t="s">
        <v>18</v>
      </c>
      <c r="D18" s="54">
        <v>0.194</v>
      </c>
      <c r="E18" s="54">
        <v>0.16</v>
      </c>
      <c r="F18" s="54">
        <v>0.15100000000000002</v>
      </c>
      <c r="G18" s="54">
        <v>0.14200000000000002</v>
      </c>
      <c r="H18" s="72"/>
      <c r="I18" s="54">
        <v>0.068</v>
      </c>
      <c r="J18" s="54">
        <v>0.068</v>
      </c>
      <c r="K18" s="54">
        <v>0.068</v>
      </c>
      <c r="L18" s="54">
        <v>0.068</v>
      </c>
      <c r="M18" s="55"/>
      <c r="N18" s="54">
        <v>0.609</v>
      </c>
      <c r="O18" s="54">
        <v>0.44599999999999995</v>
      </c>
      <c r="P18" s="54">
        <v>0.401</v>
      </c>
      <c r="Q18" s="54">
        <v>0.356</v>
      </c>
    </row>
    <row r="19" spans="1:17" ht="15">
      <c r="A19" s="125"/>
      <c r="D19" s="54"/>
      <c r="E19" s="54"/>
      <c r="F19" s="54"/>
      <c r="G19" s="54"/>
      <c r="H19" s="72"/>
      <c r="I19" s="54"/>
      <c r="J19" s="54"/>
      <c r="K19" s="54"/>
      <c r="L19" s="54"/>
      <c r="M19" s="55"/>
      <c r="N19" s="54"/>
      <c r="O19" s="54"/>
      <c r="P19" s="54"/>
      <c r="Q19" s="54"/>
    </row>
    <row r="20" spans="1:17" ht="15.75">
      <c r="A20" s="125"/>
      <c r="B20" s="36" t="s">
        <v>7</v>
      </c>
      <c r="D20" s="54"/>
      <c r="E20" s="54"/>
      <c r="F20" s="54"/>
      <c r="G20" s="54"/>
      <c r="H20" s="72"/>
      <c r="I20" s="54"/>
      <c r="J20" s="54"/>
      <c r="K20" s="54"/>
      <c r="L20" s="54"/>
      <c r="M20" s="55"/>
      <c r="N20" s="54"/>
      <c r="O20" s="54"/>
      <c r="P20" s="54"/>
      <c r="Q20" s="54"/>
    </row>
    <row r="21" spans="3:17" ht="15">
      <c r="C21" s="28" t="s">
        <v>17</v>
      </c>
      <c r="D21" s="54">
        <v>0.459</v>
      </c>
      <c r="E21" s="54">
        <v>0.41300000000000003</v>
      </c>
      <c r="F21" s="54">
        <v>0.36</v>
      </c>
      <c r="G21" s="54">
        <v>0.33</v>
      </c>
      <c r="H21" s="72"/>
      <c r="I21" s="54">
        <v>0.288</v>
      </c>
      <c r="J21" s="54">
        <v>0.288</v>
      </c>
      <c r="K21" s="54">
        <v>0.288</v>
      </c>
      <c r="L21" s="54">
        <v>0.288</v>
      </c>
      <c r="M21" s="55"/>
      <c r="N21" s="54">
        <v>0.83</v>
      </c>
      <c r="O21" s="54">
        <v>0.609</v>
      </c>
      <c r="P21" s="54">
        <v>0.35</v>
      </c>
      <c r="Q21" s="54">
        <v>0.205</v>
      </c>
    </row>
    <row r="22" spans="1:17" ht="15">
      <c r="A22" s="28" t="s">
        <v>23</v>
      </c>
      <c r="C22" s="28" t="s">
        <v>18</v>
      </c>
      <c r="D22" s="54">
        <v>0.45100000000000007</v>
      </c>
      <c r="E22" s="54">
        <v>0.405</v>
      </c>
      <c r="F22" s="54">
        <v>0.3520000000000001</v>
      </c>
      <c r="G22" s="54">
        <v>0.32200000000000006</v>
      </c>
      <c r="H22" s="72"/>
      <c r="I22" s="54">
        <v>0.28</v>
      </c>
      <c r="J22" s="54">
        <v>0.28</v>
      </c>
      <c r="K22" s="54">
        <v>0.28</v>
      </c>
      <c r="L22" s="54">
        <v>0.28</v>
      </c>
      <c r="M22" s="55"/>
      <c r="N22" s="54">
        <v>0.83</v>
      </c>
      <c r="O22" s="54">
        <v>0.609</v>
      </c>
      <c r="P22" s="54">
        <v>0.35</v>
      </c>
      <c r="Q22" s="54">
        <v>0.205</v>
      </c>
    </row>
    <row r="23" spans="4:14" ht="15">
      <c r="D23" s="55"/>
      <c r="E23" s="55"/>
      <c r="F23" s="29"/>
      <c r="G23" s="29"/>
      <c r="H23" s="29"/>
      <c r="I23" s="29"/>
      <c r="J23" s="55"/>
      <c r="K23" s="29"/>
      <c r="L23" s="29"/>
      <c r="M23" s="29"/>
      <c r="N23" s="29"/>
    </row>
    <row r="24" spans="2:17" ht="15.75">
      <c r="B24" s="36" t="s">
        <v>28</v>
      </c>
      <c r="D24" s="54">
        <v>0.017</v>
      </c>
      <c r="E24" s="83"/>
      <c r="F24" s="83"/>
      <c r="G24" s="83"/>
      <c r="H24" s="83"/>
      <c r="I24" s="83"/>
      <c r="J24" s="83"/>
      <c r="K24" s="83"/>
      <c r="L24" s="83"/>
      <c r="M24" s="83"/>
      <c r="N24" s="83"/>
      <c r="O24" s="83"/>
      <c r="P24" s="83"/>
      <c r="Q24" s="83"/>
    </row>
    <row r="25" spans="1:17" ht="15.75">
      <c r="A25" s="110"/>
      <c r="B25" s="36"/>
      <c r="D25" s="83"/>
      <c r="E25" s="83"/>
      <c r="F25" s="83"/>
      <c r="G25" s="83"/>
      <c r="H25" s="83"/>
      <c r="I25" s="83"/>
      <c r="J25" s="83"/>
      <c r="K25" s="83"/>
      <c r="L25" s="83"/>
      <c r="M25" s="83"/>
      <c r="N25" s="83"/>
      <c r="O25" s="83"/>
      <c r="P25" s="83"/>
      <c r="Q25" s="83"/>
    </row>
    <row r="26" spans="1:17" ht="15.75">
      <c r="A26" s="36" t="s">
        <v>24</v>
      </c>
      <c r="B26" s="36"/>
      <c r="D26" s="83"/>
      <c r="E26" s="83"/>
      <c r="F26" s="83"/>
      <c r="G26" s="83"/>
      <c r="H26" s="83"/>
      <c r="I26" s="83"/>
      <c r="J26" s="83"/>
      <c r="K26" s="83"/>
      <c r="L26" s="83"/>
      <c r="M26" s="83"/>
      <c r="N26" s="83"/>
      <c r="O26" s="83"/>
      <c r="P26" s="83"/>
      <c r="Q26" s="83"/>
    </row>
    <row r="27" spans="2:17" ht="15">
      <c r="B27" s="28" t="s">
        <v>1</v>
      </c>
      <c r="D27" s="54">
        <v>0.262</v>
      </c>
      <c r="E27" s="54">
        <v>0.228</v>
      </c>
      <c r="F27" s="54">
        <v>0.21900000000000003</v>
      </c>
      <c r="G27" s="54">
        <v>0</v>
      </c>
      <c r="H27" s="72"/>
      <c r="I27" s="54">
        <v>0.118</v>
      </c>
      <c r="J27" s="54">
        <v>0.118</v>
      </c>
      <c r="K27" s="54">
        <v>0.118</v>
      </c>
      <c r="L27" s="54">
        <v>0</v>
      </c>
      <c r="M27" s="55"/>
      <c r="N27" s="54">
        <v>0.696</v>
      </c>
      <c r="O27" s="54">
        <v>0.5329999999999999</v>
      </c>
      <c r="P27" s="54">
        <v>0.488</v>
      </c>
      <c r="Q27" s="54">
        <v>0</v>
      </c>
    </row>
    <row r="28" spans="2:17" ht="15">
      <c r="B28" s="28" t="s">
        <v>3</v>
      </c>
      <c r="D28" s="54">
        <v>0.262</v>
      </c>
      <c r="E28" s="54">
        <v>0.228</v>
      </c>
      <c r="F28" s="54">
        <v>0.21900000000000003</v>
      </c>
      <c r="G28" s="54">
        <v>0.21</v>
      </c>
      <c r="H28" s="72"/>
      <c r="I28" s="54">
        <v>0.118</v>
      </c>
      <c r="J28" s="54">
        <v>0.118</v>
      </c>
      <c r="K28" s="54">
        <v>0.118</v>
      </c>
      <c r="L28" s="54">
        <v>0.118</v>
      </c>
      <c r="M28" s="55"/>
      <c r="N28" s="54">
        <v>0.696</v>
      </c>
      <c r="O28" s="54">
        <v>0.5329999999999999</v>
      </c>
      <c r="P28" s="54">
        <v>0.488</v>
      </c>
      <c r="Q28" s="54">
        <v>0.44299999999999995</v>
      </c>
    </row>
    <row r="29" spans="1:17" ht="15">
      <c r="A29" s="125"/>
      <c r="B29" s="28" t="s">
        <v>7</v>
      </c>
      <c r="D29" s="54">
        <v>0.5840000000000001</v>
      </c>
      <c r="E29" s="54">
        <v>0.538</v>
      </c>
      <c r="F29" s="54">
        <v>0.485</v>
      </c>
      <c r="G29" s="54">
        <v>0.455</v>
      </c>
      <c r="H29" s="72"/>
      <c r="I29" s="54">
        <v>0.4</v>
      </c>
      <c r="J29" s="54">
        <v>0.4</v>
      </c>
      <c r="K29" s="54">
        <v>0.4</v>
      </c>
      <c r="L29" s="54">
        <v>0.4</v>
      </c>
      <c r="M29" s="55"/>
      <c r="N29" s="54">
        <v>0.89</v>
      </c>
      <c r="O29" s="54">
        <v>0.669</v>
      </c>
      <c r="P29" s="54">
        <v>0.41</v>
      </c>
      <c r="Q29" s="54">
        <v>0.265</v>
      </c>
    </row>
    <row r="30" spans="1:21" ht="15.75">
      <c r="A30" s="110"/>
      <c r="B30" s="36"/>
      <c r="G30" s="55"/>
      <c r="H30" s="83"/>
      <c r="I30" s="83"/>
      <c r="J30" s="83"/>
      <c r="K30" s="83"/>
      <c r="L30" s="83"/>
      <c r="M30" s="83"/>
      <c r="N30" s="83"/>
      <c r="O30" s="83"/>
      <c r="P30" s="83"/>
      <c r="Q30" s="83"/>
      <c r="R30" s="83"/>
      <c r="S30" s="83"/>
      <c r="T30" s="83"/>
      <c r="U30" s="83"/>
    </row>
    <row r="31" spans="1:21" ht="15.75">
      <c r="A31" s="110"/>
      <c r="B31" s="36"/>
      <c r="G31" s="55"/>
      <c r="H31" s="83"/>
      <c r="I31" s="83"/>
      <c r="J31" s="83"/>
      <c r="K31" s="83"/>
      <c r="L31" s="83"/>
      <c r="M31" s="83"/>
      <c r="N31" s="83"/>
      <c r="O31" s="83"/>
      <c r="P31" s="83"/>
      <c r="Q31" s="83"/>
      <c r="R31" s="83"/>
      <c r="S31" s="83"/>
      <c r="T31" s="83"/>
      <c r="U31" s="83"/>
    </row>
    <row r="32" spans="1:18" ht="16.5" thickBot="1">
      <c r="A32" s="155"/>
      <c r="B32" s="156"/>
      <c r="C32" s="156"/>
      <c r="D32" s="156"/>
      <c r="E32" s="156"/>
      <c r="F32" s="156"/>
      <c r="G32" s="156"/>
      <c r="H32" s="156"/>
      <c r="I32" s="156"/>
      <c r="J32" s="156"/>
      <c r="K32" s="156"/>
      <c r="L32" s="29"/>
      <c r="M32" s="29"/>
      <c r="N32" s="55"/>
      <c r="O32" s="29"/>
      <c r="P32" s="29"/>
      <c r="Q32" s="29"/>
      <c r="R32" s="29"/>
    </row>
    <row r="33" spans="1:18" ht="16.5" thickTop="1">
      <c r="A33" s="157"/>
      <c r="B33" s="77"/>
      <c r="C33" s="77"/>
      <c r="D33" s="77"/>
      <c r="E33" s="77"/>
      <c r="F33" s="77"/>
      <c r="G33" s="77"/>
      <c r="H33" s="77"/>
      <c r="I33" s="55"/>
      <c r="J33" s="29"/>
      <c r="K33" s="29"/>
      <c r="L33" s="29"/>
      <c r="M33" s="29"/>
      <c r="N33" s="55"/>
      <c r="O33" s="29"/>
      <c r="P33" s="29"/>
      <c r="Q33" s="29"/>
      <c r="R33" s="29"/>
    </row>
    <row r="34" spans="1:20" ht="15.75">
      <c r="A34" s="157"/>
      <c r="B34" s="77"/>
      <c r="C34" s="77"/>
      <c r="D34" s="77"/>
      <c r="E34" s="77"/>
      <c r="F34" s="77"/>
      <c r="G34" s="151"/>
      <c r="H34" s="151"/>
      <c r="I34" s="151"/>
      <c r="J34" s="151"/>
      <c r="K34" s="55"/>
      <c r="L34" s="29"/>
      <c r="M34" s="29"/>
      <c r="N34" s="29"/>
      <c r="O34" s="29"/>
      <c r="P34" s="55"/>
      <c r="Q34" s="29"/>
      <c r="R34" s="29"/>
      <c r="S34" s="29"/>
      <c r="T34" s="29"/>
    </row>
    <row r="35" spans="1:20" ht="46.5" customHeight="1">
      <c r="A35" s="158" t="s">
        <v>22</v>
      </c>
      <c r="B35" s="77"/>
      <c r="C35" s="77"/>
      <c r="D35" s="159"/>
      <c r="E35" s="159"/>
      <c r="F35" s="159"/>
      <c r="G35" s="159"/>
      <c r="H35" s="159"/>
      <c r="I35" s="159"/>
      <c r="J35" s="151"/>
      <c r="K35" s="99"/>
      <c r="L35" s="29"/>
      <c r="M35" s="29"/>
      <c r="N35" s="29"/>
      <c r="O35" s="29"/>
      <c r="P35" s="55"/>
      <c r="Q35" s="29"/>
      <c r="R35" s="29"/>
      <c r="S35" s="29"/>
      <c r="T35" s="29"/>
    </row>
    <row r="36" spans="1:20" ht="15.75">
      <c r="A36" s="160"/>
      <c r="B36" s="77"/>
      <c r="C36" s="77"/>
      <c r="D36" s="36" t="s">
        <v>87</v>
      </c>
      <c r="I36" s="36" t="s">
        <v>88</v>
      </c>
      <c r="N36" s="36" t="s">
        <v>89</v>
      </c>
      <c r="R36" s="29"/>
      <c r="S36" s="29"/>
      <c r="T36" s="29"/>
    </row>
    <row r="37" spans="1:18" ht="15">
      <c r="A37" s="75"/>
      <c r="C37" s="77"/>
      <c r="R37" s="29"/>
    </row>
    <row r="38" spans="1:17" ht="15.75">
      <c r="A38" s="75"/>
      <c r="D38" s="69" t="s">
        <v>4</v>
      </c>
      <c r="E38" s="69" t="s">
        <v>5</v>
      </c>
      <c r="F38" s="69" t="s">
        <v>6</v>
      </c>
      <c r="G38" s="69" t="s">
        <v>0</v>
      </c>
      <c r="H38" s="69"/>
      <c r="I38" s="69" t="s">
        <v>4</v>
      </c>
      <c r="J38" s="69" t="s">
        <v>5</v>
      </c>
      <c r="K38" s="69" t="s">
        <v>6</v>
      </c>
      <c r="L38" s="69" t="s">
        <v>0</v>
      </c>
      <c r="M38" s="68"/>
      <c r="N38" s="69" t="s">
        <v>4</v>
      </c>
      <c r="O38" s="69" t="s">
        <v>5</v>
      </c>
      <c r="P38" s="69" t="s">
        <v>6</v>
      </c>
      <c r="Q38" s="69" t="s">
        <v>0</v>
      </c>
    </row>
    <row r="39" spans="1:19" ht="61.5" customHeight="1">
      <c r="A39" s="36"/>
      <c r="C39" s="153"/>
      <c r="D39" s="49"/>
      <c r="E39" s="49"/>
      <c r="F39" s="49"/>
      <c r="G39" s="49"/>
      <c r="H39" s="49"/>
      <c r="I39" s="49"/>
      <c r="J39" s="49"/>
      <c r="K39" s="49"/>
      <c r="L39" s="49"/>
      <c r="M39" s="55"/>
      <c r="N39" s="49"/>
      <c r="O39" s="49"/>
      <c r="P39" s="49"/>
      <c r="Q39" s="49"/>
      <c r="R39" s="54"/>
      <c r="S39" s="54"/>
    </row>
    <row r="40" spans="1:19" ht="15.75">
      <c r="A40" s="36" t="s">
        <v>25</v>
      </c>
      <c r="D40" s="54"/>
      <c r="E40" s="54"/>
      <c r="F40" s="54"/>
      <c r="G40" s="54"/>
      <c r="H40" s="54"/>
      <c r="I40" s="54"/>
      <c r="J40" s="54"/>
      <c r="K40" s="54"/>
      <c r="L40" s="54"/>
      <c r="M40" s="54"/>
      <c r="N40" s="54"/>
      <c r="O40" s="54"/>
      <c r="P40" s="54"/>
      <c r="Q40" s="54"/>
      <c r="R40" s="54"/>
      <c r="S40" s="54"/>
    </row>
    <row r="41" spans="2:19" ht="15">
      <c r="B41" s="28" t="s">
        <v>17</v>
      </c>
      <c r="C41" s="154"/>
      <c r="D41" s="54">
        <v>0.121</v>
      </c>
      <c r="E41" s="54">
        <v>0.087</v>
      </c>
      <c r="F41" s="54">
        <v>0.07800000000000001</v>
      </c>
      <c r="G41" s="54"/>
      <c r="H41" s="54"/>
      <c r="I41" s="54">
        <v>0.022000000000000006</v>
      </c>
      <c r="J41" s="54">
        <v>0.022000000000000006</v>
      </c>
      <c r="K41" s="54">
        <v>0.022000000000000033</v>
      </c>
      <c r="L41" s="54"/>
      <c r="M41" s="54"/>
      <c r="N41" s="54">
        <v>0.479</v>
      </c>
      <c r="O41" s="54">
        <v>0.316</v>
      </c>
      <c r="P41" s="54">
        <v>0.271</v>
      </c>
      <c r="Q41" s="54"/>
      <c r="R41" s="54"/>
      <c r="S41" s="54"/>
    </row>
    <row r="42" spans="2:19" ht="15">
      <c r="B42" s="28" t="s">
        <v>18</v>
      </c>
      <c r="C42" s="154"/>
      <c r="D42" s="54">
        <v>0.11</v>
      </c>
      <c r="E42" s="54">
        <v>0.076</v>
      </c>
      <c r="F42" s="54">
        <v>0.06700000000000002</v>
      </c>
      <c r="G42" s="54"/>
      <c r="H42" s="54"/>
      <c r="I42" s="54">
        <v>0.019000000000000003</v>
      </c>
      <c r="J42" s="54">
        <v>0.019000000000000003</v>
      </c>
      <c r="K42" s="54">
        <v>0.019000000000000003</v>
      </c>
      <c r="L42" s="54"/>
      <c r="M42" s="54"/>
      <c r="N42" s="54">
        <v>0.439</v>
      </c>
      <c r="O42" s="54">
        <v>0.276</v>
      </c>
      <c r="P42" s="54">
        <v>0.231</v>
      </c>
      <c r="Q42" s="54"/>
      <c r="R42" s="54"/>
      <c r="S42" s="54"/>
    </row>
    <row r="43" spans="3:19" ht="15">
      <c r="C43" s="154"/>
      <c r="D43" s="63"/>
      <c r="E43" s="63"/>
      <c r="F43" s="63"/>
      <c r="G43" s="63"/>
      <c r="H43" s="54"/>
      <c r="I43" s="54"/>
      <c r="J43" s="54"/>
      <c r="K43" s="54"/>
      <c r="L43" s="54"/>
      <c r="M43" s="54"/>
      <c r="N43" s="54"/>
      <c r="O43" s="54"/>
      <c r="P43" s="54"/>
      <c r="Q43" s="54"/>
      <c r="R43" s="54"/>
      <c r="S43" s="54"/>
    </row>
    <row r="44" spans="1:19" ht="15.75">
      <c r="A44" s="36" t="s">
        <v>26</v>
      </c>
      <c r="D44" s="54"/>
      <c r="E44" s="54"/>
      <c r="F44" s="54"/>
      <c r="G44" s="54"/>
      <c r="H44" s="54"/>
      <c r="I44" s="54"/>
      <c r="J44" s="54"/>
      <c r="K44" s="54"/>
      <c r="L44" s="54"/>
      <c r="M44" s="54"/>
      <c r="N44" s="54"/>
      <c r="O44" s="54"/>
      <c r="P44" s="54"/>
      <c r="Q44" s="54"/>
      <c r="R44" s="54"/>
      <c r="S44" s="54"/>
    </row>
    <row r="45" spans="1:19" ht="15.75">
      <c r="A45" s="36"/>
      <c r="B45" s="36" t="s">
        <v>3</v>
      </c>
      <c r="D45" s="54"/>
      <c r="E45" s="54"/>
      <c r="F45" s="54"/>
      <c r="G45" s="54"/>
      <c r="H45" s="54"/>
      <c r="I45" s="54"/>
      <c r="J45" s="54"/>
      <c r="K45" s="54"/>
      <c r="L45" s="54"/>
      <c r="M45" s="54"/>
      <c r="N45" s="54"/>
      <c r="O45" s="54"/>
      <c r="P45" s="54"/>
      <c r="Q45" s="54"/>
      <c r="R45" s="54"/>
      <c r="S45" s="54"/>
    </row>
    <row r="46" spans="3:19" ht="15">
      <c r="C46" s="28" t="s">
        <v>17</v>
      </c>
      <c r="D46" s="54">
        <v>0.146</v>
      </c>
      <c r="E46" s="54">
        <v>0.11199999999999999</v>
      </c>
      <c r="F46" s="54">
        <v>0.10299999999999998</v>
      </c>
      <c r="G46" s="54">
        <v>0.094</v>
      </c>
      <c r="H46" s="54"/>
      <c r="I46" s="54">
        <v>0.047</v>
      </c>
      <c r="J46" s="54">
        <v>0.047</v>
      </c>
      <c r="K46" s="54">
        <v>0.047</v>
      </c>
      <c r="L46" s="54">
        <v>0.047</v>
      </c>
      <c r="M46" s="54"/>
      <c r="N46" s="54">
        <v>0.479</v>
      </c>
      <c r="O46" s="54">
        <v>0.316</v>
      </c>
      <c r="P46" s="54">
        <v>0.271</v>
      </c>
      <c r="Q46" s="54">
        <v>0.226</v>
      </c>
      <c r="R46" s="54"/>
      <c r="S46" s="54"/>
    </row>
    <row r="47" spans="3:19" ht="15">
      <c r="C47" s="28" t="s">
        <v>18</v>
      </c>
      <c r="D47" s="54">
        <v>0.12</v>
      </c>
      <c r="E47" s="54">
        <v>0.086</v>
      </c>
      <c r="F47" s="54">
        <v>0.07700000000000001</v>
      </c>
      <c r="G47" s="54">
        <v>0.068</v>
      </c>
      <c r="H47" s="54"/>
      <c r="I47" s="54">
        <v>0.029</v>
      </c>
      <c r="J47" s="54">
        <v>0.029</v>
      </c>
      <c r="K47" s="54">
        <v>0.029</v>
      </c>
      <c r="L47" s="54">
        <v>0.029</v>
      </c>
      <c r="M47" s="54"/>
      <c r="N47" s="54">
        <v>0.439</v>
      </c>
      <c r="O47" s="54">
        <v>0.276</v>
      </c>
      <c r="P47" s="54">
        <v>0.231</v>
      </c>
      <c r="Q47" s="54">
        <v>0.186</v>
      </c>
      <c r="R47" s="54"/>
      <c r="S47" s="54"/>
    </row>
    <row r="48" spans="4:19" ht="15">
      <c r="D48" s="54"/>
      <c r="E48" s="54"/>
      <c r="F48" s="54"/>
      <c r="G48" s="54"/>
      <c r="H48" s="54"/>
      <c r="I48" s="54"/>
      <c r="J48" s="54"/>
      <c r="K48" s="54"/>
      <c r="L48" s="54"/>
      <c r="M48" s="54"/>
      <c r="N48" s="54"/>
      <c r="O48" s="54"/>
      <c r="P48" s="54"/>
      <c r="Q48" s="54"/>
      <c r="R48" s="54"/>
      <c r="S48" s="54"/>
    </row>
    <row r="49" spans="2:19" ht="15.75">
      <c r="B49" s="36" t="s">
        <v>7</v>
      </c>
      <c r="D49" s="54"/>
      <c r="E49" s="54"/>
      <c r="F49" s="54"/>
      <c r="G49" s="54"/>
      <c r="H49" s="54"/>
      <c r="I49" s="54"/>
      <c r="J49" s="54"/>
      <c r="K49" s="54"/>
      <c r="L49" s="54"/>
      <c r="M49" s="54"/>
      <c r="N49" s="54"/>
      <c r="O49" s="54"/>
      <c r="P49" s="54"/>
      <c r="Q49" s="54"/>
      <c r="R49" s="54"/>
      <c r="S49" s="54"/>
    </row>
    <row r="50" spans="3:19" ht="15">
      <c r="C50" s="28" t="s">
        <v>17</v>
      </c>
      <c r="D50" s="54">
        <v>0.328</v>
      </c>
      <c r="E50" s="54">
        <v>0.28200000000000003</v>
      </c>
      <c r="F50" s="54">
        <v>0.22899999999999998</v>
      </c>
      <c r="G50" s="54">
        <v>0.199</v>
      </c>
      <c r="H50" s="54"/>
      <c r="I50" s="54">
        <v>0.198</v>
      </c>
      <c r="J50" s="54">
        <v>0.198</v>
      </c>
      <c r="K50" s="54">
        <v>0.198</v>
      </c>
      <c r="L50" s="54">
        <v>0.198</v>
      </c>
      <c r="M50" s="54"/>
      <c r="N50" s="54">
        <v>0.63</v>
      </c>
      <c r="O50" s="54">
        <v>0.409</v>
      </c>
      <c r="P50" s="54">
        <v>0.15</v>
      </c>
      <c r="Q50" s="54">
        <v>0.005</v>
      </c>
      <c r="R50" s="54"/>
      <c r="S50" s="54"/>
    </row>
    <row r="51" spans="3:19" ht="15">
      <c r="C51" s="28" t="s">
        <v>18</v>
      </c>
      <c r="D51" s="54">
        <v>0.32</v>
      </c>
      <c r="E51" s="54">
        <v>0.274</v>
      </c>
      <c r="F51" s="54">
        <v>0.22100000000000003</v>
      </c>
      <c r="G51" s="54">
        <v>0.191</v>
      </c>
      <c r="H51" s="54"/>
      <c r="I51" s="54">
        <v>0.19</v>
      </c>
      <c r="J51" s="54">
        <v>0.19</v>
      </c>
      <c r="K51" s="54">
        <v>0.19</v>
      </c>
      <c r="L51" s="54">
        <v>0.19</v>
      </c>
      <c r="M51" s="54"/>
      <c r="N51" s="54">
        <v>0.63</v>
      </c>
      <c r="O51" s="54">
        <v>0.409</v>
      </c>
      <c r="P51" s="54">
        <v>0.15</v>
      </c>
      <c r="Q51" s="54">
        <v>0.005</v>
      </c>
      <c r="R51" s="54"/>
      <c r="S51" s="54"/>
    </row>
    <row r="52" spans="3:19" ht="15">
      <c r="C52" s="154"/>
      <c r="D52" s="54"/>
      <c r="E52" s="54"/>
      <c r="F52" s="54"/>
      <c r="G52" s="54"/>
      <c r="H52" s="54"/>
      <c r="I52" s="54"/>
      <c r="J52" s="54"/>
      <c r="K52" s="54"/>
      <c r="L52" s="54"/>
      <c r="M52" s="54"/>
      <c r="N52" s="54"/>
      <c r="O52" s="54"/>
      <c r="P52" s="54"/>
      <c r="Q52" s="54"/>
      <c r="R52" s="54"/>
      <c r="S52" s="54"/>
    </row>
    <row r="53" spans="1:19" ht="15.75">
      <c r="A53" s="36"/>
      <c r="B53" s="36" t="s">
        <v>28</v>
      </c>
      <c r="D53" s="54">
        <v>0.017</v>
      </c>
      <c r="E53" s="54"/>
      <c r="F53" s="54"/>
      <c r="G53" s="54"/>
      <c r="H53" s="54"/>
      <c r="I53" s="54"/>
      <c r="J53" s="54"/>
      <c r="K53" s="54"/>
      <c r="L53" s="54"/>
      <c r="M53" s="54"/>
      <c r="N53" s="54"/>
      <c r="O53" s="54"/>
      <c r="P53" s="54"/>
      <c r="Q53" s="54"/>
      <c r="R53" s="54"/>
      <c r="S53" s="54"/>
    </row>
    <row r="54" spans="1:19" ht="15.75">
      <c r="A54" s="110"/>
      <c r="B54" s="36"/>
      <c r="D54" s="54"/>
      <c r="E54" s="54"/>
      <c r="F54" s="54"/>
      <c r="G54" s="54"/>
      <c r="H54" s="54"/>
      <c r="I54" s="54"/>
      <c r="J54" s="54"/>
      <c r="K54" s="54"/>
      <c r="L54" s="54"/>
      <c r="M54" s="54"/>
      <c r="N54" s="54"/>
      <c r="O54" s="54"/>
      <c r="P54" s="54"/>
      <c r="Q54" s="54"/>
      <c r="R54" s="54"/>
      <c r="S54" s="54"/>
    </row>
    <row r="55" spans="1:19" ht="15.75">
      <c r="A55" s="36" t="s">
        <v>24</v>
      </c>
      <c r="B55" s="36"/>
      <c r="D55" s="54"/>
      <c r="E55" s="54"/>
      <c r="F55" s="54"/>
      <c r="G55" s="54"/>
      <c r="H55" s="54"/>
      <c r="I55" s="54"/>
      <c r="J55" s="54"/>
      <c r="K55" s="54"/>
      <c r="L55" s="54"/>
      <c r="M55" s="54"/>
      <c r="N55" s="54"/>
      <c r="O55" s="54"/>
      <c r="P55" s="54"/>
      <c r="Q55" s="54"/>
      <c r="R55" s="54"/>
      <c r="S55" s="54"/>
    </row>
    <row r="56" spans="2:19" ht="15">
      <c r="B56" s="28" t="s">
        <v>1</v>
      </c>
      <c r="D56" s="54">
        <v>0.19</v>
      </c>
      <c r="E56" s="54">
        <v>0.156</v>
      </c>
      <c r="F56" s="54">
        <v>0.14700000000000002</v>
      </c>
      <c r="G56" s="54"/>
      <c r="H56" s="54"/>
      <c r="I56" s="54">
        <v>0.082</v>
      </c>
      <c r="J56" s="54">
        <v>0.082</v>
      </c>
      <c r="K56" s="54">
        <v>0.082</v>
      </c>
      <c r="L56" s="54"/>
      <c r="M56" s="54"/>
      <c r="N56" s="54">
        <v>0.526</v>
      </c>
      <c r="O56" s="54">
        <v>0.363</v>
      </c>
      <c r="P56" s="54">
        <v>0.318</v>
      </c>
      <c r="Q56" s="54"/>
      <c r="R56" s="54"/>
      <c r="S56" s="54"/>
    </row>
    <row r="57" spans="2:19" ht="15">
      <c r="B57" s="28" t="s">
        <v>3</v>
      </c>
      <c r="D57" s="54">
        <v>0.19</v>
      </c>
      <c r="E57" s="54">
        <v>0.156</v>
      </c>
      <c r="F57" s="54">
        <v>0.14700000000000002</v>
      </c>
      <c r="G57" s="54">
        <v>0.138</v>
      </c>
      <c r="H57" s="54"/>
      <c r="I57" s="54">
        <v>0.082</v>
      </c>
      <c r="J57" s="54">
        <v>0.082</v>
      </c>
      <c r="K57" s="54">
        <v>0.082</v>
      </c>
      <c r="L57" s="54">
        <v>0.082</v>
      </c>
      <c r="M57" s="54"/>
      <c r="N57" s="54">
        <v>0.526</v>
      </c>
      <c r="O57" s="54">
        <v>0.363</v>
      </c>
      <c r="P57" s="54">
        <v>0.318</v>
      </c>
      <c r="Q57" s="54">
        <v>0.273</v>
      </c>
      <c r="R57" s="54"/>
      <c r="S57" s="54"/>
    </row>
    <row r="58" spans="2:19" ht="15">
      <c r="B58" s="28" t="s">
        <v>7</v>
      </c>
      <c r="D58" s="54">
        <v>0.486</v>
      </c>
      <c r="E58" s="54">
        <v>0.44</v>
      </c>
      <c r="F58" s="54">
        <v>0.387</v>
      </c>
      <c r="G58" s="54">
        <v>0.357</v>
      </c>
      <c r="H58" s="54"/>
      <c r="I58" s="54">
        <v>0.34</v>
      </c>
      <c r="J58" s="54">
        <v>0.34</v>
      </c>
      <c r="K58" s="54">
        <v>0.34</v>
      </c>
      <c r="L58" s="54">
        <v>0.34</v>
      </c>
      <c r="M58" s="54"/>
      <c r="N58" s="54">
        <v>0.71</v>
      </c>
      <c r="O58" s="54">
        <v>0.489</v>
      </c>
      <c r="P58" s="54">
        <v>0.23</v>
      </c>
      <c r="Q58" s="54">
        <v>0.085</v>
      </c>
      <c r="R58" s="54"/>
      <c r="S58" s="54"/>
    </row>
    <row r="59" spans="5:23" ht="15">
      <c r="E59" s="54"/>
      <c r="G59" s="54"/>
      <c r="H59" s="81"/>
      <c r="I59" s="81"/>
      <c r="J59" s="81"/>
      <c r="K59" s="81"/>
      <c r="L59" s="81"/>
      <c r="M59" s="81"/>
      <c r="N59" s="81"/>
      <c r="O59" s="81"/>
      <c r="P59" s="81"/>
      <c r="Q59" s="81"/>
      <c r="R59" s="81"/>
      <c r="S59" s="81"/>
      <c r="T59" s="81"/>
      <c r="U59" s="81"/>
      <c r="V59" s="54"/>
      <c r="W59" s="54"/>
    </row>
    <row r="60" spans="5:23" ht="15">
      <c r="E60" s="54"/>
      <c r="G60" s="54"/>
      <c r="H60" s="81"/>
      <c r="I60" s="81"/>
      <c r="J60" s="81"/>
      <c r="K60" s="81"/>
      <c r="L60" s="81"/>
      <c r="M60" s="81"/>
      <c r="N60" s="81"/>
      <c r="O60" s="81"/>
      <c r="P60" s="81"/>
      <c r="Q60" s="81"/>
      <c r="R60" s="81"/>
      <c r="S60" s="81"/>
      <c r="T60" s="81"/>
      <c r="U60" s="81"/>
      <c r="V60" s="54"/>
      <c r="W60" s="54"/>
    </row>
    <row r="61" spans="1:23" ht="15.75">
      <c r="A61"/>
      <c r="B61"/>
      <c r="C61" s="42" t="s">
        <v>231</v>
      </c>
      <c r="D61"/>
      <c r="E61" s="54"/>
      <c r="G61" s="54"/>
      <c r="H61" s="81"/>
      <c r="I61" s="81"/>
      <c r="J61" s="81"/>
      <c r="K61" s="81"/>
      <c r="L61" s="81"/>
      <c r="M61" s="81"/>
      <c r="N61" s="81"/>
      <c r="O61" s="81"/>
      <c r="P61" s="81"/>
      <c r="Q61" s="54"/>
      <c r="R61" s="54"/>
      <c r="S61" s="54"/>
      <c r="T61" s="54"/>
      <c r="U61" s="54"/>
      <c r="V61" s="54"/>
      <c r="W61" s="54"/>
    </row>
    <row r="62" spans="1:23" ht="15.75">
      <c r="A62" s="16" t="s">
        <v>166</v>
      </c>
      <c r="B62"/>
      <c r="C62"/>
      <c r="D62" s="148">
        <v>0.07</v>
      </c>
      <c r="E62" s="54"/>
      <c r="G62" s="54"/>
      <c r="H62" s="54"/>
      <c r="I62" s="54"/>
      <c r="J62" s="54"/>
      <c r="K62" s="54"/>
      <c r="L62" s="54"/>
      <c r="M62" s="54"/>
      <c r="N62" s="54"/>
      <c r="O62" s="54"/>
      <c r="P62" s="54"/>
      <c r="Q62" s="54"/>
      <c r="R62" s="54"/>
      <c r="S62" s="54"/>
      <c r="T62" s="54"/>
      <c r="U62" s="54"/>
      <c r="V62" s="54"/>
      <c r="W62" s="54"/>
    </row>
    <row r="63" spans="1:23" ht="15.75">
      <c r="A63" s="16" t="s">
        <v>232</v>
      </c>
      <c r="B63"/>
      <c r="C63"/>
      <c r="D63" s="50">
        <v>0.001</v>
      </c>
      <c r="E63" s="54"/>
      <c r="G63" s="54"/>
      <c r="H63" s="54"/>
      <c r="I63" s="54"/>
      <c r="J63" s="54"/>
      <c r="K63" s="54"/>
      <c r="L63" s="54"/>
      <c r="M63" s="54"/>
      <c r="N63" s="54"/>
      <c r="O63" s="54"/>
      <c r="P63" s="54"/>
      <c r="Q63" s="54"/>
      <c r="R63" s="54"/>
      <c r="S63" s="54"/>
      <c r="T63" s="54"/>
      <c r="U63" s="54"/>
      <c r="V63" s="54"/>
      <c r="W63" s="54"/>
    </row>
    <row r="64" spans="5:23" ht="15">
      <c r="E64" s="54"/>
      <c r="G64" s="54"/>
      <c r="H64" s="54"/>
      <c r="I64" s="54"/>
      <c r="J64" s="54"/>
      <c r="K64" s="54"/>
      <c r="L64" s="54"/>
      <c r="M64" s="54"/>
      <c r="N64" s="54"/>
      <c r="O64" s="54"/>
      <c r="P64" s="54"/>
      <c r="Q64" s="54"/>
      <c r="R64" s="54"/>
      <c r="S64" s="54"/>
      <c r="T64" s="54"/>
      <c r="U64" s="54"/>
      <c r="V64" s="54"/>
      <c r="W64" s="54"/>
    </row>
    <row r="65" spans="1:23" ht="15.75">
      <c r="A65" t="s">
        <v>218</v>
      </c>
      <c r="E65" s="54"/>
      <c r="G65" s="54"/>
      <c r="H65" s="81"/>
      <c r="I65" s="81"/>
      <c r="J65" s="81"/>
      <c r="K65" s="81"/>
      <c r="L65" s="81"/>
      <c r="M65" s="81"/>
      <c r="N65" s="81"/>
      <c r="O65" s="81"/>
      <c r="P65" s="81"/>
      <c r="Q65" s="54"/>
      <c r="R65" s="54"/>
      <c r="S65" s="54"/>
      <c r="T65" s="54"/>
      <c r="U65" s="54"/>
      <c r="V65" s="54"/>
      <c r="W65" s="54"/>
    </row>
    <row r="66" spans="1:23" ht="15.75">
      <c r="A66" s="36"/>
      <c r="E66" s="54"/>
      <c r="G66" s="54"/>
      <c r="H66" s="81"/>
      <c r="I66" s="81"/>
      <c r="J66" s="81"/>
      <c r="K66" s="81"/>
      <c r="L66" s="81"/>
      <c r="M66" s="81"/>
      <c r="N66" s="81"/>
      <c r="O66" s="81"/>
      <c r="P66" s="81"/>
      <c r="Q66" s="54"/>
      <c r="R66" s="54"/>
      <c r="S66" s="54"/>
      <c r="T66" s="54"/>
      <c r="U66" s="54"/>
      <c r="V66" s="54"/>
      <c r="W66" s="54"/>
    </row>
    <row r="67" spans="5:23" ht="15">
      <c r="E67" s="54"/>
      <c r="G67" s="54"/>
      <c r="H67" s="54"/>
      <c r="I67" s="54"/>
      <c r="J67" s="54"/>
      <c r="K67" s="54"/>
      <c r="L67" s="54"/>
      <c r="M67" s="54"/>
      <c r="N67" s="54"/>
      <c r="O67" s="54"/>
      <c r="P67" s="54"/>
      <c r="Q67" s="54"/>
      <c r="R67" s="54"/>
      <c r="S67" s="54"/>
      <c r="T67" s="54"/>
      <c r="U67" s="54"/>
      <c r="V67" s="54"/>
      <c r="W67" s="54"/>
    </row>
    <row r="68" spans="5:23" ht="15">
      <c r="E68" s="54"/>
      <c r="G68" s="54"/>
      <c r="H68" s="54"/>
      <c r="I68" s="54"/>
      <c r="J68" s="54"/>
      <c r="K68" s="54"/>
      <c r="L68" s="54"/>
      <c r="M68" s="54"/>
      <c r="N68" s="54"/>
      <c r="O68" s="54"/>
      <c r="P68" s="54"/>
      <c r="Q68" s="54"/>
      <c r="R68" s="54"/>
      <c r="S68" s="54"/>
      <c r="T68" s="54"/>
      <c r="U68" s="54"/>
      <c r="V68" s="54"/>
      <c r="W68" s="54"/>
    </row>
    <row r="69" spans="5:23" ht="15">
      <c r="E69" s="54"/>
      <c r="G69" s="54"/>
      <c r="H69" s="54"/>
      <c r="I69" s="54"/>
      <c r="J69" s="54"/>
      <c r="K69" s="54"/>
      <c r="L69" s="54"/>
      <c r="M69" s="54"/>
      <c r="N69" s="54"/>
      <c r="O69" s="54"/>
      <c r="P69" s="54"/>
      <c r="Q69" s="54"/>
      <c r="R69" s="54"/>
      <c r="S69" s="54"/>
      <c r="T69" s="54"/>
      <c r="U69" s="54"/>
      <c r="V69" s="54"/>
      <c r="W69" s="54"/>
    </row>
    <row r="70" spans="5:23" ht="15">
      <c r="E70" s="54"/>
      <c r="G70" s="54"/>
      <c r="H70" s="54"/>
      <c r="I70" s="54"/>
      <c r="J70" s="54"/>
      <c r="K70" s="54"/>
      <c r="L70" s="54"/>
      <c r="M70" s="54"/>
      <c r="N70" s="54"/>
      <c r="O70" s="54"/>
      <c r="P70" s="54"/>
      <c r="Q70" s="54"/>
      <c r="R70" s="54"/>
      <c r="S70" s="54"/>
      <c r="T70" s="54"/>
      <c r="U70" s="54"/>
      <c r="V70" s="54"/>
      <c r="W70" s="54"/>
    </row>
    <row r="71" spans="1:23" ht="15.75">
      <c r="A71" s="36"/>
      <c r="E71" s="54"/>
      <c r="G71" s="54"/>
      <c r="H71" s="54"/>
      <c r="I71" s="54"/>
      <c r="J71" s="54"/>
      <c r="K71" s="54"/>
      <c r="L71" s="54"/>
      <c r="M71" s="54"/>
      <c r="N71" s="54"/>
      <c r="O71" s="54"/>
      <c r="P71" s="54"/>
      <c r="Q71" s="54"/>
      <c r="R71" s="54"/>
      <c r="S71" s="54"/>
      <c r="T71" s="54"/>
      <c r="U71" s="54"/>
      <c r="V71" s="54"/>
      <c r="W71" s="54"/>
    </row>
    <row r="72" spans="5:23" ht="15">
      <c r="E72" s="54"/>
      <c r="G72" s="54"/>
      <c r="H72" s="54"/>
      <c r="I72" s="54"/>
      <c r="J72" s="54"/>
      <c r="K72" s="54"/>
      <c r="L72" s="54"/>
      <c r="M72" s="54"/>
      <c r="N72" s="54"/>
      <c r="O72" s="54"/>
      <c r="P72" s="54"/>
      <c r="Q72" s="54"/>
      <c r="R72" s="54"/>
      <c r="S72" s="54"/>
      <c r="T72" s="54"/>
      <c r="U72" s="54"/>
      <c r="V72" s="54"/>
      <c r="W72" s="54"/>
    </row>
    <row r="73" spans="5:23" ht="15">
      <c r="E73" s="54"/>
      <c r="G73" s="54"/>
      <c r="H73" s="54"/>
      <c r="I73" s="54"/>
      <c r="J73" s="54"/>
      <c r="K73" s="54"/>
      <c r="L73" s="54"/>
      <c r="M73" s="54"/>
      <c r="N73" s="54"/>
      <c r="O73" s="54"/>
      <c r="P73" s="54"/>
      <c r="Q73" s="54"/>
      <c r="R73" s="54"/>
      <c r="S73" s="54"/>
      <c r="T73" s="54"/>
      <c r="U73" s="54"/>
      <c r="V73" s="54"/>
      <c r="W73" s="54"/>
    </row>
    <row r="74" spans="5:23" ht="15">
      <c r="E74" s="54"/>
      <c r="G74" s="54"/>
      <c r="H74" s="54"/>
      <c r="I74" s="54"/>
      <c r="J74" s="54"/>
      <c r="K74" s="54"/>
      <c r="L74" s="54"/>
      <c r="M74" s="54"/>
      <c r="N74" s="54"/>
      <c r="O74" s="54"/>
      <c r="P74" s="54"/>
      <c r="Q74" s="54"/>
      <c r="R74" s="54"/>
      <c r="S74" s="54"/>
      <c r="T74" s="54"/>
      <c r="U74" s="54"/>
      <c r="V74" s="54"/>
      <c r="W74" s="54"/>
    </row>
    <row r="75" spans="5:23" ht="15">
      <c r="E75" s="54"/>
      <c r="G75" s="54"/>
      <c r="H75" s="54"/>
      <c r="I75" s="54"/>
      <c r="J75" s="54"/>
      <c r="K75" s="54"/>
      <c r="L75" s="54"/>
      <c r="M75" s="54"/>
      <c r="N75" s="54"/>
      <c r="O75" s="54"/>
      <c r="P75" s="54"/>
      <c r="Q75" s="54"/>
      <c r="R75" s="54"/>
      <c r="S75" s="54"/>
      <c r="T75" s="54"/>
      <c r="U75" s="54"/>
      <c r="V75" s="54"/>
      <c r="W75" s="54"/>
    </row>
    <row r="76" spans="4:20" ht="15">
      <c r="D76" s="54"/>
      <c r="E76" s="54"/>
      <c r="F76" s="54"/>
      <c r="G76" s="54"/>
      <c r="H76" s="54"/>
      <c r="I76" s="54"/>
      <c r="J76" s="54"/>
      <c r="K76" s="54"/>
      <c r="L76" s="54"/>
      <c r="M76" s="54"/>
      <c r="N76" s="54"/>
      <c r="O76" s="54"/>
      <c r="P76" s="54"/>
      <c r="Q76" s="54"/>
      <c r="R76" s="54"/>
      <c r="S76" s="54"/>
      <c r="T76" s="54"/>
    </row>
    <row r="77" spans="4:20" ht="15">
      <c r="D77" s="54"/>
      <c r="E77" s="54"/>
      <c r="F77" s="54"/>
      <c r="G77" s="54"/>
      <c r="H77" s="54"/>
      <c r="I77" s="54"/>
      <c r="J77" s="54"/>
      <c r="K77" s="54"/>
      <c r="L77" s="54"/>
      <c r="M77" s="54"/>
      <c r="N77" s="54"/>
      <c r="O77" s="54"/>
      <c r="P77" s="54"/>
      <c r="Q77" s="54"/>
      <c r="R77" s="54"/>
      <c r="S77" s="54"/>
      <c r="T77" s="54"/>
    </row>
    <row r="78" spans="4:20" ht="15">
      <c r="D78" s="54"/>
      <c r="E78" s="54"/>
      <c r="F78" s="54"/>
      <c r="G78" s="54"/>
      <c r="H78" s="54"/>
      <c r="I78" s="54"/>
      <c r="J78" s="54"/>
      <c r="K78" s="54"/>
      <c r="L78" s="54"/>
      <c r="M78" s="54"/>
      <c r="N78" s="54"/>
      <c r="O78" s="54"/>
      <c r="P78" s="54"/>
      <c r="Q78" s="54"/>
      <c r="R78" s="54"/>
      <c r="S78" s="54"/>
      <c r="T78" s="54"/>
    </row>
    <row r="79" spans="4:20" ht="15">
      <c r="D79" s="54"/>
      <c r="E79" s="54"/>
      <c r="F79" s="54"/>
      <c r="G79" s="54"/>
      <c r="H79" s="54"/>
      <c r="I79" s="54"/>
      <c r="J79" s="54"/>
      <c r="K79" s="54"/>
      <c r="L79" s="54"/>
      <c r="M79" s="54"/>
      <c r="N79" s="54"/>
      <c r="O79" s="54"/>
      <c r="P79" s="54"/>
      <c r="Q79" s="54"/>
      <c r="R79" s="54"/>
      <c r="S79" s="54"/>
      <c r="T79" s="54"/>
    </row>
    <row r="80" spans="4:20" ht="15">
      <c r="D80" s="54"/>
      <c r="E80" s="54"/>
      <c r="F80" s="54"/>
      <c r="G80" s="54"/>
      <c r="H80" s="54"/>
      <c r="I80" s="54"/>
      <c r="J80" s="54"/>
      <c r="K80" s="54"/>
      <c r="L80" s="54"/>
      <c r="M80" s="54"/>
      <c r="N80" s="54"/>
      <c r="O80" s="54"/>
      <c r="P80" s="54"/>
      <c r="Q80" s="54"/>
      <c r="R80" s="54"/>
      <c r="S80" s="54"/>
      <c r="T80" s="54"/>
    </row>
    <row r="81" spans="4:20" ht="15">
      <c r="D81" s="54"/>
      <c r="E81" s="54"/>
      <c r="F81" s="54"/>
      <c r="G81" s="54"/>
      <c r="H81" s="54"/>
      <c r="I81" s="54"/>
      <c r="J81" s="54"/>
      <c r="K81" s="54"/>
      <c r="L81" s="54"/>
      <c r="M81" s="54"/>
      <c r="N81" s="54"/>
      <c r="O81" s="54"/>
      <c r="P81" s="54"/>
      <c r="Q81" s="54"/>
      <c r="R81" s="54"/>
      <c r="S81" s="54"/>
      <c r="T81" s="54"/>
    </row>
    <row r="82" spans="4:20" ht="15">
      <c r="D82" s="54"/>
      <c r="E82" s="54"/>
      <c r="F82" s="54"/>
      <c r="G82" s="54"/>
      <c r="H82" s="54"/>
      <c r="I82" s="54"/>
      <c r="J82" s="54"/>
      <c r="K82" s="54"/>
      <c r="L82" s="54"/>
      <c r="M82" s="54"/>
      <c r="N82" s="54"/>
      <c r="O82" s="54"/>
      <c r="P82" s="54"/>
      <c r="Q82" s="54"/>
      <c r="R82" s="54"/>
      <c r="S82" s="54"/>
      <c r="T82" s="54"/>
    </row>
    <row r="83" spans="4:20" ht="15">
      <c r="D83" s="54"/>
      <c r="E83" s="54"/>
      <c r="F83" s="54"/>
      <c r="G83" s="54"/>
      <c r="H83" s="54"/>
      <c r="I83" s="54"/>
      <c r="J83" s="54"/>
      <c r="K83" s="54"/>
      <c r="L83" s="54"/>
      <c r="M83" s="54"/>
      <c r="N83" s="54"/>
      <c r="O83" s="54"/>
      <c r="P83" s="54"/>
      <c r="Q83" s="54"/>
      <c r="R83" s="54"/>
      <c r="S83" s="54"/>
      <c r="T83" s="54"/>
    </row>
    <row r="84" spans="4:20" ht="15">
      <c r="D84" s="54"/>
      <c r="E84" s="54"/>
      <c r="F84" s="54"/>
      <c r="G84" s="54"/>
      <c r="H84" s="54"/>
      <c r="I84" s="54"/>
      <c r="J84" s="54"/>
      <c r="K84" s="54"/>
      <c r="L84" s="54"/>
      <c r="M84" s="54"/>
      <c r="N84" s="54"/>
      <c r="O84" s="54"/>
      <c r="P84" s="54"/>
      <c r="Q84" s="54"/>
      <c r="R84" s="54"/>
      <c r="S84" s="54"/>
      <c r="T84" s="54"/>
    </row>
    <row r="85" spans="4:20" ht="15">
      <c r="D85" s="54"/>
      <c r="E85" s="54"/>
      <c r="F85" s="54"/>
      <c r="G85" s="54"/>
      <c r="H85" s="54"/>
      <c r="I85" s="54"/>
      <c r="J85" s="54"/>
      <c r="K85" s="54"/>
      <c r="L85" s="54"/>
      <c r="M85" s="54"/>
      <c r="N85" s="54"/>
      <c r="O85" s="54"/>
      <c r="P85" s="54"/>
      <c r="Q85" s="54"/>
      <c r="R85" s="54"/>
      <c r="S85" s="54"/>
      <c r="T85" s="54"/>
    </row>
    <row r="86" spans="4:20" ht="15">
      <c r="D86" s="54"/>
      <c r="E86" s="54"/>
      <c r="F86" s="54"/>
      <c r="G86" s="54"/>
      <c r="H86" s="54"/>
      <c r="I86" s="54"/>
      <c r="J86" s="54"/>
      <c r="K86" s="54"/>
      <c r="L86" s="54"/>
      <c r="M86" s="54"/>
      <c r="N86" s="54"/>
      <c r="O86" s="54"/>
      <c r="P86" s="54"/>
      <c r="Q86" s="54"/>
      <c r="R86" s="54"/>
      <c r="S86" s="54"/>
      <c r="T86" s="54"/>
    </row>
    <row r="87" spans="4:20" ht="15">
      <c r="D87" s="54"/>
      <c r="E87" s="54"/>
      <c r="F87" s="54"/>
      <c r="G87" s="54"/>
      <c r="H87" s="54"/>
      <c r="I87" s="54"/>
      <c r="J87" s="54"/>
      <c r="K87" s="54"/>
      <c r="L87" s="54"/>
      <c r="M87" s="54"/>
      <c r="N87" s="54"/>
      <c r="O87" s="54"/>
      <c r="P87" s="54"/>
      <c r="Q87" s="54"/>
      <c r="R87" s="54"/>
      <c r="S87" s="54"/>
      <c r="T87" s="54"/>
    </row>
    <row r="88" spans="4:20" ht="15">
      <c r="D88" s="54"/>
      <c r="E88" s="54"/>
      <c r="F88" s="54"/>
      <c r="G88" s="54"/>
      <c r="H88" s="54"/>
      <c r="I88" s="54"/>
      <c r="J88" s="54"/>
      <c r="K88" s="54"/>
      <c r="L88" s="54"/>
      <c r="M88" s="54"/>
      <c r="N88" s="54"/>
      <c r="O88" s="54"/>
      <c r="P88" s="54"/>
      <c r="Q88" s="54"/>
      <c r="R88" s="54"/>
      <c r="S88" s="54"/>
      <c r="T88" s="54"/>
    </row>
    <row r="89" spans="4:20" ht="15">
      <c r="D89" s="54"/>
      <c r="E89" s="54"/>
      <c r="F89" s="54"/>
      <c r="G89" s="54"/>
      <c r="H89" s="54"/>
      <c r="I89" s="54"/>
      <c r="J89" s="54"/>
      <c r="K89" s="54"/>
      <c r="L89" s="54"/>
      <c r="M89" s="54"/>
      <c r="N89" s="54"/>
      <c r="O89" s="54"/>
      <c r="P89" s="54"/>
      <c r="Q89" s="54"/>
      <c r="R89" s="54"/>
      <c r="S89" s="54"/>
      <c r="T89" s="54"/>
    </row>
    <row r="90" spans="4:20" ht="15">
      <c r="D90" s="54"/>
      <c r="E90" s="54"/>
      <c r="F90" s="54"/>
      <c r="G90" s="54"/>
      <c r="H90" s="54"/>
      <c r="I90" s="54"/>
      <c r="J90" s="54"/>
      <c r="K90" s="54"/>
      <c r="L90" s="54"/>
      <c r="M90" s="54"/>
      <c r="N90" s="54"/>
      <c r="O90" s="54"/>
      <c r="P90" s="54"/>
      <c r="Q90" s="54"/>
      <c r="R90" s="54"/>
      <c r="S90" s="54"/>
      <c r="T90" s="54"/>
    </row>
    <row r="91" spans="4:20" ht="15">
      <c r="D91" s="54"/>
      <c r="E91" s="54"/>
      <c r="F91" s="54"/>
      <c r="G91" s="54"/>
      <c r="H91" s="54"/>
      <c r="I91" s="54"/>
      <c r="J91" s="54"/>
      <c r="K91" s="54"/>
      <c r="L91" s="54"/>
      <c r="M91" s="54"/>
      <c r="N91" s="54"/>
      <c r="O91" s="54"/>
      <c r="P91" s="54"/>
      <c r="Q91" s="54"/>
      <c r="R91" s="54"/>
      <c r="S91" s="54"/>
      <c r="T91" s="54"/>
    </row>
    <row r="92" spans="4:20" ht="15">
      <c r="D92" s="54"/>
      <c r="E92" s="54"/>
      <c r="F92" s="54"/>
      <c r="G92" s="54"/>
      <c r="H92" s="54"/>
      <c r="I92" s="54"/>
      <c r="J92" s="54"/>
      <c r="K92" s="54"/>
      <c r="L92" s="54"/>
      <c r="M92" s="54"/>
      <c r="N92" s="54"/>
      <c r="O92" s="54"/>
      <c r="P92" s="54"/>
      <c r="Q92" s="54"/>
      <c r="R92" s="54"/>
      <c r="S92" s="54"/>
      <c r="T92" s="54"/>
    </row>
    <row r="93" spans="4:20" ht="15">
      <c r="D93" s="54"/>
      <c r="E93" s="54"/>
      <c r="F93" s="54"/>
      <c r="G93" s="54"/>
      <c r="H93" s="54"/>
      <c r="I93" s="54"/>
      <c r="J93" s="54"/>
      <c r="K93" s="54"/>
      <c r="L93" s="54"/>
      <c r="M93" s="54"/>
      <c r="N93" s="54"/>
      <c r="O93" s="54"/>
      <c r="P93" s="54"/>
      <c r="Q93" s="54"/>
      <c r="R93" s="54"/>
      <c r="S93" s="54"/>
      <c r="T93" s="54"/>
    </row>
    <row r="94" spans="4:20" ht="15">
      <c r="D94" s="54"/>
      <c r="E94" s="54"/>
      <c r="F94" s="54"/>
      <c r="G94" s="54"/>
      <c r="H94" s="54"/>
      <c r="I94" s="54"/>
      <c r="J94" s="54"/>
      <c r="K94" s="54"/>
      <c r="L94" s="54"/>
      <c r="M94" s="54"/>
      <c r="N94" s="54"/>
      <c r="O94" s="54"/>
      <c r="P94" s="54"/>
      <c r="Q94" s="54"/>
      <c r="R94" s="54"/>
      <c r="S94" s="54"/>
      <c r="T94" s="54"/>
    </row>
    <row r="95" spans="4:20" ht="15">
      <c r="D95" s="54"/>
      <c r="E95" s="54"/>
      <c r="F95" s="54"/>
      <c r="G95" s="54"/>
      <c r="H95" s="54"/>
      <c r="I95" s="54"/>
      <c r="J95" s="54"/>
      <c r="K95" s="54"/>
      <c r="L95" s="54"/>
      <c r="M95" s="54"/>
      <c r="N95" s="54"/>
      <c r="O95" s="54"/>
      <c r="P95" s="54"/>
      <c r="Q95" s="54"/>
      <c r="R95" s="54"/>
      <c r="S95" s="54"/>
      <c r="T95" s="54"/>
    </row>
    <row r="96" spans="4:20" ht="15">
      <c r="D96" s="54"/>
      <c r="E96" s="54"/>
      <c r="F96" s="54"/>
      <c r="G96" s="54"/>
      <c r="H96" s="54"/>
      <c r="I96" s="54"/>
      <c r="J96" s="54"/>
      <c r="K96" s="54"/>
      <c r="L96" s="54"/>
      <c r="M96" s="54"/>
      <c r="N96" s="54"/>
      <c r="O96" s="54"/>
      <c r="P96" s="54"/>
      <c r="Q96" s="54"/>
      <c r="R96" s="54"/>
      <c r="S96" s="54"/>
      <c r="T96" s="54"/>
    </row>
    <row r="97" spans="4:20" ht="15">
      <c r="D97" s="54"/>
      <c r="E97" s="54"/>
      <c r="F97" s="54"/>
      <c r="G97" s="54"/>
      <c r="H97" s="54"/>
      <c r="I97" s="54"/>
      <c r="J97" s="54"/>
      <c r="K97" s="54"/>
      <c r="L97" s="54"/>
      <c r="M97" s="54"/>
      <c r="N97" s="54"/>
      <c r="O97" s="54"/>
      <c r="P97" s="54"/>
      <c r="Q97" s="54"/>
      <c r="R97" s="54"/>
      <c r="S97" s="54"/>
      <c r="T97" s="54"/>
    </row>
    <row r="98" spans="4:20" ht="15">
      <c r="D98" s="54"/>
      <c r="E98" s="54"/>
      <c r="F98" s="54"/>
      <c r="G98" s="54"/>
      <c r="H98" s="54"/>
      <c r="I98" s="54"/>
      <c r="J98" s="54"/>
      <c r="K98" s="54"/>
      <c r="L98" s="54"/>
      <c r="M98" s="54"/>
      <c r="N98" s="54"/>
      <c r="O98" s="54"/>
      <c r="P98" s="54"/>
      <c r="Q98" s="54"/>
      <c r="R98" s="54"/>
      <c r="S98" s="54"/>
      <c r="T98" s="54"/>
    </row>
    <row r="99" spans="4:20" ht="15">
      <c r="D99" s="54"/>
      <c r="E99" s="54"/>
      <c r="F99" s="54"/>
      <c r="G99" s="54"/>
      <c r="H99" s="54"/>
      <c r="I99" s="54"/>
      <c r="J99" s="54"/>
      <c r="K99" s="54"/>
      <c r="L99" s="54"/>
      <c r="M99" s="54"/>
      <c r="N99" s="54"/>
      <c r="O99" s="54"/>
      <c r="P99" s="54"/>
      <c r="Q99" s="54"/>
      <c r="R99" s="54"/>
      <c r="S99" s="54"/>
      <c r="T99" s="54"/>
    </row>
    <row r="100" spans="4:20" ht="15">
      <c r="D100" s="54"/>
      <c r="E100" s="54"/>
      <c r="F100" s="54"/>
      <c r="G100" s="54"/>
      <c r="H100" s="54"/>
      <c r="I100" s="54"/>
      <c r="J100" s="54"/>
      <c r="K100" s="54"/>
      <c r="L100" s="54"/>
      <c r="M100" s="54"/>
      <c r="N100" s="54"/>
      <c r="O100" s="54"/>
      <c r="P100" s="54"/>
      <c r="Q100" s="54"/>
      <c r="R100" s="54"/>
      <c r="S100" s="54"/>
      <c r="T100" s="54"/>
    </row>
    <row r="101" spans="4:20" ht="15">
      <c r="D101" s="54"/>
      <c r="E101" s="54"/>
      <c r="F101" s="54"/>
      <c r="G101" s="54"/>
      <c r="H101" s="54"/>
      <c r="I101" s="54"/>
      <c r="J101" s="54"/>
      <c r="K101" s="54"/>
      <c r="L101" s="54"/>
      <c r="M101" s="54"/>
      <c r="N101" s="54"/>
      <c r="O101" s="54"/>
      <c r="P101" s="54"/>
      <c r="Q101" s="54"/>
      <c r="R101" s="54"/>
      <c r="S101" s="54"/>
      <c r="T101" s="54"/>
    </row>
    <row r="102" spans="4:20" ht="15">
      <c r="D102" s="54"/>
      <c r="E102" s="54"/>
      <c r="F102" s="54"/>
      <c r="G102" s="54"/>
      <c r="H102" s="54"/>
      <c r="I102" s="54"/>
      <c r="J102" s="54"/>
      <c r="K102" s="54"/>
      <c r="L102" s="54"/>
      <c r="M102" s="54"/>
      <c r="N102" s="54"/>
      <c r="O102" s="54"/>
      <c r="P102" s="54"/>
      <c r="Q102" s="54"/>
      <c r="R102" s="54"/>
      <c r="S102" s="54"/>
      <c r="T102" s="54"/>
    </row>
    <row r="103" spans="4:20" ht="15">
      <c r="D103" s="54"/>
      <c r="E103" s="54"/>
      <c r="F103" s="54"/>
      <c r="G103" s="54"/>
      <c r="H103" s="54"/>
      <c r="I103" s="54"/>
      <c r="J103" s="54"/>
      <c r="K103" s="54"/>
      <c r="L103" s="54"/>
      <c r="M103" s="54"/>
      <c r="N103" s="54"/>
      <c r="O103" s="54"/>
      <c r="P103" s="54"/>
      <c r="Q103" s="54"/>
      <c r="R103" s="54"/>
      <c r="S103" s="54"/>
      <c r="T103" s="54"/>
    </row>
    <row r="104" spans="4:20" ht="15">
      <c r="D104" s="54"/>
      <c r="E104" s="54"/>
      <c r="F104" s="54"/>
      <c r="G104" s="54"/>
      <c r="H104" s="54"/>
      <c r="I104" s="54"/>
      <c r="J104" s="54"/>
      <c r="K104" s="54"/>
      <c r="L104" s="54"/>
      <c r="M104" s="54"/>
      <c r="N104" s="54"/>
      <c r="O104" s="54"/>
      <c r="P104" s="54"/>
      <c r="Q104" s="54"/>
      <c r="R104" s="54"/>
      <c r="S104" s="54"/>
      <c r="T104" s="54"/>
    </row>
    <row r="105" spans="4:20" ht="15">
      <c r="D105" s="54"/>
      <c r="E105" s="54"/>
      <c r="F105" s="54"/>
      <c r="G105" s="54"/>
      <c r="H105" s="54"/>
      <c r="I105" s="54"/>
      <c r="J105" s="54"/>
      <c r="K105" s="54"/>
      <c r="L105" s="54"/>
      <c r="M105" s="54"/>
      <c r="N105" s="54"/>
      <c r="O105" s="54"/>
      <c r="P105" s="54"/>
      <c r="Q105" s="54"/>
      <c r="R105" s="54"/>
      <c r="S105" s="54"/>
      <c r="T105" s="54"/>
    </row>
    <row r="106" spans="4:20" ht="15">
      <c r="D106" s="54"/>
      <c r="E106" s="54"/>
      <c r="F106" s="54"/>
      <c r="G106" s="54"/>
      <c r="H106" s="54"/>
      <c r="I106" s="54"/>
      <c r="J106" s="54"/>
      <c r="K106" s="54"/>
      <c r="L106" s="54"/>
      <c r="M106" s="54"/>
      <c r="N106" s="54"/>
      <c r="O106" s="54"/>
      <c r="P106" s="54"/>
      <c r="Q106" s="54"/>
      <c r="R106" s="54"/>
      <c r="S106" s="54"/>
      <c r="T106" s="54"/>
    </row>
    <row r="107" spans="4:20" ht="15">
      <c r="D107" s="54"/>
      <c r="E107" s="54"/>
      <c r="F107" s="54"/>
      <c r="G107" s="54"/>
      <c r="H107" s="54"/>
      <c r="I107" s="54"/>
      <c r="J107" s="54"/>
      <c r="K107" s="54"/>
      <c r="L107" s="54"/>
      <c r="M107" s="54"/>
      <c r="N107" s="54"/>
      <c r="O107" s="54"/>
      <c r="P107" s="54"/>
      <c r="Q107" s="54"/>
      <c r="R107" s="54"/>
      <c r="S107" s="54"/>
      <c r="T107" s="54"/>
    </row>
    <row r="108" spans="4:20" ht="15">
      <c r="D108" s="54"/>
      <c r="E108" s="54"/>
      <c r="F108" s="54"/>
      <c r="G108" s="54"/>
      <c r="H108" s="54"/>
      <c r="I108" s="54"/>
      <c r="J108" s="54"/>
      <c r="K108" s="54"/>
      <c r="L108" s="54"/>
      <c r="M108" s="54"/>
      <c r="N108" s="54"/>
      <c r="O108" s="54"/>
      <c r="P108" s="54"/>
      <c r="Q108" s="54"/>
      <c r="R108" s="54"/>
      <c r="S108" s="54"/>
      <c r="T108" s="54"/>
    </row>
    <row r="109" spans="4:20" ht="15">
      <c r="D109" s="54"/>
      <c r="E109" s="54"/>
      <c r="F109" s="54"/>
      <c r="G109" s="54"/>
      <c r="H109" s="54"/>
      <c r="I109" s="54"/>
      <c r="J109" s="54"/>
      <c r="K109" s="54"/>
      <c r="L109" s="54"/>
      <c r="M109" s="54"/>
      <c r="N109" s="54"/>
      <c r="O109" s="54"/>
      <c r="P109" s="54"/>
      <c r="Q109" s="54"/>
      <c r="R109" s="54"/>
      <c r="S109" s="54"/>
      <c r="T109" s="54"/>
    </row>
    <row r="110" spans="4:20" ht="15">
      <c r="D110" s="54"/>
      <c r="E110" s="54"/>
      <c r="F110" s="54"/>
      <c r="G110" s="54"/>
      <c r="H110" s="54"/>
      <c r="I110" s="54"/>
      <c r="J110" s="54"/>
      <c r="K110" s="54"/>
      <c r="L110" s="54"/>
      <c r="M110" s="54"/>
      <c r="N110" s="54"/>
      <c r="O110" s="54"/>
      <c r="P110" s="54"/>
      <c r="Q110" s="54"/>
      <c r="R110" s="54"/>
      <c r="S110" s="54"/>
      <c r="T110" s="54"/>
    </row>
    <row r="111" spans="4:20" ht="15">
      <c r="D111" s="54"/>
      <c r="E111" s="54"/>
      <c r="F111" s="54"/>
      <c r="G111" s="54"/>
      <c r="H111" s="54"/>
      <c r="I111" s="54"/>
      <c r="J111" s="54"/>
      <c r="K111" s="54"/>
      <c r="L111" s="54"/>
      <c r="M111" s="54"/>
      <c r="N111" s="54"/>
      <c r="O111" s="54"/>
      <c r="P111" s="54"/>
      <c r="Q111" s="54"/>
      <c r="R111" s="54"/>
      <c r="S111" s="54"/>
      <c r="T111" s="54"/>
    </row>
    <row r="112" spans="4:20" ht="15">
      <c r="D112" s="54"/>
      <c r="E112" s="54"/>
      <c r="F112" s="54"/>
      <c r="G112" s="54"/>
      <c r="H112" s="54"/>
      <c r="I112" s="54"/>
      <c r="J112" s="54"/>
      <c r="K112" s="54"/>
      <c r="L112" s="54"/>
      <c r="M112" s="54"/>
      <c r="N112" s="54"/>
      <c r="O112" s="54"/>
      <c r="P112" s="54"/>
      <c r="Q112" s="54"/>
      <c r="R112" s="54"/>
      <c r="S112" s="54"/>
      <c r="T112" s="54"/>
    </row>
    <row r="113" spans="4:20" ht="15">
      <c r="D113" s="54"/>
      <c r="E113" s="54"/>
      <c r="F113" s="54"/>
      <c r="G113" s="54"/>
      <c r="H113" s="54"/>
      <c r="I113" s="54"/>
      <c r="J113" s="54"/>
      <c r="K113" s="54"/>
      <c r="L113" s="54"/>
      <c r="M113" s="54"/>
      <c r="N113" s="54"/>
      <c r="O113" s="54"/>
      <c r="P113" s="54"/>
      <c r="Q113" s="54"/>
      <c r="R113" s="54"/>
      <c r="S113" s="54"/>
      <c r="T113" s="54"/>
    </row>
    <row r="114" spans="4:20" ht="15">
      <c r="D114" s="54"/>
      <c r="E114" s="54"/>
      <c r="F114" s="54"/>
      <c r="G114" s="54"/>
      <c r="H114" s="54"/>
      <c r="I114" s="54"/>
      <c r="J114" s="54"/>
      <c r="K114" s="54"/>
      <c r="L114" s="54"/>
      <c r="M114" s="54"/>
      <c r="N114" s="54"/>
      <c r="O114" s="54"/>
      <c r="P114" s="54"/>
      <c r="Q114" s="54"/>
      <c r="R114" s="54"/>
      <c r="S114" s="54"/>
      <c r="T114" s="54"/>
    </row>
    <row r="115" spans="4:20" ht="15">
      <c r="D115" s="54"/>
      <c r="E115" s="54"/>
      <c r="F115" s="54"/>
      <c r="G115" s="54"/>
      <c r="H115" s="54"/>
      <c r="I115" s="54"/>
      <c r="J115" s="54"/>
      <c r="K115" s="54"/>
      <c r="L115" s="54"/>
      <c r="M115" s="54"/>
      <c r="N115" s="54"/>
      <c r="O115" s="54"/>
      <c r="P115" s="54"/>
      <c r="Q115" s="54"/>
      <c r="R115" s="54"/>
      <c r="S115" s="54"/>
      <c r="T115" s="54"/>
    </row>
    <row r="116" spans="4:20" ht="15">
      <c r="D116" s="54"/>
      <c r="E116" s="54"/>
      <c r="F116" s="54"/>
      <c r="G116" s="54"/>
      <c r="H116" s="54"/>
      <c r="I116" s="54"/>
      <c r="J116" s="54"/>
      <c r="K116" s="54"/>
      <c r="L116" s="54"/>
      <c r="M116" s="54"/>
      <c r="N116" s="54"/>
      <c r="O116" s="54"/>
      <c r="P116" s="54"/>
      <c r="Q116" s="54"/>
      <c r="R116" s="54"/>
      <c r="S116" s="54"/>
      <c r="T116" s="54"/>
    </row>
    <row r="117" spans="4:20" ht="15">
      <c r="D117" s="54"/>
      <c r="E117" s="54"/>
      <c r="F117" s="54"/>
      <c r="G117" s="54"/>
      <c r="H117" s="54"/>
      <c r="I117" s="54"/>
      <c r="J117" s="54"/>
      <c r="K117" s="54"/>
      <c r="L117" s="54"/>
      <c r="M117" s="54"/>
      <c r="N117" s="54"/>
      <c r="O117" s="54"/>
      <c r="P117" s="54"/>
      <c r="Q117" s="54"/>
      <c r="R117" s="54"/>
      <c r="S117" s="54"/>
      <c r="T117" s="54"/>
    </row>
    <row r="118" spans="4:20" ht="15">
      <c r="D118" s="54"/>
      <c r="E118" s="54"/>
      <c r="F118" s="54"/>
      <c r="G118" s="54"/>
      <c r="H118" s="54"/>
      <c r="I118" s="54"/>
      <c r="J118" s="54"/>
      <c r="K118" s="54"/>
      <c r="L118" s="54"/>
      <c r="M118" s="54"/>
      <c r="N118" s="54"/>
      <c r="O118" s="54"/>
      <c r="P118" s="54"/>
      <c r="Q118" s="54"/>
      <c r="R118" s="54"/>
      <c r="S118" s="54"/>
      <c r="T118" s="54"/>
    </row>
    <row r="119" spans="4:20" ht="15">
      <c r="D119" s="54"/>
      <c r="E119" s="54"/>
      <c r="F119" s="54"/>
      <c r="G119" s="54"/>
      <c r="H119" s="54"/>
      <c r="I119" s="54"/>
      <c r="J119" s="54"/>
      <c r="K119" s="54"/>
      <c r="L119" s="54"/>
      <c r="M119" s="54"/>
      <c r="N119" s="54"/>
      <c r="O119" s="54"/>
      <c r="P119" s="54"/>
      <c r="Q119" s="54"/>
      <c r="R119" s="54"/>
      <c r="S119" s="54"/>
      <c r="T119" s="54"/>
    </row>
    <row r="120" spans="4:20" ht="15">
      <c r="D120" s="54"/>
      <c r="E120" s="54"/>
      <c r="F120" s="54"/>
      <c r="G120" s="54"/>
      <c r="H120" s="54"/>
      <c r="I120" s="54"/>
      <c r="J120" s="54"/>
      <c r="K120" s="54"/>
      <c r="L120" s="54"/>
      <c r="M120" s="54"/>
      <c r="N120" s="54"/>
      <c r="O120" s="54"/>
      <c r="P120" s="54"/>
      <c r="Q120" s="54"/>
      <c r="R120" s="54"/>
      <c r="S120" s="54"/>
      <c r="T120" s="54"/>
    </row>
    <row r="121" spans="4:20" ht="15">
      <c r="D121" s="54"/>
      <c r="E121" s="54"/>
      <c r="F121" s="54"/>
      <c r="G121" s="54"/>
      <c r="H121" s="54"/>
      <c r="I121" s="54"/>
      <c r="J121" s="54"/>
      <c r="K121" s="54"/>
      <c r="L121" s="54"/>
      <c r="M121" s="54"/>
      <c r="N121" s="54"/>
      <c r="O121" s="54"/>
      <c r="P121" s="54"/>
      <c r="Q121" s="54"/>
      <c r="R121" s="54"/>
      <c r="S121" s="54"/>
      <c r="T121" s="54"/>
    </row>
    <row r="122" spans="4:20" ht="15">
      <c r="D122" s="54"/>
      <c r="E122" s="54"/>
      <c r="F122" s="54"/>
      <c r="G122" s="54"/>
      <c r="H122" s="54"/>
      <c r="I122" s="54"/>
      <c r="J122" s="54"/>
      <c r="K122" s="54"/>
      <c r="L122" s="54"/>
      <c r="M122" s="54"/>
      <c r="N122" s="54"/>
      <c r="O122" s="54"/>
      <c r="P122" s="54"/>
      <c r="Q122" s="54"/>
      <c r="R122" s="54"/>
      <c r="S122" s="54"/>
      <c r="T122" s="54"/>
    </row>
    <row r="123" spans="4:20" ht="15">
      <c r="D123" s="54"/>
      <c r="E123" s="54"/>
      <c r="F123" s="54"/>
      <c r="G123" s="54"/>
      <c r="H123" s="54"/>
      <c r="I123" s="54"/>
      <c r="J123" s="54"/>
      <c r="K123" s="54"/>
      <c r="L123" s="54"/>
      <c r="M123" s="54"/>
      <c r="N123" s="54"/>
      <c r="O123" s="54"/>
      <c r="P123" s="54"/>
      <c r="Q123" s="54"/>
      <c r="R123" s="54"/>
      <c r="S123" s="54"/>
      <c r="T123" s="54"/>
    </row>
    <row r="124" spans="4:20" ht="15">
      <c r="D124" s="54"/>
      <c r="E124" s="54"/>
      <c r="F124" s="54"/>
      <c r="G124" s="54"/>
      <c r="H124" s="54"/>
      <c r="I124" s="54"/>
      <c r="J124" s="54"/>
      <c r="K124" s="54"/>
      <c r="L124" s="54"/>
      <c r="M124" s="54"/>
      <c r="N124" s="54"/>
      <c r="O124" s="54"/>
      <c r="P124" s="54"/>
      <c r="Q124" s="54"/>
      <c r="R124" s="54"/>
      <c r="S124" s="54"/>
      <c r="T124" s="54"/>
    </row>
    <row r="125" spans="4:20" ht="15">
      <c r="D125" s="54"/>
      <c r="E125" s="54"/>
      <c r="F125" s="54"/>
      <c r="G125" s="54"/>
      <c r="H125" s="54"/>
      <c r="I125" s="54"/>
      <c r="J125" s="54"/>
      <c r="K125" s="54"/>
      <c r="L125" s="54"/>
      <c r="M125" s="54"/>
      <c r="N125" s="54"/>
      <c r="O125" s="54"/>
      <c r="P125" s="54"/>
      <c r="Q125" s="54"/>
      <c r="R125" s="54"/>
      <c r="S125" s="54"/>
      <c r="T125" s="54"/>
    </row>
    <row r="126" spans="4:20" ht="15">
      <c r="D126" s="54"/>
      <c r="E126" s="54"/>
      <c r="F126" s="54"/>
      <c r="G126" s="54"/>
      <c r="H126" s="54"/>
      <c r="I126" s="54"/>
      <c r="J126" s="54"/>
      <c r="K126" s="54"/>
      <c r="L126" s="54"/>
      <c r="M126" s="54"/>
      <c r="N126" s="54"/>
      <c r="O126" s="54"/>
      <c r="P126" s="54"/>
      <c r="Q126" s="54"/>
      <c r="R126" s="54"/>
      <c r="S126" s="54"/>
      <c r="T126" s="54"/>
    </row>
    <row r="127" spans="4:20" ht="15">
      <c r="D127" s="54"/>
      <c r="E127" s="54"/>
      <c r="F127" s="54"/>
      <c r="G127" s="54"/>
      <c r="H127" s="54"/>
      <c r="I127" s="54"/>
      <c r="J127" s="54"/>
      <c r="K127" s="54"/>
      <c r="L127" s="54"/>
      <c r="M127" s="54"/>
      <c r="N127" s="54"/>
      <c r="O127" s="54"/>
      <c r="P127" s="54"/>
      <c r="Q127" s="54"/>
      <c r="R127" s="54"/>
      <c r="S127" s="54"/>
      <c r="T127" s="54"/>
    </row>
    <row r="128" spans="4:20" ht="15">
      <c r="D128" s="54"/>
      <c r="E128" s="54"/>
      <c r="F128" s="54"/>
      <c r="G128" s="54"/>
      <c r="H128" s="54"/>
      <c r="I128" s="54"/>
      <c r="J128" s="54"/>
      <c r="K128" s="54"/>
      <c r="L128" s="54"/>
      <c r="M128" s="54"/>
      <c r="N128" s="54"/>
      <c r="O128" s="54"/>
      <c r="P128" s="54"/>
      <c r="Q128" s="54"/>
      <c r="R128" s="54"/>
      <c r="S128" s="54"/>
      <c r="T128" s="54"/>
    </row>
    <row r="129" spans="4:20" ht="15">
      <c r="D129" s="54"/>
      <c r="E129" s="54"/>
      <c r="F129" s="54"/>
      <c r="G129" s="54"/>
      <c r="H129" s="54"/>
      <c r="I129" s="54"/>
      <c r="J129" s="54"/>
      <c r="K129" s="54"/>
      <c r="L129" s="54"/>
      <c r="M129" s="54"/>
      <c r="N129" s="54"/>
      <c r="O129" s="54"/>
      <c r="P129" s="54"/>
      <c r="Q129" s="54"/>
      <c r="R129" s="54"/>
      <c r="S129" s="54"/>
      <c r="T129" s="54"/>
    </row>
    <row r="130" spans="4:20" ht="15">
      <c r="D130" s="54"/>
      <c r="E130" s="54"/>
      <c r="F130" s="54"/>
      <c r="G130" s="54"/>
      <c r="H130" s="54"/>
      <c r="I130" s="54"/>
      <c r="J130" s="54"/>
      <c r="K130" s="54"/>
      <c r="L130" s="54"/>
      <c r="M130" s="54"/>
      <c r="N130" s="54"/>
      <c r="O130" s="54"/>
      <c r="P130" s="54"/>
      <c r="Q130" s="54"/>
      <c r="R130" s="54"/>
      <c r="S130" s="54"/>
      <c r="T130" s="54"/>
    </row>
    <row r="131" spans="4:20" ht="15">
      <c r="D131" s="54"/>
      <c r="E131" s="54"/>
      <c r="F131" s="54"/>
      <c r="G131" s="54"/>
      <c r="H131" s="54"/>
      <c r="I131" s="54"/>
      <c r="J131" s="54"/>
      <c r="K131" s="54"/>
      <c r="L131" s="54"/>
      <c r="M131" s="54"/>
      <c r="N131" s="54"/>
      <c r="O131" s="54"/>
      <c r="P131" s="54"/>
      <c r="Q131" s="54"/>
      <c r="R131" s="54"/>
      <c r="S131" s="54"/>
      <c r="T131" s="54"/>
    </row>
    <row r="132" spans="4:20" ht="15">
      <c r="D132" s="54"/>
      <c r="E132" s="54"/>
      <c r="F132" s="54"/>
      <c r="G132" s="54"/>
      <c r="H132" s="54"/>
      <c r="I132" s="54"/>
      <c r="J132" s="54"/>
      <c r="K132" s="54"/>
      <c r="L132" s="54"/>
      <c r="M132" s="54"/>
      <c r="N132" s="54"/>
      <c r="O132" s="54"/>
      <c r="P132" s="54"/>
      <c r="Q132" s="54"/>
      <c r="R132" s="54"/>
      <c r="S132" s="54"/>
      <c r="T132" s="54"/>
    </row>
    <row r="133" spans="4:20" ht="15">
      <c r="D133" s="54"/>
      <c r="E133" s="54"/>
      <c r="F133" s="54"/>
      <c r="G133" s="54"/>
      <c r="H133" s="54"/>
      <c r="I133" s="54"/>
      <c r="J133" s="54"/>
      <c r="K133" s="54"/>
      <c r="L133" s="54"/>
      <c r="M133" s="54"/>
      <c r="N133" s="54"/>
      <c r="O133" s="54"/>
      <c r="P133" s="54"/>
      <c r="Q133" s="54"/>
      <c r="R133" s="54"/>
      <c r="S133" s="54"/>
      <c r="T133" s="54"/>
    </row>
    <row r="134" spans="4:20" ht="15">
      <c r="D134" s="54"/>
      <c r="E134" s="54"/>
      <c r="F134" s="54"/>
      <c r="G134" s="54"/>
      <c r="H134" s="54"/>
      <c r="I134" s="54"/>
      <c r="J134" s="54"/>
      <c r="K134" s="54"/>
      <c r="L134" s="54"/>
      <c r="M134" s="54"/>
      <c r="N134" s="54"/>
      <c r="O134" s="54"/>
      <c r="P134" s="54"/>
      <c r="Q134" s="54"/>
      <c r="R134" s="54"/>
      <c r="S134" s="54"/>
      <c r="T134" s="54"/>
    </row>
    <row r="135" spans="4:20" ht="15">
      <c r="D135" s="54"/>
      <c r="E135" s="54"/>
      <c r="F135" s="54"/>
      <c r="G135" s="54"/>
      <c r="H135" s="54"/>
      <c r="I135" s="54"/>
      <c r="J135" s="54"/>
      <c r="K135" s="54"/>
      <c r="L135" s="54"/>
      <c r="M135" s="54"/>
      <c r="N135" s="54"/>
      <c r="O135" s="54"/>
      <c r="P135" s="54"/>
      <c r="Q135" s="54"/>
      <c r="R135" s="54"/>
      <c r="S135" s="54"/>
      <c r="T135" s="54"/>
    </row>
    <row r="136" spans="4:20" ht="15">
      <c r="D136" s="54"/>
      <c r="E136" s="54"/>
      <c r="F136" s="54"/>
      <c r="G136" s="54"/>
      <c r="H136" s="54"/>
      <c r="I136" s="54"/>
      <c r="J136" s="54"/>
      <c r="K136" s="54"/>
      <c r="L136" s="54"/>
      <c r="M136" s="54"/>
      <c r="N136" s="54"/>
      <c r="O136" s="54"/>
      <c r="P136" s="54"/>
      <c r="Q136" s="54"/>
      <c r="R136" s="54"/>
      <c r="S136" s="54"/>
      <c r="T136" s="54"/>
    </row>
    <row r="137" spans="4:20" ht="15">
      <c r="D137" s="54"/>
      <c r="E137" s="54"/>
      <c r="F137" s="54"/>
      <c r="G137" s="54"/>
      <c r="H137" s="54"/>
      <c r="I137" s="54"/>
      <c r="J137" s="54"/>
      <c r="K137" s="54"/>
      <c r="L137" s="54"/>
      <c r="M137" s="54"/>
      <c r="N137" s="54"/>
      <c r="O137" s="54"/>
      <c r="P137" s="54"/>
      <c r="Q137" s="54"/>
      <c r="R137" s="54"/>
      <c r="S137" s="54"/>
      <c r="T137" s="54"/>
    </row>
    <row r="138" spans="4:20" ht="15">
      <c r="D138" s="54"/>
      <c r="E138" s="54"/>
      <c r="F138" s="54"/>
      <c r="G138" s="54"/>
      <c r="H138" s="54"/>
      <c r="I138" s="54"/>
      <c r="J138" s="54"/>
      <c r="K138" s="54"/>
      <c r="L138" s="54"/>
      <c r="M138" s="54"/>
      <c r="N138" s="54"/>
      <c r="O138" s="54"/>
      <c r="P138" s="54"/>
      <c r="Q138" s="54"/>
      <c r="R138" s="54"/>
      <c r="S138" s="54"/>
      <c r="T138" s="54"/>
    </row>
    <row r="139" spans="4:20" ht="15">
      <c r="D139" s="54"/>
      <c r="E139" s="54"/>
      <c r="F139" s="54"/>
      <c r="G139" s="54"/>
      <c r="H139" s="54"/>
      <c r="I139" s="54"/>
      <c r="J139" s="54"/>
      <c r="K139" s="54"/>
      <c r="L139" s="54"/>
      <c r="M139" s="54"/>
      <c r="N139" s="54"/>
      <c r="O139" s="54"/>
      <c r="P139" s="54"/>
      <c r="Q139" s="54"/>
      <c r="R139" s="54"/>
      <c r="S139" s="54"/>
      <c r="T139" s="54"/>
    </row>
    <row r="140" spans="4:20" ht="15">
      <c r="D140" s="54"/>
      <c r="E140" s="54"/>
      <c r="F140" s="54"/>
      <c r="G140" s="54"/>
      <c r="H140" s="54"/>
      <c r="I140" s="54"/>
      <c r="J140" s="54"/>
      <c r="K140" s="54"/>
      <c r="L140" s="54"/>
      <c r="M140" s="54"/>
      <c r="N140" s="54"/>
      <c r="O140" s="54"/>
      <c r="P140" s="54"/>
      <c r="Q140" s="54"/>
      <c r="R140" s="54"/>
      <c r="S140" s="54"/>
      <c r="T140" s="54"/>
    </row>
    <row r="141" spans="4:20" ht="15">
      <c r="D141" s="54"/>
      <c r="E141" s="54"/>
      <c r="F141" s="54"/>
      <c r="G141" s="54"/>
      <c r="H141" s="54"/>
      <c r="I141" s="54"/>
      <c r="J141" s="54"/>
      <c r="K141" s="54"/>
      <c r="L141" s="54"/>
      <c r="M141" s="54"/>
      <c r="N141" s="54"/>
      <c r="O141" s="54"/>
      <c r="P141" s="54"/>
      <c r="Q141" s="54"/>
      <c r="R141" s="54"/>
      <c r="S141" s="54"/>
      <c r="T141" s="54"/>
    </row>
    <row r="142" spans="4:20" ht="15">
      <c r="D142" s="54"/>
      <c r="E142" s="54"/>
      <c r="F142" s="54"/>
      <c r="G142" s="54"/>
      <c r="H142" s="54"/>
      <c r="I142" s="54"/>
      <c r="J142" s="54"/>
      <c r="K142" s="54"/>
      <c r="L142" s="54"/>
      <c r="M142" s="54"/>
      <c r="N142" s="54"/>
      <c r="O142" s="54"/>
      <c r="P142" s="54"/>
      <c r="Q142" s="54"/>
      <c r="R142" s="54"/>
      <c r="S142" s="54"/>
      <c r="T142" s="54"/>
    </row>
    <row r="143" spans="4:20" ht="15">
      <c r="D143" s="54"/>
      <c r="E143" s="54"/>
      <c r="F143" s="54"/>
      <c r="G143" s="54"/>
      <c r="H143" s="54"/>
      <c r="I143" s="54"/>
      <c r="J143" s="54"/>
      <c r="K143" s="54"/>
      <c r="L143" s="54"/>
      <c r="M143" s="54"/>
      <c r="N143" s="54"/>
      <c r="O143" s="54"/>
      <c r="P143" s="54"/>
      <c r="Q143" s="54"/>
      <c r="R143" s="54"/>
      <c r="S143" s="54"/>
      <c r="T143" s="54"/>
    </row>
    <row r="144" spans="4:20" ht="15">
      <c r="D144" s="54"/>
      <c r="E144" s="54"/>
      <c r="F144" s="54"/>
      <c r="G144" s="54"/>
      <c r="H144" s="54"/>
      <c r="I144" s="54"/>
      <c r="J144" s="54"/>
      <c r="K144" s="54"/>
      <c r="L144" s="54"/>
      <c r="M144" s="54"/>
      <c r="N144" s="54"/>
      <c r="O144" s="54"/>
      <c r="P144" s="54"/>
      <c r="Q144" s="54"/>
      <c r="R144" s="54"/>
      <c r="S144" s="54"/>
      <c r="T144" s="54"/>
    </row>
    <row r="145" spans="4:20" ht="15">
      <c r="D145" s="54"/>
      <c r="E145" s="54"/>
      <c r="F145" s="54"/>
      <c r="G145" s="54"/>
      <c r="H145" s="54"/>
      <c r="I145" s="54"/>
      <c r="J145" s="54"/>
      <c r="K145" s="54"/>
      <c r="L145" s="54"/>
      <c r="M145" s="54"/>
      <c r="N145" s="54"/>
      <c r="O145" s="54"/>
      <c r="P145" s="54"/>
      <c r="Q145" s="54"/>
      <c r="R145" s="54"/>
      <c r="S145" s="54"/>
      <c r="T145" s="54"/>
    </row>
    <row r="146" spans="4:20" ht="15">
      <c r="D146" s="54"/>
      <c r="E146" s="54"/>
      <c r="F146" s="54"/>
      <c r="G146" s="54"/>
      <c r="H146" s="54"/>
      <c r="I146" s="54"/>
      <c r="J146" s="54"/>
      <c r="K146" s="54"/>
      <c r="L146" s="54"/>
      <c r="M146" s="54"/>
      <c r="N146" s="54"/>
      <c r="O146" s="54"/>
      <c r="P146" s="54"/>
      <c r="Q146" s="54"/>
      <c r="R146" s="54"/>
      <c r="S146" s="54"/>
      <c r="T146" s="54"/>
    </row>
    <row r="147" spans="4:20" ht="15">
      <c r="D147" s="54"/>
      <c r="E147" s="54"/>
      <c r="F147" s="54"/>
      <c r="G147" s="54"/>
      <c r="H147" s="54"/>
      <c r="I147" s="54"/>
      <c r="J147" s="54"/>
      <c r="K147" s="54"/>
      <c r="L147" s="54"/>
      <c r="M147" s="54"/>
      <c r="N147" s="54"/>
      <c r="O147" s="54"/>
      <c r="P147" s="54"/>
      <c r="Q147" s="54"/>
      <c r="R147" s="54"/>
      <c r="S147" s="54"/>
      <c r="T147" s="54"/>
    </row>
    <row r="148" spans="4:20" ht="15">
      <c r="D148" s="54"/>
      <c r="E148" s="54"/>
      <c r="F148" s="54"/>
      <c r="G148" s="54"/>
      <c r="H148" s="54"/>
      <c r="I148" s="54"/>
      <c r="J148" s="54"/>
      <c r="K148" s="54"/>
      <c r="L148" s="54"/>
      <c r="M148" s="54"/>
      <c r="N148" s="54"/>
      <c r="O148" s="54"/>
      <c r="P148" s="54"/>
      <c r="Q148" s="54"/>
      <c r="R148" s="54"/>
      <c r="S148" s="54"/>
      <c r="T148" s="54"/>
    </row>
    <row r="149" spans="4:20" ht="15">
      <c r="D149" s="54"/>
      <c r="E149" s="54"/>
      <c r="F149" s="54"/>
      <c r="G149" s="54"/>
      <c r="H149" s="54"/>
      <c r="I149" s="54"/>
      <c r="J149" s="54"/>
      <c r="K149" s="54"/>
      <c r="L149" s="54"/>
      <c r="M149" s="54"/>
      <c r="N149" s="54"/>
      <c r="O149" s="54"/>
      <c r="P149" s="54"/>
      <c r="Q149" s="54"/>
      <c r="R149" s="54"/>
      <c r="S149" s="54"/>
      <c r="T149" s="54"/>
    </row>
    <row r="150" spans="4:20" ht="15">
      <c r="D150" s="54"/>
      <c r="E150" s="54"/>
      <c r="F150" s="54"/>
      <c r="G150" s="54"/>
      <c r="H150" s="54"/>
      <c r="I150" s="54"/>
      <c r="J150" s="54"/>
      <c r="K150" s="54"/>
      <c r="L150" s="54"/>
      <c r="M150" s="54"/>
      <c r="N150" s="54"/>
      <c r="O150" s="54"/>
      <c r="P150" s="54"/>
      <c r="Q150" s="54"/>
      <c r="R150" s="54"/>
      <c r="S150" s="54"/>
      <c r="T150" s="54"/>
    </row>
    <row r="151" spans="4:20" ht="15">
      <c r="D151" s="54"/>
      <c r="E151" s="54"/>
      <c r="F151" s="54"/>
      <c r="G151" s="54"/>
      <c r="H151" s="54"/>
      <c r="I151" s="54"/>
      <c r="J151" s="54"/>
      <c r="K151" s="54"/>
      <c r="L151" s="54"/>
      <c r="M151" s="54"/>
      <c r="N151" s="54"/>
      <c r="O151" s="54"/>
      <c r="P151" s="54"/>
      <c r="Q151" s="54"/>
      <c r="R151" s="54"/>
      <c r="S151" s="54"/>
      <c r="T151" s="54"/>
    </row>
    <row r="152" spans="4:20" ht="15">
      <c r="D152" s="54"/>
      <c r="E152" s="54"/>
      <c r="F152" s="54"/>
      <c r="G152" s="54"/>
      <c r="H152" s="54"/>
      <c r="I152" s="54"/>
      <c r="J152" s="54"/>
      <c r="K152" s="54"/>
      <c r="L152" s="54"/>
      <c r="M152" s="54"/>
      <c r="N152" s="54"/>
      <c r="O152" s="54"/>
      <c r="P152" s="54"/>
      <c r="Q152" s="54"/>
      <c r="R152" s="54"/>
      <c r="S152" s="54"/>
      <c r="T152" s="54"/>
    </row>
    <row r="153" spans="4:20" ht="15">
      <c r="D153" s="54"/>
      <c r="E153" s="54"/>
      <c r="F153" s="54"/>
      <c r="G153" s="54"/>
      <c r="H153" s="54"/>
      <c r="I153" s="54"/>
      <c r="J153" s="54"/>
      <c r="K153" s="54"/>
      <c r="L153" s="54"/>
      <c r="M153" s="54"/>
      <c r="N153" s="54"/>
      <c r="O153" s="54"/>
      <c r="P153" s="54"/>
      <c r="Q153" s="54"/>
      <c r="R153" s="54"/>
      <c r="S153" s="54"/>
      <c r="T153" s="54"/>
    </row>
    <row r="154" spans="4:20" ht="15">
      <c r="D154" s="54"/>
      <c r="E154" s="54"/>
      <c r="F154" s="54"/>
      <c r="G154" s="54"/>
      <c r="H154" s="54"/>
      <c r="I154" s="54"/>
      <c r="J154" s="54"/>
      <c r="K154" s="54"/>
      <c r="L154" s="54"/>
      <c r="M154" s="54"/>
      <c r="N154" s="54"/>
      <c r="O154" s="54"/>
      <c r="P154" s="54"/>
      <c r="Q154" s="54"/>
      <c r="R154" s="54"/>
      <c r="S154" s="54"/>
      <c r="T154" s="54"/>
    </row>
    <row r="155" spans="4:20" ht="15">
      <c r="D155" s="54"/>
      <c r="E155" s="54"/>
      <c r="F155" s="54"/>
      <c r="G155" s="54"/>
      <c r="H155" s="54"/>
      <c r="I155" s="54"/>
      <c r="J155" s="54"/>
      <c r="K155" s="54"/>
      <c r="L155" s="54"/>
      <c r="M155" s="54"/>
      <c r="N155" s="54"/>
      <c r="O155" s="54"/>
      <c r="P155" s="54"/>
      <c r="Q155" s="54"/>
      <c r="R155" s="54"/>
      <c r="S155" s="54"/>
      <c r="T155" s="54"/>
    </row>
    <row r="156" spans="4:20" ht="15">
      <c r="D156" s="54"/>
      <c r="E156" s="54"/>
      <c r="F156" s="54"/>
      <c r="G156" s="54"/>
      <c r="H156" s="54"/>
      <c r="I156" s="54"/>
      <c r="J156" s="54"/>
      <c r="K156" s="54"/>
      <c r="L156" s="54"/>
      <c r="M156" s="54"/>
      <c r="N156" s="54"/>
      <c r="O156" s="54"/>
      <c r="P156" s="54"/>
      <c r="Q156" s="54"/>
      <c r="R156" s="54"/>
      <c r="S156" s="54"/>
      <c r="T156" s="54"/>
    </row>
    <row r="157" spans="4:20" ht="15">
      <c r="D157" s="54"/>
      <c r="E157" s="54"/>
      <c r="F157" s="54"/>
      <c r="G157" s="54"/>
      <c r="H157" s="54"/>
      <c r="I157" s="54"/>
      <c r="J157" s="54"/>
      <c r="K157" s="54"/>
      <c r="L157" s="54"/>
      <c r="M157" s="54"/>
      <c r="N157" s="54"/>
      <c r="O157" s="54"/>
      <c r="P157" s="54"/>
      <c r="Q157" s="54"/>
      <c r="R157" s="54"/>
      <c r="S157" s="54"/>
      <c r="T157" s="54"/>
    </row>
    <row r="158" spans="4:20" ht="15">
      <c r="D158" s="54"/>
      <c r="E158" s="54"/>
      <c r="F158" s="54"/>
      <c r="G158" s="54"/>
      <c r="H158" s="54"/>
      <c r="I158" s="54"/>
      <c r="J158" s="54"/>
      <c r="K158" s="54"/>
      <c r="L158" s="54"/>
      <c r="M158" s="54"/>
      <c r="N158" s="54"/>
      <c r="O158" s="54"/>
      <c r="P158" s="54"/>
      <c r="Q158" s="54"/>
      <c r="R158" s="54"/>
      <c r="S158" s="54"/>
      <c r="T158" s="54"/>
    </row>
    <row r="159" spans="4:20" ht="15">
      <c r="D159" s="54"/>
      <c r="E159" s="54"/>
      <c r="F159" s="54"/>
      <c r="G159" s="54"/>
      <c r="H159" s="54"/>
      <c r="I159" s="54"/>
      <c r="J159" s="54"/>
      <c r="K159" s="54"/>
      <c r="L159" s="54"/>
      <c r="M159" s="54"/>
      <c r="N159" s="54"/>
      <c r="O159" s="54"/>
      <c r="P159" s="54"/>
      <c r="Q159" s="54"/>
      <c r="R159" s="54"/>
      <c r="S159" s="54"/>
      <c r="T159" s="54"/>
    </row>
    <row r="160" spans="4:20" ht="15">
      <c r="D160" s="54"/>
      <c r="E160" s="54"/>
      <c r="F160" s="54"/>
      <c r="G160" s="54"/>
      <c r="H160" s="54"/>
      <c r="I160" s="54"/>
      <c r="J160" s="54"/>
      <c r="K160" s="54"/>
      <c r="L160" s="54"/>
      <c r="M160" s="54"/>
      <c r="N160" s="54"/>
      <c r="O160" s="54"/>
      <c r="P160" s="54"/>
      <c r="Q160" s="54"/>
      <c r="R160" s="54"/>
      <c r="S160" s="54"/>
      <c r="T160" s="54"/>
    </row>
    <row r="161" spans="4:20" ht="15">
      <c r="D161" s="54"/>
      <c r="E161" s="54"/>
      <c r="F161" s="54"/>
      <c r="G161" s="54"/>
      <c r="H161" s="54"/>
      <c r="I161" s="54"/>
      <c r="J161" s="54"/>
      <c r="K161" s="54"/>
      <c r="L161" s="54"/>
      <c r="M161" s="54"/>
      <c r="N161" s="54"/>
      <c r="O161" s="54"/>
      <c r="P161" s="54"/>
      <c r="Q161" s="54"/>
      <c r="R161" s="54"/>
      <c r="S161" s="54"/>
      <c r="T161" s="54"/>
    </row>
    <row r="162" spans="4:20" ht="15">
      <c r="D162" s="54"/>
      <c r="E162" s="54"/>
      <c r="F162" s="54"/>
      <c r="G162" s="54"/>
      <c r="H162" s="54"/>
      <c r="I162" s="54"/>
      <c r="J162" s="54"/>
      <c r="K162" s="54"/>
      <c r="L162" s="54"/>
      <c r="M162" s="54"/>
      <c r="N162" s="54"/>
      <c r="O162" s="54"/>
      <c r="P162" s="54"/>
      <c r="Q162" s="54"/>
      <c r="R162" s="54"/>
      <c r="S162" s="54"/>
      <c r="T162" s="54"/>
    </row>
    <row r="163" spans="4:20" ht="15">
      <c r="D163" s="54"/>
      <c r="E163" s="54"/>
      <c r="F163" s="54"/>
      <c r="G163" s="54"/>
      <c r="H163" s="54"/>
      <c r="I163" s="54"/>
      <c r="J163" s="54"/>
      <c r="K163" s="54"/>
      <c r="L163" s="54"/>
      <c r="M163" s="54"/>
      <c r="N163" s="54"/>
      <c r="O163" s="54"/>
      <c r="P163" s="54"/>
      <c r="Q163" s="54"/>
      <c r="R163" s="54"/>
      <c r="S163" s="54"/>
      <c r="T163" s="54"/>
    </row>
    <row r="164" spans="4:20" ht="15">
      <c r="D164" s="54"/>
      <c r="E164" s="54"/>
      <c r="F164" s="54"/>
      <c r="G164" s="54"/>
      <c r="H164" s="54"/>
      <c r="I164" s="54"/>
      <c r="J164" s="54"/>
      <c r="K164" s="54"/>
      <c r="L164" s="54"/>
      <c r="M164" s="54"/>
      <c r="N164" s="54"/>
      <c r="O164" s="54"/>
      <c r="P164" s="54"/>
      <c r="Q164" s="54"/>
      <c r="R164" s="54"/>
      <c r="S164" s="54"/>
      <c r="T164" s="54"/>
    </row>
    <row r="165" spans="4:20" ht="15">
      <c r="D165" s="54"/>
      <c r="E165" s="54"/>
      <c r="F165" s="54"/>
      <c r="G165" s="54"/>
      <c r="H165" s="54"/>
      <c r="I165" s="54"/>
      <c r="J165" s="54"/>
      <c r="K165" s="54"/>
      <c r="L165" s="54"/>
      <c r="M165" s="54"/>
      <c r="N165" s="54"/>
      <c r="O165" s="54"/>
      <c r="P165" s="54"/>
      <c r="Q165" s="54"/>
      <c r="R165" s="54"/>
      <c r="S165" s="54"/>
      <c r="T165" s="54"/>
    </row>
    <row r="166" spans="4:20" ht="15">
      <c r="D166" s="54"/>
      <c r="E166" s="54"/>
      <c r="F166" s="54"/>
      <c r="G166" s="54"/>
      <c r="H166" s="54"/>
      <c r="I166" s="54"/>
      <c r="J166" s="54"/>
      <c r="K166" s="54"/>
      <c r="L166" s="54"/>
      <c r="M166" s="54"/>
      <c r="N166" s="54"/>
      <c r="O166" s="54"/>
      <c r="P166" s="54"/>
      <c r="Q166" s="54"/>
      <c r="R166" s="54"/>
      <c r="S166" s="54"/>
      <c r="T166" s="54"/>
    </row>
    <row r="167" spans="4:20" ht="15">
      <c r="D167" s="54"/>
      <c r="E167" s="54"/>
      <c r="F167" s="54"/>
      <c r="G167" s="54"/>
      <c r="H167" s="54"/>
      <c r="I167" s="54"/>
      <c r="J167" s="54"/>
      <c r="K167" s="54"/>
      <c r="L167" s="54"/>
      <c r="M167" s="54"/>
      <c r="N167" s="54"/>
      <c r="O167" s="54"/>
      <c r="P167" s="54"/>
      <c r="Q167" s="54"/>
      <c r="R167" s="54"/>
      <c r="S167" s="54"/>
      <c r="T167" s="54"/>
    </row>
    <row r="168" spans="4:20" ht="15">
      <c r="D168" s="54"/>
      <c r="E168" s="54"/>
      <c r="F168" s="54"/>
      <c r="G168" s="54"/>
      <c r="H168" s="54"/>
      <c r="I168" s="54"/>
      <c r="J168" s="54"/>
      <c r="K168" s="54"/>
      <c r="L168" s="54"/>
      <c r="M168" s="54"/>
      <c r="N168" s="54"/>
      <c r="O168" s="54"/>
      <c r="P168" s="54"/>
      <c r="Q168" s="54"/>
      <c r="R168" s="54"/>
      <c r="S168" s="54"/>
      <c r="T168" s="54"/>
    </row>
    <row r="169" spans="4:20" ht="15">
      <c r="D169" s="54"/>
      <c r="E169" s="54"/>
      <c r="F169" s="54"/>
      <c r="G169" s="54"/>
      <c r="H169" s="54"/>
      <c r="I169" s="54"/>
      <c r="J169" s="54"/>
      <c r="K169" s="54"/>
      <c r="L169" s="54"/>
      <c r="M169" s="54"/>
      <c r="N169" s="54"/>
      <c r="O169" s="54"/>
      <c r="P169" s="54"/>
      <c r="Q169" s="54"/>
      <c r="R169" s="54"/>
      <c r="S169" s="54"/>
      <c r="T169" s="54"/>
    </row>
    <row r="170" spans="4:20" ht="15">
      <c r="D170" s="54"/>
      <c r="E170" s="54"/>
      <c r="F170" s="54"/>
      <c r="G170" s="54"/>
      <c r="H170" s="54"/>
      <c r="I170" s="54"/>
      <c r="J170" s="54"/>
      <c r="K170" s="54"/>
      <c r="L170" s="54"/>
      <c r="M170" s="54"/>
      <c r="N170" s="54"/>
      <c r="O170" s="54"/>
      <c r="P170" s="54"/>
      <c r="Q170" s="54"/>
      <c r="R170" s="54"/>
      <c r="S170" s="54"/>
      <c r="T170" s="54"/>
    </row>
    <row r="171" spans="4:20" ht="15">
      <c r="D171" s="54"/>
      <c r="E171" s="54"/>
      <c r="F171" s="54"/>
      <c r="G171" s="54"/>
      <c r="H171" s="54"/>
      <c r="I171" s="54"/>
      <c r="J171" s="54"/>
      <c r="K171" s="54"/>
      <c r="L171" s="54"/>
      <c r="M171" s="54"/>
      <c r="N171" s="54"/>
      <c r="O171" s="54"/>
      <c r="P171" s="54"/>
      <c r="Q171" s="54"/>
      <c r="R171" s="54"/>
      <c r="S171" s="54"/>
      <c r="T171" s="54"/>
    </row>
    <row r="172" spans="4:20" ht="15">
      <c r="D172" s="54"/>
      <c r="E172" s="54"/>
      <c r="F172" s="54"/>
      <c r="G172" s="54"/>
      <c r="H172" s="54"/>
      <c r="I172" s="54"/>
      <c r="J172" s="54"/>
      <c r="K172" s="54"/>
      <c r="L172" s="54"/>
      <c r="M172" s="54"/>
      <c r="N172" s="54"/>
      <c r="O172" s="54"/>
      <c r="P172" s="54"/>
      <c r="Q172" s="54"/>
      <c r="R172" s="54"/>
      <c r="S172" s="54"/>
      <c r="T172" s="54"/>
    </row>
    <row r="173" spans="4:20" ht="15">
      <c r="D173" s="54"/>
      <c r="E173" s="54"/>
      <c r="F173" s="54"/>
      <c r="G173" s="54"/>
      <c r="H173" s="54"/>
      <c r="I173" s="54"/>
      <c r="J173" s="54"/>
      <c r="K173" s="54"/>
      <c r="L173" s="54"/>
      <c r="M173" s="54"/>
      <c r="N173" s="54"/>
      <c r="O173" s="54"/>
      <c r="P173" s="54"/>
      <c r="Q173" s="54"/>
      <c r="R173" s="54"/>
      <c r="S173" s="54"/>
      <c r="T173" s="54"/>
    </row>
    <row r="174" spans="4:20" ht="15">
      <c r="D174" s="54"/>
      <c r="E174" s="54"/>
      <c r="F174" s="54"/>
      <c r="G174" s="54"/>
      <c r="H174" s="54"/>
      <c r="I174" s="54"/>
      <c r="J174" s="54"/>
      <c r="K174" s="54"/>
      <c r="L174" s="54"/>
      <c r="M174" s="54"/>
      <c r="N174" s="54"/>
      <c r="O174" s="54"/>
      <c r="P174" s="54"/>
      <c r="Q174" s="54"/>
      <c r="R174" s="54"/>
      <c r="S174" s="54"/>
      <c r="T174" s="54"/>
    </row>
    <row r="175" spans="4:20" ht="15">
      <c r="D175" s="54"/>
      <c r="E175" s="54"/>
      <c r="F175" s="54"/>
      <c r="G175" s="54"/>
      <c r="H175" s="54"/>
      <c r="I175" s="54"/>
      <c r="J175" s="54"/>
      <c r="K175" s="54"/>
      <c r="L175" s="54"/>
      <c r="M175" s="54"/>
      <c r="N175" s="54"/>
      <c r="O175" s="54"/>
      <c r="P175" s="54"/>
      <c r="Q175" s="54"/>
      <c r="R175" s="54"/>
      <c r="S175" s="54"/>
      <c r="T175" s="54"/>
    </row>
    <row r="176" spans="4:20" ht="15">
      <c r="D176" s="54"/>
      <c r="E176" s="54"/>
      <c r="F176" s="54"/>
      <c r="G176" s="54"/>
      <c r="H176" s="54"/>
      <c r="I176" s="54"/>
      <c r="J176" s="54"/>
      <c r="K176" s="54"/>
      <c r="L176" s="54"/>
      <c r="M176" s="54"/>
      <c r="N176" s="54"/>
      <c r="O176" s="54"/>
      <c r="P176" s="54"/>
      <c r="Q176" s="54"/>
      <c r="R176" s="54"/>
      <c r="S176" s="54"/>
      <c r="T176" s="54"/>
    </row>
    <row r="177" spans="4:20" ht="15">
      <c r="D177" s="54"/>
      <c r="E177" s="54"/>
      <c r="F177" s="54"/>
      <c r="G177" s="54"/>
      <c r="H177" s="54"/>
      <c r="I177" s="54"/>
      <c r="J177" s="54"/>
      <c r="K177" s="54"/>
      <c r="L177" s="54"/>
      <c r="M177" s="54"/>
      <c r="N177" s="54"/>
      <c r="O177" s="54"/>
      <c r="P177" s="54"/>
      <c r="Q177" s="54"/>
      <c r="R177" s="54"/>
      <c r="S177" s="54"/>
      <c r="T177" s="54"/>
    </row>
    <row r="178" spans="4:20" ht="15">
      <c r="D178" s="54"/>
      <c r="E178" s="54"/>
      <c r="F178" s="54"/>
      <c r="G178" s="54"/>
      <c r="H178" s="54"/>
      <c r="I178" s="54"/>
      <c r="J178" s="54"/>
      <c r="K178" s="54"/>
      <c r="L178" s="54"/>
      <c r="M178" s="54"/>
      <c r="N178" s="54"/>
      <c r="O178" s="54"/>
      <c r="P178" s="54"/>
      <c r="Q178" s="54"/>
      <c r="R178" s="54"/>
      <c r="S178" s="54"/>
      <c r="T178" s="54"/>
    </row>
    <row r="179" spans="4:20" ht="15">
      <c r="D179" s="54"/>
      <c r="E179" s="54"/>
      <c r="F179" s="54"/>
      <c r="G179" s="54"/>
      <c r="H179" s="54"/>
      <c r="I179" s="54"/>
      <c r="J179" s="54"/>
      <c r="K179" s="54"/>
      <c r="L179" s="54"/>
      <c r="M179" s="54"/>
      <c r="N179" s="54"/>
      <c r="O179" s="54"/>
      <c r="P179" s="54"/>
      <c r="Q179" s="54"/>
      <c r="R179" s="54"/>
      <c r="S179" s="54"/>
      <c r="T179" s="54"/>
    </row>
    <row r="180" spans="4:20" ht="15">
      <c r="D180" s="54"/>
      <c r="E180" s="54"/>
      <c r="F180" s="54"/>
      <c r="G180" s="54"/>
      <c r="H180" s="54"/>
      <c r="I180" s="54"/>
      <c r="J180" s="54"/>
      <c r="K180" s="54"/>
      <c r="L180" s="54"/>
      <c r="M180" s="54"/>
      <c r="N180" s="54"/>
      <c r="O180" s="54"/>
      <c r="P180" s="54"/>
      <c r="Q180" s="54"/>
      <c r="R180" s="54"/>
      <c r="S180" s="54"/>
      <c r="T180" s="54"/>
    </row>
    <row r="181" spans="4:20" ht="15">
      <c r="D181" s="54"/>
      <c r="E181" s="54"/>
      <c r="F181" s="54"/>
      <c r="G181" s="54"/>
      <c r="H181" s="54"/>
      <c r="I181" s="54"/>
      <c r="J181" s="54"/>
      <c r="K181" s="54"/>
      <c r="L181" s="54"/>
      <c r="M181" s="54"/>
      <c r="N181" s="54"/>
      <c r="O181" s="54"/>
      <c r="P181" s="54"/>
      <c r="Q181" s="54"/>
      <c r="R181" s="54"/>
      <c r="S181" s="54"/>
      <c r="T181" s="54"/>
    </row>
    <row r="182" spans="4:20" ht="15">
      <c r="D182" s="54"/>
      <c r="E182" s="54"/>
      <c r="F182" s="54"/>
      <c r="G182" s="54"/>
      <c r="H182" s="54"/>
      <c r="I182" s="54"/>
      <c r="J182" s="54"/>
      <c r="K182" s="54"/>
      <c r="L182" s="54"/>
      <c r="M182" s="54"/>
      <c r="N182" s="54"/>
      <c r="O182" s="54"/>
      <c r="P182" s="54"/>
      <c r="Q182" s="54"/>
      <c r="R182" s="54"/>
      <c r="S182" s="54"/>
      <c r="T182" s="54"/>
    </row>
    <row r="183" spans="4:20" ht="15">
      <c r="D183" s="54"/>
      <c r="E183" s="54"/>
      <c r="F183" s="54"/>
      <c r="G183" s="54"/>
      <c r="H183" s="54"/>
      <c r="I183" s="54"/>
      <c r="J183" s="54"/>
      <c r="K183" s="54"/>
      <c r="L183" s="54"/>
      <c r="M183" s="54"/>
      <c r="N183" s="54"/>
      <c r="O183" s="54"/>
      <c r="P183" s="54"/>
      <c r="Q183" s="54"/>
      <c r="R183" s="54"/>
      <c r="S183" s="54"/>
      <c r="T183" s="54"/>
    </row>
    <row r="184" spans="4:20" ht="15">
      <c r="D184" s="54"/>
      <c r="E184" s="54"/>
      <c r="F184" s="54"/>
      <c r="G184" s="54"/>
      <c r="H184" s="54"/>
      <c r="I184" s="54"/>
      <c r="J184" s="54"/>
      <c r="K184" s="54"/>
      <c r="L184" s="54"/>
      <c r="M184" s="54"/>
      <c r="N184" s="54"/>
      <c r="O184" s="54"/>
      <c r="P184" s="54"/>
      <c r="Q184" s="54"/>
      <c r="R184" s="54"/>
      <c r="S184" s="54"/>
      <c r="T184" s="54"/>
    </row>
    <row r="185" spans="4:20" ht="15">
      <c r="D185" s="54"/>
      <c r="E185" s="54"/>
      <c r="F185" s="54"/>
      <c r="G185" s="54"/>
      <c r="H185" s="54"/>
      <c r="I185" s="54"/>
      <c r="J185" s="54"/>
      <c r="K185" s="54"/>
      <c r="L185" s="54"/>
      <c r="M185" s="54"/>
      <c r="N185" s="54"/>
      <c r="O185" s="54"/>
      <c r="P185" s="54"/>
      <c r="Q185" s="54"/>
      <c r="R185" s="54"/>
      <c r="S185" s="54"/>
      <c r="T185" s="54"/>
    </row>
    <row r="186" spans="4:20" ht="15">
      <c r="D186" s="54"/>
      <c r="E186" s="54"/>
      <c r="F186" s="54"/>
      <c r="G186" s="54"/>
      <c r="H186" s="54"/>
      <c r="I186" s="54"/>
      <c r="J186" s="54"/>
      <c r="K186" s="54"/>
      <c r="L186" s="54"/>
      <c r="M186" s="54"/>
      <c r="N186" s="54"/>
      <c r="O186" s="54"/>
      <c r="P186" s="54"/>
      <c r="Q186" s="54"/>
      <c r="R186" s="54"/>
      <c r="S186" s="54"/>
      <c r="T186" s="54"/>
    </row>
    <row r="187" spans="4:20" ht="15">
      <c r="D187" s="54"/>
      <c r="E187" s="54"/>
      <c r="F187" s="54"/>
      <c r="G187" s="54"/>
      <c r="H187" s="54"/>
      <c r="I187" s="54"/>
      <c r="J187" s="54"/>
      <c r="K187" s="54"/>
      <c r="L187" s="54"/>
      <c r="M187" s="54"/>
      <c r="N187" s="54"/>
      <c r="O187" s="54"/>
      <c r="P187" s="54"/>
      <c r="Q187" s="54"/>
      <c r="R187" s="54"/>
      <c r="S187" s="54"/>
      <c r="T187" s="54"/>
    </row>
    <row r="188" spans="4:20" ht="15">
      <c r="D188" s="54"/>
      <c r="E188" s="54"/>
      <c r="F188" s="54"/>
      <c r="G188" s="54"/>
      <c r="H188" s="54"/>
      <c r="I188" s="54"/>
      <c r="J188" s="54"/>
      <c r="K188" s="54"/>
      <c r="L188" s="54"/>
      <c r="M188" s="54"/>
      <c r="N188" s="54"/>
      <c r="O188" s="54"/>
      <c r="P188" s="54"/>
      <c r="Q188" s="54"/>
      <c r="R188" s="54"/>
      <c r="S188" s="54"/>
      <c r="T188" s="54"/>
    </row>
    <row r="189" spans="4:20" ht="15">
      <c r="D189" s="54"/>
      <c r="E189" s="54"/>
      <c r="F189" s="54"/>
      <c r="G189" s="54"/>
      <c r="H189" s="54"/>
      <c r="I189" s="54"/>
      <c r="J189" s="54"/>
      <c r="K189" s="54"/>
      <c r="L189" s="54"/>
      <c r="M189" s="54"/>
      <c r="N189" s="54"/>
      <c r="O189" s="54"/>
      <c r="P189" s="54"/>
      <c r="Q189" s="54"/>
      <c r="R189" s="54"/>
      <c r="S189" s="54"/>
      <c r="T189" s="54"/>
    </row>
    <row r="190" spans="4:20" ht="15">
      <c r="D190" s="54"/>
      <c r="E190" s="54"/>
      <c r="F190" s="54"/>
      <c r="G190" s="54"/>
      <c r="H190" s="54"/>
      <c r="I190" s="54"/>
      <c r="J190" s="54"/>
      <c r="K190" s="54"/>
      <c r="L190" s="54"/>
      <c r="M190" s="54"/>
      <c r="N190" s="54"/>
      <c r="O190" s="54"/>
      <c r="P190" s="54"/>
      <c r="Q190" s="54"/>
      <c r="R190" s="54"/>
      <c r="S190" s="54"/>
      <c r="T190" s="54"/>
    </row>
    <row r="191" spans="4:20" ht="15">
      <c r="D191" s="54"/>
      <c r="E191" s="54"/>
      <c r="F191" s="54"/>
      <c r="G191" s="54"/>
      <c r="H191" s="54"/>
      <c r="I191" s="54"/>
      <c r="J191" s="54"/>
      <c r="K191" s="54"/>
      <c r="L191" s="54"/>
      <c r="M191" s="54"/>
      <c r="N191" s="54"/>
      <c r="O191" s="54"/>
      <c r="P191" s="54"/>
      <c r="Q191" s="54"/>
      <c r="R191" s="54"/>
      <c r="S191" s="54"/>
      <c r="T191" s="54"/>
    </row>
    <row r="192" spans="4:20" ht="15">
      <c r="D192" s="54"/>
      <c r="E192" s="54"/>
      <c r="F192" s="54"/>
      <c r="G192" s="54"/>
      <c r="H192" s="54"/>
      <c r="I192" s="54"/>
      <c r="J192" s="54"/>
      <c r="K192" s="54"/>
      <c r="L192" s="54"/>
      <c r="M192" s="54"/>
      <c r="N192" s="54"/>
      <c r="O192" s="54"/>
      <c r="P192" s="54"/>
      <c r="Q192" s="54"/>
      <c r="R192" s="54"/>
      <c r="S192" s="54"/>
      <c r="T192" s="54"/>
    </row>
    <row r="193" spans="4:20" ht="15">
      <c r="D193" s="54"/>
      <c r="E193" s="54"/>
      <c r="F193" s="54"/>
      <c r="G193" s="54"/>
      <c r="H193" s="54"/>
      <c r="I193" s="54"/>
      <c r="J193" s="54"/>
      <c r="K193" s="54"/>
      <c r="L193" s="54"/>
      <c r="M193" s="54"/>
      <c r="N193" s="54"/>
      <c r="O193" s="54"/>
      <c r="P193" s="54"/>
      <c r="Q193" s="54"/>
      <c r="R193" s="54"/>
      <c r="S193" s="54"/>
      <c r="T193" s="54"/>
    </row>
    <row r="194" spans="4:20" ht="15">
      <c r="D194" s="54"/>
      <c r="E194" s="54"/>
      <c r="F194" s="54"/>
      <c r="G194" s="54"/>
      <c r="H194" s="54"/>
      <c r="I194" s="54"/>
      <c r="J194" s="54"/>
      <c r="K194" s="54"/>
      <c r="L194" s="54"/>
      <c r="M194" s="54"/>
      <c r="N194" s="54"/>
      <c r="O194" s="54"/>
      <c r="P194" s="54"/>
      <c r="Q194" s="54"/>
      <c r="R194" s="54"/>
      <c r="S194" s="54"/>
      <c r="T194" s="54"/>
    </row>
    <row r="195" spans="4:20" ht="15">
      <c r="D195" s="54"/>
      <c r="E195" s="54"/>
      <c r="F195" s="54"/>
      <c r="G195" s="54"/>
      <c r="H195" s="54"/>
      <c r="I195" s="54"/>
      <c r="J195" s="54"/>
      <c r="K195" s="54"/>
      <c r="L195" s="54"/>
      <c r="M195" s="54"/>
      <c r="N195" s="54"/>
      <c r="O195" s="54"/>
      <c r="P195" s="54"/>
      <c r="Q195" s="54"/>
      <c r="R195" s="54"/>
      <c r="S195" s="54"/>
      <c r="T195" s="54"/>
    </row>
    <row r="196" spans="4:20" ht="15">
      <c r="D196" s="54"/>
      <c r="E196" s="54"/>
      <c r="F196" s="54"/>
      <c r="G196" s="54"/>
      <c r="H196" s="54"/>
      <c r="I196" s="54"/>
      <c r="J196" s="54"/>
      <c r="K196" s="54"/>
      <c r="L196" s="54"/>
      <c r="M196" s="54"/>
      <c r="N196" s="54"/>
      <c r="O196" s="54"/>
      <c r="P196" s="54"/>
      <c r="Q196" s="54"/>
      <c r="R196" s="54"/>
      <c r="S196" s="54"/>
      <c r="T196" s="54"/>
    </row>
    <row r="197" spans="4:20" ht="15">
      <c r="D197" s="54"/>
      <c r="E197" s="54"/>
      <c r="F197" s="54"/>
      <c r="G197" s="54"/>
      <c r="H197" s="54"/>
      <c r="I197" s="54"/>
      <c r="J197" s="54"/>
      <c r="K197" s="54"/>
      <c r="L197" s="54"/>
      <c r="M197" s="54"/>
      <c r="N197" s="54"/>
      <c r="O197" s="54"/>
      <c r="P197" s="54"/>
      <c r="Q197" s="54"/>
      <c r="R197" s="54"/>
      <c r="S197" s="54"/>
      <c r="T197" s="54"/>
    </row>
    <row r="198" spans="4:20" ht="15">
      <c r="D198" s="54"/>
      <c r="E198" s="54"/>
      <c r="F198" s="54"/>
      <c r="G198" s="54"/>
      <c r="H198" s="54"/>
      <c r="I198" s="54"/>
      <c r="J198" s="54"/>
      <c r="K198" s="54"/>
      <c r="L198" s="54"/>
      <c r="M198" s="54"/>
      <c r="N198" s="54"/>
      <c r="O198" s="54"/>
      <c r="P198" s="54"/>
      <c r="Q198" s="54"/>
      <c r="R198" s="54"/>
      <c r="S198" s="54"/>
      <c r="T198" s="54"/>
    </row>
    <row r="199" spans="4:20" ht="15">
      <c r="D199" s="54"/>
      <c r="E199" s="54"/>
      <c r="F199" s="54"/>
      <c r="G199" s="54"/>
      <c r="H199" s="54"/>
      <c r="I199" s="54"/>
      <c r="J199" s="54"/>
      <c r="K199" s="54"/>
      <c r="L199" s="54"/>
      <c r="M199" s="54"/>
      <c r="N199" s="54"/>
      <c r="O199" s="54"/>
      <c r="P199" s="54"/>
      <c r="Q199" s="54"/>
      <c r="R199" s="54"/>
      <c r="S199" s="54"/>
      <c r="T199" s="54"/>
    </row>
    <row r="200" spans="4:20" ht="15">
      <c r="D200" s="54"/>
      <c r="E200" s="54"/>
      <c r="F200" s="54"/>
      <c r="G200" s="54"/>
      <c r="H200" s="54"/>
      <c r="I200" s="54"/>
      <c r="J200" s="54"/>
      <c r="K200" s="54"/>
      <c r="L200" s="54"/>
      <c r="M200" s="54"/>
      <c r="N200" s="54"/>
      <c r="O200" s="54"/>
      <c r="P200" s="54"/>
      <c r="Q200" s="54"/>
      <c r="R200" s="54"/>
      <c r="S200" s="54"/>
      <c r="T200" s="54"/>
    </row>
    <row r="201" spans="4:20" ht="15">
      <c r="D201" s="54"/>
      <c r="E201" s="54"/>
      <c r="F201" s="54"/>
      <c r="G201" s="54"/>
      <c r="H201" s="54"/>
      <c r="I201" s="54"/>
      <c r="J201" s="54"/>
      <c r="K201" s="54"/>
      <c r="L201" s="54"/>
      <c r="M201" s="54"/>
      <c r="N201" s="54"/>
      <c r="O201" s="54"/>
      <c r="P201" s="54"/>
      <c r="Q201" s="54"/>
      <c r="R201" s="54"/>
      <c r="S201" s="54"/>
      <c r="T201" s="54"/>
    </row>
    <row r="202" spans="4:20" ht="15">
      <c r="D202" s="54"/>
      <c r="E202" s="54"/>
      <c r="F202" s="54"/>
      <c r="G202" s="54"/>
      <c r="H202" s="54"/>
      <c r="I202" s="54"/>
      <c r="J202" s="54"/>
      <c r="K202" s="54"/>
      <c r="L202" s="54"/>
      <c r="M202" s="54"/>
      <c r="N202" s="54"/>
      <c r="O202" s="54"/>
      <c r="P202" s="54"/>
      <c r="Q202" s="54"/>
      <c r="R202" s="54"/>
      <c r="S202" s="54"/>
      <c r="T202" s="54"/>
    </row>
    <row r="203" spans="4:20" ht="15">
      <c r="D203" s="54"/>
      <c r="E203" s="54"/>
      <c r="F203" s="54"/>
      <c r="G203" s="54"/>
      <c r="H203" s="54"/>
      <c r="I203" s="54"/>
      <c r="J203" s="54"/>
      <c r="K203" s="54"/>
      <c r="L203" s="54"/>
      <c r="M203" s="54"/>
      <c r="N203" s="54"/>
      <c r="O203" s="54"/>
      <c r="P203" s="54"/>
      <c r="Q203" s="54"/>
      <c r="R203" s="54"/>
      <c r="S203" s="54"/>
      <c r="T203" s="54"/>
    </row>
    <row r="204" spans="4:20" ht="15">
      <c r="D204" s="54"/>
      <c r="E204" s="54"/>
      <c r="F204" s="54"/>
      <c r="G204" s="54"/>
      <c r="H204" s="54"/>
      <c r="I204" s="54"/>
      <c r="J204" s="54"/>
      <c r="K204" s="54"/>
      <c r="L204" s="54"/>
      <c r="M204" s="54"/>
      <c r="N204" s="54"/>
      <c r="O204" s="54"/>
      <c r="P204" s="54"/>
      <c r="Q204" s="54"/>
      <c r="R204" s="54"/>
      <c r="S204" s="54"/>
      <c r="T204" s="54"/>
    </row>
    <row r="205" spans="4:20" ht="15">
      <c r="D205" s="54"/>
      <c r="E205" s="54"/>
      <c r="F205" s="54"/>
      <c r="G205" s="54"/>
      <c r="H205" s="54"/>
      <c r="I205" s="54"/>
      <c r="J205" s="54"/>
      <c r="K205" s="54"/>
      <c r="L205" s="54"/>
      <c r="M205" s="54"/>
      <c r="N205" s="54"/>
      <c r="O205" s="54"/>
      <c r="P205" s="54"/>
      <c r="Q205" s="54"/>
      <c r="R205" s="54"/>
      <c r="S205" s="54"/>
      <c r="T205" s="54"/>
    </row>
    <row r="206" spans="4:20" ht="15">
      <c r="D206" s="54"/>
      <c r="E206" s="54"/>
      <c r="F206" s="54"/>
      <c r="G206" s="54"/>
      <c r="H206" s="54"/>
      <c r="I206" s="54"/>
      <c r="J206" s="54"/>
      <c r="K206" s="54"/>
      <c r="L206" s="54"/>
      <c r="M206" s="54"/>
      <c r="N206" s="54"/>
      <c r="O206" s="54"/>
      <c r="P206" s="54"/>
      <c r="Q206" s="54"/>
      <c r="R206" s="54"/>
      <c r="S206" s="54"/>
      <c r="T206" s="54"/>
    </row>
    <row r="207" spans="4:20" ht="15">
      <c r="D207" s="54"/>
      <c r="E207" s="54"/>
      <c r="F207" s="54"/>
      <c r="G207" s="54"/>
      <c r="H207" s="54"/>
      <c r="I207" s="54"/>
      <c r="J207" s="54"/>
      <c r="K207" s="54"/>
      <c r="L207" s="54"/>
      <c r="M207" s="54"/>
      <c r="N207" s="54"/>
      <c r="O207" s="54"/>
      <c r="P207" s="54"/>
      <c r="Q207" s="54"/>
      <c r="R207" s="54"/>
      <c r="S207" s="54"/>
      <c r="T207" s="54"/>
    </row>
    <row r="208" spans="4:20" ht="15">
      <c r="D208" s="54"/>
      <c r="E208" s="54"/>
      <c r="F208" s="54"/>
      <c r="G208" s="54"/>
      <c r="H208" s="54"/>
      <c r="I208" s="54"/>
      <c r="J208" s="54"/>
      <c r="K208" s="54"/>
      <c r="L208" s="54"/>
      <c r="M208" s="54"/>
      <c r="N208" s="54"/>
      <c r="O208" s="54"/>
      <c r="P208" s="54"/>
      <c r="Q208" s="54"/>
      <c r="R208" s="54"/>
      <c r="S208" s="54"/>
      <c r="T208" s="54"/>
    </row>
    <row r="209" spans="4:20" ht="15">
      <c r="D209" s="54"/>
      <c r="E209" s="54"/>
      <c r="F209" s="54"/>
      <c r="G209" s="54"/>
      <c r="H209" s="54"/>
      <c r="I209" s="54"/>
      <c r="J209" s="54"/>
      <c r="K209" s="54"/>
      <c r="L209" s="54"/>
      <c r="M209" s="54"/>
      <c r="N209" s="54"/>
      <c r="O209" s="54"/>
      <c r="P209" s="54"/>
      <c r="Q209" s="54"/>
      <c r="R209" s="54"/>
      <c r="S209" s="54"/>
      <c r="T209" s="54"/>
    </row>
    <row r="210" spans="4:20" ht="15">
      <c r="D210" s="54"/>
      <c r="E210" s="54"/>
      <c r="F210" s="54"/>
      <c r="G210" s="54"/>
      <c r="H210" s="54"/>
      <c r="I210" s="54"/>
      <c r="J210" s="54"/>
      <c r="K210" s="54"/>
      <c r="L210" s="54"/>
      <c r="M210" s="54"/>
      <c r="N210" s="54"/>
      <c r="O210" s="54"/>
      <c r="P210" s="54"/>
      <c r="Q210" s="54"/>
      <c r="R210" s="54"/>
      <c r="S210" s="54"/>
      <c r="T210" s="54"/>
    </row>
    <row r="211" spans="4:20" ht="15">
      <c r="D211" s="54"/>
      <c r="E211" s="54"/>
      <c r="F211" s="54"/>
      <c r="G211" s="54"/>
      <c r="H211" s="54"/>
      <c r="I211" s="54"/>
      <c r="J211" s="54"/>
      <c r="K211" s="54"/>
      <c r="L211" s="54"/>
      <c r="M211" s="54"/>
      <c r="N211" s="54"/>
      <c r="O211" s="54"/>
      <c r="P211" s="54"/>
      <c r="Q211" s="54"/>
      <c r="R211" s="54"/>
      <c r="S211" s="54"/>
      <c r="T211" s="54"/>
    </row>
    <row r="212" spans="4:20" ht="15">
      <c r="D212" s="54"/>
      <c r="E212" s="54"/>
      <c r="F212" s="54"/>
      <c r="G212" s="54"/>
      <c r="H212" s="54"/>
      <c r="I212" s="54"/>
      <c r="J212" s="54"/>
      <c r="K212" s="54"/>
      <c r="L212" s="54"/>
      <c r="M212" s="54"/>
      <c r="N212" s="54"/>
      <c r="O212" s="54"/>
      <c r="P212" s="54"/>
      <c r="Q212" s="54"/>
      <c r="R212" s="54"/>
      <c r="S212" s="54"/>
      <c r="T212" s="54"/>
    </row>
    <row r="213" spans="4:20" ht="15">
      <c r="D213" s="54"/>
      <c r="E213" s="54"/>
      <c r="F213" s="54"/>
      <c r="G213" s="54"/>
      <c r="H213" s="54"/>
      <c r="I213" s="54"/>
      <c r="J213" s="54"/>
      <c r="K213" s="54"/>
      <c r="L213" s="54"/>
      <c r="M213" s="54"/>
      <c r="N213" s="54"/>
      <c r="O213" s="54"/>
      <c r="P213" s="54"/>
      <c r="Q213" s="54"/>
      <c r="R213" s="54"/>
      <c r="S213" s="54"/>
      <c r="T213" s="54"/>
    </row>
    <row r="214" spans="4:20" ht="15">
      <c r="D214" s="54"/>
      <c r="E214" s="54"/>
      <c r="F214" s="54"/>
      <c r="G214" s="54"/>
      <c r="H214" s="54"/>
      <c r="I214" s="54"/>
      <c r="J214" s="54"/>
      <c r="K214" s="54"/>
      <c r="L214" s="54"/>
      <c r="M214" s="54"/>
      <c r="N214" s="54"/>
      <c r="O214" s="54"/>
      <c r="P214" s="54"/>
      <c r="Q214" s="54"/>
      <c r="R214" s="54"/>
      <c r="S214" s="54"/>
      <c r="T214" s="54"/>
    </row>
    <row r="215" spans="4:20" ht="15">
      <c r="D215" s="54"/>
      <c r="E215" s="54"/>
      <c r="F215" s="54"/>
      <c r="G215" s="54"/>
      <c r="H215" s="54"/>
      <c r="I215" s="54"/>
      <c r="J215" s="54"/>
      <c r="K215" s="54"/>
      <c r="L215" s="54"/>
      <c r="M215" s="54"/>
      <c r="N215" s="54"/>
      <c r="O215" s="54"/>
      <c r="P215" s="54"/>
      <c r="Q215" s="54"/>
      <c r="R215" s="54"/>
      <c r="S215" s="54"/>
      <c r="T215" s="54"/>
    </row>
    <row r="216" spans="4:20" ht="15">
      <c r="D216" s="54"/>
      <c r="E216" s="54"/>
      <c r="F216" s="54"/>
      <c r="G216" s="54"/>
      <c r="H216" s="54"/>
      <c r="I216" s="54"/>
      <c r="J216" s="54"/>
      <c r="K216" s="54"/>
      <c r="L216" s="54"/>
      <c r="M216" s="54"/>
      <c r="N216" s="54"/>
      <c r="O216" s="54"/>
      <c r="P216" s="54"/>
      <c r="Q216" s="54"/>
      <c r="R216" s="54"/>
      <c r="S216" s="54"/>
      <c r="T216" s="54"/>
    </row>
    <row r="217" spans="4:20" ht="15">
      <c r="D217" s="54"/>
      <c r="E217" s="54"/>
      <c r="F217" s="54"/>
      <c r="G217" s="54"/>
      <c r="H217" s="54"/>
      <c r="I217" s="54"/>
      <c r="J217" s="54"/>
      <c r="K217" s="54"/>
      <c r="L217" s="54"/>
      <c r="M217" s="54"/>
      <c r="N217" s="54"/>
      <c r="O217" s="54"/>
      <c r="P217" s="54"/>
      <c r="Q217" s="54"/>
      <c r="R217" s="54"/>
      <c r="S217" s="54"/>
      <c r="T217" s="54"/>
    </row>
    <row r="218" spans="4:20" ht="15">
      <c r="D218" s="54"/>
      <c r="E218" s="54"/>
      <c r="F218" s="54"/>
      <c r="G218" s="54"/>
      <c r="H218" s="54"/>
      <c r="I218" s="54"/>
      <c r="J218" s="54"/>
      <c r="K218" s="54"/>
      <c r="L218" s="54"/>
      <c r="M218" s="54"/>
      <c r="N218" s="54"/>
      <c r="O218" s="54"/>
      <c r="P218" s="54"/>
      <c r="Q218" s="54"/>
      <c r="R218" s="54"/>
      <c r="S218" s="54"/>
      <c r="T218" s="54"/>
    </row>
    <row r="219" spans="4:20" ht="15">
      <c r="D219" s="54"/>
      <c r="E219" s="54"/>
      <c r="F219" s="54"/>
      <c r="G219" s="54"/>
      <c r="H219" s="54"/>
      <c r="I219" s="54"/>
      <c r="J219" s="54"/>
      <c r="K219" s="54"/>
      <c r="L219" s="54"/>
      <c r="M219" s="54"/>
      <c r="N219" s="54"/>
      <c r="O219" s="54"/>
      <c r="P219" s="54"/>
      <c r="Q219" s="54"/>
      <c r="R219" s="54"/>
      <c r="S219" s="54"/>
      <c r="T219" s="54"/>
    </row>
    <row r="220" spans="4:20" ht="15">
      <c r="D220" s="54"/>
      <c r="E220" s="54"/>
      <c r="F220" s="54"/>
      <c r="G220" s="54"/>
      <c r="H220" s="54"/>
      <c r="I220" s="54"/>
      <c r="J220" s="54"/>
      <c r="K220" s="54"/>
      <c r="L220" s="54"/>
      <c r="M220" s="54"/>
      <c r="N220" s="54"/>
      <c r="O220" s="54"/>
      <c r="P220" s="54"/>
      <c r="Q220" s="54"/>
      <c r="R220" s="54"/>
      <c r="S220" s="54"/>
      <c r="T220" s="54"/>
    </row>
    <row r="221" spans="4:20" ht="15">
      <c r="D221" s="54"/>
      <c r="E221" s="54"/>
      <c r="F221" s="54"/>
      <c r="G221" s="54"/>
      <c r="H221" s="54"/>
      <c r="I221" s="54"/>
      <c r="J221" s="54"/>
      <c r="K221" s="54"/>
      <c r="L221" s="54"/>
      <c r="M221" s="54"/>
      <c r="N221" s="54"/>
      <c r="O221" s="54"/>
      <c r="P221" s="54"/>
      <c r="Q221" s="54"/>
      <c r="R221" s="54"/>
      <c r="S221" s="54"/>
      <c r="T221" s="54"/>
    </row>
    <row r="222" spans="4:20" ht="15">
      <c r="D222" s="54"/>
      <c r="E222" s="54"/>
      <c r="F222" s="54"/>
      <c r="G222" s="54"/>
      <c r="H222" s="54"/>
      <c r="I222" s="54"/>
      <c r="J222" s="54"/>
      <c r="K222" s="54"/>
      <c r="L222" s="54"/>
      <c r="M222" s="54"/>
      <c r="N222" s="54"/>
      <c r="O222" s="54"/>
      <c r="P222" s="54"/>
      <c r="Q222" s="54"/>
      <c r="R222" s="54"/>
      <c r="S222" s="54"/>
      <c r="T222" s="54"/>
    </row>
    <row r="223" spans="4:20" ht="15">
      <c r="D223" s="54"/>
      <c r="E223" s="54"/>
      <c r="F223" s="54"/>
      <c r="G223" s="54"/>
      <c r="H223" s="54"/>
      <c r="I223" s="54"/>
      <c r="J223" s="54"/>
      <c r="K223" s="54"/>
      <c r="L223" s="54"/>
      <c r="M223" s="54"/>
      <c r="N223" s="54"/>
      <c r="O223" s="54"/>
      <c r="P223" s="54"/>
      <c r="Q223" s="54"/>
      <c r="R223" s="54"/>
      <c r="S223" s="54"/>
      <c r="T223" s="54"/>
    </row>
    <row r="224" spans="4:20" ht="15">
      <c r="D224" s="54"/>
      <c r="E224" s="54"/>
      <c r="F224" s="54"/>
      <c r="G224" s="54"/>
      <c r="H224" s="54"/>
      <c r="I224" s="54"/>
      <c r="J224" s="54"/>
      <c r="K224" s="54"/>
      <c r="L224" s="54"/>
      <c r="M224" s="54"/>
      <c r="N224" s="54"/>
      <c r="O224" s="54"/>
      <c r="P224" s="54"/>
      <c r="Q224" s="54"/>
      <c r="R224" s="54"/>
      <c r="S224" s="54"/>
      <c r="T224" s="54"/>
    </row>
    <row r="225" spans="4:20" ht="15">
      <c r="D225" s="54"/>
      <c r="E225" s="54"/>
      <c r="F225" s="54"/>
      <c r="G225" s="54"/>
      <c r="H225" s="54"/>
      <c r="I225" s="54"/>
      <c r="J225" s="54"/>
      <c r="K225" s="54"/>
      <c r="L225" s="54"/>
      <c r="M225" s="54"/>
      <c r="N225" s="54"/>
      <c r="O225" s="54"/>
      <c r="P225" s="54"/>
      <c r="Q225" s="54"/>
      <c r="R225" s="54"/>
      <c r="S225" s="54"/>
      <c r="T225" s="54"/>
    </row>
    <row r="226" spans="4:20" ht="15">
      <c r="D226" s="54"/>
      <c r="E226" s="54"/>
      <c r="F226" s="54"/>
      <c r="G226" s="54"/>
      <c r="H226" s="54"/>
      <c r="I226" s="54"/>
      <c r="J226" s="54"/>
      <c r="K226" s="54"/>
      <c r="L226" s="54"/>
      <c r="M226" s="54"/>
      <c r="N226" s="54"/>
      <c r="O226" s="54"/>
      <c r="P226" s="54"/>
      <c r="Q226" s="54"/>
      <c r="R226" s="54"/>
      <c r="S226" s="54"/>
      <c r="T226" s="54"/>
    </row>
    <row r="227" spans="4:20" ht="15">
      <c r="D227" s="54"/>
      <c r="E227" s="54"/>
      <c r="F227" s="54"/>
      <c r="G227" s="54"/>
      <c r="H227" s="54"/>
      <c r="I227" s="54"/>
      <c r="J227" s="54"/>
      <c r="K227" s="54"/>
      <c r="L227" s="54"/>
      <c r="M227" s="54"/>
      <c r="N227" s="54"/>
      <c r="O227" s="54"/>
      <c r="P227" s="54"/>
      <c r="Q227" s="54"/>
      <c r="R227" s="54"/>
      <c r="S227" s="54"/>
      <c r="T227" s="54"/>
    </row>
    <row r="228" spans="4:20" ht="15">
      <c r="D228" s="54"/>
      <c r="E228" s="54"/>
      <c r="F228" s="54"/>
      <c r="G228" s="54"/>
      <c r="H228" s="54"/>
      <c r="I228" s="54"/>
      <c r="J228" s="54"/>
      <c r="K228" s="54"/>
      <c r="L228" s="54"/>
      <c r="M228" s="54"/>
      <c r="N228" s="54"/>
      <c r="O228" s="54"/>
      <c r="P228" s="54"/>
      <c r="Q228" s="54"/>
      <c r="R228" s="54"/>
      <c r="S228" s="54"/>
      <c r="T228" s="54"/>
    </row>
    <row r="229" spans="4:20" ht="15">
      <c r="D229" s="54"/>
      <c r="E229" s="54"/>
      <c r="F229" s="54"/>
      <c r="G229" s="54"/>
      <c r="H229" s="54"/>
      <c r="I229" s="54"/>
      <c r="J229" s="54"/>
      <c r="K229" s="54"/>
      <c r="L229" s="54"/>
      <c r="M229" s="54"/>
      <c r="N229" s="54"/>
      <c r="O229" s="54"/>
      <c r="P229" s="54"/>
      <c r="Q229" s="54"/>
      <c r="R229" s="54"/>
      <c r="S229" s="54"/>
      <c r="T229" s="54"/>
    </row>
    <row r="230" spans="4:20" ht="15">
      <c r="D230" s="54"/>
      <c r="E230" s="54"/>
      <c r="F230" s="54"/>
      <c r="G230" s="54"/>
      <c r="H230" s="54"/>
      <c r="I230" s="54"/>
      <c r="J230" s="54"/>
      <c r="K230" s="54"/>
      <c r="L230" s="54"/>
      <c r="M230" s="54"/>
      <c r="N230" s="54"/>
      <c r="O230" s="54"/>
      <c r="P230" s="54"/>
      <c r="Q230" s="54"/>
      <c r="R230" s="54"/>
      <c r="S230" s="54"/>
      <c r="T230" s="54"/>
    </row>
    <row r="231" spans="4:20" ht="15">
      <c r="D231" s="54"/>
      <c r="E231" s="54"/>
      <c r="F231" s="54"/>
      <c r="G231" s="54"/>
      <c r="H231" s="54"/>
      <c r="I231" s="54"/>
      <c r="J231" s="54"/>
      <c r="K231" s="54"/>
      <c r="L231" s="54"/>
      <c r="M231" s="54"/>
      <c r="N231" s="54"/>
      <c r="O231" s="54"/>
      <c r="P231" s="54"/>
      <c r="Q231" s="54"/>
      <c r="R231" s="54"/>
      <c r="S231" s="54"/>
      <c r="T231" s="54"/>
    </row>
    <row r="232" spans="4:20" ht="15">
      <c r="D232" s="54"/>
      <c r="E232" s="54"/>
      <c r="F232" s="54"/>
      <c r="G232" s="54"/>
      <c r="H232" s="54"/>
      <c r="I232" s="54"/>
      <c r="J232" s="54"/>
      <c r="K232" s="54"/>
      <c r="L232" s="54"/>
      <c r="M232" s="54"/>
      <c r="N232" s="54"/>
      <c r="O232" s="54"/>
      <c r="P232" s="54"/>
      <c r="Q232" s="54"/>
      <c r="R232" s="54"/>
      <c r="S232" s="54"/>
      <c r="T232" s="54"/>
    </row>
    <row r="233" spans="4:20" ht="15">
      <c r="D233" s="54"/>
      <c r="E233" s="54"/>
      <c r="F233" s="54"/>
      <c r="G233" s="54"/>
      <c r="H233" s="54"/>
      <c r="I233" s="54"/>
      <c r="J233" s="54"/>
      <c r="K233" s="54"/>
      <c r="L233" s="54"/>
      <c r="M233" s="54"/>
      <c r="N233" s="54"/>
      <c r="O233" s="54"/>
      <c r="P233" s="54"/>
      <c r="Q233" s="54"/>
      <c r="R233" s="54"/>
      <c r="S233" s="54"/>
      <c r="T233" s="54"/>
    </row>
    <row r="234" spans="4:20" ht="15">
      <c r="D234" s="54"/>
      <c r="E234" s="54"/>
      <c r="F234" s="54"/>
      <c r="G234" s="54"/>
      <c r="H234" s="54"/>
      <c r="I234" s="54"/>
      <c r="J234" s="54"/>
      <c r="K234" s="54"/>
      <c r="L234" s="54"/>
      <c r="M234" s="54"/>
      <c r="N234" s="54"/>
      <c r="O234" s="54"/>
      <c r="P234" s="54"/>
      <c r="Q234" s="54"/>
      <c r="R234" s="54"/>
      <c r="S234" s="54"/>
      <c r="T234" s="54"/>
    </row>
    <row r="235" spans="4:20" ht="15">
      <c r="D235" s="54"/>
      <c r="E235" s="54"/>
      <c r="F235" s="54"/>
      <c r="G235" s="54"/>
      <c r="H235" s="54"/>
      <c r="I235" s="54"/>
      <c r="J235" s="54"/>
      <c r="K235" s="54"/>
      <c r="L235" s="54"/>
      <c r="M235" s="54"/>
      <c r="N235" s="54"/>
      <c r="O235" s="54"/>
      <c r="P235" s="54"/>
      <c r="Q235" s="54"/>
      <c r="R235" s="54"/>
      <c r="S235" s="54"/>
      <c r="T235" s="54"/>
    </row>
    <row r="236" spans="4:20" ht="15">
      <c r="D236" s="54"/>
      <c r="E236" s="54"/>
      <c r="F236" s="54"/>
      <c r="G236" s="54"/>
      <c r="H236" s="54"/>
      <c r="I236" s="54"/>
      <c r="J236" s="54"/>
      <c r="K236" s="54"/>
      <c r="L236" s="54"/>
      <c r="M236" s="54"/>
      <c r="N236" s="54"/>
      <c r="O236" s="54"/>
      <c r="P236" s="54"/>
      <c r="Q236" s="54"/>
      <c r="R236" s="54"/>
      <c r="S236" s="54"/>
      <c r="T236" s="54"/>
    </row>
    <row r="237" spans="4:20" ht="15">
      <c r="D237" s="54"/>
      <c r="E237" s="54"/>
      <c r="F237" s="54"/>
      <c r="G237" s="54"/>
      <c r="H237" s="54"/>
      <c r="I237" s="54"/>
      <c r="J237" s="54"/>
      <c r="K237" s="54"/>
      <c r="L237" s="54"/>
      <c r="M237" s="54"/>
      <c r="N237" s="54"/>
      <c r="O237" s="54"/>
      <c r="P237" s="54"/>
      <c r="Q237" s="54"/>
      <c r="R237" s="54"/>
      <c r="S237" s="54"/>
      <c r="T237" s="54"/>
    </row>
    <row r="238" spans="4:20" ht="15">
      <c r="D238" s="54"/>
      <c r="E238" s="54"/>
      <c r="F238" s="54"/>
      <c r="G238" s="54"/>
      <c r="H238" s="54"/>
      <c r="I238" s="54"/>
      <c r="J238" s="54"/>
      <c r="K238" s="54"/>
      <c r="L238" s="54"/>
      <c r="M238" s="54"/>
      <c r="N238" s="54"/>
      <c r="O238" s="54"/>
      <c r="P238" s="54"/>
      <c r="Q238" s="54"/>
      <c r="R238" s="54"/>
      <c r="S238" s="54"/>
      <c r="T238" s="54"/>
    </row>
    <row r="239" spans="4:20" ht="15">
      <c r="D239" s="54"/>
      <c r="E239" s="54"/>
      <c r="F239" s="54"/>
      <c r="G239" s="54"/>
      <c r="H239" s="54"/>
      <c r="I239" s="54"/>
      <c r="J239" s="54"/>
      <c r="K239" s="54"/>
      <c r="L239" s="54"/>
      <c r="M239" s="54"/>
      <c r="N239" s="54"/>
      <c r="O239" s="54"/>
      <c r="P239" s="54"/>
      <c r="Q239" s="54"/>
      <c r="R239" s="54"/>
      <c r="S239" s="54"/>
      <c r="T239" s="54"/>
    </row>
    <row r="240" spans="4:20" ht="15">
      <c r="D240" s="54"/>
      <c r="E240" s="54"/>
      <c r="F240" s="54"/>
      <c r="G240" s="54"/>
      <c r="H240" s="54"/>
      <c r="I240" s="54"/>
      <c r="J240" s="54"/>
      <c r="K240" s="54"/>
      <c r="L240" s="54"/>
      <c r="M240" s="54"/>
      <c r="N240" s="54"/>
      <c r="O240" s="54"/>
      <c r="P240" s="54"/>
      <c r="Q240" s="54"/>
      <c r="R240" s="54"/>
      <c r="S240" s="54"/>
      <c r="T240" s="54"/>
    </row>
    <row r="241" spans="4:20" ht="15">
      <c r="D241" s="54"/>
      <c r="E241" s="54"/>
      <c r="F241" s="54"/>
      <c r="G241" s="54"/>
      <c r="H241" s="54"/>
      <c r="I241" s="54"/>
      <c r="J241" s="54"/>
      <c r="K241" s="54"/>
      <c r="L241" s="54"/>
      <c r="M241" s="54"/>
      <c r="N241" s="54"/>
      <c r="O241" s="54"/>
      <c r="P241" s="54"/>
      <c r="Q241" s="54"/>
      <c r="R241" s="54"/>
      <c r="S241" s="54"/>
      <c r="T241" s="54"/>
    </row>
    <row r="242" spans="4:20" ht="15">
      <c r="D242" s="54"/>
      <c r="E242" s="54"/>
      <c r="F242" s="54"/>
      <c r="G242" s="54"/>
      <c r="H242" s="54"/>
      <c r="I242" s="54"/>
      <c r="J242" s="54"/>
      <c r="K242" s="54"/>
      <c r="L242" s="54"/>
      <c r="M242" s="54"/>
      <c r="N242" s="54"/>
      <c r="O242" s="54"/>
      <c r="P242" s="54"/>
      <c r="Q242" s="54"/>
      <c r="R242" s="54"/>
      <c r="S242" s="54"/>
      <c r="T242" s="54"/>
    </row>
    <row r="243" spans="4:20" ht="15">
      <c r="D243" s="54"/>
      <c r="E243" s="54"/>
      <c r="F243" s="54"/>
      <c r="G243" s="54"/>
      <c r="H243" s="54"/>
      <c r="I243" s="54"/>
      <c r="J243" s="54"/>
      <c r="K243" s="54"/>
      <c r="L243" s="54"/>
      <c r="M243" s="54"/>
      <c r="N243" s="54"/>
      <c r="O243" s="54"/>
      <c r="P243" s="54"/>
      <c r="Q243" s="54"/>
      <c r="R243" s="54"/>
      <c r="S243" s="54"/>
      <c r="T243" s="54"/>
    </row>
    <row r="244" spans="4:20" ht="15">
      <c r="D244" s="54"/>
      <c r="E244" s="54"/>
      <c r="F244" s="54"/>
      <c r="G244" s="54"/>
      <c r="H244" s="54"/>
      <c r="I244" s="54"/>
      <c r="J244" s="54"/>
      <c r="K244" s="54"/>
      <c r="L244" s="54"/>
      <c r="M244" s="54"/>
      <c r="N244" s="54"/>
      <c r="O244" s="54"/>
      <c r="P244" s="54"/>
      <c r="Q244" s="54"/>
      <c r="R244" s="54"/>
      <c r="S244" s="54"/>
      <c r="T244" s="54"/>
    </row>
    <row r="245" spans="4:20" ht="15">
      <c r="D245" s="54"/>
      <c r="E245" s="54"/>
      <c r="F245" s="54"/>
      <c r="G245" s="54"/>
      <c r="H245" s="54"/>
      <c r="I245" s="54"/>
      <c r="J245" s="54"/>
      <c r="K245" s="54"/>
      <c r="L245" s="54"/>
      <c r="M245" s="54"/>
      <c r="N245" s="54"/>
      <c r="O245" s="54"/>
      <c r="P245" s="54"/>
      <c r="Q245" s="54"/>
      <c r="R245" s="54"/>
      <c r="S245" s="54"/>
      <c r="T245" s="54"/>
    </row>
    <row r="246" spans="4:20" ht="15">
      <c r="D246" s="54"/>
      <c r="E246" s="54"/>
      <c r="F246" s="54"/>
      <c r="G246" s="54"/>
      <c r="H246" s="54"/>
      <c r="I246" s="54"/>
      <c r="J246" s="54"/>
      <c r="K246" s="54"/>
      <c r="L246" s="54"/>
      <c r="M246" s="54"/>
      <c r="N246" s="54"/>
      <c r="O246" s="54"/>
      <c r="P246" s="54"/>
      <c r="Q246" s="54"/>
      <c r="R246" s="54"/>
      <c r="S246" s="54"/>
      <c r="T246" s="54"/>
    </row>
    <row r="247" spans="4:20" ht="15">
      <c r="D247" s="54"/>
      <c r="E247" s="54"/>
      <c r="F247" s="54"/>
      <c r="G247" s="54"/>
      <c r="H247" s="54"/>
      <c r="I247" s="54"/>
      <c r="J247" s="54"/>
      <c r="K247" s="54"/>
      <c r="L247" s="54"/>
      <c r="M247" s="54"/>
      <c r="N247" s="54"/>
      <c r="O247" s="54"/>
      <c r="P247" s="54"/>
      <c r="Q247" s="54"/>
      <c r="R247" s="54"/>
      <c r="S247" s="54"/>
      <c r="T247" s="54"/>
    </row>
    <row r="248" spans="4:20" ht="15">
      <c r="D248" s="54"/>
      <c r="E248" s="54"/>
      <c r="F248" s="54"/>
      <c r="G248" s="54"/>
      <c r="H248" s="54"/>
      <c r="I248" s="54"/>
      <c r="J248" s="54"/>
      <c r="K248" s="54"/>
      <c r="L248" s="54"/>
      <c r="M248" s="54"/>
      <c r="N248" s="54"/>
      <c r="O248" s="54"/>
      <c r="P248" s="54"/>
      <c r="Q248" s="54"/>
      <c r="R248" s="54"/>
      <c r="S248" s="54"/>
      <c r="T248" s="54"/>
    </row>
    <row r="249" spans="4:20" ht="15">
      <c r="D249" s="54"/>
      <c r="E249" s="54"/>
      <c r="F249" s="54"/>
      <c r="G249" s="54"/>
      <c r="H249" s="54"/>
      <c r="I249" s="54"/>
      <c r="J249" s="54"/>
      <c r="K249" s="54"/>
      <c r="L249" s="54"/>
      <c r="M249" s="54"/>
      <c r="N249" s="54"/>
      <c r="O249" s="54"/>
      <c r="P249" s="54"/>
      <c r="Q249" s="54"/>
      <c r="R249" s="54"/>
      <c r="S249" s="54"/>
      <c r="T249" s="54"/>
    </row>
    <row r="250" spans="4:20" ht="15">
      <c r="D250" s="54"/>
      <c r="E250" s="54"/>
      <c r="F250" s="54"/>
      <c r="G250" s="54"/>
      <c r="H250" s="54"/>
      <c r="I250" s="54"/>
      <c r="J250" s="54"/>
      <c r="K250" s="54"/>
      <c r="L250" s="54"/>
      <c r="M250" s="54"/>
      <c r="N250" s="54"/>
      <c r="O250" s="54"/>
      <c r="P250" s="54"/>
      <c r="Q250" s="54"/>
      <c r="R250" s="54"/>
      <c r="S250" s="54"/>
      <c r="T250" s="54"/>
    </row>
    <row r="251" spans="4:20" ht="15">
      <c r="D251" s="54"/>
      <c r="E251" s="54"/>
      <c r="F251" s="54"/>
      <c r="G251" s="54"/>
      <c r="H251" s="54"/>
      <c r="I251" s="54"/>
      <c r="J251" s="54"/>
      <c r="K251" s="54"/>
      <c r="L251" s="54"/>
      <c r="M251" s="54"/>
      <c r="N251" s="54"/>
      <c r="O251" s="54"/>
      <c r="P251" s="54"/>
      <c r="Q251" s="54"/>
      <c r="R251" s="54"/>
      <c r="S251" s="54"/>
      <c r="T251" s="54"/>
    </row>
    <row r="252" spans="4:20" ht="15">
      <c r="D252" s="54"/>
      <c r="E252" s="54"/>
      <c r="F252" s="54"/>
      <c r="G252" s="54"/>
      <c r="H252" s="54"/>
      <c r="I252" s="54"/>
      <c r="J252" s="54"/>
      <c r="K252" s="54"/>
      <c r="L252" s="54"/>
      <c r="M252" s="54"/>
      <c r="N252" s="54"/>
      <c r="O252" s="54"/>
      <c r="P252" s="54"/>
      <c r="Q252" s="54"/>
      <c r="R252" s="54"/>
      <c r="S252" s="54"/>
      <c r="T252" s="54"/>
    </row>
    <row r="253" spans="4:20" ht="15">
      <c r="D253" s="54"/>
      <c r="E253" s="54"/>
      <c r="F253" s="54"/>
      <c r="G253" s="54"/>
      <c r="H253" s="54"/>
      <c r="I253" s="54"/>
      <c r="J253" s="54"/>
      <c r="K253" s="54"/>
      <c r="L253" s="54"/>
      <c r="M253" s="54"/>
      <c r="N253" s="54"/>
      <c r="O253" s="54"/>
      <c r="P253" s="54"/>
      <c r="Q253" s="54"/>
      <c r="R253" s="54"/>
      <c r="S253" s="54"/>
      <c r="T253" s="54"/>
    </row>
    <row r="254" spans="4:20" ht="15">
      <c r="D254" s="54"/>
      <c r="E254" s="54"/>
      <c r="F254" s="54"/>
      <c r="G254" s="54"/>
      <c r="H254" s="54"/>
      <c r="I254" s="54"/>
      <c r="J254" s="54"/>
      <c r="K254" s="54"/>
      <c r="L254" s="54"/>
      <c r="M254" s="54"/>
      <c r="N254" s="54"/>
      <c r="O254" s="54"/>
      <c r="P254" s="54"/>
      <c r="Q254" s="54"/>
      <c r="R254" s="54"/>
      <c r="S254" s="54"/>
      <c r="T254" s="54"/>
    </row>
    <row r="255" spans="4:20" ht="15">
      <c r="D255" s="54"/>
      <c r="E255" s="54"/>
      <c r="F255" s="54"/>
      <c r="G255" s="54"/>
      <c r="H255" s="54"/>
      <c r="I255" s="54"/>
      <c r="J255" s="54"/>
      <c r="K255" s="54"/>
      <c r="L255" s="54"/>
      <c r="M255" s="54"/>
      <c r="N255" s="54"/>
      <c r="O255" s="54"/>
      <c r="P255" s="54"/>
      <c r="Q255" s="54"/>
      <c r="R255" s="54"/>
      <c r="S255" s="54"/>
      <c r="T255" s="54"/>
    </row>
    <row r="256" spans="4:20" ht="15">
      <c r="D256" s="54"/>
      <c r="E256" s="54"/>
      <c r="F256" s="54"/>
      <c r="G256" s="54"/>
      <c r="H256" s="54"/>
      <c r="I256" s="54"/>
      <c r="J256" s="54"/>
      <c r="K256" s="54"/>
      <c r="L256" s="54"/>
      <c r="M256" s="54"/>
      <c r="N256" s="54"/>
      <c r="O256" s="54"/>
      <c r="P256" s="54"/>
      <c r="Q256" s="54"/>
      <c r="R256" s="54"/>
      <c r="S256" s="54"/>
      <c r="T256" s="54"/>
    </row>
    <row r="257" spans="4:20" ht="15">
      <c r="D257" s="54"/>
      <c r="E257" s="54"/>
      <c r="F257" s="54"/>
      <c r="G257" s="54"/>
      <c r="H257" s="54"/>
      <c r="I257" s="54"/>
      <c r="J257" s="54"/>
      <c r="K257" s="54"/>
      <c r="L257" s="54"/>
      <c r="M257" s="54"/>
      <c r="N257" s="54"/>
      <c r="O257" s="54"/>
      <c r="P257" s="54"/>
      <c r="Q257" s="54"/>
      <c r="R257" s="54"/>
      <c r="S257" s="54"/>
      <c r="T257" s="54"/>
    </row>
    <row r="258" spans="4:20" ht="15">
      <c r="D258" s="54"/>
      <c r="E258" s="54"/>
      <c r="F258" s="54"/>
      <c r="G258" s="54"/>
      <c r="H258" s="54"/>
      <c r="I258" s="54"/>
      <c r="J258" s="54"/>
      <c r="K258" s="54"/>
      <c r="L258" s="54"/>
      <c r="M258" s="54"/>
      <c r="N258" s="54"/>
      <c r="O258" s="54"/>
      <c r="P258" s="54"/>
      <c r="Q258" s="54"/>
      <c r="R258" s="54"/>
      <c r="S258" s="54"/>
      <c r="T258" s="54"/>
    </row>
    <row r="259" spans="4:20" ht="15">
      <c r="D259" s="54"/>
      <c r="E259" s="54"/>
      <c r="F259" s="54"/>
      <c r="G259" s="54"/>
      <c r="H259" s="54"/>
      <c r="I259" s="54"/>
      <c r="J259" s="54"/>
      <c r="K259" s="54"/>
      <c r="L259" s="54"/>
      <c r="M259" s="54"/>
      <c r="N259" s="54"/>
      <c r="O259" s="54"/>
      <c r="P259" s="54"/>
      <c r="Q259" s="54"/>
      <c r="R259" s="54"/>
      <c r="S259" s="54"/>
      <c r="T259" s="54"/>
    </row>
    <row r="260" spans="4:20" ht="15">
      <c r="D260" s="54"/>
      <c r="E260" s="54"/>
      <c r="F260" s="54"/>
      <c r="G260" s="54"/>
      <c r="H260" s="54"/>
      <c r="I260" s="54"/>
      <c r="J260" s="54"/>
      <c r="K260" s="54"/>
      <c r="L260" s="54"/>
      <c r="M260" s="54"/>
      <c r="N260" s="54"/>
      <c r="O260" s="54"/>
      <c r="P260" s="54"/>
      <c r="Q260" s="54"/>
      <c r="R260" s="54"/>
      <c r="S260" s="54"/>
      <c r="T260" s="54"/>
    </row>
    <row r="261" spans="4:20" ht="15">
      <c r="D261" s="54"/>
      <c r="E261" s="54"/>
      <c r="F261" s="54"/>
      <c r="G261" s="54"/>
      <c r="H261" s="54"/>
      <c r="I261" s="54"/>
      <c r="J261" s="54"/>
      <c r="K261" s="54"/>
      <c r="L261" s="54"/>
      <c r="M261" s="54"/>
      <c r="N261" s="54"/>
      <c r="O261" s="54"/>
      <c r="P261" s="54"/>
      <c r="Q261" s="54"/>
      <c r="R261" s="54"/>
      <c r="S261" s="54"/>
      <c r="T261" s="54"/>
    </row>
    <row r="262" spans="4:20" ht="15">
      <c r="D262" s="54"/>
      <c r="E262" s="54"/>
      <c r="F262" s="54"/>
      <c r="G262" s="54"/>
      <c r="H262" s="54"/>
      <c r="I262" s="54"/>
      <c r="J262" s="54"/>
      <c r="K262" s="54"/>
      <c r="L262" s="54"/>
      <c r="M262" s="54"/>
      <c r="N262" s="54"/>
      <c r="O262" s="54"/>
      <c r="P262" s="54"/>
      <c r="Q262" s="54"/>
      <c r="R262" s="54"/>
      <c r="S262" s="54"/>
      <c r="T262" s="54"/>
    </row>
    <row r="263" spans="4:20" ht="15">
      <c r="D263" s="54"/>
      <c r="E263" s="54"/>
      <c r="F263" s="54"/>
      <c r="G263" s="54"/>
      <c r="H263" s="54"/>
      <c r="I263" s="54"/>
      <c r="J263" s="54"/>
      <c r="K263" s="54"/>
      <c r="L263" s="54"/>
      <c r="M263" s="54"/>
      <c r="N263" s="54"/>
      <c r="O263" s="54"/>
      <c r="P263" s="54"/>
      <c r="Q263" s="54"/>
      <c r="R263" s="54"/>
      <c r="S263" s="54"/>
      <c r="T263" s="54"/>
    </row>
    <row r="264" spans="4:20" ht="15">
      <c r="D264" s="54"/>
      <c r="E264" s="54"/>
      <c r="F264" s="54"/>
      <c r="G264" s="54"/>
      <c r="H264" s="54"/>
      <c r="I264" s="54"/>
      <c r="J264" s="54"/>
      <c r="K264" s="54"/>
      <c r="L264" s="54"/>
      <c r="M264" s="54"/>
      <c r="N264" s="54"/>
      <c r="O264" s="54"/>
      <c r="P264" s="54"/>
      <c r="Q264" s="54"/>
      <c r="R264" s="54"/>
      <c r="S264" s="54"/>
      <c r="T264" s="54"/>
    </row>
    <row r="265" spans="4:20" ht="15">
      <c r="D265" s="54"/>
      <c r="E265" s="54"/>
      <c r="F265" s="54"/>
      <c r="G265" s="54"/>
      <c r="H265" s="54"/>
      <c r="I265" s="54"/>
      <c r="J265" s="54"/>
      <c r="K265" s="54"/>
      <c r="L265" s="54"/>
      <c r="M265" s="54"/>
      <c r="N265" s="54"/>
      <c r="O265" s="54"/>
      <c r="P265" s="54"/>
      <c r="Q265" s="54"/>
      <c r="R265" s="54"/>
      <c r="S265" s="54"/>
      <c r="T265" s="54"/>
    </row>
    <row r="266" spans="4:20" ht="15">
      <c r="D266" s="54"/>
      <c r="E266" s="54"/>
      <c r="F266" s="54"/>
      <c r="G266" s="54"/>
      <c r="H266" s="54"/>
      <c r="I266" s="54"/>
      <c r="J266" s="54"/>
      <c r="K266" s="54"/>
      <c r="L266" s="54"/>
      <c r="M266" s="54"/>
      <c r="N266" s="54"/>
      <c r="O266" s="54"/>
      <c r="P266" s="54"/>
      <c r="Q266" s="54"/>
      <c r="R266" s="54"/>
      <c r="S266" s="54"/>
      <c r="T266" s="54"/>
    </row>
    <row r="267" spans="4:20" ht="15">
      <c r="D267" s="54"/>
      <c r="E267" s="54"/>
      <c r="F267" s="54"/>
      <c r="G267" s="54"/>
      <c r="H267" s="54"/>
      <c r="I267" s="54"/>
      <c r="J267" s="54"/>
      <c r="K267" s="54"/>
      <c r="L267" s="54"/>
      <c r="M267" s="54"/>
      <c r="N267" s="54"/>
      <c r="O267" s="54"/>
      <c r="P267" s="54"/>
      <c r="Q267" s="54"/>
      <c r="R267" s="54"/>
      <c r="S267" s="54"/>
      <c r="T267" s="54"/>
    </row>
    <row r="268" spans="4:20" ht="15">
      <c r="D268" s="54"/>
      <c r="E268" s="54"/>
      <c r="F268" s="54"/>
      <c r="G268" s="54"/>
      <c r="H268" s="54"/>
      <c r="I268" s="54"/>
      <c r="J268" s="54"/>
      <c r="K268" s="54"/>
      <c r="L268" s="54"/>
      <c r="M268" s="54"/>
      <c r="N268" s="54"/>
      <c r="O268" s="54"/>
      <c r="P268" s="54"/>
      <c r="Q268" s="54"/>
      <c r="R268" s="54"/>
      <c r="S268" s="54"/>
      <c r="T268" s="54"/>
    </row>
    <row r="269" spans="4:20" ht="15">
      <c r="D269" s="54"/>
      <c r="E269" s="54"/>
      <c r="F269" s="54"/>
      <c r="G269" s="54"/>
      <c r="H269" s="54"/>
      <c r="I269" s="54"/>
      <c r="J269" s="54"/>
      <c r="K269" s="54"/>
      <c r="L269" s="54"/>
      <c r="M269" s="54"/>
      <c r="N269" s="54"/>
      <c r="O269" s="54"/>
      <c r="P269" s="54"/>
      <c r="Q269" s="54"/>
      <c r="R269" s="54"/>
      <c r="S269" s="54"/>
      <c r="T269" s="54"/>
    </row>
    <row r="270" spans="4:20" ht="15">
      <c r="D270" s="54"/>
      <c r="E270" s="54"/>
      <c r="F270" s="54"/>
      <c r="G270" s="54"/>
      <c r="H270" s="54"/>
      <c r="I270" s="54"/>
      <c r="J270" s="54"/>
      <c r="K270" s="54"/>
      <c r="L270" s="54"/>
      <c r="M270" s="54"/>
      <c r="N270" s="54"/>
      <c r="O270" s="54"/>
      <c r="P270" s="54"/>
      <c r="Q270" s="54"/>
      <c r="R270" s="54"/>
      <c r="S270" s="54"/>
      <c r="T270" s="54"/>
    </row>
    <row r="271" spans="4:20" ht="15">
      <c r="D271" s="54"/>
      <c r="E271" s="54"/>
      <c r="F271" s="54"/>
      <c r="G271" s="54"/>
      <c r="H271" s="54"/>
      <c r="I271" s="54"/>
      <c r="J271" s="54"/>
      <c r="K271" s="54"/>
      <c r="L271" s="54"/>
      <c r="M271" s="54"/>
      <c r="N271" s="54"/>
      <c r="O271" s="54"/>
      <c r="P271" s="54"/>
      <c r="Q271" s="54"/>
      <c r="R271" s="54"/>
      <c r="S271" s="54"/>
      <c r="T271" s="54"/>
    </row>
    <row r="272" spans="4:20" ht="15">
      <c r="D272" s="54"/>
      <c r="E272" s="54"/>
      <c r="F272" s="54"/>
      <c r="G272" s="54"/>
      <c r="H272" s="54"/>
      <c r="I272" s="54"/>
      <c r="J272" s="54"/>
      <c r="K272" s="54"/>
      <c r="L272" s="54"/>
      <c r="M272" s="54"/>
      <c r="N272" s="54"/>
      <c r="O272" s="54"/>
      <c r="P272" s="54"/>
      <c r="Q272" s="54"/>
      <c r="R272" s="54"/>
      <c r="S272" s="54"/>
      <c r="T272" s="54"/>
    </row>
    <row r="273" spans="4:20" ht="15">
      <c r="D273" s="54"/>
      <c r="E273" s="54"/>
      <c r="F273" s="54"/>
      <c r="G273" s="54"/>
      <c r="H273" s="54"/>
      <c r="I273" s="54"/>
      <c r="J273" s="54"/>
      <c r="K273" s="54"/>
      <c r="L273" s="54"/>
      <c r="M273" s="54"/>
      <c r="N273" s="54"/>
      <c r="O273" s="54"/>
      <c r="P273" s="54"/>
      <c r="Q273" s="54"/>
      <c r="R273" s="54"/>
      <c r="S273" s="54"/>
      <c r="T273" s="54"/>
    </row>
    <row r="274" spans="4:20" ht="15">
      <c r="D274" s="54"/>
      <c r="E274" s="54"/>
      <c r="F274" s="54"/>
      <c r="G274" s="54"/>
      <c r="H274" s="54"/>
      <c r="I274" s="54"/>
      <c r="J274" s="54"/>
      <c r="K274" s="54"/>
      <c r="L274" s="54"/>
      <c r="M274" s="54"/>
      <c r="N274" s="54"/>
      <c r="O274" s="54"/>
      <c r="P274" s="54"/>
      <c r="Q274" s="54"/>
      <c r="R274" s="54"/>
      <c r="S274" s="54"/>
      <c r="T274" s="54"/>
    </row>
    <row r="275" spans="4:20" ht="15">
      <c r="D275" s="54"/>
      <c r="E275" s="54"/>
      <c r="F275" s="54"/>
      <c r="G275" s="54"/>
      <c r="H275" s="54"/>
      <c r="I275" s="54"/>
      <c r="J275" s="54"/>
      <c r="K275" s="54"/>
      <c r="L275" s="54"/>
      <c r="M275" s="54"/>
      <c r="N275" s="54"/>
      <c r="O275" s="54"/>
      <c r="P275" s="54"/>
      <c r="Q275" s="54"/>
      <c r="R275" s="54"/>
      <c r="S275" s="54"/>
      <c r="T275" s="54"/>
    </row>
    <row r="276" spans="4:20" ht="15">
      <c r="D276" s="54"/>
      <c r="E276" s="54"/>
      <c r="F276" s="54"/>
      <c r="G276" s="54"/>
      <c r="H276" s="54"/>
      <c r="I276" s="54"/>
      <c r="J276" s="54"/>
      <c r="K276" s="54"/>
      <c r="L276" s="54"/>
      <c r="M276" s="54"/>
      <c r="N276" s="54"/>
      <c r="O276" s="54"/>
      <c r="P276" s="54"/>
      <c r="Q276" s="54"/>
      <c r="R276" s="54"/>
      <c r="S276" s="54"/>
      <c r="T276" s="54"/>
    </row>
    <row r="277" spans="4:20" ht="15">
      <c r="D277" s="54"/>
      <c r="E277" s="54"/>
      <c r="F277" s="54"/>
      <c r="G277" s="54"/>
      <c r="H277" s="54"/>
      <c r="I277" s="54"/>
      <c r="J277" s="54"/>
      <c r="K277" s="54"/>
      <c r="L277" s="54"/>
      <c r="M277" s="54"/>
      <c r="N277" s="54"/>
      <c r="O277" s="54"/>
      <c r="P277" s="54"/>
      <c r="Q277" s="54"/>
      <c r="R277" s="54"/>
      <c r="S277" s="54"/>
      <c r="T277" s="54"/>
    </row>
    <row r="278" spans="4:20" ht="15">
      <c r="D278" s="54"/>
      <c r="E278" s="54"/>
      <c r="F278" s="54"/>
      <c r="G278" s="54"/>
      <c r="H278" s="54"/>
      <c r="I278" s="54"/>
      <c r="J278" s="54"/>
      <c r="K278" s="54"/>
      <c r="L278" s="54"/>
      <c r="M278" s="54"/>
      <c r="N278" s="54"/>
      <c r="O278" s="54"/>
      <c r="P278" s="54"/>
      <c r="Q278" s="54"/>
      <c r="R278" s="54"/>
      <c r="S278" s="54"/>
      <c r="T278" s="54"/>
    </row>
    <row r="279" spans="4:20" ht="15">
      <c r="D279" s="54"/>
      <c r="E279" s="54"/>
      <c r="F279" s="54"/>
      <c r="G279" s="54"/>
      <c r="H279" s="54"/>
      <c r="I279" s="54"/>
      <c r="J279" s="54"/>
      <c r="K279" s="54"/>
      <c r="L279" s="54"/>
      <c r="M279" s="54"/>
      <c r="N279" s="54"/>
      <c r="O279" s="54"/>
      <c r="P279" s="54"/>
      <c r="Q279" s="54"/>
      <c r="R279" s="54"/>
      <c r="S279" s="54"/>
      <c r="T279" s="54"/>
    </row>
    <row r="280" spans="4:20" ht="15">
      <c r="D280" s="54"/>
      <c r="E280" s="54"/>
      <c r="F280" s="54"/>
      <c r="G280" s="54"/>
      <c r="H280" s="54"/>
      <c r="I280" s="54"/>
      <c r="J280" s="54"/>
      <c r="K280" s="54"/>
      <c r="L280" s="54"/>
      <c r="M280" s="54"/>
      <c r="N280" s="54"/>
      <c r="O280" s="54"/>
      <c r="P280" s="54"/>
      <c r="Q280" s="54"/>
      <c r="R280" s="54"/>
      <c r="S280" s="54"/>
      <c r="T280" s="54"/>
    </row>
    <row r="281" spans="4:20" ht="15">
      <c r="D281" s="54"/>
      <c r="E281" s="54"/>
      <c r="F281" s="54"/>
      <c r="G281" s="54"/>
      <c r="H281" s="54"/>
      <c r="I281" s="54"/>
      <c r="J281" s="54"/>
      <c r="K281" s="54"/>
      <c r="L281" s="54"/>
      <c r="M281" s="54"/>
      <c r="N281" s="54"/>
      <c r="O281" s="54"/>
      <c r="P281" s="54"/>
      <c r="Q281" s="54"/>
      <c r="R281" s="54"/>
      <c r="S281" s="54"/>
      <c r="T281" s="54"/>
    </row>
    <row r="282" spans="4:20" ht="15">
      <c r="D282" s="54"/>
      <c r="E282" s="54"/>
      <c r="F282" s="54"/>
      <c r="G282" s="54"/>
      <c r="H282" s="54"/>
      <c r="I282" s="54"/>
      <c r="J282" s="54"/>
      <c r="K282" s="54"/>
      <c r="L282" s="54"/>
      <c r="M282" s="54"/>
      <c r="N282" s="54"/>
      <c r="O282" s="54"/>
      <c r="P282" s="54"/>
      <c r="Q282" s="54"/>
      <c r="R282" s="54"/>
      <c r="S282" s="54"/>
      <c r="T282" s="54"/>
    </row>
    <row r="283" spans="4:20" ht="15">
      <c r="D283" s="54"/>
      <c r="E283" s="54"/>
      <c r="F283" s="54"/>
      <c r="G283" s="54"/>
      <c r="H283" s="54"/>
      <c r="I283" s="54"/>
      <c r="J283" s="54"/>
      <c r="K283" s="54"/>
      <c r="L283" s="54"/>
      <c r="M283" s="54"/>
      <c r="N283" s="54"/>
      <c r="O283" s="54"/>
      <c r="P283" s="54"/>
      <c r="Q283" s="54"/>
      <c r="R283" s="54"/>
      <c r="S283" s="54"/>
      <c r="T283" s="54"/>
    </row>
    <row r="284" spans="4:20" ht="15">
      <c r="D284" s="54"/>
      <c r="E284" s="54"/>
      <c r="F284" s="54"/>
      <c r="G284" s="54"/>
      <c r="H284" s="54"/>
      <c r="I284" s="54"/>
      <c r="J284" s="54"/>
      <c r="K284" s="54"/>
      <c r="L284" s="54"/>
      <c r="M284" s="54"/>
      <c r="N284" s="54"/>
      <c r="O284" s="54"/>
      <c r="P284" s="54"/>
      <c r="Q284" s="54"/>
      <c r="R284" s="54"/>
      <c r="S284" s="54"/>
      <c r="T284" s="54"/>
    </row>
    <row r="285" spans="4:20" ht="15">
      <c r="D285" s="54"/>
      <c r="E285" s="54"/>
      <c r="F285" s="54"/>
      <c r="G285" s="54"/>
      <c r="H285" s="54"/>
      <c r="I285" s="54"/>
      <c r="J285" s="54"/>
      <c r="K285" s="54"/>
      <c r="L285" s="54"/>
      <c r="M285" s="54"/>
      <c r="N285" s="54"/>
      <c r="O285" s="54"/>
      <c r="P285" s="54"/>
      <c r="Q285" s="54"/>
      <c r="R285" s="54"/>
      <c r="S285" s="54"/>
      <c r="T285" s="54"/>
    </row>
    <row r="286" spans="4:20" ht="15">
      <c r="D286" s="54"/>
      <c r="E286" s="54"/>
      <c r="F286" s="54"/>
      <c r="G286" s="54"/>
      <c r="H286" s="54"/>
      <c r="I286" s="54"/>
      <c r="J286" s="54"/>
      <c r="K286" s="54"/>
      <c r="L286" s="54"/>
      <c r="M286" s="54"/>
      <c r="N286" s="54"/>
      <c r="O286" s="54"/>
      <c r="P286" s="54"/>
      <c r="Q286" s="54"/>
      <c r="R286" s="54"/>
      <c r="S286" s="54"/>
      <c r="T286" s="54"/>
    </row>
    <row r="287" spans="4:20" ht="15">
      <c r="D287" s="54"/>
      <c r="E287" s="54"/>
      <c r="F287" s="54"/>
      <c r="G287" s="54"/>
      <c r="H287" s="54"/>
      <c r="I287" s="54"/>
      <c r="J287" s="54"/>
      <c r="K287" s="54"/>
      <c r="L287" s="54"/>
      <c r="M287" s="54"/>
      <c r="N287" s="54"/>
      <c r="O287" s="54"/>
      <c r="P287" s="54"/>
      <c r="Q287" s="54"/>
      <c r="R287" s="54"/>
      <c r="S287" s="54"/>
      <c r="T287" s="54"/>
    </row>
    <row r="288" spans="4:20" ht="15">
      <c r="D288" s="54"/>
      <c r="E288" s="54"/>
      <c r="F288" s="54"/>
      <c r="G288" s="54"/>
      <c r="H288" s="54"/>
      <c r="I288" s="54"/>
      <c r="J288" s="54"/>
      <c r="K288" s="54"/>
      <c r="L288" s="54"/>
      <c r="M288" s="54"/>
      <c r="N288" s="54"/>
      <c r="O288" s="54"/>
      <c r="P288" s="54"/>
      <c r="Q288" s="54"/>
      <c r="R288" s="54"/>
      <c r="S288" s="54"/>
      <c r="T288" s="54"/>
    </row>
    <row r="289" spans="4:20" ht="15">
      <c r="D289" s="54"/>
      <c r="E289" s="54"/>
      <c r="F289" s="54"/>
      <c r="G289" s="54"/>
      <c r="H289" s="54"/>
      <c r="I289" s="54"/>
      <c r="J289" s="54"/>
      <c r="K289" s="54"/>
      <c r="L289" s="54"/>
      <c r="M289" s="54"/>
      <c r="N289" s="54"/>
      <c r="O289" s="54"/>
      <c r="P289" s="54"/>
      <c r="Q289" s="54"/>
      <c r="R289" s="54"/>
      <c r="S289" s="54"/>
      <c r="T289" s="54"/>
    </row>
    <row r="290" spans="4:20" ht="15">
      <c r="D290" s="54"/>
      <c r="E290" s="54"/>
      <c r="F290" s="54"/>
      <c r="G290" s="54"/>
      <c r="H290" s="54"/>
      <c r="I290" s="54"/>
      <c r="J290" s="54"/>
      <c r="K290" s="54"/>
      <c r="L290" s="54"/>
      <c r="M290" s="54"/>
      <c r="N290" s="54"/>
      <c r="O290" s="54"/>
      <c r="P290" s="54"/>
      <c r="Q290" s="54"/>
      <c r="R290" s="54"/>
      <c r="S290" s="54"/>
      <c r="T290" s="54"/>
    </row>
    <row r="291" spans="4:20" ht="15">
      <c r="D291" s="54"/>
      <c r="E291" s="54"/>
      <c r="F291" s="54"/>
      <c r="G291" s="54"/>
      <c r="H291" s="54"/>
      <c r="I291" s="54"/>
      <c r="J291" s="54"/>
      <c r="K291" s="54"/>
      <c r="L291" s="54"/>
      <c r="M291" s="54"/>
      <c r="N291" s="54"/>
      <c r="O291" s="54"/>
      <c r="P291" s="54"/>
      <c r="Q291" s="54"/>
      <c r="R291" s="54"/>
      <c r="S291" s="54"/>
      <c r="T291" s="54"/>
    </row>
    <row r="292" spans="4:20" ht="15">
      <c r="D292" s="54"/>
      <c r="E292" s="54"/>
      <c r="F292" s="54"/>
      <c r="G292" s="54"/>
      <c r="H292" s="54"/>
      <c r="I292" s="54"/>
      <c r="J292" s="54"/>
      <c r="K292" s="54"/>
      <c r="L292" s="54"/>
      <c r="M292" s="54"/>
      <c r="N292" s="54"/>
      <c r="O292" s="54"/>
      <c r="P292" s="54"/>
      <c r="Q292" s="54"/>
      <c r="R292" s="54"/>
      <c r="S292" s="54"/>
      <c r="T292" s="54"/>
    </row>
    <row r="293" spans="4:20" ht="15">
      <c r="D293" s="54"/>
      <c r="E293" s="54"/>
      <c r="F293" s="54"/>
      <c r="G293" s="54"/>
      <c r="H293" s="54"/>
      <c r="I293" s="54"/>
      <c r="J293" s="54"/>
      <c r="K293" s="54"/>
      <c r="L293" s="54"/>
      <c r="M293" s="54"/>
      <c r="N293" s="54"/>
      <c r="O293" s="54"/>
      <c r="P293" s="54"/>
      <c r="Q293" s="54"/>
      <c r="R293" s="54"/>
      <c r="S293" s="54"/>
      <c r="T293" s="54"/>
    </row>
    <row r="294" spans="4:20" ht="15">
      <c r="D294" s="54"/>
      <c r="E294" s="54"/>
      <c r="F294" s="54"/>
      <c r="G294" s="54"/>
      <c r="H294" s="54"/>
      <c r="I294" s="54"/>
      <c r="J294" s="54"/>
      <c r="K294" s="54"/>
      <c r="L294" s="54"/>
      <c r="M294" s="54"/>
      <c r="N294" s="54"/>
      <c r="O294" s="54"/>
      <c r="P294" s="54"/>
      <c r="Q294" s="54"/>
      <c r="R294" s="54"/>
      <c r="S294" s="54"/>
      <c r="T294" s="54"/>
    </row>
    <row r="295" spans="4:20" ht="15">
      <c r="D295" s="54"/>
      <c r="E295" s="54"/>
      <c r="F295" s="54"/>
      <c r="G295" s="54"/>
      <c r="H295" s="54"/>
      <c r="I295" s="54"/>
      <c r="J295" s="54"/>
      <c r="K295" s="54"/>
      <c r="L295" s="54"/>
      <c r="M295" s="54"/>
      <c r="N295" s="54"/>
      <c r="O295" s="54"/>
      <c r="P295" s="54"/>
      <c r="Q295" s="54"/>
      <c r="R295" s="54"/>
      <c r="S295" s="54"/>
      <c r="T295" s="54"/>
    </row>
    <row r="296" spans="4:20" ht="15">
      <c r="D296" s="54"/>
      <c r="E296" s="54"/>
      <c r="F296" s="54"/>
      <c r="G296" s="54"/>
      <c r="H296" s="54"/>
      <c r="I296" s="54"/>
      <c r="J296" s="54"/>
      <c r="K296" s="54"/>
      <c r="L296" s="54"/>
      <c r="M296" s="54"/>
      <c r="N296" s="54"/>
      <c r="O296" s="54"/>
      <c r="P296" s="54"/>
      <c r="Q296" s="54"/>
      <c r="R296" s="54"/>
      <c r="S296" s="54"/>
      <c r="T296" s="54"/>
    </row>
    <row r="297" spans="4:20" ht="15">
      <c r="D297" s="54"/>
      <c r="E297" s="54"/>
      <c r="F297" s="54"/>
      <c r="G297" s="54"/>
      <c r="H297" s="54"/>
      <c r="I297" s="54"/>
      <c r="J297" s="54"/>
      <c r="K297" s="54"/>
      <c r="L297" s="54"/>
      <c r="M297" s="54"/>
      <c r="N297" s="54"/>
      <c r="O297" s="54"/>
      <c r="P297" s="54"/>
      <c r="Q297" s="54"/>
      <c r="R297" s="54"/>
      <c r="S297" s="54"/>
      <c r="T297" s="54"/>
    </row>
    <row r="298" spans="4:20" ht="15">
      <c r="D298" s="54"/>
      <c r="E298" s="54"/>
      <c r="F298" s="54"/>
      <c r="G298" s="54"/>
      <c r="H298" s="54"/>
      <c r="I298" s="54"/>
      <c r="J298" s="54"/>
      <c r="K298" s="54"/>
      <c r="L298" s="54"/>
      <c r="M298" s="54"/>
      <c r="N298" s="54"/>
      <c r="O298" s="54"/>
      <c r="P298" s="54"/>
      <c r="Q298" s="54"/>
      <c r="R298" s="54"/>
      <c r="S298" s="54"/>
      <c r="T298" s="54"/>
    </row>
    <row r="299" spans="4:20" ht="15">
      <c r="D299" s="54"/>
      <c r="E299" s="54"/>
      <c r="F299" s="54"/>
      <c r="G299" s="54"/>
      <c r="H299" s="54"/>
      <c r="I299" s="54"/>
      <c r="J299" s="54"/>
      <c r="K299" s="54"/>
      <c r="L299" s="54"/>
      <c r="M299" s="54"/>
      <c r="N299" s="54"/>
      <c r="O299" s="54"/>
      <c r="P299" s="54"/>
      <c r="Q299" s="54"/>
      <c r="R299" s="54"/>
      <c r="S299" s="54"/>
      <c r="T299" s="54"/>
    </row>
    <row r="300" spans="4:20" ht="15">
      <c r="D300" s="54"/>
      <c r="E300" s="54"/>
      <c r="F300" s="54"/>
      <c r="G300" s="54"/>
      <c r="H300" s="54"/>
      <c r="I300" s="54"/>
      <c r="J300" s="54"/>
      <c r="K300" s="54"/>
      <c r="L300" s="54"/>
      <c r="M300" s="54"/>
      <c r="N300" s="54"/>
      <c r="O300" s="54"/>
      <c r="P300" s="54"/>
      <c r="Q300" s="54"/>
      <c r="R300" s="54"/>
      <c r="S300" s="54"/>
      <c r="T300" s="54"/>
    </row>
    <row r="301" spans="4:20" ht="15">
      <c r="D301" s="54"/>
      <c r="E301" s="54"/>
      <c r="F301" s="54"/>
      <c r="G301" s="54"/>
      <c r="H301" s="54"/>
      <c r="I301" s="54"/>
      <c r="J301" s="54"/>
      <c r="K301" s="54"/>
      <c r="L301" s="54"/>
      <c r="M301" s="54"/>
      <c r="N301" s="54"/>
      <c r="O301" s="54"/>
      <c r="P301" s="54"/>
      <c r="Q301" s="54"/>
      <c r="R301" s="54"/>
      <c r="S301" s="54"/>
      <c r="T301" s="54"/>
    </row>
    <row r="302" spans="4:20" ht="15">
      <c r="D302" s="54"/>
      <c r="E302" s="54"/>
      <c r="F302" s="54"/>
      <c r="G302" s="54"/>
      <c r="H302" s="54"/>
      <c r="I302" s="54"/>
      <c r="J302" s="54"/>
      <c r="K302" s="54"/>
      <c r="L302" s="54"/>
      <c r="M302" s="54"/>
      <c r="N302" s="54"/>
      <c r="O302" s="54"/>
      <c r="P302" s="54"/>
      <c r="Q302" s="54"/>
      <c r="R302" s="54"/>
      <c r="S302" s="54"/>
      <c r="T302" s="54"/>
    </row>
    <row r="303" spans="4:20" ht="15">
      <c r="D303" s="54"/>
      <c r="E303" s="54"/>
      <c r="F303" s="54"/>
      <c r="G303" s="54"/>
      <c r="H303" s="54"/>
      <c r="I303" s="54"/>
      <c r="J303" s="54"/>
      <c r="K303" s="54"/>
      <c r="L303" s="54"/>
      <c r="M303" s="54"/>
      <c r="N303" s="54"/>
      <c r="O303" s="54"/>
      <c r="P303" s="54"/>
      <c r="Q303" s="54"/>
      <c r="R303" s="54"/>
      <c r="S303" s="54"/>
      <c r="T303" s="54"/>
    </row>
    <row r="304" spans="4:20" ht="15">
      <c r="D304" s="54"/>
      <c r="E304" s="54"/>
      <c r="F304" s="54"/>
      <c r="G304" s="54"/>
      <c r="H304" s="54"/>
      <c r="I304" s="54"/>
      <c r="J304" s="54"/>
      <c r="K304" s="54"/>
      <c r="L304" s="54"/>
      <c r="M304" s="54"/>
      <c r="N304" s="54"/>
      <c r="O304" s="54"/>
      <c r="P304" s="54"/>
      <c r="Q304" s="54"/>
      <c r="R304" s="54"/>
      <c r="S304" s="54"/>
      <c r="T304" s="54"/>
    </row>
    <row r="305" spans="4:20" ht="15">
      <c r="D305" s="54"/>
      <c r="E305" s="54"/>
      <c r="F305" s="54"/>
      <c r="G305" s="54"/>
      <c r="H305" s="54"/>
      <c r="I305" s="54"/>
      <c r="J305" s="54"/>
      <c r="K305" s="54"/>
      <c r="L305" s="54"/>
      <c r="M305" s="54"/>
      <c r="N305" s="54"/>
      <c r="O305" s="54"/>
      <c r="P305" s="54"/>
      <c r="Q305" s="54"/>
      <c r="R305" s="54"/>
      <c r="S305" s="54"/>
      <c r="T305" s="54"/>
    </row>
    <row r="306" spans="4:20" ht="15">
      <c r="D306" s="54"/>
      <c r="E306" s="54"/>
      <c r="F306" s="54"/>
      <c r="G306" s="54"/>
      <c r="H306" s="54"/>
      <c r="I306" s="54"/>
      <c r="J306" s="54"/>
      <c r="K306" s="54"/>
      <c r="L306" s="54"/>
      <c r="M306" s="54"/>
      <c r="N306" s="54"/>
      <c r="O306" s="54"/>
      <c r="P306" s="54"/>
      <c r="Q306" s="54"/>
      <c r="R306" s="54"/>
      <c r="S306" s="54"/>
      <c r="T306" s="54"/>
    </row>
    <row r="307" spans="4:20" ht="15">
      <c r="D307" s="54"/>
      <c r="E307" s="54"/>
      <c r="F307" s="54"/>
      <c r="G307" s="54"/>
      <c r="H307" s="54"/>
      <c r="I307" s="54"/>
      <c r="J307" s="54"/>
      <c r="K307" s="54"/>
      <c r="L307" s="54"/>
      <c r="M307" s="54"/>
      <c r="N307" s="54"/>
      <c r="O307" s="54"/>
      <c r="P307" s="54"/>
      <c r="Q307" s="54"/>
      <c r="R307" s="54"/>
      <c r="S307" s="54"/>
      <c r="T307" s="54"/>
    </row>
    <row r="308" spans="4:20" ht="15">
      <c r="D308" s="54"/>
      <c r="E308" s="54"/>
      <c r="F308" s="54"/>
      <c r="G308" s="54"/>
      <c r="H308" s="54"/>
      <c r="I308" s="54"/>
      <c r="J308" s="54"/>
      <c r="K308" s="54"/>
      <c r="L308" s="54"/>
      <c r="M308" s="54"/>
      <c r="N308" s="54"/>
      <c r="O308" s="54"/>
      <c r="P308" s="54"/>
      <c r="Q308" s="54"/>
      <c r="R308" s="54"/>
      <c r="S308" s="54"/>
      <c r="T308" s="54"/>
    </row>
    <row r="309" spans="4:20" ht="15">
      <c r="D309" s="54"/>
      <c r="E309" s="54"/>
      <c r="F309" s="54"/>
      <c r="G309" s="54"/>
      <c r="H309" s="54"/>
      <c r="I309" s="54"/>
      <c r="J309" s="54"/>
      <c r="K309" s="54"/>
      <c r="L309" s="54"/>
      <c r="M309" s="54"/>
      <c r="N309" s="54"/>
      <c r="O309" s="54"/>
      <c r="P309" s="54"/>
      <c r="Q309" s="54"/>
      <c r="R309" s="54"/>
      <c r="S309" s="54"/>
      <c r="T309" s="54"/>
    </row>
    <row r="310" spans="4:20" ht="15">
      <c r="D310" s="54"/>
      <c r="E310" s="54"/>
      <c r="F310" s="54"/>
      <c r="G310" s="54"/>
      <c r="H310" s="54"/>
      <c r="I310" s="54"/>
      <c r="J310" s="54"/>
      <c r="K310" s="54"/>
      <c r="L310" s="54"/>
      <c r="M310" s="54"/>
      <c r="N310" s="54"/>
      <c r="O310" s="54"/>
      <c r="P310" s="54"/>
      <c r="Q310" s="54"/>
      <c r="R310" s="54"/>
      <c r="S310" s="54"/>
      <c r="T310" s="54"/>
    </row>
    <row r="311" spans="4:20" ht="15">
      <c r="D311" s="54"/>
      <c r="E311" s="54"/>
      <c r="F311" s="54"/>
      <c r="G311" s="54"/>
      <c r="H311" s="54"/>
      <c r="I311" s="54"/>
      <c r="J311" s="54"/>
      <c r="K311" s="54"/>
      <c r="L311" s="54"/>
      <c r="M311" s="54"/>
      <c r="N311" s="54"/>
      <c r="O311" s="54"/>
      <c r="P311" s="54"/>
      <c r="Q311" s="54"/>
      <c r="R311" s="54"/>
      <c r="S311" s="54"/>
      <c r="T311" s="54"/>
    </row>
    <row r="312" spans="4:20" ht="15">
      <c r="D312" s="54"/>
      <c r="E312" s="54"/>
      <c r="F312" s="54"/>
      <c r="G312" s="54"/>
      <c r="H312" s="54"/>
      <c r="I312" s="54"/>
      <c r="J312" s="54"/>
      <c r="K312" s="54"/>
      <c r="L312" s="54"/>
      <c r="M312" s="54"/>
      <c r="N312" s="54"/>
      <c r="O312" s="54"/>
      <c r="P312" s="54"/>
      <c r="Q312" s="54"/>
      <c r="R312" s="54"/>
      <c r="S312" s="54"/>
      <c r="T312" s="54"/>
    </row>
    <row r="313" spans="4:20" ht="15">
      <c r="D313" s="54"/>
      <c r="E313" s="54"/>
      <c r="F313" s="54"/>
      <c r="G313" s="54"/>
      <c r="H313" s="54"/>
      <c r="I313" s="54"/>
      <c r="J313" s="54"/>
      <c r="K313" s="54"/>
      <c r="L313" s="54"/>
      <c r="M313" s="54"/>
      <c r="N313" s="54"/>
      <c r="O313" s="54"/>
      <c r="P313" s="54"/>
      <c r="Q313" s="54"/>
      <c r="R313" s="54"/>
      <c r="S313" s="54"/>
      <c r="T313" s="54"/>
    </row>
    <row r="314" spans="4:20" ht="15">
      <c r="D314" s="54"/>
      <c r="E314" s="54"/>
      <c r="F314" s="54"/>
      <c r="G314" s="54"/>
      <c r="H314" s="54"/>
      <c r="I314" s="54"/>
      <c r="J314" s="54"/>
      <c r="K314" s="54"/>
      <c r="L314" s="54"/>
      <c r="M314" s="54"/>
      <c r="N314" s="54"/>
      <c r="O314" s="54"/>
      <c r="P314" s="54"/>
      <c r="Q314" s="54"/>
      <c r="R314" s="54"/>
      <c r="S314" s="54"/>
      <c r="T314" s="54"/>
    </row>
    <row r="315" spans="4:20" ht="15">
      <c r="D315" s="54"/>
      <c r="E315" s="54"/>
      <c r="F315" s="54"/>
      <c r="G315" s="54"/>
      <c r="H315" s="54"/>
      <c r="I315" s="54"/>
      <c r="J315" s="54"/>
      <c r="K315" s="54"/>
      <c r="L315" s="54"/>
      <c r="M315" s="54"/>
      <c r="N315" s="54"/>
      <c r="O315" s="54"/>
      <c r="P315" s="54"/>
      <c r="Q315" s="54"/>
      <c r="R315" s="54"/>
      <c r="S315" s="54"/>
      <c r="T315" s="54"/>
    </row>
    <row r="316" spans="4:20" ht="15">
      <c r="D316" s="54"/>
      <c r="E316" s="54"/>
      <c r="F316" s="54"/>
      <c r="G316" s="54"/>
      <c r="H316" s="54"/>
      <c r="I316" s="54"/>
      <c r="J316" s="54"/>
      <c r="K316" s="54"/>
      <c r="L316" s="54"/>
      <c r="M316" s="54"/>
      <c r="N316" s="54"/>
      <c r="O316" s="54"/>
      <c r="P316" s="54"/>
      <c r="Q316" s="54"/>
      <c r="R316" s="54"/>
      <c r="S316" s="54"/>
      <c r="T316" s="54"/>
    </row>
    <row r="317" spans="4:20" ht="15">
      <c r="D317" s="54"/>
      <c r="E317" s="54"/>
      <c r="F317" s="54"/>
      <c r="G317" s="54"/>
      <c r="H317" s="54"/>
      <c r="I317" s="54"/>
      <c r="J317" s="54"/>
      <c r="K317" s="54"/>
      <c r="L317" s="54"/>
      <c r="M317" s="54"/>
      <c r="N317" s="54"/>
      <c r="O317" s="54"/>
      <c r="P317" s="54"/>
      <c r="Q317" s="54"/>
      <c r="R317" s="54"/>
      <c r="S317" s="54"/>
      <c r="T317" s="54"/>
    </row>
    <row r="318" spans="4:20" ht="15">
      <c r="D318" s="54"/>
      <c r="E318" s="54"/>
      <c r="F318" s="54"/>
      <c r="G318" s="54"/>
      <c r="H318" s="54"/>
      <c r="I318" s="54"/>
      <c r="J318" s="54"/>
      <c r="K318" s="54"/>
      <c r="L318" s="54"/>
      <c r="M318" s="54"/>
      <c r="N318" s="54"/>
      <c r="O318" s="54"/>
      <c r="P318" s="54"/>
      <c r="Q318" s="54"/>
      <c r="R318" s="54"/>
      <c r="S318" s="54"/>
      <c r="T318" s="54"/>
    </row>
    <row r="319" spans="4:20" ht="15">
      <c r="D319" s="54"/>
      <c r="E319" s="54"/>
      <c r="F319" s="54"/>
      <c r="G319" s="54"/>
      <c r="H319" s="54"/>
      <c r="I319" s="54"/>
      <c r="J319" s="54"/>
      <c r="K319" s="54"/>
      <c r="L319" s="54"/>
      <c r="M319" s="54"/>
      <c r="N319" s="54"/>
      <c r="O319" s="54"/>
      <c r="P319" s="54"/>
      <c r="Q319" s="54"/>
      <c r="R319" s="54"/>
      <c r="S319" s="54"/>
      <c r="T319" s="54"/>
    </row>
    <row r="320" spans="4:20" ht="15">
      <c r="D320" s="54"/>
      <c r="E320" s="54"/>
      <c r="F320" s="54"/>
      <c r="G320" s="54"/>
      <c r="H320" s="54"/>
      <c r="I320" s="54"/>
      <c r="J320" s="54"/>
      <c r="K320" s="54"/>
      <c r="L320" s="54"/>
      <c r="M320" s="54"/>
      <c r="N320" s="54"/>
      <c r="O320" s="54"/>
      <c r="P320" s="54"/>
      <c r="Q320" s="54"/>
      <c r="R320" s="54"/>
      <c r="S320" s="54"/>
      <c r="T320" s="54"/>
    </row>
    <row r="321" spans="4:20" ht="15">
      <c r="D321" s="54"/>
      <c r="E321" s="54"/>
      <c r="F321" s="54"/>
      <c r="G321" s="54"/>
      <c r="H321" s="54"/>
      <c r="I321" s="54"/>
      <c r="J321" s="54"/>
      <c r="K321" s="54"/>
      <c r="L321" s="54"/>
      <c r="M321" s="54"/>
      <c r="N321" s="54"/>
      <c r="O321" s="54"/>
      <c r="P321" s="54"/>
      <c r="Q321" s="54"/>
      <c r="R321" s="54"/>
      <c r="S321" s="54"/>
      <c r="T321" s="54"/>
    </row>
    <row r="322" spans="4:20" ht="15">
      <c r="D322" s="54"/>
      <c r="E322" s="54"/>
      <c r="F322" s="54"/>
      <c r="G322" s="54"/>
      <c r="H322" s="54"/>
      <c r="I322" s="54"/>
      <c r="J322" s="54"/>
      <c r="K322" s="54"/>
      <c r="L322" s="54"/>
      <c r="M322" s="54"/>
      <c r="N322" s="54"/>
      <c r="O322" s="54"/>
      <c r="P322" s="54"/>
      <c r="Q322" s="54"/>
      <c r="R322" s="54"/>
      <c r="S322" s="54"/>
      <c r="T322" s="54"/>
    </row>
    <row r="323" spans="4:20" ht="15">
      <c r="D323" s="54"/>
      <c r="E323" s="54"/>
      <c r="F323" s="54"/>
      <c r="G323" s="54"/>
      <c r="H323" s="54"/>
      <c r="I323" s="54"/>
      <c r="J323" s="54"/>
      <c r="K323" s="54"/>
      <c r="L323" s="54"/>
      <c r="M323" s="54"/>
      <c r="N323" s="54"/>
      <c r="O323" s="54"/>
      <c r="P323" s="54"/>
      <c r="Q323" s="54"/>
      <c r="R323" s="54"/>
      <c r="S323" s="54"/>
      <c r="T323" s="54"/>
    </row>
    <row r="324" spans="4:20" ht="15">
      <c r="D324" s="54"/>
      <c r="E324" s="54"/>
      <c r="F324" s="54"/>
      <c r="G324" s="54"/>
      <c r="H324" s="54"/>
      <c r="I324" s="54"/>
      <c r="J324" s="54"/>
      <c r="K324" s="54"/>
      <c r="L324" s="54"/>
      <c r="M324" s="54"/>
      <c r="N324" s="54"/>
      <c r="O324" s="54"/>
      <c r="P324" s="54"/>
      <c r="Q324" s="54"/>
      <c r="R324" s="54"/>
      <c r="S324" s="54"/>
      <c r="T324" s="54"/>
    </row>
    <row r="325" spans="4:20" ht="15">
      <c r="D325" s="54"/>
      <c r="E325" s="54"/>
      <c r="F325" s="54"/>
      <c r="G325" s="54"/>
      <c r="H325" s="54"/>
      <c r="I325" s="54"/>
      <c r="J325" s="54"/>
      <c r="K325" s="54"/>
      <c r="L325" s="54"/>
      <c r="M325" s="54"/>
      <c r="N325" s="54"/>
      <c r="O325" s="54"/>
      <c r="P325" s="54"/>
      <c r="Q325" s="54"/>
      <c r="R325" s="54"/>
      <c r="S325" s="54"/>
      <c r="T325" s="54"/>
    </row>
    <row r="326" spans="4:20" ht="15">
      <c r="D326" s="54"/>
      <c r="E326" s="54"/>
      <c r="F326" s="54"/>
      <c r="G326" s="54"/>
      <c r="H326" s="54"/>
      <c r="I326" s="54"/>
      <c r="J326" s="54"/>
      <c r="K326" s="54"/>
      <c r="L326" s="54"/>
      <c r="M326" s="54"/>
      <c r="N326" s="54"/>
      <c r="O326" s="54"/>
      <c r="P326" s="54"/>
      <c r="Q326" s="54"/>
      <c r="R326" s="54"/>
      <c r="S326" s="54"/>
      <c r="T326" s="54"/>
    </row>
    <row r="327" spans="4:20" ht="15">
      <c r="D327" s="54"/>
      <c r="E327" s="54"/>
      <c r="F327" s="54"/>
      <c r="G327" s="54"/>
      <c r="H327" s="54"/>
      <c r="I327" s="54"/>
      <c r="J327" s="54"/>
      <c r="K327" s="54"/>
      <c r="L327" s="54"/>
      <c r="M327" s="54"/>
      <c r="N327" s="54"/>
      <c r="O327" s="54"/>
      <c r="P327" s="54"/>
      <c r="Q327" s="54"/>
      <c r="R327" s="54"/>
      <c r="S327" s="54"/>
      <c r="T327" s="54"/>
    </row>
    <row r="328" spans="4:20" ht="15">
      <c r="D328" s="54"/>
      <c r="E328" s="54"/>
      <c r="F328" s="54"/>
      <c r="G328" s="54"/>
      <c r="H328" s="54"/>
      <c r="I328" s="54"/>
      <c r="J328" s="54"/>
      <c r="K328" s="54"/>
      <c r="L328" s="54"/>
      <c r="M328" s="54"/>
      <c r="N328" s="54"/>
      <c r="O328" s="54"/>
      <c r="P328" s="54"/>
      <c r="Q328" s="54"/>
      <c r="R328" s="54"/>
      <c r="S328" s="54"/>
      <c r="T328" s="54"/>
    </row>
    <row r="329" spans="4:20" ht="15">
      <c r="D329" s="54"/>
      <c r="E329" s="54"/>
      <c r="F329" s="54"/>
      <c r="G329" s="54"/>
      <c r="H329" s="54"/>
      <c r="I329" s="54"/>
      <c r="J329" s="54"/>
      <c r="K329" s="54"/>
      <c r="L329" s="54"/>
      <c r="M329" s="54"/>
      <c r="N329" s="54"/>
      <c r="O329" s="54"/>
      <c r="P329" s="54"/>
      <c r="Q329" s="54"/>
      <c r="R329" s="54"/>
      <c r="S329" s="54"/>
      <c r="T329" s="54"/>
    </row>
    <row r="330" spans="4:20" ht="15">
      <c r="D330" s="54"/>
      <c r="E330" s="54"/>
      <c r="F330" s="54"/>
      <c r="G330" s="54"/>
      <c r="H330" s="54"/>
      <c r="I330" s="54"/>
      <c r="J330" s="54"/>
      <c r="K330" s="54"/>
      <c r="L330" s="54"/>
      <c r="M330" s="54"/>
      <c r="N330" s="54"/>
      <c r="O330" s="54"/>
      <c r="P330" s="54"/>
      <c r="Q330" s="54"/>
      <c r="R330" s="54"/>
      <c r="S330" s="54"/>
      <c r="T330" s="54"/>
    </row>
    <row r="331" spans="4:20" ht="15">
      <c r="D331" s="54"/>
      <c r="E331" s="54"/>
      <c r="F331" s="54"/>
      <c r="G331" s="54"/>
      <c r="H331" s="54"/>
      <c r="I331" s="54"/>
      <c r="J331" s="54"/>
      <c r="K331" s="54"/>
      <c r="L331" s="54"/>
      <c r="M331" s="54"/>
      <c r="N331" s="54"/>
      <c r="O331" s="54"/>
      <c r="P331" s="54"/>
      <c r="Q331" s="54"/>
      <c r="R331" s="54"/>
      <c r="S331" s="54"/>
      <c r="T331" s="54"/>
    </row>
    <row r="332" spans="4:20" ht="15">
      <c r="D332" s="54"/>
      <c r="E332" s="54"/>
      <c r="F332" s="54"/>
      <c r="G332" s="54"/>
      <c r="H332" s="54"/>
      <c r="I332" s="54"/>
      <c r="J332" s="54"/>
      <c r="K332" s="54"/>
      <c r="L332" s="54"/>
      <c r="M332" s="54"/>
      <c r="N332" s="54"/>
      <c r="O332" s="54"/>
      <c r="P332" s="54"/>
      <c r="Q332" s="54"/>
      <c r="R332" s="54"/>
      <c r="S332" s="54"/>
      <c r="T332" s="54"/>
    </row>
    <row r="333" spans="4:20" ht="15">
      <c r="D333" s="54"/>
      <c r="E333" s="54"/>
      <c r="F333" s="54"/>
      <c r="G333" s="54"/>
      <c r="H333" s="54"/>
      <c r="I333" s="54"/>
      <c r="J333" s="54"/>
      <c r="K333" s="54"/>
      <c r="L333" s="54"/>
      <c r="M333" s="54"/>
      <c r="N333" s="54"/>
      <c r="O333" s="54"/>
      <c r="P333" s="54"/>
      <c r="Q333" s="54"/>
      <c r="R333" s="54"/>
      <c r="S333" s="54"/>
      <c r="T333" s="54"/>
    </row>
    <row r="334" spans="4:20" ht="15">
      <c r="D334" s="54"/>
      <c r="E334" s="54"/>
      <c r="F334" s="54"/>
      <c r="G334" s="54"/>
      <c r="H334" s="54"/>
      <c r="I334" s="54"/>
      <c r="J334" s="54"/>
      <c r="K334" s="54"/>
      <c r="L334" s="54"/>
      <c r="M334" s="54"/>
      <c r="N334" s="54"/>
      <c r="O334" s="54"/>
      <c r="P334" s="54"/>
      <c r="Q334" s="54"/>
      <c r="R334" s="54"/>
      <c r="S334" s="54"/>
      <c r="T334" s="54"/>
    </row>
    <row r="335" spans="4:20" ht="15">
      <c r="D335" s="54"/>
      <c r="E335" s="54"/>
      <c r="F335" s="54"/>
      <c r="G335" s="54"/>
      <c r="H335" s="54"/>
      <c r="I335" s="54"/>
      <c r="J335" s="54"/>
      <c r="K335" s="54"/>
      <c r="L335" s="54"/>
      <c r="M335" s="54"/>
      <c r="N335" s="54"/>
      <c r="O335" s="54"/>
      <c r="P335" s="54"/>
      <c r="Q335" s="54"/>
      <c r="R335" s="54"/>
      <c r="S335" s="54"/>
      <c r="T335" s="54"/>
    </row>
    <row r="336" spans="4:20" ht="15">
      <c r="D336" s="54"/>
      <c r="E336" s="54"/>
      <c r="F336" s="54"/>
      <c r="G336" s="54"/>
      <c r="H336" s="54"/>
      <c r="I336" s="54"/>
      <c r="J336" s="54"/>
      <c r="K336" s="54"/>
      <c r="L336" s="54"/>
      <c r="M336" s="54"/>
      <c r="N336" s="54"/>
      <c r="O336" s="54"/>
      <c r="P336" s="54"/>
      <c r="Q336" s="54"/>
      <c r="R336" s="54"/>
      <c r="S336" s="54"/>
      <c r="T336" s="54"/>
    </row>
    <row r="337" spans="4:20" ht="15">
      <c r="D337" s="54"/>
      <c r="E337" s="54"/>
      <c r="F337" s="54"/>
      <c r="G337" s="54"/>
      <c r="H337" s="54"/>
      <c r="I337" s="54"/>
      <c r="J337" s="54"/>
      <c r="K337" s="54"/>
      <c r="L337" s="54"/>
      <c r="M337" s="54"/>
      <c r="N337" s="54"/>
      <c r="O337" s="54"/>
      <c r="P337" s="54"/>
      <c r="Q337" s="54"/>
      <c r="R337" s="54"/>
      <c r="S337" s="54"/>
      <c r="T337" s="54"/>
    </row>
    <row r="338" spans="4:20" ht="15">
      <c r="D338" s="54"/>
      <c r="E338" s="54"/>
      <c r="F338" s="54"/>
      <c r="G338" s="54"/>
      <c r="H338" s="54"/>
      <c r="I338" s="54"/>
      <c r="J338" s="54"/>
      <c r="K338" s="54"/>
      <c r="L338" s="54"/>
      <c r="M338" s="54"/>
      <c r="N338" s="54"/>
      <c r="O338" s="54"/>
      <c r="P338" s="54"/>
      <c r="Q338" s="54"/>
      <c r="R338" s="54"/>
      <c r="S338" s="54"/>
      <c r="T338" s="54"/>
    </row>
    <row r="339" spans="4:20" ht="15">
      <c r="D339" s="54"/>
      <c r="E339" s="54"/>
      <c r="F339" s="54"/>
      <c r="G339" s="54"/>
      <c r="H339" s="54"/>
      <c r="I339" s="54"/>
      <c r="J339" s="54"/>
      <c r="K339" s="54"/>
      <c r="L339" s="54"/>
      <c r="M339" s="54"/>
      <c r="N339" s="54"/>
      <c r="O339" s="54"/>
      <c r="P339" s="54"/>
      <c r="Q339" s="54"/>
      <c r="R339" s="54"/>
      <c r="S339" s="54"/>
      <c r="T339" s="54"/>
    </row>
    <row r="340" spans="4:20" ht="15">
      <c r="D340" s="54"/>
      <c r="E340" s="54"/>
      <c r="F340" s="54"/>
      <c r="G340" s="54"/>
      <c r="H340" s="54"/>
      <c r="I340" s="54"/>
      <c r="J340" s="54"/>
      <c r="K340" s="54"/>
      <c r="L340" s="54"/>
      <c r="M340" s="54"/>
      <c r="N340" s="54"/>
      <c r="O340" s="54"/>
      <c r="P340" s="54"/>
      <c r="Q340" s="54"/>
      <c r="R340" s="54"/>
      <c r="S340" s="54"/>
      <c r="T340" s="54"/>
    </row>
    <row r="341" spans="4:20" ht="15">
      <c r="D341" s="54"/>
      <c r="E341" s="54"/>
      <c r="F341" s="54"/>
      <c r="G341" s="54"/>
      <c r="H341" s="54"/>
      <c r="I341" s="54"/>
      <c r="J341" s="54"/>
      <c r="K341" s="54"/>
      <c r="L341" s="54"/>
      <c r="M341" s="54"/>
      <c r="N341" s="54"/>
      <c r="O341" s="54"/>
      <c r="P341" s="54"/>
      <c r="Q341" s="54"/>
      <c r="R341" s="54"/>
      <c r="S341" s="54"/>
      <c r="T341" s="54"/>
    </row>
    <row r="342" spans="4:20" ht="15">
      <c r="D342" s="54"/>
      <c r="E342" s="54"/>
      <c r="F342" s="54"/>
      <c r="G342" s="54"/>
      <c r="H342" s="54"/>
      <c r="I342" s="54"/>
      <c r="J342" s="54"/>
      <c r="K342" s="54"/>
      <c r="L342" s="54"/>
      <c r="M342" s="54"/>
      <c r="N342" s="54"/>
      <c r="O342" s="54"/>
      <c r="P342" s="54"/>
      <c r="Q342" s="54"/>
      <c r="R342" s="54"/>
      <c r="S342" s="54"/>
      <c r="T342" s="54"/>
    </row>
    <row r="343" spans="4:20" ht="15">
      <c r="D343" s="54"/>
      <c r="E343" s="54"/>
      <c r="F343" s="54"/>
      <c r="G343" s="54"/>
      <c r="H343" s="54"/>
      <c r="I343" s="54"/>
      <c r="J343" s="54"/>
      <c r="K343" s="54"/>
      <c r="L343" s="54"/>
      <c r="M343" s="54"/>
      <c r="N343" s="54"/>
      <c r="O343" s="54"/>
      <c r="P343" s="54"/>
      <c r="Q343" s="54"/>
      <c r="R343" s="54"/>
      <c r="S343" s="54"/>
      <c r="T343" s="54"/>
    </row>
    <row r="344" spans="4:20" ht="15">
      <c r="D344" s="54"/>
      <c r="E344" s="54"/>
      <c r="F344" s="54"/>
      <c r="G344" s="54"/>
      <c r="H344" s="54"/>
      <c r="I344" s="54"/>
      <c r="J344" s="54"/>
      <c r="K344" s="54"/>
      <c r="L344" s="54"/>
      <c r="M344" s="54"/>
      <c r="N344" s="54"/>
      <c r="O344" s="54"/>
      <c r="P344" s="54"/>
      <c r="Q344" s="54"/>
      <c r="R344" s="54"/>
      <c r="S344" s="54"/>
      <c r="T344" s="54"/>
    </row>
    <row r="345" spans="4:20" ht="15">
      <c r="D345" s="54"/>
      <c r="E345" s="54"/>
      <c r="F345" s="54"/>
      <c r="G345" s="54"/>
      <c r="H345" s="54"/>
      <c r="I345" s="54"/>
      <c r="J345" s="54"/>
      <c r="K345" s="54"/>
      <c r="L345" s="54"/>
      <c r="M345" s="54"/>
      <c r="N345" s="54"/>
      <c r="O345" s="54"/>
      <c r="P345" s="54"/>
      <c r="Q345" s="54"/>
      <c r="R345" s="54"/>
      <c r="S345" s="54"/>
      <c r="T345" s="54"/>
    </row>
    <row r="346" spans="4:20" ht="15">
      <c r="D346" s="54"/>
      <c r="E346" s="54"/>
      <c r="F346" s="54"/>
      <c r="G346" s="54"/>
      <c r="H346" s="54"/>
      <c r="I346" s="54"/>
      <c r="J346" s="54"/>
      <c r="K346" s="54"/>
      <c r="L346" s="54"/>
      <c r="M346" s="54"/>
      <c r="N346" s="54"/>
      <c r="O346" s="54"/>
      <c r="P346" s="54"/>
      <c r="Q346" s="54"/>
      <c r="R346" s="54"/>
      <c r="S346" s="54"/>
      <c r="T346" s="54"/>
    </row>
    <row r="347" spans="4:20" ht="15">
      <c r="D347" s="54"/>
      <c r="E347" s="54"/>
      <c r="F347" s="54"/>
      <c r="G347" s="54"/>
      <c r="H347" s="54"/>
      <c r="I347" s="54"/>
      <c r="J347" s="54"/>
      <c r="K347" s="54"/>
      <c r="L347" s="54"/>
      <c r="M347" s="54"/>
      <c r="N347" s="54"/>
      <c r="O347" s="54"/>
      <c r="P347" s="54"/>
      <c r="Q347" s="54"/>
      <c r="R347" s="54"/>
      <c r="S347" s="54"/>
      <c r="T347" s="54"/>
    </row>
    <row r="348" spans="4:20" ht="15">
      <c r="D348" s="54"/>
      <c r="E348" s="54"/>
      <c r="F348" s="54"/>
      <c r="G348" s="54"/>
      <c r="H348" s="54"/>
      <c r="I348" s="54"/>
      <c r="J348" s="54"/>
      <c r="K348" s="54"/>
      <c r="L348" s="54"/>
      <c r="M348" s="54"/>
      <c r="N348" s="54"/>
      <c r="O348" s="54"/>
      <c r="P348" s="54"/>
      <c r="Q348" s="54"/>
      <c r="R348" s="54"/>
      <c r="S348" s="54"/>
      <c r="T348" s="54"/>
    </row>
    <row r="349" spans="4:20" ht="15">
      <c r="D349" s="54"/>
      <c r="E349" s="54"/>
      <c r="F349" s="54"/>
      <c r="G349" s="54"/>
      <c r="H349" s="54"/>
      <c r="I349" s="54"/>
      <c r="J349" s="54"/>
      <c r="K349" s="54"/>
      <c r="L349" s="54"/>
      <c r="M349" s="54"/>
      <c r="N349" s="54"/>
      <c r="O349" s="54"/>
      <c r="P349" s="54"/>
      <c r="Q349" s="54"/>
      <c r="R349" s="54"/>
      <c r="S349" s="54"/>
      <c r="T349" s="54"/>
    </row>
    <row r="350" spans="4:20" ht="15">
      <c r="D350" s="54"/>
      <c r="E350" s="54"/>
      <c r="F350" s="54"/>
      <c r="G350" s="54"/>
      <c r="H350" s="54"/>
      <c r="I350" s="54"/>
      <c r="J350" s="54"/>
      <c r="K350" s="54"/>
      <c r="L350" s="54"/>
      <c r="M350" s="54"/>
      <c r="N350" s="54"/>
      <c r="O350" s="54"/>
      <c r="P350" s="54"/>
      <c r="Q350" s="54"/>
      <c r="R350" s="54"/>
      <c r="S350" s="54"/>
      <c r="T350" s="54"/>
    </row>
    <row r="351" spans="4:20" ht="15">
      <c r="D351" s="54"/>
      <c r="E351" s="54"/>
      <c r="F351" s="54"/>
      <c r="G351" s="54"/>
      <c r="H351" s="54"/>
      <c r="I351" s="54"/>
      <c r="J351" s="54"/>
      <c r="K351" s="54"/>
      <c r="L351" s="54"/>
      <c r="M351" s="54"/>
      <c r="N351" s="54"/>
      <c r="O351" s="54"/>
      <c r="P351" s="54"/>
      <c r="Q351" s="54"/>
      <c r="R351" s="54"/>
      <c r="S351" s="54"/>
      <c r="T351" s="54"/>
    </row>
    <row r="352" spans="4:20" ht="15">
      <c r="D352" s="54"/>
      <c r="E352" s="54"/>
      <c r="F352" s="54"/>
      <c r="G352" s="54"/>
      <c r="H352" s="54"/>
      <c r="I352" s="54"/>
      <c r="J352" s="54"/>
      <c r="K352" s="54"/>
      <c r="L352" s="54"/>
      <c r="M352" s="54"/>
      <c r="N352" s="54"/>
      <c r="O352" s="54"/>
      <c r="P352" s="54"/>
      <c r="Q352" s="54"/>
      <c r="R352" s="54"/>
      <c r="S352" s="54"/>
      <c r="T352" s="54"/>
    </row>
    <row r="353" spans="4:20" ht="15">
      <c r="D353" s="54"/>
      <c r="E353" s="54"/>
      <c r="F353" s="54"/>
      <c r="G353" s="54"/>
      <c r="H353" s="54"/>
      <c r="I353" s="54"/>
      <c r="J353" s="54"/>
      <c r="K353" s="54"/>
      <c r="L353" s="54"/>
      <c r="M353" s="54"/>
      <c r="N353" s="54"/>
      <c r="O353" s="54"/>
      <c r="P353" s="54"/>
      <c r="Q353" s="54"/>
      <c r="R353" s="54"/>
      <c r="S353" s="54"/>
      <c r="T353" s="54"/>
    </row>
    <row r="354" spans="4:20" ht="15">
      <c r="D354" s="54"/>
      <c r="E354" s="54"/>
      <c r="F354" s="54"/>
      <c r="G354" s="54"/>
      <c r="H354" s="54"/>
      <c r="I354" s="54"/>
      <c r="J354" s="54"/>
      <c r="K354" s="54"/>
      <c r="L354" s="54"/>
      <c r="M354" s="54"/>
      <c r="N354" s="54"/>
      <c r="O354" s="54"/>
      <c r="P354" s="54"/>
      <c r="Q354" s="54"/>
      <c r="R354" s="54"/>
      <c r="S354" s="54"/>
      <c r="T354" s="54"/>
    </row>
    <row r="355" spans="4:20" ht="15">
      <c r="D355" s="54"/>
      <c r="E355" s="54"/>
      <c r="F355" s="54"/>
      <c r="G355" s="54"/>
      <c r="H355" s="54"/>
      <c r="I355" s="54"/>
      <c r="J355" s="54"/>
      <c r="K355" s="54"/>
      <c r="L355" s="54"/>
      <c r="M355" s="54"/>
      <c r="N355" s="54"/>
      <c r="O355" s="54"/>
      <c r="P355" s="54"/>
      <c r="Q355" s="54"/>
      <c r="R355" s="54"/>
      <c r="S355" s="54"/>
      <c r="T355" s="54"/>
    </row>
    <row r="356" spans="4:20" ht="15">
      <c r="D356" s="54"/>
      <c r="E356" s="54"/>
      <c r="F356" s="54"/>
      <c r="G356" s="54"/>
      <c r="H356" s="54"/>
      <c r="I356" s="54"/>
      <c r="J356" s="54"/>
      <c r="K356" s="54"/>
      <c r="L356" s="54"/>
      <c r="M356" s="54"/>
      <c r="N356" s="54"/>
      <c r="O356" s="54"/>
      <c r="P356" s="54"/>
      <c r="Q356" s="54"/>
      <c r="R356" s="54"/>
      <c r="S356" s="54"/>
      <c r="T356" s="54"/>
    </row>
    <row r="357" spans="4:20" ht="15">
      <c r="D357" s="54"/>
      <c r="E357" s="54"/>
      <c r="F357" s="54"/>
      <c r="G357" s="54"/>
      <c r="H357" s="54"/>
      <c r="I357" s="54"/>
      <c r="J357" s="54"/>
      <c r="K357" s="54"/>
      <c r="L357" s="54"/>
      <c r="M357" s="54"/>
      <c r="N357" s="54"/>
      <c r="O357" s="54"/>
      <c r="P357" s="54"/>
      <c r="Q357" s="54"/>
      <c r="R357" s="54"/>
      <c r="S357" s="54"/>
      <c r="T357" s="54"/>
    </row>
    <row r="358" spans="4:20" ht="15">
      <c r="D358" s="54"/>
      <c r="E358" s="54"/>
      <c r="F358" s="54"/>
      <c r="G358" s="54"/>
      <c r="H358" s="54"/>
      <c r="I358" s="54"/>
      <c r="J358" s="54"/>
      <c r="K358" s="54"/>
      <c r="L358" s="54"/>
      <c r="M358" s="54"/>
      <c r="N358" s="54"/>
      <c r="O358" s="54"/>
      <c r="P358" s="54"/>
      <c r="Q358" s="54"/>
      <c r="R358" s="54"/>
      <c r="S358" s="54"/>
      <c r="T358" s="54"/>
    </row>
    <row r="359" spans="4:20" ht="15">
      <c r="D359" s="54"/>
      <c r="E359" s="54"/>
      <c r="F359" s="54"/>
      <c r="G359" s="54"/>
      <c r="H359" s="54"/>
      <c r="I359" s="54"/>
      <c r="J359" s="54"/>
      <c r="K359" s="54"/>
      <c r="L359" s="54"/>
      <c r="M359" s="54"/>
      <c r="N359" s="54"/>
      <c r="O359" s="54"/>
      <c r="P359" s="54"/>
      <c r="Q359" s="54"/>
      <c r="R359" s="54"/>
      <c r="S359" s="54"/>
      <c r="T359" s="54"/>
    </row>
    <row r="360" spans="4:20" ht="15">
      <c r="D360" s="54"/>
      <c r="E360" s="54"/>
      <c r="F360" s="54"/>
      <c r="G360" s="54"/>
      <c r="H360" s="54"/>
      <c r="I360" s="54"/>
      <c r="J360" s="54"/>
      <c r="K360" s="54"/>
      <c r="L360" s="54"/>
      <c r="M360" s="54"/>
      <c r="N360" s="54"/>
      <c r="O360" s="54"/>
      <c r="P360" s="54"/>
      <c r="Q360" s="54"/>
      <c r="R360" s="54"/>
      <c r="S360" s="54"/>
      <c r="T360" s="54"/>
    </row>
    <row r="361" spans="4:20" ht="15">
      <c r="D361" s="54"/>
      <c r="E361" s="54"/>
      <c r="F361" s="54"/>
      <c r="G361" s="54"/>
      <c r="H361" s="54"/>
      <c r="I361" s="54"/>
      <c r="J361" s="54"/>
      <c r="K361" s="54"/>
      <c r="L361" s="54"/>
      <c r="M361" s="54"/>
      <c r="N361" s="54"/>
      <c r="O361" s="54"/>
      <c r="P361" s="54"/>
      <c r="Q361" s="54"/>
      <c r="R361" s="54"/>
      <c r="S361" s="54"/>
      <c r="T361" s="54"/>
    </row>
    <row r="362" spans="4:20" ht="15">
      <c r="D362" s="54"/>
      <c r="E362" s="54"/>
      <c r="F362" s="54"/>
      <c r="G362" s="54"/>
      <c r="H362" s="54"/>
      <c r="I362" s="54"/>
      <c r="J362" s="54"/>
      <c r="K362" s="54"/>
      <c r="L362" s="54"/>
      <c r="M362" s="54"/>
      <c r="N362" s="54"/>
      <c r="O362" s="54"/>
      <c r="P362" s="54"/>
      <c r="Q362" s="54"/>
      <c r="R362" s="54"/>
      <c r="S362" s="54"/>
      <c r="T362" s="54"/>
    </row>
    <row r="363" spans="4:20" ht="15">
      <c r="D363" s="54"/>
      <c r="E363" s="54"/>
      <c r="F363" s="54"/>
      <c r="G363" s="54"/>
      <c r="H363" s="54"/>
      <c r="I363" s="54"/>
      <c r="J363" s="54"/>
      <c r="K363" s="54"/>
      <c r="L363" s="54"/>
      <c r="M363" s="54"/>
      <c r="N363" s="54"/>
      <c r="O363" s="54"/>
      <c r="P363" s="54"/>
      <c r="Q363" s="54"/>
      <c r="R363" s="54"/>
      <c r="S363" s="54"/>
      <c r="T363" s="54"/>
    </row>
    <row r="364" spans="4:20" ht="15">
      <c r="D364" s="54"/>
      <c r="E364" s="54"/>
      <c r="F364" s="54"/>
      <c r="G364" s="54"/>
      <c r="H364" s="54"/>
      <c r="I364" s="54"/>
      <c r="J364" s="54"/>
      <c r="K364" s="54"/>
      <c r="L364" s="54"/>
      <c r="M364" s="54"/>
      <c r="N364" s="54"/>
      <c r="O364" s="54"/>
      <c r="P364" s="54"/>
      <c r="Q364" s="54"/>
      <c r="R364" s="54"/>
      <c r="S364" s="54"/>
      <c r="T364" s="54"/>
    </row>
    <row r="365" spans="4:20" ht="15">
      <c r="D365" s="54"/>
      <c r="E365" s="54"/>
      <c r="F365" s="54"/>
      <c r="G365" s="54"/>
      <c r="H365" s="54"/>
      <c r="I365" s="54"/>
      <c r="J365" s="54"/>
      <c r="K365" s="54"/>
      <c r="L365" s="54"/>
      <c r="M365" s="54"/>
      <c r="N365" s="54"/>
      <c r="O365" s="54"/>
      <c r="P365" s="54"/>
      <c r="Q365" s="54"/>
      <c r="R365" s="54"/>
      <c r="S365" s="54"/>
      <c r="T365" s="54"/>
    </row>
    <row r="366" spans="4:20" ht="15">
      <c r="D366" s="54"/>
      <c r="E366" s="54"/>
      <c r="F366" s="54"/>
      <c r="G366" s="54"/>
      <c r="H366" s="54"/>
      <c r="I366" s="54"/>
      <c r="J366" s="54"/>
      <c r="K366" s="54"/>
      <c r="L366" s="54"/>
      <c r="M366" s="54"/>
      <c r="N366" s="54"/>
      <c r="O366" s="54"/>
      <c r="P366" s="54"/>
      <c r="Q366" s="54"/>
      <c r="R366" s="54"/>
      <c r="S366" s="54"/>
      <c r="T366" s="54"/>
    </row>
    <row r="367" spans="4:20" ht="15">
      <c r="D367" s="54"/>
      <c r="E367" s="54"/>
      <c r="F367" s="54"/>
      <c r="G367" s="54"/>
      <c r="H367" s="54"/>
      <c r="I367" s="54"/>
      <c r="J367" s="54"/>
      <c r="K367" s="54"/>
      <c r="L367" s="54"/>
      <c r="M367" s="54"/>
      <c r="N367" s="54"/>
      <c r="O367" s="54"/>
      <c r="P367" s="54"/>
      <c r="Q367" s="54"/>
      <c r="R367" s="54"/>
      <c r="S367" s="54"/>
      <c r="T367" s="54"/>
    </row>
    <row r="368" spans="4:20" ht="15">
      <c r="D368" s="54"/>
      <c r="E368" s="54"/>
      <c r="F368" s="54"/>
      <c r="G368" s="54"/>
      <c r="H368" s="54"/>
      <c r="I368" s="54"/>
      <c r="J368" s="54"/>
      <c r="K368" s="54"/>
      <c r="L368" s="54"/>
      <c r="M368" s="54"/>
      <c r="N368" s="54"/>
      <c r="O368" s="54"/>
      <c r="P368" s="54"/>
      <c r="Q368" s="54"/>
      <c r="R368" s="54"/>
      <c r="S368" s="54"/>
      <c r="T368" s="54"/>
    </row>
    <row r="369" spans="4:20" ht="15">
      <c r="D369" s="54"/>
      <c r="E369" s="54"/>
      <c r="F369" s="54"/>
      <c r="G369" s="54"/>
      <c r="H369" s="54"/>
      <c r="I369" s="54"/>
      <c r="J369" s="54"/>
      <c r="K369" s="54"/>
      <c r="L369" s="54"/>
      <c r="M369" s="54"/>
      <c r="N369" s="54"/>
      <c r="O369" s="54"/>
      <c r="P369" s="54"/>
      <c r="Q369" s="54"/>
      <c r="R369" s="54"/>
      <c r="S369" s="54"/>
      <c r="T369" s="54"/>
    </row>
    <row r="370" spans="4:20" ht="15">
      <c r="D370" s="54"/>
      <c r="E370" s="54"/>
      <c r="F370" s="54"/>
      <c r="G370" s="54"/>
      <c r="H370" s="54"/>
      <c r="I370" s="54"/>
      <c r="J370" s="54"/>
      <c r="K370" s="54"/>
      <c r="L370" s="54"/>
      <c r="M370" s="54"/>
      <c r="N370" s="54"/>
      <c r="O370" s="54"/>
      <c r="P370" s="54"/>
      <c r="Q370" s="54"/>
      <c r="R370" s="54"/>
      <c r="S370" s="54"/>
      <c r="T370" s="54"/>
    </row>
    <row r="371" spans="4:20" ht="15">
      <c r="D371" s="54"/>
      <c r="E371" s="54"/>
      <c r="F371" s="54"/>
      <c r="G371" s="54"/>
      <c r="H371" s="54"/>
      <c r="I371" s="54"/>
      <c r="J371" s="54"/>
      <c r="K371" s="54"/>
      <c r="L371" s="54"/>
      <c r="M371" s="54"/>
      <c r="N371" s="54"/>
      <c r="O371" s="54"/>
      <c r="P371" s="54"/>
      <c r="Q371" s="54"/>
      <c r="R371" s="54"/>
      <c r="S371" s="54"/>
      <c r="T371" s="54"/>
    </row>
    <row r="372" spans="4:20" ht="15">
      <c r="D372" s="54"/>
      <c r="E372" s="54"/>
      <c r="F372" s="54"/>
      <c r="G372" s="54"/>
      <c r="H372" s="54"/>
      <c r="I372" s="54"/>
      <c r="J372" s="54"/>
      <c r="K372" s="54"/>
      <c r="L372" s="54"/>
      <c r="M372" s="54"/>
      <c r="N372" s="54"/>
      <c r="O372" s="54"/>
      <c r="P372" s="54"/>
      <c r="Q372" s="54"/>
      <c r="R372" s="54"/>
      <c r="S372" s="54"/>
      <c r="T372" s="54"/>
    </row>
    <row r="373" spans="4:20" ht="15">
      <c r="D373" s="54"/>
      <c r="E373" s="54"/>
      <c r="F373" s="54"/>
      <c r="G373" s="54"/>
      <c r="H373" s="54"/>
      <c r="I373" s="54"/>
      <c r="J373" s="54"/>
      <c r="K373" s="54"/>
      <c r="L373" s="54"/>
      <c r="M373" s="54"/>
      <c r="N373" s="54"/>
      <c r="O373" s="54"/>
      <c r="P373" s="54"/>
      <c r="Q373" s="54"/>
      <c r="R373" s="54"/>
      <c r="S373" s="54"/>
      <c r="T373" s="54"/>
    </row>
    <row r="374" spans="4:20" ht="15">
      <c r="D374" s="54"/>
      <c r="E374" s="54"/>
      <c r="F374" s="54"/>
      <c r="G374" s="54"/>
      <c r="H374" s="54"/>
      <c r="I374" s="54"/>
      <c r="J374" s="54"/>
      <c r="K374" s="54"/>
      <c r="L374" s="54"/>
      <c r="M374" s="54"/>
      <c r="N374" s="54"/>
      <c r="O374" s="54"/>
      <c r="P374" s="54"/>
      <c r="Q374" s="54"/>
      <c r="R374" s="54"/>
      <c r="S374" s="54"/>
      <c r="T374" s="54"/>
    </row>
    <row r="375" spans="4:20" ht="15">
      <c r="D375" s="54"/>
      <c r="E375" s="54"/>
      <c r="F375" s="54"/>
      <c r="G375" s="54"/>
      <c r="H375" s="54"/>
      <c r="I375" s="54"/>
      <c r="J375" s="54"/>
      <c r="K375" s="54"/>
      <c r="L375" s="54"/>
      <c r="M375" s="54"/>
      <c r="N375" s="54"/>
      <c r="O375" s="54"/>
      <c r="P375" s="54"/>
      <c r="Q375" s="54"/>
      <c r="R375" s="54"/>
      <c r="S375" s="54"/>
      <c r="T375" s="54"/>
    </row>
    <row r="376" spans="4:20" ht="15">
      <c r="D376" s="54"/>
      <c r="E376" s="54"/>
      <c r="F376" s="54"/>
      <c r="G376" s="54"/>
      <c r="H376" s="54"/>
      <c r="I376" s="54"/>
      <c r="J376" s="54"/>
      <c r="K376" s="54"/>
      <c r="L376" s="54"/>
      <c r="M376" s="54"/>
      <c r="N376" s="54"/>
      <c r="O376" s="54"/>
      <c r="P376" s="54"/>
      <c r="Q376" s="54"/>
      <c r="R376" s="54"/>
      <c r="S376" s="54"/>
      <c r="T376" s="54"/>
    </row>
    <row r="377" spans="4:20" ht="15">
      <c r="D377" s="54"/>
      <c r="E377" s="54"/>
      <c r="F377" s="54"/>
      <c r="G377" s="54"/>
      <c r="H377" s="54"/>
      <c r="I377" s="54"/>
      <c r="J377" s="54"/>
      <c r="K377" s="54"/>
      <c r="L377" s="54"/>
      <c r="M377" s="54"/>
      <c r="N377" s="54"/>
      <c r="O377" s="54"/>
      <c r="P377" s="54"/>
      <c r="Q377" s="54"/>
      <c r="R377" s="54"/>
      <c r="S377" s="54"/>
      <c r="T377" s="54"/>
    </row>
    <row r="378" spans="4:20" ht="15">
      <c r="D378" s="54"/>
      <c r="E378" s="54"/>
      <c r="F378" s="54"/>
      <c r="G378" s="54"/>
      <c r="H378" s="54"/>
      <c r="I378" s="54"/>
      <c r="J378" s="54"/>
      <c r="K378" s="54"/>
      <c r="L378" s="54"/>
      <c r="M378" s="54"/>
      <c r="N378" s="54"/>
      <c r="O378" s="54"/>
      <c r="P378" s="54"/>
      <c r="Q378" s="54"/>
      <c r="R378" s="54"/>
      <c r="S378" s="54"/>
      <c r="T378" s="54"/>
    </row>
    <row r="379" spans="4:20" ht="15">
      <c r="D379" s="54"/>
      <c r="E379" s="54"/>
      <c r="F379" s="54"/>
      <c r="G379" s="54"/>
      <c r="H379" s="54"/>
      <c r="I379" s="54"/>
      <c r="J379" s="54"/>
      <c r="K379" s="54"/>
      <c r="L379" s="54"/>
      <c r="M379" s="54"/>
      <c r="N379" s="54"/>
      <c r="O379" s="54"/>
      <c r="P379" s="54"/>
      <c r="Q379" s="54"/>
      <c r="R379" s="54"/>
      <c r="S379" s="54"/>
      <c r="T379" s="54"/>
    </row>
    <row r="380" spans="4:20" ht="15">
      <c r="D380" s="54"/>
      <c r="E380" s="54"/>
      <c r="F380" s="54"/>
      <c r="G380" s="54"/>
      <c r="H380" s="54"/>
      <c r="I380" s="54"/>
      <c r="J380" s="54"/>
      <c r="K380" s="54"/>
      <c r="L380" s="54"/>
      <c r="M380" s="54"/>
      <c r="N380" s="54"/>
      <c r="O380" s="54"/>
      <c r="P380" s="54"/>
      <c r="Q380" s="54"/>
      <c r="R380" s="54"/>
      <c r="S380" s="54"/>
      <c r="T380" s="54"/>
    </row>
    <row r="381" spans="4:20" ht="15">
      <c r="D381" s="54"/>
      <c r="E381" s="54"/>
      <c r="F381" s="54"/>
      <c r="G381" s="54"/>
      <c r="H381" s="54"/>
      <c r="I381" s="54"/>
      <c r="J381" s="54"/>
      <c r="K381" s="54"/>
      <c r="L381" s="54"/>
      <c r="M381" s="54"/>
      <c r="N381" s="54"/>
      <c r="O381" s="54"/>
      <c r="P381" s="54"/>
      <c r="Q381" s="54"/>
      <c r="R381" s="54"/>
      <c r="S381" s="54"/>
      <c r="T381" s="54"/>
    </row>
    <row r="382" spans="4:20" ht="15">
      <c r="D382" s="54"/>
      <c r="E382" s="54"/>
      <c r="F382" s="54"/>
      <c r="G382" s="54"/>
      <c r="H382" s="54"/>
      <c r="I382" s="54"/>
      <c r="J382" s="54"/>
      <c r="K382" s="54"/>
      <c r="L382" s="54"/>
      <c r="M382" s="54"/>
      <c r="N382" s="54"/>
      <c r="O382" s="54"/>
      <c r="P382" s="54"/>
      <c r="Q382" s="54"/>
      <c r="R382" s="54"/>
      <c r="S382" s="54"/>
      <c r="T382" s="54"/>
    </row>
    <row r="383" spans="4:20" ht="15">
      <c r="D383" s="54"/>
      <c r="E383" s="54"/>
      <c r="F383" s="54"/>
      <c r="G383" s="54"/>
      <c r="H383" s="54"/>
      <c r="I383" s="54"/>
      <c r="J383" s="54"/>
      <c r="K383" s="54"/>
      <c r="L383" s="54"/>
      <c r="M383" s="54"/>
      <c r="N383" s="54"/>
      <c r="O383" s="54"/>
      <c r="P383" s="54"/>
      <c r="Q383" s="54"/>
      <c r="R383" s="54"/>
      <c r="S383" s="54"/>
      <c r="T383" s="54"/>
    </row>
    <row r="384" spans="4:20" ht="15">
      <c r="D384" s="54"/>
      <c r="E384" s="54"/>
      <c r="F384" s="54"/>
      <c r="G384" s="54"/>
      <c r="H384" s="54"/>
      <c r="I384" s="54"/>
      <c r="J384" s="54"/>
      <c r="K384" s="54"/>
      <c r="L384" s="54"/>
      <c r="M384" s="54"/>
      <c r="N384" s="54"/>
      <c r="O384" s="54"/>
      <c r="P384" s="54"/>
      <c r="Q384" s="54"/>
      <c r="R384" s="54"/>
      <c r="S384" s="54"/>
      <c r="T384" s="54"/>
    </row>
    <row r="385" spans="4:20" ht="15">
      <c r="D385" s="54"/>
      <c r="E385" s="54"/>
      <c r="F385" s="54"/>
      <c r="G385" s="54"/>
      <c r="H385" s="54"/>
      <c r="I385" s="54"/>
      <c r="J385" s="54"/>
      <c r="K385" s="54"/>
      <c r="L385" s="54"/>
      <c r="M385" s="54"/>
      <c r="N385" s="54"/>
      <c r="O385" s="54"/>
      <c r="P385" s="54"/>
      <c r="Q385" s="54"/>
      <c r="R385" s="54"/>
      <c r="S385" s="54"/>
      <c r="T385" s="54"/>
    </row>
    <row r="386" spans="4:20" ht="15">
      <c r="D386" s="54"/>
      <c r="E386" s="54"/>
      <c r="F386" s="54"/>
      <c r="G386" s="54"/>
      <c r="H386" s="54"/>
      <c r="I386" s="54"/>
      <c r="J386" s="54"/>
      <c r="K386" s="54"/>
      <c r="L386" s="54"/>
      <c r="M386" s="54"/>
      <c r="N386" s="54"/>
      <c r="O386" s="54"/>
      <c r="P386" s="54"/>
      <c r="Q386" s="54"/>
      <c r="R386" s="54"/>
      <c r="S386" s="54"/>
      <c r="T386" s="54"/>
    </row>
    <row r="387" spans="4:20" ht="15">
      <c r="D387" s="54"/>
      <c r="E387" s="54"/>
      <c r="F387" s="54"/>
      <c r="G387" s="54"/>
      <c r="H387" s="54"/>
      <c r="I387" s="54"/>
      <c r="J387" s="54"/>
      <c r="K387" s="54"/>
      <c r="L387" s="54"/>
      <c r="M387" s="54"/>
      <c r="N387" s="54"/>
      <c r="O387" s="54"/>
      <c r="P387" s="54"/>
      <c r="Q387" s="54"/>
      <c r="R387" s="54"/>
      <c r="S387" s="54"/>
      <c r="T387" s="54"/>
    </row>
    <row r="388" spans="4:20" ht="15">
      <c r="D388" s="54"/>
      <c r="E388" s="54"/>
      <c r="F388" s="54"/>
      <c r="G388" s="54"/>
      <c r="H388" s="54"/>
      <c r="I388" s="54"/>
      <c r="J388" s="54"/>
      <c r="K388" s="54"/>
      <c r="L388" s="54"/>
      <c r="M388" s="54"/>
      <c r="N388" s="54"/>
      <c r="O388" s="54"/>
      <c r="P388" s="54"/>
      <c r="Q388" s="54"/>
      <c r="R388" s="54"/>
      <c r="S388" s="54"/>
      <c r="T388" s="54"/>
    </row>
    <row r="389" spans="4:20" ht="15">
      <c r="D389" s="54"/>
      <c r="E389" s="54"/>
      <c r="F389" s="54"/>
      <c r="G389" s="54"/>
      <c r="H389" s="54"/>
      <c r="I389" s="54"/>
      <c r="J389" s="54"/>
      <c r="K389" s="54"/>
      <c r="L389" s="54"/>
      <c r="M389" s="54"/>
      <c r="N389" s="54"/>
      <c r="O389" s="54"/>
      <c r="P389" s="54"/>
      <c r="Q389" s="54"/>
      <c r="R389" s="54"/>
      <c r="S389" s="54"/>
      <c r="T389" s="54"/>
    </row>
    <row r="390" spans="4:20" ht="15">
      <c r="D390" s="54"/>
      <c r="E390" s="54"/>
      <c r="F390" s="54"/>
      <c r="G390" s="54"/>
      <c r="H390" s="54"/>
      <c r="I390" s="54"/>
      <c r="J390" s="54"/>
      <c r="K390" s="54"/>
      <c r="L390" s="54"/>
      <c r="M390" s="54"/>
      <c r="N390" s="54"/>
      <c r="O390" s="54"/>
      <c r="P390" s="54"/>
      <c r="Q390" s="54"/>
      <c r="R390" s="54"/>
      <c r="S390" s="54"/>
      <c r="T390" s="54"/>
    </row>
    <row r="391" spans="4:20" ht="15">
      <c r="D391" s="54"/>
      <c r="E391" s="54"/>
      <c r="F391" s="54"/>
      <c r="G391" s="54"/>
      <c r="H391" s="54"/>
      <c r="I391" s="54"/>
      <c r="J391" s="54"/>
      <c r="K391" s="54"/>
      <c r="L391" s="54"/>
      <c r="M391" s="54"/>
      <c r="N391" s="54"/>
      <c r="O391" s="54"/>
      <c r="P391" s="54"/>
      <c r="Q391" s="54"/>
      <c r="R391" s="54"/>
      <c r="S391" s="54"/>
      <c r="T391" s="54"/>
    </row>
    <row r="392" spans="4:20" ht="15">
      <c r="D392" s="54"/>
      <c r="E392" s="54"/>
      <c r="F392" s="54"/>
      <c r="G392" s="54"/>
      <c r="H392" s="54"/>
      <c r="I392" s="54"/>
      <c r="J392" s="54"/>
      <c r="K392" s="54"/>
      <c r="L392" s="54"/>
      <c r="M392" s="54"/>
      <c r="N392" s="54"/>
      <c r="O392" s="54"/>
      <c r="P392" s="54"/>
      <c r="Q392" s="54"/>
      <c r="R392" s="54"/>
      <c r="S392" s="54"/>
      <c r="T392" s="54"/>
    </row>
    <row r="393" spans="4:20" ht="15">
      <c r="D393" s="54"/>
      <c r="E393" s="54"/>
      <c r="F393" s="54"/>
      <c r="G393" s="54"/>
      <c r="H393" s="54"/>
      <c r="I393" s="54"/>
      <c r="J393" s="54"/>
      <c r="K393" s="54"/>
      <c r="L393" s="54"/>
      <c r="M393" s="54"/>
      <c r="N393" s="54"/>
      <c r="O393" s="54"/>
      <c r="P393" s="54"/>
      <c r="Q393" s="54"/>
      <c r="R393" s="54"/>
      <c r="S393" s="54"/>
      <c r="T393" s="54"/>
    </row>
    <row r="394" spans="4:20" ht="15">
      <c r="D394" s="54"/>
      <c r="E394" s="54"/>
      <c r="F394" s="54"/>
      <c r="G394" s="54"/>
      <c r="H394" s="54"/>
      <c r="I394" s="54"/>
      <c r="J394" s="54"/>
      <c r="K394" s="54"/>
      <c r="L394" s="54"/>
      <c r="M394" s="54"/>
      <c r="N394" s="54"/>
      <c r="O394" s="54"/>
      <c r="P394" s="54"/>
      <c r="Q394" s="54"/>
      <c r="R394" s="54"/>
      <c r="S394" s="54"/>
      <c r="T394" s="54"/>
    </row>
    <row r="395" spans="4:20" ht="15">
      <c r="D395" s="54"/>
      <c r="E395" s="54"/>
      <c r="F395" s="54"/>
      <c r="G395" s="54"/>
      <c r="H395" s="54"/>
      <c r="I395" s="54"/>
      <c r="J395" s="54"/>
      <c r="K395" s="54"/>
      <c r="L395" s="54"/>
      <c r="M395" s="54"/>
      <c r="N395" s="54"/>
      <c r="O395" s="54"/>
      <c r="P395" s="54"/>
      <c r="Q395" s="54"/>
      <c r="R395" s="54"/>
      <c r="S395" s="54"/>
      <c r="T395" s="54"/>
    </row>
    <row r="396" spans="4:20" ht="15">
      <c r="D396" s="54"/>
      <c r="E396" s="54"/>
      <c r="F396" s="54"/>
      <c r="G396" s="54"/>
      <c r="H396" s="54"/>
      <c r="I396" s="54"/>
      <c r="J396" s="54"/>
      <c r="K396" s="54"/>
      <c r="L396" s="54"/>
      <c r="M396" s="54"/>
      <c r="N396" s="54"/>
      <c r="O396" s="54"/>
      <c r="P396" s="54"/>
      <c r="Q396" s="54"/>
      <c r="R396" s="54"/>
      <c r="S396" s="54"/>
      <c r="T396" s="54"/>
    </row>
    <row r="397" spans="4:20" ht="15">
      <c r="D397" s="54"/>
      <c r="E397" s="54"/>
      <c r="F397" s="54"/>
      <c r="G397" s="54"/>
      <c r="H397" s="54"/>
      <c r="I397" s="54"/>
      <c r="J397" s="54"/>
      <c r="K397" s="54"/>
      <c r="L397" s="54"/>
      <c r="M397" s="54"/>
      <c r="N397" s="54"/>
      <c r="O397" s="54"/>
      <c r="P397" s="54"/>
      <c r="Q397" s="54"/>
      <c r="R397" s="54"/>
      <c r="S397" s="54"/>
      <c r="T397" s="54"/>
    </row>
    <row r="398" spans="4:20" ht="15">
      <c r="D398" s="54"/>
      <c r="E398" s="54"/>
      <c r="F398" s="54"/>
      <c r="G398" s="54"/>
      <c r="H398" s="54"/>
      <c r="I398" s="54"/>
      <c r="J398" s="54"/>
      <c r="K398" s="54"/>
      <c r="L398" s="54"/>
      <c r="M398" s="54"/>
      <c r="N398" s="54"/>
      <c r="O398" s="54"/>
      <c r="P398" s="54"/>
      <c r="Q398" s="54"/>
      <c r="R398" s="54"/>
      <c r="S398" s="54"/>
      <c r="T398" s="54"/>
    </row>
    <row r="399" spans="4:20" ht="15">
      <c r="D399" s="54"/>
      <c r="E399" s="54"/>
      <c r="F399" s="54"/>
      <c r="G399" s="54"/>
      <c r="H399" s="54"/>
      <c r="I399" s="54"/>
      <c r="J399" s="54"/>
      <c r="K399" s="54"/>
      <c r="L399" s="54"/>
      <c r="M399" s="54"/>
      <c r="N399" s="54"/>
      <c r="O399" s="54"/>
      <c r="P399" s="54"/>
      <c r="Q399" s="54"/>
      <c r="R399" s="54"/>
      <c r="S399" s="54"/>
      <c r="T399" s="54"/>
    </row>
    <row r="400" spans="4:20" ht="15">
      <c r="D400" s="54"/>
      <c r="E400" s="54"/>
      <c r="F400" s="54"/>
      <c r="G400" s="54"/>
      <c r="H400" s="54"/>
      <c r="I400" s="54"/>
      <c r="J400" s="54"/>
      <c r="K400" s="54"/>
      <c r="L400" s="54"/>
      <c r="M400" s="54"/>
      <c r="N400" s="54"/>
      <c r="O400" s="54"/>
      <c r="P400" s="54"/>
      <c r="Q400" s="54"/>
      <c r="R400" s="54"/>
      <c r="S400" s="54"/>
      <c r="T400" s="54"/>
    </row>
    <row r="401" spans="4:20" ht="15">
      <c r="D401" s="54"/>
      <c r="E401" s="54"/>
      <c r="F401" s="54"/>
      <c r="G401" s="54"/>
      <c r="H401" s="54"/>
      <c r="I401" s="54"/>
      <c r="J401" s="54"/>
      <c r="K401" s="54"/>
      <c r="L401" s="54"/>
      <c r="M401" s="54"/>
      <c r="N401" s="54"/>
      <c r="O401" s="54"/>
      <c r="P401" s="54"/>
      <c r="Q401" s="54"/>
      <c r="R401" s="54"/>
      <c r="S401" s="54"/>
      <c r="T401" s="54"/>
    </row>
    <row r="402" spans="4:20" ht="15">
      <c r="D402" s="54"/>
      <c r="E402" s="54"/>
      <c r="F402" s="54"/>
      <c r="G402" s="54"/>
      <c r="H402" s="54"/>
      <c r="I402" s="54"/>
      <c r="J402" s="54"/>
      <c r="K402" s="54"/>
      <c r="L402" s="54"/>
      <c r="M402" s="54"/>
      <c r="N402" s="54"/>
      <c r="O402" s="54"/>
      <c r="P402" s="54"/>
      <c r="Q402" s="54"/>
      <c r="R402" s="54"/>
      <c r="S402" s="54"/>
      <c r="T402" s="54"/>
    </row>
    <row r="403" spans="4:20" ht="15">
      <c r="D403" s="54"/>
      <c r="E403" s="54"/>
      <c r="F403" s="54"/>
      <c r="G403" s="54"/>
      <c r="H403" s="54"/>
      <c r="I403" s="54"/>
      <c r="J403" s="54"/>
      <c r="K403" s="54"/>
      <c r="L403" s="54"/>
      <c r="M403" s="54"/>
      <c r="N403" s="54"/>
      <c r="O403" s="54"/>
      <c r="P403" s="54"/>
      <c r="Q403" s="54"/>
      <c r="R403" s="54"/>
      <c r="S403" s="54"/>
      <c r="T403" s="54"/>
    </row>
    <row r="404" spans="4:20" ht="15">
      <c r="D404" s="54"/>
      <c r="E404" s="54"/>
      <c r="F404" s="54"/>
      <c r="G404" s="54"/>
      <c r="H404" s="54"/>
      <c r="I404" s="54"/>
      <c r="J404" s="54"/>
      <c r="K404" s="54"/>
      <c r="L404" s="54"/>
      <c r="M404" s="54"/>
      <c r="N404" s="54"/>
      <c r="O404" s="54"/>
      <c r="P404" s="54"/>
      <c r="Q404" s="54"/>
      <c r="R404" s="54"/>
      <c r="S404" s="54"/>
      <c r="T404" s="54"/>
    </row>
    <row r="405" spans="4:20" ht="15">
      <c r="D405" s="54"/>
      <c r="E405" s="54"/>
      <c r="F405" s="54"/>
      <c r="G405" s="54"/>
      <c r="H405" s="54"/>
      <c r="I405" s="54"/>
      <c r="J405" s="54"/>
      <c r="K405" s="54"/>
      <c r="L405" s="54"/>
      <c r="M405" s="54"/>
      <c r="N405" s="54"/>
      <c r="O405" s="54"/>
      <c r="P405" s="54"/>
      <c r="Q405" s="54"/>
      <c r="R405" s="54"/>
      <c r="S405" s="54"/>
      <c r="T405" s="54"/>
    </row>
    <row r="406" spans="4:20" ht="15">
      <c r="D406" s="54"/>
      <c r="E406" s="54"/>
      <c r="F406" s="54"/>
      <c r="G406" s="54"/>
      <c r="H406" s="54"/>
      <c r="I406" s="54"/>
      <c r="J406" s="54"/>
      <c r="K406" s="54"/>
      <c r="L406" s="54"/>
      <c r="M406" s="54"/>
      <c r="N406" s="54"/>
      <c r="O406" s="54"/>
      <c r="P406" s="54"/>
      <c r="Q406" s="54"/>
      <c r="R406" s="54"/>
      <c r="S406" s="54"/>
      <c r="T406" s="54"/>
    </row>
    <row r="407" spans="4:20" ht="15">
      <c r="D407" s="54"/>
      <c r="E407" s="54"/>
      <c r="F407" s="54"/>
      <c r="G407" s="54"/>
      <c r="H407" s="54"/>
      <c r="I407" s="54"/>
      <c r="J407" s="54"/>
      <c r="K407" s="54"/>
      <c r="L407" s="54"/>
      <c r="M407" s="54"/>
      <c r="N407" s="54"/>
      <c r="O407" s="54"/>
      <c r="P407" s="54"/>
      <c r="Q407" s="54"/>
      <c r="R407" s="54"/>
      <c r="S407" s="54"/>
      <c r="T407" s="54"/>
    </row>
    <row r="408" spans="4:20" ht="15">
      <c r="D408" s="54"/>
      <c r="E408" s="54"/>
      <c r="F408" s="54"/>
      <c r="G408" s="54"/>
      <c r="H408" s="54"/>
      <c r="I408" s="54"/>
      <c r="J408" s="54"/>
      <c r="K408" s="54"/>
      <c r="L408" s="54"/>
      <c r="M408" s="54"/>
      <c r="N408" s="54"/>
      <c r="O408" s="54"/>
      <c r="P408" s="54"/>
      <c r="Q408" s="54"/>
      <c r="R408" s="54"/>
      <c r="S408" s="54"/>
      <c r="T408" s="54"/>
    </row>
    <row r="409" spans="4:20" ht="15">
      <c r="D409" s="54"/>
      <c r="E409" s="54"/>
      <c r="F409" s="54"/>
      <c r="G409" s="54"/>
      <c r="H409" s="54"/>
      <c r="I409" s="54"/>
      <c r="J409" s="54"/>
      <c r="K409" s="54"/>
      <c r="L409" s="54"/>
      <c r="M409" s="54"/>
      <c r="N409" s="54"/>
      <c r="O409" s="54"/>
      <c r="P409" s="54"/>
      <c r="Q409" s="54"/>
      <c r="R409" s="54"/>
      <c r="S409" s="54"/>
      <c r="T409" s="54"/>
    </row>
    <row r="410" spans="4:20" ht="15">
      <c r="D410" s="54"/>
      <c r="E410" s="54"/>
      <c r="F410" s="54"/>
      <c r="G410" s="54"/>
      <c r="H410" s="54"/>
      <c r="I410" s="54"/>
      <c r="J410" s="54"/>
      <c r="K410" s="54"/>
      <c r="L410" s="54"/>
      <c r="M410" s="54"/>
      <c r="N410" s="54"/>
      <c r="O410" s="54"/>
      <c r="P410" s="54"/>
      <c r="Q410" s="54"/>
      <c r="R410" s="54"/>
      <c r="S410" s="54"/>
      <c r="T410" s="54"/>
    </row>
    <row r="411" spans="4:20" ht="15">
      <c r="D411" s="54"/>
      <c r="E411" s="54"/>
      <c r="F411" s="54"/>
      <c r="G411" s="54"/>
      <c r="H411" s="54"/>
      <c r="I411" s="54"/>
      <c r="J411" s="54"/>
      <c r="K411" s="54"/>
      <c r="L411" s="54"/>
      <c r="M411" s="54"/>
      <c r="N411" s="54"/>
      <c r="O411" s="54"/>
      <c r="P411" s="54"/>
      <c r="Q411" s="54"/>
      <c r="R411" s="54"/>
      <c r="S411" s="54"/>
      <c r="T411" s="54"/>
    </row>
    <row r="412" spans="4:20" ht="15">
      <c r="D412" s="54"/>
      <c r="E412" s="54"/>
      <c r="F412" s="54"/>
      <c r="G412" s="54"/>
      <c r="H412" s="54"/>
      <c r="I412" s="54"/>
      <c r="J412" s="54"/>
      <c r="K412" s="54"/>
      <c r="L412" s="54"/>
      <c r="M412" s="54"/>
      <c r="N412" s="54"/>
      <c r="O412" s="54"/>
      <c r="P412" s="54"/>
      <c r="Q412" s="54"/>
      <c r="R412" s="54"/>
      <c r="S412" s="54"/>
      <c r="T412" s="54"/>
    </row>
    <row r="413" spans="4:20" ht="15">
      <c r="D413" s="54"/>
      <c r="E413" s="54"/>
      <c r="F413" s="54"/>
      <c r="G413" s="54"/>
      <c r="H413" s="54"/>
      <c r="I413" s="54"/>
      <c r="J413" s="54"/>
      <c r="K413" s="54"/>
      <c r="L413" s="54"/>
      <c r="M413" s="54"/>
      <c r="N413" s="54"/>
      <c r="O413" s="54"/>
      <c r="P413" s="54"/>
      <c r="Q413" s="54"/>
      <c r="R413" s="54"/>
      <c r="S413" s="54"/>
      <c r="T413" s="54"/>
    </row>
    <row r="414" spans="4:20" ht="15">
      <c r="D414" s="54"/>
      <c r="E414" s="54"/>
      <c r="F414" s="54"/>
      <c r="G414" s="54"/>
      <c r="H414" s="54"/>
      <c r="I414" s="54"/>
      <c r="J414" s="54"/>
      <c r="K414" s="54"/>
      <c r="L414" s="54"/>
      <c r="M414" s="54"/>
      <c r="N414" s="54"/>
      <c r="O414" s="54"/>
      <c r="P414" s="54"/>
      <c r="Q414" s="54"/>
      <c r="R414" s="54"/>
      <c r="S414" s="54"/>
      <c r="T414" s="54"/>
    </row>
    <row r="415" spans="4:20" ht="15">
      <c r="D415" s="54"/>
      <c r="E415" s="54"/>
      <c r="F415" s="54"/>
      <c r="G415" s="54"/>
      <c r="H415" s="54"/>
      <c r="I415" s="54"/>
      <c r="J415" s="54"/>
      <c r="K415" s="54"/>
      <c r="L415" s="54"/>
      <c r="M415" s="54"/>
      <c r="N415" s="54"/>
      <c r="O415" s="54"/>
      <c r="P415" s="54"/>
      <c r="Q415" s="54"/>
      <c r="R415" s="54"/>
      <c r="S415" s="54"/>
      <c r="T415" s="54"/>
    </row>
    <row r="416" spans="4:20" ht="15">
      <c r="D416" s="54"/>
      <c r="E416" s="54"/>
      <c r="F416" s="54"/>
      <c r="G416" s="54"/>
      <c r="H416" s="54"/>
      <c r="I416" s="54"/>
      <c r="J416" s="54"/>
      <c r="K416" s="54"/>
      <c r="L416" s="54"/>
      <c r="M416" s="54"/>
      <c r="N416" s="54"/>
      <c r="O416" s="54"/>
      <c r="P416" s="54"/>
      <c r="Q416" s="54"/>
      <c r="R416" s="54"/>
      <c r="S416" s="54"/>
      <c r="T416" s="54"/>
    </row>
    <row r="417" spans="4:20" ht="15">
      <c r="D417" s="54"/>
      <c r="E417" s="54"/>
      <c r="F417" s="54"/>
      <c r="G417" s="54"/>
      <c r="H417" s="54"/>
      <c r="I417" s="54"/>
      <c r="J417" s="54"/>
      <c r="K417" s="54"/>
      <c r="L417" s="54"/>
      <c r="M417" s="54"/>
      <c r="N417" s="54"/>
      <c r="O417" s="54"/>
      <c r="P417" s="54"/>
      <c r="Q417" s="54"/>
      <c r="R417" s="54"/>
      <c r="S417" s="54"/>
      <c r="T417" s="54"/>
    </row>
    <row r="418" spans="4:20" ht="15">
      <c r="D418" s="54"/>
      <c r="E418" s="54"/>
      <c r="F418" s="54"/>
      <c r="G418" s="54"/>
      <c r="H418" s="54"/>
      <c r="I418" s="54"/>
      <c r="J418" s="54"/>
      <c r="K418" s="54"/>
      <c r="L418" s="54"/>
      <c r="M418" s="54"/>
      <c r="N418" s="54"/>
      <c r="O418" s="54"/>
      <c r="P418" s="54"/>
      <c r="Q418" s="54"/>
      <c r="R418" s="54"/>
      <c r="S418" s="54"/>
      <c r="T418" s="54"/>
    </row>
    <row r="419" spans="4:20" ht="15">
      <c r="D419" s="54"/>
      <c r="E419" s="54"/>
      <c r="F419" s="54"/>
      <c r="G419" s="54"/>
      <c r="H419" s="54"/>
      <c r="I419" s="54"/>
      <c r="J419" s="54"/>
      <c r="K419" s="54"/>
      <c r="L419" s="54"/>
      <c r="M419" s="54"/>
      <c r="N419" s="54"/>
      <c r="O419" s="54"/>
      <c r="P419" s="54"/>
      <c r="Q419" s="54"/>
      <c r="R419" s="54"/>
      <c r="S419" s="54"/>
      <c r="T419" s="54"/>
    </row>
    <row r="420" spans="4:20" ht="15">
      <c r="D420" s="54"/>
      <c r="E420" s="54"/>
      <c r="F420" s="54"/>
      <c r="G420" s="54"/>
      <c r="H420" s="54"/>
      <c r="I420" s="54"/>
      <c r="J420" s="54"/>
      <c r="K420" s="54"/>
      <c r="L420" s="54"/>
      <c r="M420" s="54"/>
      <c r="N420" s="54"/>
      <c r="O420" s="54"/>
      <c r="P420" s="54"/>
      <c r="Q420" s="54"/>
      <c r="R420" s="54"/>
      <c r="S420" s="54"/>
      <c r="T420" s="54"/>
    </row>
    <row r="421" spans="4:20" ht="15">
      <c r="D421" s="54"/>
      <c r="E421" s="54"/>
      <c r="F421" s="54"/>
      <c r="G421" s="54"/>
      <c r="H421" s="54"/>
      <c r="I421" s="54"/>
      <c r="J421" s="54"/>
      <c r="K421" s="54"/>
      <c r="L421" s="54"/>
      <c r="M421" s="54"/>
      <c r="N421" s="54"/>
      <c r="O421" s="54"/>
      <c r="P421" s="54"/>
      <c r="Q421" s="54"/>
      <c r="R421" s="54"/>
      <c r="S421" s="54"/>
      <c r="T421" s="54"/>
    </row>
    <row r="422" spans="4:20" ht="15">
      <c r="D422" s="54"/>
      <c r="E422" s="54"/>
      <c r="F422" s="54"/>
      <c r="G422" s="54"/>
      <c r="H422" s="54"/>
      <c r="I422" s="54"/>
      <c r="J422" s="54"/>
      <c r="K422" s="54"/>
      <c r="L422" s="54"/>
      <c r="M422" s="54"/>
      <c r="N422" s="54"/>
      <c r="O422" s="54"/>
      <c r="P422" s="54"/>
      <c r="Q422" s="54"/>
      <c r="R422" s="54"/>
      <c r="S422" s="54"/>
      <c r="T422" s="54"/>
    </row>
    <row r="423" spans="4:20" ht="15">
      <c r="D423" s="54"/>
      <c r="E423" s="54"/>
      <c r="F423" s="54"/>
      <c r="G423" s="54"/>
      <c r="H423" s="54"/>
      <c r="I423" s="54"/>
      <c r="J423" s="54"/>
      <c r="K423" s="54"/>
      <c r="L423" s="54"/>
      <c r="M423" s="54"/>
      <c r="N423" s="54"/>
      <c r="O423" s="54"/>
      <c r="P423" s="54"/>
      <c r="Q423" s="54"/>
      <c r="R423" s="54"/>
      <c r="S423" s="54"/>
      <c r="T423" s="54"/>
    </row>
    <row r="424" spans="4:20" ht="15">
      <c r="D424" s="54"/>
      <c r="E424" s="54"/>
      <c r="F424" s="54"/>
      <c r="G424" s="54"/>
      <c r="H424" s="54"/>
      <c r="I424" s="54"/>
      <c r="J424" s="54"/>
      <c r="K424" s="54"/>
      <c r="L424" s="54"/>
      <c r="M424" s="54"/>
      <c r="N424" s="54"/>
      <c r="O424" s="54"/>
      <c r="P424" s="54"/>
      <c r="Q424" s="54"/>
      <c r="R424" s="54"/>
      <c r="S424" s="54"/>
      <c r="T424" s="54"/>
    </row>
    <row r="425" spans="4:20" ht="15">
      <c r="D425" s="54"/>
      <c r="E425" s="54"/>
      <c r="F425" s="54"/>
      <c r="G425" s="54"/>
      <c r="H425" s="54"/>
      <c r="I425" s="54"/>
      <c r="J425" s="54"/>
      <c r="K425" s="54"/>
      <c r="L425" s="54"/>
      <c r="M425" s="54"/>
      <c r="N425" s="54"/>
      <c r="O425" s="54"/>
      <c r="P425" s="54"/>
      <c r="Q425" s="54"/>
      <c r="R425" s="54"/>
      <c r="S425" s="54"/>
      <c r="T425" s="54"/>
    </row>
    <row r="426" spans="4:20" ht="15">
      <c r="D426" s="54"/>
      <c r="E426" s="54"/>
      <c r="F426" s="54"/>
      <c r="G426" s="54"/>
      <c r="H426" s="54"/>
      <c r="I426" s="54"/>
      <c r="J426" s="54"/>
      <c r="K426" s="54"/>
      <c r="L426" s="54"/>
      <c r="M426" s="54"/>
      <c r="N426" s="54"/>
      <c r="O426" s="54"/>
      <c r="P426" s="54"/>
      <c r="Q426" s="54"/>
      <c r="R426" s="54"/>
      <c r="S426" s="54"/>
      <c r="T426" s="54"/>
    </row>
    <row r="427" spans="4:20" ht="15">
      <c r="D427" s="54"/>
      <c r="E427" s="54"/>
      <c r="F427" s="54"/>
      <c r="G427" s="54"/>
      <c r="H427" s="54"/>
      <c r="I427" s="54"/>
      <c r="J427" s="54"/>
      <c r="K427" s="54"/>
      <c r="L427" s="54"/>
      <c r="M427" s="54"/>
      <c r="N427" s="54"/>
      <c r="O427" s="54"/>
      <c r="P427" s="54"/>
      <c r="Q427" s="54"/>
      <c r="R427" s="54"/>
      <c r="S427" s="54"/>
      <c r="T427" s="54"/>
    </row>
    <row r="428" spans="4:20" ht="15">
      <c r="D428" s="54"/>
      <c r="E428" s="54"/>
      <c r="F428" s="54"/>
      <c r="G428" s="54"/>
      <c r="H428" s="54"/>
      <c r="I428" s="54"/>
      <c r="J428" s="54"/>
      <c r="K428" s="54"/>
      <c r="L428" s="54"/>
      <c r="M428" s="54"/>
      <c r="N428" s="54"/>
      <c r="O428" s="54"/>
      <c r="P428" s="54"/>
      <c r="Q428" s="54"/>
      <c r="R428" s="54"/>
      <c r="S428" s="54"/>
      <c r="T428" s="54"/>
    </row>
    <row r="429" spans="4:20" ht="15">
      <c r="D429" s="54"/>
      <c r="E429" s="54"/>
      <c r="F429" s="54"/>
      <c r="G429" s="54"/>
      <c r="H429" s="54"/>
      <c r="I429" s="54"/>
      <c r="J429" s="54"/>
      <c r="K429" s="54"/>
      <c r="L429" s="54"/>
      <c r="M429" s="54"/>
      <c r="N429" s="54"/>
      <c r="O429" s="54"/>
      <c r="P429" s="54"/>
      <c r="Q429" s="54"/>
      <c r="R429" s="54"/>
      <c r="S429" s="54"/>
      <c r="T429" s="54"/>
    </row>
    <row r="430" spans="4:20" ht="15">
      <c r="D430" s="54"/>
      <c r="E430" s="54"/>
      <c r="F430" s="54"/>
      <c r="G430" s="54"/>
      <c r="H430" s="54"/>
      <c r="I430" s="54"/>
      <c r="J430" s="54"/>
      <c r="K430" s="54"/>
      <c r="L430" s="54"/>
      <c r="M430" s="54"/>
      <c r="N430" s="54"/>
      <c r="O430" s="54"/>
      <c r="P430" s="54"/>
      <c r="Q430" s="54"/>
      <c r="R430" s="54"/>
      <c r="S430" s="54"/>
      <c r="T430" s="54"/>
    </row>
    <row r="431" spans="4:20" ht="15">
      <c r="D431" s="54"/>
      <c r="E431" s="54"/>
      <c r="F431" s="54"/>
      <c r="G431" s="54"/>
      <c r="H431" s="54"/>
      <c r="I431" s="54"/>
      <c r="J431" s="54"/>
      <c r="K431" s="54"/>
      <c r="L431" s="54"/>
      <c r="M431" s="54"/>
      <c r="N431" s="54"/>
      <c r="O431" s="54"/>
      <c r="P431" s="54"/>
      <c r="Q431" s="54"/>
      <c r="R431" s="54"/>
      <c r="S431" s="54"/>
      <c r="T431" s="54"/>
    </row>
    <row r="432" spans="4:20" ht="15">
      <c r="D432" s="54"/>
      <c r="E432" s="54"/>
      <c r="F432" s="54"/>
      <c r="G432" s="54"/>
      <c r="H432" s="54"/>
      <c r="I432" s="54"/>
      <c r="J432" s="54"/>
      <c r="K432" s="54"/>
      <c r="L432" s="54"/>
      <c r="M432" s="54"/>
      <c r="N432" s="54"/>
      <c r="O432" s="54"/>
      <c r="P432" s="54"/>
      <c r="Q432" s="54"/>
      <c r="R432" s="54"/>
      <c r="S432" s="54"/>
      <c r="T432" s="54"/>
    </row>
    <row r="433" spans="4:20" ht="15">
      <c r="D433" s="54"/>
      <c r="E433" s="54"/>
      <c r="F433" s="54"/>
      <c r="G433" s="54"/>
      <c r="H433" s="54"/>
      <c r="I433" s="54"/>
      <c r="J433" s="54"/>
      <c r="K433" s="54"/>
      <c r="L433" s="54"/>
      <c r="M433" s="54"/>
      <c r="N433" s="54"/>
      <c r="O433" s="54"/>
      <c r="P433" s="54"/>
      <c r="Q433" s="54"/>
      <c r="R433" s="54"/>
      <c r="S433" s="54"/>
      <c r="T433" s="54"/>
    </row>
    <row r="434" spans="4:20" ht="15">
      <c r="D434" s="54"/>
      <c r="E434" s="54"/>
      <c r="F434" s="54"/>
      <c r="G434" s="54"/>
      <c r="H434" s="54"/>
      <c r="I434" s="54"/>
      <c r="J434" s="54"/>
      <c r="K434" s="54"/>
      <c r="L434" s="54"/>
      <c r="M434" s="54"/>
      <c r="N434" s="54"/>
      <c r="O434" s="54"/>
      <c r="P434" s="54"/>
      <c r="Q434" s="54"/>
      <c r="R434" s="54"/>
      <c r="S434" s="54"/>
      <c r="T434" s="54"/>
    </row>
    <row r="435" spans="4:20" ht="15">
      <c r="D435" s="54"/>
      <c r="E435" s="54"/>
      <c r="F435" s="54"/>
      <c r="G435" s="54"/>
      <c r="H435" s="54"/>
      <c r="I435" s="54"/>
      <c r="J435" s="54"/>
      <c r="K435" s="54"/>
      <c r="L435" s="54"/>
      <c r="M435" s="54"/>
      <c r="N435" s="54"/>
      <c r="O435" s="54"/>
      <c r="P435" s="54"/>
      <c r="Q435" s="54"/>
      <c r="R435" s="54"/>
      <c r="S435" s="54"/>
      <c r="T435" s="54"/>
    </row>
    <row r="436" spans="4:20" ht="15">
      <c r="D436" s="54"/>
      <c r="E436" s="54"/>
      <c r="F436" s="54"/>
      <c r="G436" s="54"/>
      <c r="H436" s="54"/>
      <c r="I436" s="54"/>
      <c r="J436" s="54"/>
      <c r="K436" s="54"/>
      <c r="L436" s="54"/>
      <c r="M436" s="54"/>
      <c r="N436" s="54"/>
      <c r="O436" s="54"/>
      <c r="P436" s="54"/>
      <c r="Q436" s="54"/>
      <c r="R436" s="54"/>
      <c r="S436" s="54"/>
      <c r="T436" s="54"/>
    </row>
    <row r="437" spans="4:20" ht="15">
      <c r="D437" s="54"/>
      <c r="E437" s="54"/>
      <c r="F437" s="54"/>
      <c r="G437" s="54"/>
      <c r="H437" s="54"/>
      <c r="I437" s="54"/>
      <c r="J437" s="54"/>
      <c r="K437" s="54"/>
      <c r="L437" s="54"/>
      <c r="M437" s="54"/>
      <c r="N437" s="54"/>
      <c r="O437" s="54"/>
      <c r="P437" s="54"/>
      <c r="Q437" s="54"/>
      <c r="R437" s="54"/>
      <c r="S437" s="54"/>
      <c r="T437" s="54"/>
    </row>
    <row r="438" spans="4:20" ht="15">
      <c r="D438" s="54"/>
      <c r="E438" s="54"/>
      <c r="F438" s="54"/>
      <c r="G438" s="54"/>
      <c r="H438" s="54"/>
      <c r="I438" s="54"/>
      <c r="J438" s="54"/>
      <c r="K438" s="54"/>
      <c r="L438" s="54"/>
      <c r="M438" s="54"/>
      <c r="N438" s="54"/>
      <c r="O438" s="54"/>
      <c r="P438" s="54"/>
      <c r="Q438" s="54"/>
      <c r="R438" s="54"/>
      <c r="S438" s="54"/>
      <c r="T438" s="54"/>
    </row>
    <row r="439" spans="4:20" ht="15">
      <c r="D439" s="54"/>
      <c r="E439" s="54"/>
      <c r="F439" s="54"/>
      <c r="G439" s="54"/>
      <c r="H439" s="54"/>
      <c r="I439" s="54"/>
      <c r="J439" s="54"/>
      <c r="K439" s="54"/>
      <c r="L439" s="54"/>
      <c r="M439" s="54"/>
      <c r="N439" s="54"/>
      <c r="O439" s="54"/>
      <c r="P439" s="54"/>
      <c r="Q439" s="54"/>
      <c r="R439" s="54"/>
      <c r="S439" s="54"/>
      <c r="T439" s="54"/>
    </row>
    <row r="440" spans="4:20" ht="15">
      <c r="D440" s="54"/>
      <c r="E440" s="54"/>
      <c r="F440" s="54"/>
      <c r="G440" s="54"/>
      <c r="H440" s="54"/>
      <c r="I440" s="54"/>
      <c r="J440" s="54"/>
      <c r="K440" s="54"/>
      <c r="L440" s="54"/>
      <c r="M440" s="54"/>
      <c r="N440" s="54"/>
      <c r="O440" s="54"/>
      <c r="P440" s="54"/>
      <c r="Q440" s="54"/>
      <c r="R440" s="54"/>
      <c r="S440" s="54"/>
      <c r="T440" s="54"/>
    </row>
    <row r="441" spans="4:20" ht="15">
      <c r="D441" s="54"/>
      <c r="E441" s="54"/>
      <c r="F441" s="54"/>
      <c r="G441" s="54"/>
      <c r="H441" s="54"/>
      <c r="I441" s="54"/>
      <c r="J441" s="54"/>
      <c r="K441" s="54"/>
      <c r="L441" s="54"/>
      <c r="M441" s="54"/>
      <c r="N441" s="54"/>
      <c r="O441" s="54"/>
      <c r="P441" s="54"/>
      <c r="Q441" s="54"/>
      <c r="R441" s="54"/>
      <c r="S441" s="54"/>
      <c r="T441" s="54"/>
    </row>
    <row r="442" spans="4:20" ht="15">
      <c r="D442" s="54"/>
      <c r="E442" s="54"/>
      <c r="F442" s="54"/>
      <c r="G442" s="54"/>
      <c r="H442" s="54"/>
      <c r="I442" s="54"/>
      <c r="J442" s="54"/>
      <c r="K442" s="54"/>
      <c r="L442" s="54"/>
      <c r="M442" s="54"/>
      <c r="N442" s="54"/>
      <c r="O442" s="54"/>
      <c r="P442" s="54"/>
      <c r="Q442" s="54"/>
      <c r="R442" s="54"/>
      <c r="S442" s="54"/>
      <c r="T442" s="54"/>
    </row>
    <row r="443" spans="4:20" ht="15">
      <c r="D443" s="54"/>
      <c r="E443" s="54"/>
      <c r="F443" s="54"/>
      <c r="G443" s="54"/>
      <c r="H443" s="54"/>
      <c r="I443" s="54"/>
      <c r="J443" s="54"/>
      <c r="K443" s="54"/>
      <c r="L443" s="54"/>
      <c r="M443" s="54"/>
      <c r="N443" s="54"/>
      <c r="O443" s="54"/>
      <c r="P443" s="54"/>
      <c r="Q443" s="54"/>
      <c r="R443" s="54"/>
      <c r="S443" s="54"/>
      <c r="T443" s="54"/>
    </row>
    <row r="444" spans="4:20" ht="15">
      <c r="D444" s="54"/>
      <c r="E444" s="54"/>
      <c r="F444" s="54"/>
      <c r="G444" s="54"/>
      <c r="H444" s="54"/>
      <c r="I444" s="54"/>
      <c r="J444" s="54"/>
      <c r="K444" s="54"/>
      <c r="L444" s="54"/>
      <c r="M444" s="54"/>
      <c r="N444" s="54"/>
      <c r="O444" s="54"/>
      <c r="P444" s="54"/>
      <c r="Q444" s="54"/>
      <c r="R444" s="54"/>
      <c r="S444" s="54"/>
      <c r="T444" s="54"/>
    </row>
    <row r="445" spans="4:20" ht="15">
      <c r="D445" s="54"/>
      <c r="E445" s="54"/>
      <c r="F445" s="54"/>
      <c r="G445" s="54"/>
      <c r="H445" s="54"/>
      <c r="I445" s="54"/>
      <c r="J445" s="54"/>
      <c r="K445" s="54"/>
      <c r="L445" s="54"/>
      <c r="M445" s="54"/>
      <c r="N445" s="54"/>
      <c r="O445" s="54"/>
      <c r="P445" s="54"/>
      <c r="Q445" s="54"/>
      <c r="R445" s="54"/>
      <c r="S445" s="54"/>
      <c r="T445" s="54"/>
    </row>
    <row r="446" spans="4:20" ht="15">
      <c r="D446" s="54"/>
      <c r="E446" s="54"/>
      <c r="F446" s="54"/>
      <c r="G446" s="54"/>
      <c r="H446" s="54"/>
      <c r="I446" s="54"/>
      <c r="J446" s="54"/>
      <c r="K446" s="54"/>
      <c r="L446" s="54"/>
      <c r="M446" s="54"/>
      <c r="N446" s="54"/>
      <c r="O446" s="54"/>
      <c r="P446" s="54"/>
      <c r="Q446" s="54"/>
      <c r="R446" s="54"/>
      <c r="S446" s="54"/>
      <c r="T446" s="54"/>
    </row>
    <row r="447" spans="4:20" ht="15">
      <c r="D447" s="54"/>
      <c r="E447" s="54"/>
      <c r="F447" s="54"/>
      <c r="G447" s="54"/>
      <c r="H447" s="54"/>
      <c r="I447" s="54"/>
      <c r="J447" s="54"/>
      <c r="K447" s="54"/>
      <c r="L447" s="54"/>
      <c r="M447" s="54"/>
      <c r="N447" s="54"/>
      <c r="O447" s="54"/>
      <c r="P447" s="54"/>
      <c r="Q447" s="54"/>
      <c r="R447" s="54"/>
      <c r="S447" s="54"/>
      <c r="T447" s="54"/>
    </row>
    <row r="448" spans="4:20" ht="15">
      <c r="D448" s="54"/>
      <c r="E448" s="54"/>
      <c r="F448" s="54"/>
      <c r="G448" s="54"/>
      <c r="H448" s="54"/>
      <c r="I448" s="54"/>
      <c r="J448" s="54"/>
      <c r="K448" s="54"/>
      <c r="L448" s="54"/>
      <c r="M448" s="54"/>
      <c r="N448" s="54"/>
      <c r="O448" s="54"/>
      <c r="P448" s="54"/>
      <c r="Q448" s="54"/>
      <c r="R448" s="54"/>
      <c r="S448" s="54"/>
      <c r="T448" s="54"/>
    </row>
    <row r="449" spans="4:20" ht="15">
      <c r="D449" s="54"/>
      <c r="E449" s="54"/>
      <c r="F449" s="54"/>
      <c r="G449" s="54"/>
      <c r="H449" s="54"/>
      <c r="I449" s="54"/>
      <c r="J449" s="54"/>
      <c r="K449" s="54"/>
      <c r="L449" s="54"/>
      <c r="M449" s="54"/>
      <c r="N449" s="54"/>
      <c r="O449" s="54"/>
      <c r="P449" s="54"/>
      <c r="Q449" s="54"/>
      <c r="R449" s="54"/>
      <c r="S449" s="54"/>
      <c r="T449" s="54"/>
    </row>
    <row r="450" spans="4:20" ht="15">
      <c r="D450" s="54"/>
      <c r="E450" s="54"/>
      <c r="F450" s="54"/>
      <c r="G450" s="54"/>
      <c r="H450" s="54"/>
      <c r="I450" s="54"/>
      <c r="J450" s="54"/>
      <c r="K450" s="54"/>
      <c r="L450" s="54"/>
      <c r="M450" s="54"/>
      <c r="N450" s="54"/>
      <c r="O450" s="54"/>
      <c r="P450" s="54"/>
      <c r="Q450" s="54"/>
      <c r="R450" s="54"/>
      <c r="S450" s="54"/>
      <c r="T450" s="54"/>
    </row>
    <row r="451" spans="4:20" ht="15">
      <c r="D451" s="54"/>
      <c r="E451" s="54"/>
      <c r="F451" s="54"/>
      <c r="G451" s="54"/>
      <c r="H451" s="54"/>
      <c r="I451" s="54"/>
      <c r="J451" s="54"/>
      <c r="K451" s="54"/>
      <c r="L451" s="54"/>
      <c r="M451" s="54"/>
      <c r="N451" s="54"/>
      <c r="O451" s="54"/>
      <c r="P451" s="54"/>
      <c r="Q451" s="54"/>
      <c r="R451" s="54"/>
      <c r="S451" s="54"/>
      <c r="T451" s="54"/>
    </row>
    <row r="452" spans="4:20" ht="15">
      <c r="D452" s="54"/>
      <c r="E452" s="54"/>
      <c r="F452" s="54"/>
      <c r="G452" s="54"/>
      <c r="H452" s="54"/>
      <c r="I452" s="54"/>
      <c r="J452" s="54"/>
      <c r="K452" s="54"/>
      <c r="L452" s="54"/>
      <c r="M452" s="54"/>
      <c r="N452" s="54"/>
      <c r="O452" s="54"/>
      <c r="P452" s="54"/>
      <c r="Q452" s="54"/>
      <c r="R452" s="54"/>
      <c r="S452" s="54"/>
      <c r="T452" s="54"/>
    </row>
    <row r="453" spans="4:20" ht="15">
      <c r="D453" s="54"/>
      <c r="E453" s="54"/>
      <c r="F453" s="54"/>
      <c r="G453" s="54"/>
      <c r="H453" s="54"/>
      <c r="I453" s="54"/>
      <c r="J453" s="54"/>
      <c r="K453" s="54"/>
      <c r="L453" s="54"/>
      <c r="M453" s="54"/>
      <c r="N453" s="54"/>
      <c r="O453" s="54"/>
      <c r="P453" s="54"/>
      <c r="Q453" s="54"/>
      <c r="R453" s="54"/>
      <c r="S453" s="54"/>
      <c r="T453" s="54"/>
    </row>
    <row r="454" spans="4:20" ht="15">
      <c r="D454" s="54"/>
      <c r="E454" s="54"/>
      <c r="F454" s="54"/>
      <c r="G454" s="54"/>
      <c r="H454" s="54"/>
      <c r="I454" s="54"/>
      <c r="J454" s="54"/>
      <c r="K454" s="54"/>
      <c r="L454" s="54"/>
      <c r="M454" s="54"/>
      <c r="N454" s="54"/>
      <c r="O454" s="54"/>
      <c r="P454" s="54"/>
      <c r="Q454" s="54"/>
      <c r="R454" s="54"/>
      <c r="S454" s="54"/>
      <c r="T454" s="54"/>
    </row>
    <row r="455" spans="4:20" ht="15">
      <c r="D455" s="54"/>
      <c r="E455" s="54"/>
      <c r="F455" s="54"/>
      <c r="G455" s="54"/>
      <c r="H455" s="54"/>
      <c r="I455" s="54"/>
      <c r="J455" s="54"/>
      <c r="K455" s="54"/>
      <c r="L455" s="54"/>
      <c r="M455" s="54"/>
      <c r="N455" s="54"/>
      <c r="O455" s="54"/>
      <c r="P455" s="54"/>
      <c r="Q455" s="54"/>
      <c r="R455" s="54"/>
      <c r="S455" s="54"/>
      <c r="T455" s="54"/>
    </row>
    <row r="456" spans="4:20" ht="15">
      <c r="D456" s="54"/>
      <c r="E456" s="54"/>
      <c r="F456" s="54"/>
      <c r="G456" s="54"/>
      <c r="H456" s="54"/>
      <c r="I456" s="54"/>
      <c r="J456" s="54"/>
      <c r="K456" s="54"/>
      <c r="L456" s="54"/>
      <c r="M456" s="54"/>
      <c r="N456" s="54"/>
      <c r="O456" s="54"/>
      <c r="P456" s="54"/>
      <c r="Q456" s="54"/>
      <c r="R456" s="54"/>
      <c r="S456" s="54"/>
      <c r="T456" s="54"/>
    </row>
    <row r="457" spans="4:20" ht="15">
      <c r="D457" s="54"/>
      <c r="E457" s="54"/>
      <c r="F457" s="54"/>
      <c r="G457" s="54"/>
      <c r="H457" s="54"/>
      <c r="I457" s="54"/>
      <c r="J457" s="54"/>
      <c r="K457" s="54"/>
      <c r="L457" s="54"/>
      <c r="M457" s="54"/>
      <c r="N457" s="54"/>
      <c r="O457" s="54"/>
      <c r="P457" s="54"/>
      <c r="Q457" s="54"/>
      <c r="R457" s="54"/>
      <c r="S457" s="54"/>
      <c r="T457" s="54"/>
    </row>
    <row r="458" spans="4:20" ht="15">
      <c r="D458" s="54"/>
      <c r="E458" s="54"/>
      <c r="F458" s="54"/>
      <c r="G458" s="54"/>
      <c r="H458" s="54"/>
      <c r="I458" s="54"/>
      <c r="J458" s="54"/>
      <c r="K458" s="54"/>
      <c r="L458" s="54"/>
      <c r="M458" s="54"/>
      <c r="N458" s="54"/>
      <c r="O458" s="54"/>
      <c r="P458" s="54"/>
      <c r="Q458" s="54"/>
      <c r="R458" s="54"/>
      <c r="S458" s="54"/>
      <c r="T458" s="54"/>
    </row>
    <row r="459" spans="4:20" ht="15">
      <c r="D459" s="54"/>
      <c r="E459" s="54"/>
      <c r="F459" s="54"/>
      <c r="G459" s="54"/>
      <c r="H459" s="54"/>
      <c r="I459" s="54"/>
      <c r="J459" s="54"/>
      <c r="K459" s="54"/>
      <c r="L459" s="54"/>
      <c r="M459" s="54"/>
      <c r="N459" s="54"/>
      <c r="O459" s="54"/>
      <c r="P459" s="54"/>
      <c r="Q459" s="54"/>
      <c r="R459" s="54"/>
      <c r="S459" s="54"/>
      <c r="T459" s="54"/>
    </row>
    <row r="460" spans="4:20" ht="15">
      <c r="D460" s="54"/>
      <c r="E460" s="54"/>
      <c r="F460" s="54"/>
      <c r="G460" s="54"/>
      <c r="H460" s="54"/>
      <c r="I460" s="54"/>
      <c r="J460" s="54"/>
      <c r="K460" s="54"/>
      <c r="L460" s="54"/>
      <c r="M460" s="54"/>
      <c r="N460" s="54"/>
      <c r="O460" s="54"/>
      <c r="P460" s="54"/>
      <c r="Q460" s="54"/>
      <c r="R460" s="54"/>
      <c r="S460" s="54"/>
      <c r="T460" s="54"/>
    </row>
    <row r="461" spans="4:20" ht="15">
      <c r="D461" s="54"/>
      <c r="E461" s="54"/>
      <c r="F461" s="54"/>
      <c r="G461" s="54"/>
      <c r="H461" s="54"/>
      <c r="I461" s="54"/>
      <c r="J461" s="54"/>
      <c r="K461" s="54"/>
      <c r="L461" s="54"/>
      <c r="M461" s="54"/>
      <c r="N461" s="54"/>
      <c r="O461" s="54"/>
      <c r="P461" s="54"/>
      <c r="Q461" s="54"/>
      <c r="R461" s="54"/>
      <c r="S461" s="54"/>
      <c r="T461" s="54"/>
    </row>
    <row r="462" spans="4:20" ht="15">
      <c r="D462" s="54"/>
      <c r="E462" s="54"/>
      <c r="F462" s="54"/>
      <c r="G462" s="54"/>
      <c r="H462" s="54"/>
      <c r="I462" s="54"/>
      <c r="J462" s="54"/>
      <c r="K462" s="54"/>
      <c r="L462" s="54"/>
      <c r="M462" s="54"/>
      <c r="N462" s="54"/>
      <c r="O462" s="54"/>
      <c r="P462" s="54"/>
      <c r="Q462" s="54"/>
      <c r="R462" s="54"/>
      <c r="S462" s="54"/>
      <c r="T462" s="54"/>
    </row>
    <row r="463" spans="4:20" ht="15">
      <c r="D463" s="54"/>
      <c r="E463" s="54"/>
      <c r="F463" s="54"/>
      <c r="G463" s="54"/>
      <c r="H463" s="54"/>
      <c r="I463" s="54"/>
      <c r="J463" s="54"/>
      <c r="K463" s="54"/>
      <c r="L463" s="54"/>
      <c r="M463" s="54"/>
      <c r="N463" s="54"/>
      <c r="O463" s="54"/>
      <c r="P463" s="54"/>
      <c r="Q463" s="54"/>
      <c r="R463" s="54"/>
      <c r="S463" s="54"/>
      <c r="T463" s="54"/>
    </row>
    <row r="464" spans="4:20" ht="15">
      <c r="D464" s="54"/>
      <c r="E464" s="54"/>
      <c r="F464" s="54"/>
      <c r="G464" s="54"/>
      <c r="H464" s="54"/>
      <c r="I464" s="54"/>
      <c r="J464" s="54"/>
      <c r="K464" s="54"/>
      <c r="L464" s="54"/>
      <c r="M464" s="54"/>
      <c r="N464" s="54"/>
      <c r="O464" s="54"/>
      <c r="P464" s="54"/>
      <c r="Q464" s="54"/>
      <c r="R464" s="54"/>
      <c r="S464" s="54"/>
      <c r="T464" s="54"/>
    </row>
    <row r="465" spans="4:20" ht="15">
      <c r="D465" s="54"/>
      <c r="E465" s="54"/>
      <c r="F465" s="54"/>
      <c r="G465" s="54"/>
      <c r="H465" s="54"/>
      <c r="I465" s="54"/>
      <c r="J465" s="54"/>
      <c r="K465" s="54"/>
      <c r="L465" s="54"/>
      <c r="M465" s="54"/>
      <c r="N465" s="54"/>
      <c r="O465" s="54"/>
      <c r="P465" s="54"/>
      <c r="Q465" s="54"/>
      <c r="R465" s="54"/>
      <c r="S465" s="54"/>
      <c r="T465" s="54"/>
    </row>
    <row r="466" spans="4:20" ht="15">
      <c r="D466" s="54"/>
      <c r="E466" s="54"/>
      <c r="F466" s="54"/>
      <c r="G466" s="54"/>
      <c r="H466" s="54"/>
      <c r="I466" s="54"/>
      <c r="J466" s="54"/>
      <c r="K466" s="54"/>
      <c r="L466" s="54"/>
      <c r="M466" s="54"/>
      <c r="N466" s="54"/>
      <c r="O466" s="54"/>
      <c r="P466" s="54"/>
      <c r="Q466" s="54"/>
      <c r="R466" s="54"/>
      <c r="S466" s="54"/>
      <c r="T466" s="54"/>
    </row>
    <row r="467" spans="4:20" ht="15">
      <c r="D467" s="54"/>
      <c r="E467" s="54"/>
      <c r="F467" s="54"/>
      <c r="G467" s="54"/>
      <c r="H467" s="54"/>
      <c r="I467" s="54"/>
      <c r="J467" s="54"/>
      <c r="K467" s="54"/>
      <c r="L467" s="54"/>
      <c r="M467" s="54"/>
      <c r="N467" s="54"/>
      <c r="O467" s="54"/>
      <c r="P467" s="54"/>
      <c r="Q467" s="54"/>
      <c r="R467" s="54"/>
      <c r="S467" s="54"/>
      <c r="T467" s="54"/>
    </row>
    <row r="468" spans="4:20" ht="15">
      <c r="D468" s="54"/>
      <c r="E468" s="54"/>
      <c r="F468" s="54"/>
      <c r="G468" s="54"/>
      <c r="H468" s="54"/>
      <c r="I468" s="54"/>
      <c r="J468" s="54"/>
      <c r="K468" s="54"/>
      <c r="L468" s="54"/>
      <c r="M468" s="54"/>
      <c r="N468" s="54"/>
      <c r="O468" s="54"/>
      <c r="P468" s="54"/>
      <c r="Q468" s="54"/>
      <c r="R468" s="54"/>
      <c r="S468" s="54"/>
      <c r="T468" s="54"/>
    </row>
    <row r="469" spans="4:20" ht="15">
      <c r="D469" s="54"/>
      <c r="E469" s="54"/>
      <c r="F469" s="54"/>
      <c r="G469" s="54"/>
      <c r="H469" s="54"/>
      <c r="I469" s="54"/>
      <c r="J469" s="54"/>
      <c r="K469" s="54"/>
      <c r="L469" s="54"/>
      <c r="M469" s="54"/>
      <c r="N469" s="54"/>
      <c r="O469" s="54"/>
      <c r="P469" s="54"/>
      <c r="Q469" s="54"/>
      <c r="R469" s="54"/>
      <c r="S469" s="54"/>
      <c r="T469" s="54"/>
    </row>
    <row r="470" spans="4:20" ht="15">
      <c r="D470" s="54"/>
      <c r="E470" s="54"/>
      <c r="F470" s="54"/>
      <c r="G470" s="54"/>
      <c r="H470" s="54"/>
      <c r="I470" s="54"/>
      <c r="J470" s="54"/>
      <c r="K470" s="54"/>
      <c r="L470" s="54"/>
      <c r="M470" s="54"/>
      <c r="N470" s="54"/>
      <c r="O470" s="54"/>
      <c r="P470" s="54"/>
      <c r="Q470" s="54"/>
      <c r="R470" s="54"/>
      <c r="S470" s="54"/>
      <c r="T470" s="54"/>
    </row>
    <row r="471" spans="4:20" ht="15">
      <c r="D471" s="54"/>
      <c r="E471" s="54"/>
      <c r="F471" s="54"/>
      <c r="G471" s="54"/>
      <c r="H471" s="54"/>
      <c r="I471" s="54"/>
      <c r="J471" s="54"/>
      <c r="K471" s="54"/>
      <c r="L471" s="54"/>
      <c r="M471" s="54"/>
      <c r="N471" s="54"/>
      <c r="O471" s="54"/>
      <c r="P471" s="54"/>
      <c r="Q471" s="54"/>
      <c r="R471" s="54"/>
      <c r="S471" s="54"/>
      <c r="T471" s="54"/>
    </row>
    <row r="472" spans="4:20" ht="15">
      <c r="D472" s="54"/>
      <c r="E472" s="54"/>
      <c r="F472" s="54"/>
      <c r="G472" s="54"/>
      <c r="H472" s="54"/>
      <c r="I472" s="54"/>
      <c r="J472" s="54"/>
      <c r="K472" s="54"/>
      <c r="L472" s="54"/>
      <c r="M472" s="54"/>
      <c r="N472" s="54"/>
      <c r="O472" s="54"/>
      <c r="P472" s="54"/>
      <c r="Q472" s="54"/>
      <c r="R472" s="54"/>
      <c r="S472" s="54"/>
      <c r="T472" s="54"/>
    </row>
    <row r="473" spans="4:20" ht="15">
      <c r="D473" s="54"/>
      <c r="E473" s="54"/>
      <c r="F473" s="54"/>
      <c r="G473" s="54"/>
      <c r="H473" s="54"/>
      <c r="I473" s="54"/>
      <c r="J473" s="54"/>
      <c r="K473" s="54"/>
      <c r="L473" s="54"/>
      <c r="M473" s="54"/>
      <c r="N473" s="54"/>
      <c r="O473" s="54"/>
      <c r="P473" s="54"/>
      <c r="Q473" s="54"/>
      <c r="R473" s="54"/>
      <c r="S473" s="54"/>
      <c r="T473" s="54"/>
    </row>
    <row r="474" spans="4:20" ht="15">
      <c r="D474" s="54"/>
      <c r="E474" s="54"/>
      <c r="F474" s="54"/>
      <c r="G474" s="54"/>
      <c r="H474" s="54"/>
      <c r="I474" s="54"/>
      <c r="J474" s="54"/>
      <c r="K474" s="54"/>
      <c r="L474" s="54"/>
      <c r="M474" s="54"/>
      <c r="N474" s="54"/>
      <c r="O474" s="54"/>
      <c r="P474" s="54"/>
      <c r="Q474" s="54"/>
      <c r="R474" s="54"/>
      <c r="S474" s="54"/>
      <c r="T474" s="54"/>
    </row>
    <row r="475" spans="4:20" ht="15">
      <c r="D475" s="54"/>
      <c r="E475" s="54"/>
      <c r="F475" s="54"/>
      <c r="G475" s="54"/>
      <c r="H475" s="54"/>
      <c r="I475" s="54"/>
      <c r="J475" s="54"/>
      <c r="K475" s="54"/>
      <c r="L475" s="54"/>
      <c r="M475" s="54"/>
      <c r="N475" s="54"/>
      <c r="O475" s="54"/>
      <c r="P475" s="54"/>
      <c r="Q475" s="54"/>
      <c r="R475" s="54"/>
      <c r="S475" s="54"/>
      <c r="T475" s="54"/>
    </row>
    <row r="476" spans="4:20" ht="15">
      <c r="D476" s="54"/>
      <c r="E476" s="54"/>
      <c r="F476" s="54"/>
      <c r="G476" s="54"/>
      <c r="H476" s="54"/>
      <c r="I476" s="54"/>
      <c r="J476" s="54"/>
      <c r="K476" s="54"/>
      <c r="L476" s="54"/>
      <c r="M476" s="54"/>
      <c r="N476" s="54"/>
      <c r="O476" s="54"/>
      <c r="P476" s="54"/>
      <c r="Q476" s="54"/>
      <c r="R476" s="54"/>
      <c r="S476" s="54"/>
      <c r="T476" s="54"/>
    </row>
    <row r="477" spans="4:20" ht="15">
      <c r="D477" s="54"/>
      <c r="E477" s="54"/>
      <c r="F477" s="54"/>
      <c r="G477" s="54"/>
      <c r="H477" s="54"/>
      <c r="I477" s="54"/>
      <c r="J477" s="54"/>
      <c r="K477" s="54"/>
      <c r="L477" s="54"/>
      <c r="M477" s="54"/>
      <c r="N477" s="54"/>
      <c r="O477" s="54"/>
      <c r="P477" s="54"/>
      <c r="Q477" s="54"/>
      <c r="R477" s="54"/>
      <c r="S477" s="54"/>
      <c r="T477" s="54"/>
    </row>
    <row r="478" spans="4:20" ht="15">
      <c r="D478" s="54"/>
      <c r="E478" s="54"/>
      <c r="F478" s="54"/>
      <c r="G478" s="54"/>
      <c r="H478" s="54"/>
      <c r="I478" s="54"/>
      <c r="J478" s="54"/>
      <c r="K478" s="54"/>
      <c r="L478" s="54"/>
      <c r="M478" s="54"/>
      <c r="N478" s="54"/>
      <c r="O478" s="54"/>
      <c r="P478" s="54"/>
      <c r="Q478" s="54"/>
      <c r="R478" s="54"/>
      <c r="S478" s="54"/>
      <c r="T478" s="54"/>
    </row>
    <row r="479" spans="4:20" ht="15">
      <c r="D479" s="54"/>
      <c r="E479" s="54"/>
      <c r="F479" s="54"/>
      <c r="G479" s="54"/>
      <c r="H479" s="54"/>
      <c r="I479" s="54"/>
      <c r="J479" s="54"/>
      <c r="K479" s="54"/>
      <c r="L479" s="54"/>
      <c r="M479" s="54"/>
      <c r="N479" s="54"/>
      <c r="O479" s="54"/>
      <c r="P479" s="54"/>
      <c r="Q479" s="54"/>
      <c r="R479" s="54"/>
      <c r="S479" s="54"/>
      <c r="T479" s="54"/>
    </row>
    <row r="480" spans="4:20" ht="15">
      <c r="D480" s="54"/>
      <c r="E480" s="54"/>
      <c r="F480" s="54"/>
      <c r="G480" s="54"/>
      <c r="H480" s="54"/>
      <c r="I480" s="54"/>
      <c r="J480" s="54"/>
      <c r="K480" s="54"/>
      <c r="L480" s="54"/>
      <c r="M480" s="54"/>
      <c r="N480" s="54"/>
      <c r="O480" s="54"/>
      <c r="P480" s="54"/>
      <c r="Q480" s="54"/>
      <c r="R480" s="54"/>
      <c r="S480" s="54"/>
      <c r="T480" s="54"/>
    </row>
    <row r="481" spans="4:20" ht="15">
      <c r="D481" s="54"/>
      <c r="E481" s="54"/>
      <c r="F481" s="54"/>
      <c r="G481" s="54"/>
      <c r="H481" s="54"/>
      <c r="I481" s="54"/>
      <c r="J481" s="54"/>
      <c r="K481" s="54"/>
      <c r="L481" s="54"/>
      <c r="M481" s="54"/>
      <c r="N481" s="54"/>
      <c r="O481" s="54"/>
      <c r="P481" s="54"/>
      <c r="Q481" s="54"/>
      <c r="R481" s="54"/>
      <c r="S481" s="54"/>
      <c r="T481" s="54"/>
    </row>
    <row r="482" spans="4:20" ht="15">
      <c r="D482" s="54"/>
      <c r="E482" s="54"/>
      <c r="F482" s="54"/>
      <c r="G482" s="54"/>
      <c r="H482" s="54"/>
      <c r="I482" s="54"/>
      <c r="J482" s="54"/>
      <c r="K482" s="54"/>
      <c r="L482" s="54"/>
      <c r="M482" s="54"/>
      <c r="N482" s="54"/>
      <c r="O482" s="54"/>
      <c r="P482" s="54"/>
      <c r="Q482" s="54"/>
      <c r="R482" s="54"/>
      <c r="S482" s="54"/>
      <c r="T482" s="54"/>
    </row>
    <row r="483" spans="4:20" ht="15">
      <c r="D483" s="54"/>
      <c r="E483" s="54"/>
      <c r="F483" s="54"/>
      <c r="G483" s="54"/>
      <c r="H483" s="54"/>
      <c r="I483" s="54"/>
      <c r="J483" s="54"/>
      <c r="K483" s="54"/>
      <c r="L483" s="54"/>
      <c r="M483" s="54"/>
      <c r="N483" s="54"/>
      <c r="O483" s="54"/>
      <c r="P483" s="54"/>
      <c r="Q483" s="54"/>
      <c r="R483" s="54"/>
      <c r="S483" s="54"/>
      <c r="T483" s="54"/>
    </row>
    <row r="484" spans="4:20" ht="15">
      <c r="D484" s="54"/>
      <c r="E484" s="54"/>
      <c r="F484" s="54"/>
      <c r="G484" s="54"/>
      <c r="H484" s="54"/>
      <c r="I484" s="54"/>
      <c r="J484" s="54"/>
      <c r="K484" s="54"/>
      <c r="L484" s="54"/>
      <c r="M484" s="54"/>
      <c r="N484" s="54"/>
      <c r="O484" s="54"/>
      <c r="P484" s="54"/>
      <c r="Q484" s="54"/>
      <c r="R484" s="54"/>
      <c r="S484" s="54"/>
      <c r="T484" s="54"/>
    </row>
    <row r="485" spans="4:20" ht="15">
      <c r="D485" s="54"/>
      <c r="E485" s="54"/>
      <c r="F485" s="54"/>
      <c r="G485" s="54"/>
      <c r="H485" s="54"/>
      <c r="I485" s="54"/>
      <c r="J485" s="54"/>
      <c r="K485" s="54"/>
      <c r="L485" s="54"/>
      <c r="M485" s="54"/>
      <c r="N485" s="54"/>
      <c r="O485" s="54"/>
      <c r="P485" s="54"/>
      <c r="Q485" s="54"/>
      <c r="R485" s="54"/>
      <c r="S485" s="54"/>
      <c r="T485" s="54"/>
    </row>
    <row r="486" spans="4:20" ht="15">
      <c r="D486" s="54"/>
      <c r="E486" s="54"/>
      <c r="F486" s="54"/>
      <c r="G486" s="54"/>
      <c r="H486" s="54"/>
      <c r="I486" s="54"/>
      <c r="J486" s="54"/>
      <c r="K486" s="54"/>
      <c r="L486" s="54"/>
      <c r="M486" s="54"/>
      <c r="N486" s="54"/>
      <c r="O486" s="54"/>
      <c r="P486" s="54"/>
      <c r="Q486" s="54"/>
      <c r="R486" s="54"/>
      <c r="S486" s="54"/>
      <c r="T486" s="54"/>
    </row>
    <row r="487" spans="4:20" ht="15">
      <c r="D487" s="54"/>
      <c r="E487" s="54"/>
      <c r="F487" s="54"/>
      <c r="G487" s="54"/>
      <c r="H487" s="54"/>
      <c r="I487" s="54"/>
      <c r="J487" s="54"/>
      <c r="K487" s="54"/>
      <c r="L487" s="54"/>
      <c r="M487" s="54"/>
      <c r="N487" s="54"/>
      <c r="O487" s="54"/>
      <c r="P487" s="54"/>
      <c r="Q487" s="54"/>
      <c r="R487" s="54"/>
      <c r="S487" s="54"/>
      <c r="T487" s="54"/>
    </row>
    <row r="488" spans="4:20" ht="15">
      <c r="D488" s="54"/>
      <c r="E488" s="54"/>
      <c r="F488" s="54"/>
      <c r="G488" s="54"/>
      <c r="H488" s="54"/>
      <c r="I488" s="54"/>
      <c r="J488" s="54"/>
      <c r="K488" s="54"/>
      <c r="L488" s="54"/>
      <c r="M488" s="54"/>
      <c r="N488" s="54"/>
      <c r="O488" s="54"/>
      <c r="P488" s="54"/>
      <c r="Q488" s="54"/>
      <c r="R488" s="54"/>
      <c r="S488" s="54"/>
      <c r="T488" s="54"/>
    </row>
    <row r="489" spans="4:20" ht="15">
      <c r="D489" s="54"/>
      <c r="E489" s="54"/>
      <c r="F489" s="54"/>
      <c r="G489" s="54"/>
      <c r="H489" s="54"/>
      <c r="I489" s="54"/>
      <c r="J489" s="54"/>
      <c r="K489" s="54"/>
      <c r="L489" s="54"/>
      <c r="M489" s="54"/>
      <c r="N489" s="54"/>
      <c r="O489" s="54"/>
      <c r="P489" s="54"/>
      <c r="Q489" s="54"/>
      <c r="R489" s="54"/>
      <c r="S489" s="54"/>
      <c r="T489" s="54"/>
    </row>
    <row r="490" spans="4:20" ht="15">
      <c r="D490" s="54"/>
      <c r="E490" s="54"/>
      <c r="F490" s="54"/>
      <c r="G490" s="54"/>
      <c r="H490" s="54"/>
      <c r="I490" s="54"/>
      <c r="J490" s="54"/>
      <c r="K490" s="54"/>
      <c r="L490" s="54"/>
      <c r="M490" s="54"/>
      <c r="N490" s="54"/>
      <c r="O490" s="54"/>
      <c r="P490" s="54"/>
      <c r="Q490" s="54"/>
      <c r="R490" s="54"/>
      <c r="S490" s="54"/>
      <c r="T490" s="54"/>
    </row>
    <row r="491" spans="4:20" ht="15">
      <c r="D491" s="54"/>
      <c r="E491" s="54"/>
      <c r="F491" s="54"/>
      <c r="G491" s="54"/>
      <c r="H491" s="54"/>
      <c r="I491" s="54"/>
      <c r="J491" s="54"/>
      <c r="K491" s="54"/>
      <c r="L491" s="54"/>
      <c r="M491" s="54"/>
      <c r="N491" s="54"/>
      <c r="O491" s="54"/>
      <c r="P491" s="54"/>
      <c r="Q491" s="54"/>
      <c r="R491" s="54"/>
      <c r="S491" s="54"/>
      <c r="T491" s="54"/>
    </row>
    <row r="492" spans="4:20" ht="15">
      <c r="D492" s="54"/>
      <c r="E492" s="54"/>
      <c r="F492" s="54"/>
      <c r="G492" s="54"/>
      <c r="H492" s="54"/>
      <c r="I492" s="54"/>
      <c r="J492" s="54"/>
      <c r="K492" s="54"/>
      <c r="L492" s="54"/>
      <c r="M492" s="54"/>
      <c r="N492" s="54"/>
      <c r="O492" s="54"/>
      <c r="P492" s="54"/>
      <c r="Q492" s="54"/>
      <c r="R492" s="54"/>
      <c r="S492" s="54"/>
      <c r="T492" s="54"/>
    </row>
    <row r="493" spans="4:20" ht="15">
      <c r="D493" s="54"/>
      <c r="E493" s="54"/>
      <c r="F493" s="54"/>
      <c r="G493" s="54"/>
      <c r="H493" s="54"/>
      <c r="I493" s="54"/>
      <c r="J493" s="54"/>
      <c r="K493" s="54"/>
      <c r="L493" s="54"/>
      <c r="M493" s="54"/>
      <c r="N493" s="54"/>
      <c r="O493" s="54"/>
      <c r="P493" s="54"/>
      <c r="Q493" s="54"/>
      <c r="R493" s="54"/>
      <c r="S493" s="54"/>
      <c r="T493" s="54"/>
    </row>
    <row r="494" spans="4:20" ht="15">
      <c r="D494" s="54"/>
      <c r="E494" s="54"/>
      <c r="F494" s="54"/>
      <c r="G494" s="54"/>
      <c r="H494" s="54"/>
      <c r="I494" s="54"/>
      <c r="J494" s="54"/>
      <c r="K494" s="54"/>
      <c r="L494" s="54"/>
      <c r="M494" s="54"/>
      <c r="N494" s="54"/>
      <c r="O494" s="54"/>
      <c r="P494" s="54"/>
      <c r="Q494" s="54"/>
      <c r="R494" s="54"/>
      <c r="S494" s="54"/>
      <c r="T494" s="54"/>
    </row>
    <row r="495" spans="4:20" ht="15">
      <c r="D495" s="54"/>
      <c r="E495" s="54"/>
      <c r="F495" s="54"/>
      <c r="G495" s="54"/>
      <c r="H495" s="54"/>
      <c r="I495" s="54"/>
      <c r="J495" s="54"/>
      <c r="K495" s="54"/>
      <c r="L495" s="54"/>
      <c r="M495" s="54"/>
      <c r="N495" s="54"/>
      <c r="O495" s="54"/>
      <c r="P495" s="54"/>
      <c r="Q495" s="54"/>
      <c r="R495" s="54"/>
      <c r="S495" s="54"/>
      <c r="T495" s="54"/>
    </row>
    <row r="496" spans="4:20" ht="15">
      <c r="D496" s="54"/>
      <c r="E496" s="54"/>
      <c r="F496" s="54"/>
      <c r="G496" s="54"/>
      <c r="H496" s="54"/>
      <c r="I496" s="54"/>
      <c r="J496" s="54"/>
      <c r="K496" s="54"/>
      <c r="L496" s="54"/>
      <c r="M496" s="54"/>
      <c r="N496" s="54"/>
      <c r="O496" s="54"/>
      <c r="P496" s="54"/>
      <c r="Q496" s="54"/>
      <c r="R496" s="54"/>
      <c r="S496" s="54"/>
      <c r="T496" s="54"/>
    </row>
    <row r="497" spans="4:20" ht="15">
      <c r="D497" s="54"/>
      <c r="E497" s="54"/>
      <c r="F497" s="54"/>
      <c r="G497" s="54"/>
      <c r="H497" s="54"/>
      <c r="I497" s="54"/>
      <c r="J497" s="54"/>
      <c r="K497" s="54"/>
      <c r="L497" s="54"/>
      <c r="M497" s="54"/>
      <c r="N497" s="54"/>
      <c r="O497" s="54"/>
      <c r="P497" s="54"/>
      <c r="Q497" s="54"/>
      <c r="R497" s="54"/>
      <c r="S497" s="54"/>
      <c r="T497" s="54"/>
    </row>
    <row r="498" spans="4:20" ht="15">
      <c r="D498" s="54"/>
      <c r="E498" s="54"/>
      <c r="F498" s="54"/>
      <c r="G498" s="54"/>
      <c r="H498" s="54"/>
      <c r="I498" s="54"/>
      <c r="J498" s="54"/>
      <c r="K498" s="54"/>
      <c r="L498" s="54"/>
      <c r="M498" s="54"/>
      <c r="N498" s="54"/>
      <c r="O498" s="54"/>
      <c r="P498" s="54"/>
      <c r="Q498" s="54"/>
      <c r="R498" s="54"/>
      <c r="S498" s="54"/>
      <c r="T498" s="54"/>
    </row>
    <row r="499" spans="4:20" ht="15">
      <c r="D499" s="54"/>
      <c r="E499" s="54"/>
      <c r="F499" s="54"/>
      <c r="G499" s="54"/>
      <c r="H499" s="54"/>
      <c r="I499" s="54"/>
      <c r="J499" s="54"/>
      <c r="K499" s="54"/>
      <c r="L499" s="54"/>
      <c r="M499" s="54"/>
      <c r="N499" s="54"/>
      <c r="O499" s="54"/>
      <c r="P499" s="54"/>
      <c r="Q499" s="54"/>
      <c r="R499" s="54"/>
      <c r="S499" s="54"/>
      <c r="T499" s="54"/>
    </row>
    <row r="500" spans="4:20" ht="15">
      <c r="D500" s="54"/>
      <c r="E500" s="54"/>
      <c r="F500" s="54"/>
      <c r="G500" s="54"/>
      <c r="H500" s="54"/>
      <c r="I500" s="54"/>
      <c r="J500" s="54"/>
      <c r="K500" s="54"/>
      <c r="L500" s="54"/>
      <c r="M500" s="54"/>
      <c r="N500" s="54"/>
      <c r="O500" s="54"/>
      <c r="P500" s="54"/>
      <c r="Q500" s="54"/>
      <c r="R500" s="54"/>
      <c r="S500" s="54"/>
      <c r="T500" s="54"/>
    </row>
    <row r="501" spans="4:20" ht="15">
      <c r="D501" s="54"/>
      <c r="E501" s="54"/>
      <c r="F501" s="54"/>
      <c r="G501" s="54"/>
      <c r="H501" s="54"/>
      <c r="I501" s="54"/>
      <c r="J501" s="54"/>
      <c r="K501" s="54"/>
      <c r="L501" s="54"/>
      <c r="M501" s="54"/>
      <c r="N501" s="54"/>
      <c r="O501" s="54"/>
      <c r="P501" s="54"/>
      <c r="Q501" s="54"/>
      <c r="R501" s="54"/>
      <c r="S501" s="54"/>
      <c r="T501" s="54"/>
    </row>
    <row r="502" spans="4:20" ht="15">
      <c r="D502" s="54"/>
      <c r="E502" s="54"/>
      <c r="F502" s="54"/>
      <c r="G502" s="54"/>
      <c r="H502" s="54"/>
      <c r="I502" s="54"/>
      <c r="J502" s="54"/>
      <c r="K502" s="54"/>
      <c r="L502" s="54"/>
      <c r="M502" s="54"/>
      <c r="N502" s="54"/>
      <c r="O502" s="54"/>
      <c r="P502" s="54"/>
      <c r="Q502" s="54"/>
      <c r="R502" s="54"/>
      <c r="S502" s="54"/>
      <c r="T502" s="54"/>
    </row>
    <row r="503" spans="4:20" ht="15">
      <c r="D503" s="54"/>
      <c r="E503" s="54"/>
      <c r="F503" s="54"/>
      <c r="G503" s="54"/>
      <c r="H503" s="54"/>
      <c r="I503" s="54"/>
      <c r="J503" s="54"/>
      <c r="K503" s="54"/>
      <c r="L503" s="54"/>
      <c r="M503" s="54"/>
      <c r="N503" s="54"/>
      <c r="O503" s="54"/>
      <c r="P503" s="54"/>
      <c r="Q503" s="54"/>
      <c r="R503" s="54"/>
      <c r="S503" s="54"/>
      <c r="T503" s="54"/>
    </row>
    <row r="504" spans="4:20" ht="15">
      <c r="D504" s="54"/>
      <c r="E504" s="54"/>
      <c r="F504" s="54"/>
      <c r="G504" s="54"/>
      <c r="H504" s="54"/>
      <c r="I504" s="54"/>
      <c r="J504" s="54"/>
      <c r="K504" s="54"/>
      <c r="L504" s="54"/>
      <c r="M504" s="54"/>
      <c r="N504" s="54"/>
      <c r="O504" s="54"/>
      <c r="P504" s="54"/>
      <c r="Q504" s="54"/>
      <c r="R504" s="54"/>
      <c r="S504" s="54"/>
      <c r="T504" s="54"/>
    </row>
    <row r="505" spans="4:20" ht="15">
      <c r="D505" s="54"/>
      <c r="E505" s="54"/>
      <c r="F505" s="54"/>
      <c r="G505" s="54"/>
      <c r="H505" s="54"/>
      <c r="I505" s="54"/>
      <c r="J505" s="54"/>
      <c r="K505" s="54"/>
      <c r="L505" s="54"/>
      <c r="M505" s="54"/>
      <c r="N505" s="54"/>
      <c r="O505" s="54"/>
      <c r="P505" s="54"/>
      <c r="Q505" s="54"/>
      <c r="R505" s="54"/>
      <c r="S505" s="54"/>
      <c r="T505" s="54"/>
    </row>
    <row r="506" spans="4:20" ht="15">
      <c r="D506" s="54"/>
      <c r="E506" s="54"/>
      <c r="F506" s="54"/>
      <c r="G506" s="54"/>
      <c r="H506" s="54"/>
      <c r="I506" s="54"/>
      <c r="J506" s="54"/>
      <c r="K506" s="54"/>
      <c r="L506" s="54"/>
      <c r="M506" s="54"/>
      <c r="N506" s="54"/>
      <c r="O506" s="54"/>
      <c r="P506" s="54"/>
      <c r="Q506" s="54"/>
      <c r="R506" s="54"/>
      <c r="S506" s="54"/>
      <c r="T506" s="54"/>
    </row>
    <row r="507" spans="4:20" ht="15">
      <c r="D507" s="54"/>
      <c r="E507" s="54"/>
      <c r="F507" s="54"/>
      <c r="G507" s="54"/>
      <c r="H507" s="54"/>
      <c r="I507" s="54"/>
      <c r="J507" s="54"/>
      <c r="K507" s="54"/>
      <c r="L507" s="54"/>
      <c r="M507" s="54"/>
      <c r="N507" s="54"/>
      <c r="O507" s="54"/>
      <c r="P507" s="54"/>
      <c r="Q507" s="54"/>
      <c r="R507" s="54"/>
      <c r="S507" s="54"/>
      <c r="T507" s="54"/>
    </row>
    <row r="508" spans="4:20" ht="15">
      <c r="D508" s="54"/>
      <c r="E508" s="54"/>
      <c r="F508" s="54"/>
      <c r="G508" s="54"/>
      <c r="H508" s="54"/>
      <c r="I508" s="54"/>
      <c r="J508" s="54"/>
      <c r="K508" s="54"/>
      <c r="L508" s="54"/>
      <c r="M508" s="54"/>
      <c r="N508" s="54"/>
      <c r="O508" s="54"/>
      <c r="P508" s="54"/>
      <c r="Q508" s="54"/>
      <c r="R508" s="54"/>
      <c r="S508" s="54"/>
      <c r="T508" s="54"/>
    </row>
    <row r="509" spans="4:20" ht="15">
      <c r="D509" s="54"/>
      <c r="E509" s="54"/>
      <c r="F509" s="54"/>
      <c r="G509" s="54"/>
      <c r="H509" s="54"/>
      <c r="I509" s="54"/>
      <c r="J509" s="54"/>
      <c r="K509" s="54"/>
      <c r="L509" s="54"/>
      <c r="M509" s="54"/>
      <c r="N509" s="54"/>
      <c r="O509" s="54"/>
      <c r="P509" s="54"/>
      <c r="Q509" s="54"/>
      <c r="R509" s="54"/>
      <c r="S509" s="54"/>
      <c r="T509" s="54"/>
    </row>
    <row r="510" spans="4:20" ht="15">
      <c r="D510" s="54"/>
      <c r="E510" s="54"/>
      <c r="F510" s="54"/>
      <c r="G510" s="54"/>
      <c r="H510" s="54"/>
      <c r="I510" s="54"/>
      <c r="J510" s="54"/>
      <c r="K510" s="54"/>
      <c r="L510" s="54"/>
      <c r="M510" s="54"/>
      <c r="N510" s="54"/>
      <c r="O510" s="54"/>
      <c r="P510" s="54"/>
      <c r="Q510" s="54"/>
      <c r="R510" s="54"/>
      <c r="S510" s="54"/>
      <c r="T510" s="54"/>
    </row>
    <row r="511" spans="4:20" ht="15">
      <c r="D511" s="54"/>
      <c r="E511" s="54"/>
      <c r="F511" s="54"/>
      <c r="G511" s="54"/>
      <c r="H511" s="54"/>
      <c r="I511" s="54"/>
      <c r="J511" s="54"/>
      <c r="K511" s="54"/>
      <c r="L511" s="54"/>
      <c r="M511" s="54"/>
      <c r="N511" s="54"/>
      <c r="O511" s="54"/>
      <c r="P511" s="54"/>
      <c r="Q511" s="54"/>
      <c r="R511" s="54"/>
      <c r="S511" s="54"/>
      <c r="T511" s="54"/>
    </row>
    <row r="512" spans="4:20" ht="15">
      <c r="D512" s="54"/>
      <c r="E512" s="54"/>
      <c r="F512" s="54"/>
      <c r="G512" s="54"/>
      <c r="H512" s="54"/>
      <c r="I512" s="54"/>
      <c r="J512" s="54"/>
      <c r="K512" s="54"/>
      <c r="L512" s="54"/>
      <c r="M512" s="54"/>
      <c r="N512" s="54"/>
      <c r="O512" s="54"/>
      <c r="P512" s="54"/>
      <c r="Q512" s="54"/>
      <c r="R512" s="54"/>
      <c r="S512" s="54"/>
      <c r="T512" s="54"/>
    </row>
    <row r="513" spans="4:20" ht="15">
      <c r="D513" s="54"/>
      <c r="E513" s="54"/>
      <c r="F513" s="54"/>
      <c r="G513" s="54"/>
      <c r="H513" s="54"/>
      <c r="I513" s="54"/>
      <c r="J513" s="54"/>
      <c r="K513" s="54"/>
      <c r="L513" s="54"/>
      <c r="M513" s="54"/>
      <c r="N513" s="54"/>
      <c r="O513" s="54"/>
      <c r="P513" s="54"/>
      <c r="Q513" s="54"/>
      <c r="R513" s="54"/>
      <c r="S513" s="54"/>
      <c r="T513" s="54"/>
    </row>
    <row r="514" spans="4:20" ht="15">
      <c r="D514" s="54"/>
      <c r="E514" s="54"/>
      <c r="F514" s="54"/>
      <c r="G514" s="54"/>
      <c r="H514" s="54"/>
      <c r="I514" s="54"/>
      <c r="J514" s="54"/>
      <c r="K514" s="54"/>
      <c r="L514" s="54"/>
      <c r="M514" s="54"/>
      <c r="N514" s="54"/>
      <c r="O514" s="54"/>
      <c r="P514" s="54"/>
      <c r="Q514" s="54"/>
      <c r="R514" s="54"/>
      <c r="S514" s="54"/>
      <c r="T514" s="54"/>
    </row>
  </sheetData>
  <sheetProtection/>
  <printOptions/>
  <pageMargins left="0.75" right="0.75" top="1" bottom="1" header="0.5" footer="0.5"/>
  <pageSetup fitToHeight="1" fitToWidth="1" horizontalDpi="600" verticalDpi="600" orientation="landscape" scale="50" r:id="rId1"/>
</worksheet>
</file>

<file path=xl/worksheets/sheet11.xml><?xml version="1.0" encoding="utf-8"?>
<worksheet xmlns="http://schemas.openxmlformats.org/spreadsheetml/2006/main" xmlns:r="http://schemas.openxmlformats.org/officeDocument/2006/relationships">
  <sheetPr>
    <tabColor indexed="11"/>
  </sheetPr>
  <dimension ref="A1:AK166"/>
  <sheetViews>
    <sheetView zoomScale="75" zoomScaleNormal="75" zoomScalePageLayoutView="0" workbookViewId="0" topLeftCell="A1">
      <selection activeCell="A1" sqref="A1"/>
    </sheetView>
  </sheetViews>
  <sheetFormatPr defaultColWidth="8.88671875" defaultRowHeight="15.75"/>
  <cols>
    <col min="1" max="1" width="4.3359375" style="4" customWidth="1"/>
    <col min="2" max="2" width="3.5546875" style="4" customWidth="1"/>
    <col min="3" max="3" width="27.88671875" style="4" customWidth="1"/>
    <col min="4" max="4" width="14.77734375" style="4" customWidth="1"/>
    <col min="5" max="5" width="15.10546875" style="4" customWidth="1"/>
    <col min="6" max="6" width="14.77734375" style="4" customWidth="1"/>
    <col min="7" max="7" width="12.5546875" style="4" bestFit="1" customWidth="1"/>
    <col min="8" max="8" width="6.88671875" style="4" customWidth="1"/>
    <col min="9" max="9" width="13.77734375" style="4" customWidth="1"/>
    <col min="10" max="10" width="14.10546875" style="4" customWidth="1"/>
    <col min="11" max="11" width="14.6640625" style="4" customWidth="1"/>
    <col min="12" max="12" width="12.21484375" style="4" bestFit="1" customWidth="1"/>
    <col min="13" max="13" width="4.3359375" style="4" customWidth="1"/>
    <col min="14" max="14" width="12.21484375" style="4" customWidth="1"/>
    <col min="15" max="15" width="12.77734375" style="4" customWidth="1"/>
    <col min="16" max="16" width="13.10546875" style="4" customWidth="1"/>
    <col min="17" max="17" width="13.5546875" style="4" bestFit="1" customWidth="1"/>
    <col min="18" max="18" width="3.99609375" style="4" customWidth="1"/>
    <col min="19" max="19" width="12.5546875" style="4" bestFit="1" customWidth="1"/>
    <col min="20" max="20" width="11.3359375" style="4" bestFit="1" customWidth="1"/>
    <col min="21" max="21" width="8.88671875" style="4" customWidth="1"/>
    <col min="22" max="22" width="16.4453125" style="4" customWidth="1"/>
    <col min="23" max="16384" width="8.88671875" style="4" customWidth="1"/>
  </cols>
  <sheetData>
    <row r="1" spans="1:17" ht="15.75">
      <c r="A1" s="36" t="s">
        <v>85</v>
      </c>
      <c r="Q1" s="67"/>
    </row>
    <row r="2" ht="15">
      <c r="Q2" s="67"/>
    </row>
    <row r="3" spans="4:14" ht="18.75">
      <c r="D3" s="16" t="s">
        <v>74</v>
      </c>
      <c r="I3" s="16" t="s">
        <v>75</v>
      </c>
      <c r="N3" s="16" t="s">
        <v>76</v>
      </c>
    </row>
    <row r="5" spans="1:17" ht="15.75">
      <c r="A5" s="17"/>
      <c r="B5" s="17"/>
      <c r="C5" s="12" t="s">
        <v>77</v>
      </c>
      <c r="D5" s="12" t="s">
        <v>4</v>
      </c>
      <c r="E5" s="12" t="s">
        <v>5</v>
      </c>
      <c r="F5" s="12" t="s">
        <v>6</v>
      </c>
      <c r="G5" s="12" t="s">
        <v>0</v>
      </c>
      <c r="H5" s="12"/>
      <c r="I5" s="12" t="s">
        <v>4</v>
      </c>
      <c r="J5" s="12" t="s">
        <v>5</v>
      </c>
      <c r="K5" s="12" t="s">
        <v>6</v>
      </c>
      <c r="L5" s="12" t="s">
        <v>0</v>
      </c>
      <c r="M5" s="17"/>
      <c r="N5" s="12" t="s">
        <v>4</v>
      </c>
      <c r="O5" s="12" t="s">
        <v>5</v>
      </c>
      <c r="P5" s="12" t="s">
        <v>6</v>
      </c>
      <c r="Q5" s="12" t="s">
        <v>0</v>
      </c>
    </row>
    <row r="6" spans="1:14" ht="15.75">
      <c r="A6" s="16" t="s">
        <v>1</v>
      </c>
      <c r="D6" s="18"/>
      <c r="E6" s="18"/>
      <c r="F6" s="18"/>
      <c r="G6" s="17"/>
      <c r="H6" s="17"/>
      <c r="I6" s="17"/>
      <c r="J6" s="17"/>
      <c r="K6" s="17"/>
      <c r="L6" s="17"/>
      <c r="M6" s="17"/>
      <c r="N6" s="19"/>
    </row>
    <row r="7" spans="2:21" ht="15.75">
      <c r="B7" s="16" t="s">
        <v>41</v>
      </c>
      <c r="D7" s="18"/>
      <c r="E7" s="18"/>
      <c r="F7" s="18"/>
      <c r="G7" s="18"/>
      <c r="H7" s="18"/>
      <c r="I7" s="18"/>
      <c r="J7" s="18"/>
      <c r="K7" s="18"/>
      <c r="L7" s="18"/>
      <c r="M7" s="18"/>
      <c r="N7" s="18"/>
      <c r="O7" s="18"/>
      <c r="P7" s="18"/>
      <c r="Q7" s="18"/>
      <c r="S7" s="28"/>
      <c r="T7" s="28"/>
      <c r="U7" s="16"/>
    </row>
    <row r="8" spans="3:37" ht="15">
      <c r="C8" s="4" t="s">
        <v>42</v>
      </c>
      <c r="D8" s="18">
        <f>+'L-F-P Com. Cap Weights'!D8*'L-F-P Current Prices'!E11</f>
        <v>432293252.64100003</v>
      </c>
      <c r="E8" s="18">
        <f>+'L-F-P Com. Cap Weights'!E8*'L-F-P Current Prices'!F11</f>
        <v>35039826.752000004</v>
      </c>
      <c r="F8" s="18">
        <f>+'L-F-P Com. Cap Weights'!F8*'L-F-P Current Prices'!G11</f>
        <v>0</v>
      </c>
      <c r="G8" s="18"/>
      <c r="H8" s="18"/>
      <c r="I8" s="18">
        <f>+'L-F-P Com. Cap Weights'!I8*'L-F-P Current Prices'!J11</f>
        <v>164482.74400000006</v>
      </c>
      <c r="J8" s="18">
        <f>+'L-F-P Com. Cap Weights'!J8*'L-F-P Current Prices'!K11</f>
        <v>98149.11000000006</v>
      </c>
      <c r="K8" s="18">
        <f>+'L-F-P Com. Cap Weights'!K8*'L-F-P Current Prices'!L11</f>
        <v>0</v>
      </c>
      <c r="L8" s="18"/>
      <c r="M8" s="18"/>
      <c r="N8" s="18">
        <f>+'L-F-P Com. Cap Weights'!N8*'L-F-P Current Prices'!O11</f>
        <v>241586.538</v>
      </c>
      <c r="O8" s="18">
        <f>+'L-F-P Com. Cap Weights'!O8*'L-F-P Current Prices'!P11</f>
        <v>113241.59</v>
      </c>
      <c r="P8" s="18">
        <f>+'L-F-P Com. Cap Weights'!P8*'L-F-P Current Prices'!Q11</f>
        <v>0</v>
      </c>
      <c r="Q8" s="18"/>
      <c r="S8" s="116"/>
      <c r="T8" s="116"/>
      <c r="U8" s="116"/>
      <c r="V8" s="116"/>
      <c r="W8" s="116"/>
      <c r="X8" s="116"/>
      <c r="Y8" s="116"/>
      <c r="Z8" s="116"/>
      <c r="AA8" s="116"/>
      <c r="AB8" s="116"/>
      <c r="AC8" s="116"/>
      <c r="AD8" s="116"/>
      <c r="AE8" s="116"/>
      <c r="AF8" s="116"/>
      <c r="AG8" s="116"/>
      <c r="AH8" s="116"/>
      <c r="AI8" s="116"/>
      <c r="AJ8" s="116"/>
      <c r="AK8" s="116"/>
    </row>
    <row r="9" spans="3:37" ht="15">
      <c r="C9" s="4" t="s">
        <v>43</v>
      </c>
      <c r="D9" s="18">
        <f>+'L-F-P Com. Cap Weights'!D9*'L-F-P Current Prices'!E12</f>
        <v>339625803.564</v>
      </c>
      <c r="E9" s="18">
        <f>+'L-F-P Com. Cap Weights'!E9*'L-F-P Current Prices'!F12</f>
        <v>103074506.048</v>
      </c>
      <c r="F9" s="18">
        <f>+'L-F-P Com. Cap Weights'!F9*'L-F-P Current Prices'!G12</f>
        <v>10770185.095999999</v>
      </c>
      <c r="G9" s="18"/>
      <c r="H9" s="18"/>
      <c r="I9" s="18">
        <f>+'L-F-P Com. Cap Weights'!I9*'L-F-P Current Prices'!J12</f>
        <v>115470.65999999996</v>
      </c>
      <c r="J9" s="18">
        <f>+'L-F-P Com. Cap Weights'!J9*'L-F-P Current Prices'!K12</f>
        <v>203107.07099999988</v>
      </c>
      <c r="K9" s="18">
        <f>+'L-F-P Com. Cap Weights'!K9*'L-F-P Current Prices'!L12</f>
        <v>1512.923999999999</v>
      </c>
      <c r="L9" s="18"/>
      <c r="M9" s="18"/>
      <c r="N9" s="18">
        <f>+'L-F-P Com. Cap Weights'!N9*'L-F-P Current Prices'!O12</f>
        <v>193097.855</v>
      </c>
      <c r="O9" s="18">
        <f>+'L-F-P Com. Cap Weights'!O9*'L-F-P Current Prices'!P12</f>
        <v>266618.408</v>
      </c>
      <c r="P9" s="18">
        <f>+'L-F-P Com. Cap Weights'!P9*'L-F-P Current Prices'!Q12</f>
        <v>1825.8500000000001</v>
      </c>
      <c r="Q9" s="18"/>
      <c r="S9" s="116"/>
      <c r="T9" s="116"/>
      <c r="U9" s="116"/>
      <c r="V9" s="116"/>
      <c r="W9" s="116"/>
      <c r="X9" s="116"/>
      <c r="Y9" s="116"/>
      <c r="Z9" s="116"/>
      <c r="AA9" s="116"/>
      <c r="AB9" s="116"/>
      <c r="AC9" s="116"/>
      <c r="AD9" s="116"/>
      <c r="AE9" s="116"/>
      <c r="AF9" s="116"/>
      <c r="AG9" s="116"/>
      <c r="AH9" s="116"/>
      <c r="AI9" s="116"/>
      <c r="AJ9" s="116"/>
      <c r="AK9" s="116"/>
    </row>
    <row r="10" spans="3:37" ht="15">
      <c r="C10" s="20" t="s">
        <v>44</v>
      </c>
      <c r="D10" s="18">
        <f>+'L-F-P Com. Cap Weights'!D10*'L-F-P Current Prices'!E13</f>
        <v>1004337966.4139999</v>
      </c>
      <c r="E10" s="18">
        <f>+'L-F-P Com. Cap Weights'!E10*'L-F-P Current Prices'!F13</f>
        <v>1633267447.76</v>
      </c>
      <c r="F10" s="18">
        <f>+'L-F-P Com. Cap Weights'!F10*'L-F-P Current Prices'!G13</f>
        <v>928652660.5159999</v>
      </c>
      <c r="G10" s="18"/>
      <c r="H10" s="18"/>
      <c r="I10" s="18">
        <f>+'L-F-P Com. Cap Weights'!I10*'L-F-P Current Prices'!J13</f>
        <v>383985.81</v>
      </c>
      <c r="J10" s="18">
        <f>+'L-F-P Com. Cap Weights'!J10*'L-F-P Current Prices'!K13</f>
        <v>3449268.9</v>
      </c>
      <c r="K10" s="18">
        <f>+'L-F-P Com. Cap Weights'!K10*'L-F-P Current Prices'!L13</f>
        <v>416501.09999999974</v>
      </c>
      <c r="L10" s="18"/>
      <c r="M10" s="18"/>
      <c r="N10" s="18">
        <f>+'L-F-P Com. Cap Weights'!N10*'L-F-P Current Prices'!O13</f>
        <v>665228.286</v>
      </c>
      <c r="O10" s="18">
        <f>+'L-F-P Com. Cap Weights'!O10*'L-F-P Current Prices'!P13</f>
        <v>4713269.554</v>
      </c>
      <c r="P10" s="18">
        <f>+'L-F-P Com. Cap Weights'!P10*'L-F-P Current Prices'!Q13</f>
        <v>520943.36000000004</v>
      </c>
      <c r="Q10" s="18"/>
      <c r="S10" s="116"/>
      <c r="T10" s="116"/>
      <c r="U10" s="116"/>
      <c r="V10" s="116"/>
      <c r="W10" s="116"/>
      <c r="X10" s="116"/>
      <c r="Y10" s="116"/>
      <c r="Z10" s="116"/>
      <c r="AA10" s="116"/>
      <c r="AB10" s="116"/>
      <c r="AC10" s="116"/>
      <c r="AD10" s="116"/>
      <c r="AE10" s="116"/>
      <c r="AF10" s="116"/>
      <c r="AG10" s="116"/>
      <c r="AH10" s="116"/>
      <c r="AI10" s="116"/>
      <c r="AJ10" s="116"/>
      <c r="AK10" s="116"/>
    </row>
    <row r="11" spans="3:37" ht="15">
      <c r="C11" s="20" t="s">
        <v>45</v>
      </c>
      <c r="D11" s="18">
        <f>+'L-F-P Com. Cap Weights'!D11*'L-F-P Current Prices'!E14</f>
        <v>575127778.95</v>
      </c>
      <c r="E11" s="18">
        <f>+'L-F-P Com. Cap Weights'!E11*'L-F-P Current Prices'!F14</f>
        <v>858525020.928</v>
      </c>
      <c r="F11" s="18">
        <f>+'L-F-P Com. Cap Weights'!F11*'L-F-P Current Prices'!G14</f>
        <v>3101447361.936</v>
      </c>
      <c r="G11" s="18"/>
      <c r="H11" s="18"/>
      <c r="I11" s="18">
        <f>+'L-F-P Com. Cap Weights'!I11*'L-F-P Current Prices'!J14</f>
        <v>91387.77999999998</v>
      </c>
      <c r="J11" s="18">
        <f>+'L-F-P Com. Cap Weights'!J11*'L-F-P Current Prices'!K14</f>
        <v>1937759.1159999988</v>
      </c>
      <c r="K11" s="18">
        <f>+'L-F-P Com. Cap Weights'!K11*'L-F-P Current Prices'!L14</f>
        <v>839847.8299999995</v>
      </c>
      <c r="L11" s="18"/>
      <c r="M11" s="18"/>
      <c r="N11" s="18">
        <f>+'L-F-P Com. Cap Weights'!N11*'L-F-P Current Prices'!O14</f>
        <v>193073.666</v>
      </c>
      <c r="O11" s="18">
        <f>+'L-F-P Com. Cap Weights'!O11*'L-F-P Current Prices'!P14</f>
        <v>3219378.3019999997</v>
      </c>
      <c r="P11" s="18">
        <f>+'L-F-P Com. Cap Weights'!P11*'L-F-P Current Prices'!Q14</f>
        <v>1280233.02</v>
      </c>
      <c r="Q11" s="18"/>
      <c r="S11" s="116"/>
      <c r="T11" s="116"/>
      <c r="U11" s="116"/>
      <c r="V11" s="116"/>
      <c r="W11" s="116"/>
      <c r="X11" s="116"/>
      <c r="Y11" s="116"/>
      <c r="Z11" s="116"/>
      <c r="AA11" s="116"/>
      <c r="AB11" s="116"/>
      <c r="AC11" s="116"/>
      <c r="AD11" s="116"/>
      <c r="AE11" s="116"/>
      <c r="AF11" s="116"/>
      <c r="AG11" s="116"/>
      <c r="AH11" s="116"/>
      <c r="AI11" s="116"/>
      <c r="AJ11" s="116"/>
      <c r="AK11" s="116"/>
    </row>
    <row r="12" spans="3:37" ht="15">
      <c r="C12" s="20"/>
      <c r="D12" s="18"/>
      <c r="E12" s="18"/>
      <c r="F12" s="18"/>
      <c r="G12" s="18"/>
      <c r="H12" s="18"/>
      <c r="I12" s="18"/>
      <c r="J12" s="18"/>
      <c r="K12" s="18"/>
      <c r="L12" s="18"/>
      <c r="M12" s="18"/>
      <c r="N12" s="18"/>
      <c r="O12" s="18"/>
      <c r="P12" s="18"/>
      <c r="Q12" s="18"/>
      <c r="S12" s="116"/>
      <c r="T12" s="116"/>
      <c r="U12" s="116"/>
      <c r="V12" s="116"/>
      <c r="W12" s="116"/>
      <c r="X12" s="116"/>
      <c r="Y12" s="116"/>
      <c r="Z12" s="116"/>
      <c r="AA12" s="116"/>
      <c r="AB12" s="116"/>
      <c r="AC12" s="116"/>
      <c r="AD12" s="116"/>
      <c r="AE12" s="116"/>
      <c r="AF12" s="116"/>
      <c r="AG12" s="116"/>
      <c r="AH12" s="116"/>
      <c r="AI12" s="116"/>
      <c r="AJ12" s="116"/>
      <c r="AK12" s="116"/>
    </row>
    <row r="13" spans="2:37" ht="15.75">
      <c r="B13" s="16" t="s">
        <v>46</v>
      </c>
      <c r="D13" s="18"/>
      <c r="E13" s="18"/>
      <c r="F13" s="18"/>
      <c r="G13" s="18"/>
      <c r="H13" s="18"/>
      <c r="I13" s="18"/>
      <c r="J13" s="18"/>
      <c r="K13" s="18"/>
      <c r="L13" s="18"/>
      <c r="M13" s="18"/>
      <c r="N13" s="18"/>
      <c r="O13" s="18"/>
      <c r="P13" s="18"/>
      <c r="Q13" s="18"/>
      <c r="S13" s="116"/>
      <c r="T13" s="116"/>
      <c r="U13" s="116"/>
      <c r="V13" s="116"/>
      <c r="W13" s="116"/>
      <c r="X13" s="116"/>
      <c r="Y13" s="116"/>
      <c r="Z13" s="116"/>
      <c r="AA13" s="116"/>
      <c r="AB13" s="116"/>
      <c r="AC13" s="116"/>
      <c r="AD13" s="116"/>
      <c r="AE13" s="116"/>
      <c r="AF13" s="116"/>
      <c r="AG13" s="116"/>
      <c r="AH13" s="116"/>
      <c r="AI13" s="116"/>
      <c r="AJ13" s="116"/>
      <c r="AK13" s="116"/>
    </row>
    <row r="14" spans="2:37" ht="15.75">
      <c r="B14" s="16"/>
      <c r="C14" s="4" t="s">
        <v>42</v>
      </c>
      <c r="D14" s="18">
        <f>+'L-F-P Com. Cap Weights'!D14*'L-F-P Current Prices'!E17</f>
        <v>87480824.32026663</v>
      </c>
      <c r="E14" s="18">
        <f>+'L-F-P Com. Cap Weights'!E14*'L-F-P Current Prices'!F17</f>
        <v>18295233.99959419</v>
      </c>
      <c r="F14" s="18">
        <f>+'L-F-P Com. Cap Weights'!F14*'L-F-P Current Prices'!G17</f>
        <v>0</v>
      </c>
      <c r="G14" s="18"/>
      <c r="H14" s="18"/>
      <c r="I14" s="18"/>
      <c r="J14" s="18"/>
      <c r="K14" s="18"/>
      <c r="L14" s="18"/>
      <c r="M14" s="18"/>
      <c r="N14" s="18"/>
      <c r="O14" s="18"/>
      <c r="P14" s="18"/>
      <c r="Q14" s="18"/>
      <c r="S14" s="116"/>
      <c r="T14" s="116"/>
      <c r="U14" s="116"/>
      <c r="V14" s="116"/>
      <c r="W14" s="116"/>
      <c r="X14" s="116"/>
      <c r="Y14" s="116"/>
      <c r="Z14" s="116"/>
      <c r="AA14" s="116"/>
      <c r="AB14" s="116"/>
      <c r="AC14" s="116"/>
      <c r="AD14" s="116"/>
      <c r="AE14" s="116"/>
      <c r="AF14" s="116"/>
      <c r="AG14" s="116"/>
      <c r="AH14" s="116"/>
      <c r="AI14" s="116"/>
      <c r="AJ14" s="116"/>
      <c r="AK14" s="116"/>
    </row>
    <row r="15" spans="2:37" ht="15.75">
      <c r="B15" s="16"/>
      <c r="C15" s="4" t="s">
        <v>43</v>
      </c>
      <c r="D15" s="18">
        <f>+'L-F-P Com. Cap Weights'!D15*'L-F-P Current Prices'!E18</f>
        <v>139578969.76644424</v>
      </c>
      <c r="E15" s="18">
        <f>+'L-F-P Com. Cap Weights'!E15*'L-F-P Current Prices'!F18</f>
        <v>59387194.41631656</v>
      </c>
      <c r="F15" s="18">
        <f>+'L-F-P Com. Cap Weights'!F15*'L-F-P Current Prices'!G18</f>
        <v>75784403.58453988</v>
      </c>
      <c r="G15" s="18"/>
      <c r="H15" s="18"/>
      <c r="I15" s="18"/>
      <c r="J15" s="18"/>
      <c r="K15" s="18"/>
      <c r="L15" s="18"/>
      <c r="M15" s="18"/>
      <c r="N15" s="18"/>
      <c r="O15" s="18"/>
      <c r="P15" s="18"/>
      <c r="Q15" s="18"/>
      <c r="S15" s="116"/>
      <c r="T15" s="116"/>
      <c r="U15" s="116"/>
      <c r="V15" s="116"/>
      <c r="W15" s="116"/>
      <c r="X15" s="116"/>
      <c r="Y15" s="116"/>
      <c r="Z15" s="116"/>
      <c r="AA15" s="116"/>
      <c r="AB15" s="116"/>
      <c r="AC15" s="116"/>
      <c r="AD15" s="116"/>
      <c r="AE15" s="116"/>
      <c r="AF15" s="116"/>
      <c r="AG15" s="116"/>
      <c r="AH15" s="116"/>
      <c r="AI15" s="116"/>
      <c r="AJ15" s="116"/>
      <c r="AK15" s="116"/>
    </row>
    <row r="16" spans="2:37" ht="15.75">
      <c r="B16" s="16"/>
      <c r="D16" s="18"/>
      <c r="E16" s="18"/>
      <c r="F16" s="18"/>
      <c r="G16" s="18"/>
      <c r="H16" s="18"/>
      <c r="I16" s="18"/>
      <c r="J16" s="18"/>
      <c r="K16" s="18"/>
      <c r="L16" s="18"/>
      <c r="M16" s="18"/>
      <c r="N16" s="18"/>
      <c r="O16" s="18"/>
      <c r="P16" s="18"/>
      <c r="Q16" s="18"/>
      <c r="S16" s="116"/>
      <c r="T16" s="116"/>
      <c r="U16" s="116"/>
      <c r="V16" s="116"/>
      <c r="W16" s="116"/>
      <c r="X16" s="116"/>
      <c r="Y16" s="116"/>
      <c r="Z16" s="116"/>
      <c r="AA16" s="116"/>
      <c r="AB16" s="116"/>
      <c r="AC16" s="116"/>
      <c r="AD16" s="116"/>
      <c r="AE16" s="116"/>
      <c r="AF16" s="116"/>
      <c r="AG16" s="116"/>
      <c r="AH16" s="116"/>
      <c r="AI16" s="116"/>
      <c r="AJ16" s="116"/>
      <c r="AK16" s="116"/>
    </row>
    <row r="17" spans="2:37" ht="15.75">
      <c r="B17" s="16" t="s">
        <v>47</v>
      </c>
      <c r="D17" s="18"/>
      <c r="E17" s="18"/>
      <c r="F17" s="18"/>
      <c r="G17" s="18"/>
      <c r="H17" s="18"/>
      <c r="I17" s="18"/>
      <c r="J17" s="18"/>
      <c r="K17" s="18"/>
      <c r="L17" s="18"/>
      <c r="M17" s="18"/>
      <c r="N17" s="18"/>
      <c r="O17" s="18"/>
      <c r="P17" s="18"/>
      <c r="Q17" s="18"/>
      <c r="S17" s="116"/>
      <c r="T17" s="116"/>
      <c r="U17" s="116"/>
      <c r="V17" s="116"/>
      <c r="W17" s="116"/>
      <c r="X17" s="116"/>
      <c r="Y17" s="116"/>
      <c r="Z17" s="116"/>
      <c r="AA17" s="116"/>
      <c r="AB17" s="116"/>
      <c r="AC17" s="116"/>
      <c r="AD17" s="116"/>
      <c r="AE17" s="116"/>
      <c r="AF17" s="116"/>
      <c r="AG17" s="116"/>
      <c r="AH17" s="116"/>
      <c r="AI17" s="116"/>
      <c r="AJ17" s="116"/>
      <c r="AK17" s="116"/>
    </row>
    <row r="18" spans="2:37" ht="15.75">
      <c r="B18" s="16"/>
      <c r="C18" s="4" t="s">
        <v>48</v>
      </c>
      <c r="D18" s="18">
        <f>+'L-F-P Com. Cap Weights'!D18*'L-F-P Current Prices'!E21</f>
        <v>7550353.226694091</v>
      </c>
      <c r="E18" s="18">
        <f>+'L-F-P Com. Cap Weights'!E18*'L-F-P Current Prices'!F21</f>
        <v>444216.66763582977</v>
      </c>
      <c r="F18" s="18">
        <f>+'L-F-P Com. Cap Weights'!F18*'L-F-P Current Prices'!G21</f>
        <v>0</v>
      </c>
      <c r="G18" s="18"/>
      <c r="H18" s="18"/>
      <c r="I18" s="18"/>
      <c r="J18" s="18"/>
      <c r="K18" s="18"/>
      <c r="L18" s="18"/>
      <c r="M18" s="18"/>
      <c r="N18" s="18"/>
      <c r="O18" s="18"/>
      <c r="P18" s="18"/>
      <c r="Q18" s="18"/>
      <c r="S18" s="116"/>
      <c r="T18" s="116"/>
      <c r="U18" s="116"/>
      <c r="V18" s="116"/>
      <c r="W18" s="116"/>
      <c r="X18" s="116"/>
      <c r="Y18" s="116"/>
      <c r="Z18" s="116"/>
      <c r="AA18" s="116"/>
      <c r="AB18" s="116"/>
      <c r="AC18" s="116"/>
      <c r="AD18" s="116"/>
      <c r="AE18" s="116"/>
      <c r="AF18" s="116"/>
      <c r="AG18" s="116"/>
      <c r="AH18" s="116"/>
      <c r="AI18" s="116"/>
      <c r="AJ18" s="116"/>
      <c r="AK18" s="116"/>
    </row>
    <row r="19" spans="2:37" ht="15.75">
      <c r="B19" s="16"/>
      <c r="C19" s="4" t="s">
        <v>49</v>
      </c>
      <c r="D19" s="18">
        <f>+'L-F-P Com. Cap Weights'!D19*'L-F-P Current Prices'!E22</f>
        <v>5068403.711016391</v>
      </c>
      <c r="E19" s="18">
        <f>+'L-F-P Com. Cap Weights'!E19*'L-F-P Current Prices'!F22</f>
        <v>625043.8244366666</v>
      </c>
      <c r="F19" s="18">
        <f>+'L-F-P Com. Cap Weights'!F19*'L-F-P Current Prices'!G22</f>
        <v>369588.0428046193</v>
      </c>
      <c r="G19" s="18"/>
      <c r="H19" s="18"/>
      <c r="I19" s="18"/>
      <c r="J19" s="18"/>
      <c r="K19" s="18"/>
      <c r="L19" s="18"/>
      <c r="M19" s="18"/>
      <c r="N19" s="18"/>
      <c r="O19" s="18"/>
      <c r="P19" s="18"/>
      <c r="Q19" s="18"/>
      <c r="S19" s="116"/>
      <c r="T19" s="116"/>
      <c r="U19" s="116"/>
      <c r="V19" s="116"/>
      <c r="W19" s="116"/>
      <c r="X19" s="116"/>
      <c r="Y19" s="116"/>
      <c r="Z19" s="116"/>
      <c r="AA19" s="116"/>
      <c r="AB19" s="116"/>
      <c r="AC19" s="116"/>
      <c r="AD19" s="116"/>
      <c r="AE19" s="116"/>
      <c r="AF19" s="116"/>
      <c r="AG19" s="116"/>
      <c r="AH19" s="116"/>
      <c r="AI19" s="116"/>
      <c r="AJ19" s="116"/>
      <c r="AK19" s="116"/>
    </row>
    <row r="20" spans="3:37" ht="15">
      <c r="C20" s="20" t="s">
        <v>44</v>
      </c>
      <c r="D20" s="18">
        <f>+'L-F-P Com. Cap Weights'!D20*'L-F-P Current Prices'!E23</f>
        <v>5573654.572293466</v>
      </c>
      <c r="E20" s="18">
        <f>+'L-F-P Com. Cap Weights'!E20*'L-F-P Current Prices'!F23</f>
        <v>2294185.813177729</v>
      </c>
      <c r="F20" s="18">
        <f>+'L-F-P Com. Cap Weights'!F20*'L-F-P Current Prices'!G23</f>
        <v>2537127.9479452064</v>
      </c>
      <c r="G20" s="18"/>
      <c r="H20" s="18"/>
      <c r="I20" s="18"/>
      <c r="J20" s="18"/>
      <c r="K20" s="18"/>
      <c r="L20" s="18"/>
      <c r="M20" s="18"/>
      <c r="N20" s="18"/>
      <c r="O20" s="18"/>
      <c r="P20" s="18"/>
      <c r="Q20" s="18"/>
      <c r="S20" s="116"/>
      <c r="T20" s="116"/>
      <c r="U20" s="116"/>
      <c r="V20" s="116"/>
      <c r="W20" s="116"/>
      <c r="X20" s="116"/>
      <c r="Y20" s="116"/>
      <c r="Z20" s="116"/>
      <c r="AA20" s="116"/>
      <c r="AB20" s="116"/>
      <c r="AC20" s="116"/>
      <c r="AD20" s="116"/>
      <c r="AE20" s="116"/>
      <c r="AF20" s="116"/>
      <c r="AG20" s="116"/>
      <c r="AH20" s="116"/>
      <c r="AI20" s="116"/>
      <c r="AJ20" s="116"/>
      <c r="AK20" s="116"/>
    </row>
    <row r="21" spans="3:37" ht="15">
      <c r="C21" s="20" t="s">
        <v>45</v>
      </c>
      <c r="D21" s="18">
        <f>+'L-F-P Com. Cap Weights'!D21*'L-F-P Current Prices'!E24</f>
        <v>4765066.188911738</v>
      </c>
      <c r="E21" s="18">
        <f>+'L-F-P Com. Cap Weights'!E21*'L-F-P Current Prices'!F24</f>
        <v>881518.6880614914</v>
      </c>
      <c r="F21" s="18">
        <f>+'L-F-P Com. Cap Weights'!F21*'L-F-P Current Prices'!G24</f>
        <v>2359218.508011346</v>
      </c>
      <c r="G21" s="18"/>
      <c r="H21" s="18"/>
      <c r="I21" s="18"/>
      <c r="J21" s="18"/>
      <c r="K21" s="18"/>
      <c r="L21" s="18"/>
      <c r="M21" s="18"/>
      <c r="N21" s="18"/>
      <c r="O21" s="18"/>
      <c r="P21" s="18"/>
      <c r="Q21" s="18"/>
      <c r="S21" s="116"/>
      <c r="T21" s="116"/>
      <c r="U21" s="116"/>
      <c r="V21" s="116"/>
      <c r="W21" s="116"/>
      <c r="X21" s="116"/>
      <c r="Y21" s="116"/>
      <c r="Z21" s="116"/>
      <c r="AA21" s="116"/>
      <c r="AB21" s="116"/>
      <c r="AC21" s="116"/>
      <c r="AD21" s="116"/>
      <c r="AE21" s="116"/>
      <c r="AF21" s="116"/>
      <c r="AG21" s="116"/>
      <c r="AH21" s="116"/>
      <c r="AI21" s="116"/>
      <c r="AJ21" s="116"/>
      <c r="AK21" s="116"/>
    </row>
    <row r="22" spans="3:37" ht="15">
      <c r="C22" s="20"/>
      <c r="D22" s="18"/>
      <c r="E22" s="18"/>
      <c r="F22" s="18"/>
      <c r="G22" s="18"/>
      <c r="H22" s="18"/>
      <c r="I22" s="18"/>
      <c r="J22" s="18"/>
      <c r="K22" s="18"/>
      <c r="L22" s="18"/>
      <c r="M22" s="18"/>
      <c r="N22" s="18"/>
      <c r="O22" s="18"/>
      <c r="P22" s="18"/>
      <c r="Q22" s="18"/>
      <c r="S22" s="116"/>
      <c r="T22" s="116"/>
      <c r="U22" s="116"/>
      <c r="V22" s="116"/>
      <c r="W22" s="116"/>
      <c r="X22" s="116"/>
      <c r="Y22" s="116"/>
      <c r="Z22" s="116"/>
      <c r="AA22" s="116"/>
      <c r="AB22" s="116"/>
      <c r="AC22" s="116"/>
      <c r="AD22" s="116"/>
      <c r="AE22" s="116"/>
      <c r="AF22" s="116"/>
      <c r="AG22" s="116"/>
      <c r="AH22" s="116"/>
      <c r="AI22" s="116"/>
      <c r="AJ22" s="116"/>
      <c r="AK22" s="116"/>
    </row>
    <row r="23" spans="1:37" ht="15.75">
      <c r="A23" s="16" t="s">
        <v>3</v>
      </c>
      <c r="D23" s="18"/>
      <c r="E23" s="18"/>
      <c r="F23" s="18"/>
      <c r="G23" s="18"/>
      <c r="H23" s="18"/>
      <c r="I23" s="18"/>
      <c r="J23" s="18"/>
      <c r="K23" s="18"/>
      <c r="L23" s="18"/>
      <c r="M23" s="18"/>
      <c r="N23" s="18"/>
      <c r="O23" s="18"/>
      <c r="P23" s="18"/>
      <c r="Q23" s="18"/>
      <c r="S23" s="116"/>
      <c r="T23" s="116"/>
      <c r="U23" s="116"/>
      <c r="V23" s="116"/>
      <c r="W23" s="116"/>
      <c r="X23" s="116"/>
      <c r="Y23" s="116"/>
      <c r="Z23" s="116"/>
      <c r="AA23" s="116"/>
      <c r="AB23" s="116"/>
      <c r="AC23" s="116"/>
      <c r="AD23" s="116"/>
      <c r="AE23" s="116"/>
      <c r="AF23" s="116"/>
      <c r="AG23" s="116"/>
      <c r="AH23" s="116"/>
      <c r="AI23" s="116"/>
      <c r="AJ23" s="116"/>
      <c r="AK23" s="116"/>
    </row>
    <row r="24" spans="2:37" ht="15.75">
      <c r="B24" s="16" t="s">
        <v>41</v>
      </c>
      <c r="D24" s="18"/>
      <c r="E24" s="18"/>
      <c r="F24" s="18"/>
      <c r="G24" s="18"/>
      <c r="H24" s="18"/>
      <c r="I24" s="18"/>
      <c r="J24" s="18"/>
      <c r="K24" s="18"/>
      <c r="L24" s="18"/>
      <c r="M24" s="18"/>
      <c r="N24" s="18"/>
      <c r="O24" s="18"/>
      <c r="P24" s="18"/>
      <c r="Q24" s="18"/>
      <c r="S24" s="116"/>
      <c r="T24" s="116"/>
      <c r="U24" s="116"/>
      <c r="V24" s="116"/>
      <c r="W24" s="116"/>
      <c r="X24" s="116"/>
      <c r="Y24" s="116"/>
      <c r="Z24" s="116"/>
      <c r="AA24" s="116"/>
      <c r="AB24" s="116"/>
      <c r="AC24" s="116"/>
      <c r="AD24" s="116"/>
      <c r="AE24" s="116"/>
      <c r="AF24" s="116"/>
      <c r="AG24" s="116"/>
      <c r="AH24" s="116"/>
      <c r="AI24" s="116"/>
      <c r="AJ24" s="116"/>
      <c r="AK24" s="116"/>
    </row>
    <row r="25" spans="2:37" ht="15.75">
      <c r="B25" s="16"/>
      <c r="C25" s="4" t="s">
        <v>48</v>
      </c>
      <c r="D25" s="18">
        <f>+'L-F-P Com. Cap Weights'!D25*'L-F-P Current Prices'!E28</f>
        <v>11297168.839142088</v>
      </c>
      <c r="E25" s="18">
        <f>+'L-F-P Com. Cap Weights'!E25*'L-F-P Current Prices'!F28</f>
        <v>503462.43391857354</v>
      </c>
      <c r="F25" s="18">
        <f>+'L-F-P Com. Cap Weights'!F25*'L-F-P Current Prices'!G28</f>
        <v>0</v>
      </c>
      <c r="G25" s="18"/>
      <c r="H25" s="18"/>
      <c r="I25" s="18">
        <f>+'L-F-P Com. Cap Weights'!I25*'L-F-P Current Prices'!J28</f>
        <v>13062698.267218027</v>
      </c>
      <c r="J25" s="18">
        <f>+'L-F-P Com. Cap Weights'!J25*'L-F-P Current Prices'!K28</f>
        <v>471140.0230571367</v>
      </c>
      <c r="K25" s="18">
        <f>+'L-F-P Com. Cap Weights'!K25*'L-F-P Current Prices'!L28</f>
        <v>0</v>
      </c>
      <c r="L25" s="18"/>
      <c r="M25" s="18"/>
      <c r="N25" s="18">
        <f>+'L-F-P Com. Cap Weights'!N25*'L-F-P Current Prices'!O28</f>
        <v>12239041.032501427</v>
      </c>
      <c r="O25" s="18">
        <f>+'L-F-P Com. Cap Weights'!O25*'L-F-P Current Prices'!P28</f>
        <v>339856.3332931112</v>
      </c>
      <c r="P25" s="18">
        <f>+'L-F-P Com. Cap Weights'!P25*'L-F-P Current Prices'!Q28</f>
        <v>0</v>
      </c>
      <c r="Q25" s="18"/>
      <c r="S25" s="116"/>
      <c r="T25" s="116"/>
      <c r="U25" s="116"/>
      <c r="V25" s="116"/>
      <c r="W25" s="116"/>
      <c r="X25" s="116"/>
      <c r="Y25" s="116"/>
      <c r="Z25" s="116"/>
      <c r="AA25" s="116"/>
      <c r="AB25" s="116"/>
      <c r="AC25" s="116"/>
      <c r="AD25" s="116"/>
      <c r="AE25" s="116"/>
      <c r="AF25" s="116"/>
      <c r="AG25" s="116"/>
      <c r="AH25" s="116"/>
      <c r="AI25" s="116"/>
      <c r="AJ25" s="116"/>
      <c r="AK25" s="116"/>
    </row>
    <row r="26" spans="2:37" ht="15.75">
      <c r="B26" s="16"/>
      <c r="C26" s="4" t="s">
        <v>49</v>
      </c>
      <c r="D26" s="18">
        <f>+'L-F-P Com. Cap Weights'!D26*'L-F-P Current Prices'!E29</f>
        <v>24968260.811300717</v>
      </c>
      <c r="E26" s="18">
        <f>+'L-F-P Com. Cap Weights'!E26*'L-F-P Current Prices'!F29</f>
        <v>602308.7741816115</v>
      </c>
      <c r="F26" s="18">
        <f>+'L-F-P Com. Cap Weights'!F26*'L-F-P Current Prices'!G29</f>
        <v>94526.51000000001</v>
      </c>
      <c r="G26" s="18"/>
      <c r="H26" s="18"/>
      <c r="I26" s="18">
        <f>+'L-F-P Com. Cap Weights'!I26*'L-F-P Current Prices'!J29</f>
        <v>23490921.711339828</v>
      </c>
      <c r="J26" s="18">
        <f>+'L-F-P Com. Cap Weights'!J26*'L-F-P Current Prices'!K29</f>
        <v>1182196.132806852</v>
      </c>
      <c r="K26" s="18">
        <f>+'L-F-P Com. Cap Weights'!K26*'L-F-P Current Prices'!L29</f>
        <v>80116.06499999999</v>
      </c>
      <c r="L26" s="18"/>
      <c r="M26" s="18"/>
      <c r="N26" s="18">
        <f>+'L-F-P Com. Cap Weights'!N26*'L-F-P Current Prices'!O29</f>
        <v>25623110.80549857</v>
      </c>
      <c r="O26" s="18">
        <f>+'L-F-P Com. Cap Weights'!O26*'L-F-P Current Prices'!P29</f>
        <v>1122031.5487068887</v>
      </c>
      <c r="P26" s="18">
        <f>+'L-F-P Com. Cap Weights'!P26*'L-F-P Current Prices'!Q29</f>
        <v>72501.35</v>
      </c>
      <c r="Q26" s="18"/>
      <c r="S26" s="116"/>
      <c r="T26" s="116"/>
      <c r="U26" s="116"/>
      <c r="V26" s="116"/>
      <c r="W26" s="116"/>
      <c r="X26" s="116"/>
      <c r="Y26" s="116"/>
      <c r="Z26" s="116"/>
      <c r="AA26" s="116"/>
      <c r="AB26" s="116"/>
      <c r="AC26" s="116"/>
      <c r="AD26" s="116"/>
      <c r="AE26" s="116"/>
      <c r="AF26" s="116"/>
      <c r="AG26" s="116"/>
      <c r="AH26" s="116"/>
      <c r="AI26" s="116"/>
      <c r="AJ26" s="116"/>
      <c r="AK26" s="116"/>
    </row>
    <row r="27" spans="3:37" ht="15">
      <c r="C27" s="20" t="s">
        <v>44</v>
      </c>
      <c r="D27" s="18">
        <f>+'L-F-P Com. Cap Weights'!D27*'L-F-P Current Prices'!E30</f>
        <v>208411350.64478144</v>
      </c>
      <c r="E27" s="18">
        <f>+'L-F-P Com. Cap Weights'!E27*'L-F-P Current Prices'!F30</f>
        <v>128844310.79007562</v>
      </c>
      <c r="F27" s="18">
        <f>+'L-F-P Com. Cap Weights'!F27*'L-F-P Current Prices'!G30</f>
        <v>52378904.54548992</v>
      </c>
      <c r="G27" s="18"/>
      <c r="H27" s="18"/>
      <c r="I27" s="18">
        <f>+'L-F-P Com. Cap Weights'!I27*'L-F-P Current Prices'!J30</f>
        <v>124164480.57956955</v>
      </c>
      <c r="J27" s="18">
        <f>+'L-F-P Com. Cap Weights'!J27*'L-F-P Current Prices'!K30</f>
        <v>100574606.21493469</v>
      </c>
      <c r="K27" s="18">
        <f>+'L-F-P Com. Cap Weights'!K27*'L-F-P Current Prices'!L30</f>
        <v>57676092.77788696</v>
      </c>
      <c r="L27" s="18"/>
      <c r="M27" s="18"/>
      <c r="N27" s="18">
        <f>+'L-F-P Com. Cap Weights'!N27*'L-F-P Current Prices'!O30</f>
        <v>143748559.31919143</v>
      </c>
      <c r="O27" s="18">
        <f>+'L-F-P Com. Cap Weights'!O27*'L-F-P Current Prices'!P30</f>
        <v>85224128.73085177</v>
      </c>
      <c r="P27" s="18">
        <f>+'L-F-P Com. Cap Weights'!P27*'L-F-P Current Prices'!Q30</f>
        <v>45237257.78084872</v>
      </c>
      <c r="Q27" s="18"/>
      <c r="S27" s="116"/>
      <c r="T27" s="116"/>
      <c r="U27" s="116"/>
      <c r="V27" s="116"/>
      <c r="W27" s="116"/>
      <c r="X27" s="116"/>
      <c r="Y27" s="116"/>
      <c r="Z27" s="116"/>
      <c r="AA27" s="116"/>
      <c r="AB27" s="116"/>
      <c r="AC27" s="116"/>
      <c r="AD27" s="116"/>
      <c r="AE27" s="116"/>
      <c r="AF27" s="116"/>
      <c r="AG27" s="116"/>
      <c r="AH27" s="116"/>
      <c r="AI27" s="116"/>
      <c r="AJ27" s="116"/>
      <c r="AK27" s="116"/>
    </row>
    <row r="28" spans="3:37" ht="15">
      <c r="C28" s="20" t="s">
        <v>45</v>
      </c>
      <c r="D28" s="18">
        <f>+'L-F-P Com. Cap Weights'!D28*'L-F-P Current Prices'!E31</f>
        <v>133662685.64354776</v>
      </c>
      <c r="E28" s="18">
        <f>+'L-F-P Com. Cap Weights'!E28*'L-F-P Current Prices'!F31</f>
        <v>243480719.76355007</v>
      </c>
      <c r="F28" s="18">
        <f>+'L-F-P Com. Cap Weights'!F28*'L-F-P Current Prices'!G31</f>
        <v>370379409.4737361</v>
      </c>
      <c r="G28" s="18"/>
      <c r="H28" s="18"/>
      <c r="I28" s="18">
        <f>+'L-F-P Com. Cap Weights'!I28*'L-F-P Current Prices'!J31</f>
        <v>87912485.09176275</v>
      </c>
      <c r="J28" s="18">
        <f>+'L-F-P Com. Cap Weights'!J28*'L-F-P Current Prices'!K31</f>
        <v>135173159.1733184</v>
      </c>
      <c r="K28" s="18">
        <f>+'L-F-P Com. Cap Weights'!K28*'L-F-P Current Prices'!L31</f>
        <v>360615768.6742219</v>
      </c>
      <c r="L28" s="18"/>
      <c r="M28" s="18"/>
      <c r="N28" s="18">
        <f>+'L-F-P Com. Cap Weights'!N28*'L-F-P Current Prices'!O31</f>
        <v>145602200.39780858</v>
      </c>
      <c r="O28" s="18">
        <f>+'L-F-P Com. Cap Weights'!O28*'L-F-P Current Prices'!P31</f>
        <v>143064071.7591482</v>
      </c>
      <c r="P28" s="18">
        <f>+'L-F-P Com. Cap Weights'!P28*'L-F-P Current Prices'!Q31</f>
        <v>355552142.6991513</v>
      </c>
      <c r="Q28" s="18"/>
      <c r="S28" s="116"/>
      <c r="T28" s="116"/>
      <c r="U28" s="116"/>
      <c r="V28" s="116"/>
      <c r="W28" s="116"/>
      <c r="X28" s="116"/>
      <c r="Y28" s="116"/>
      <c r="Z28" s="116"/>
      <c r="AA28" s="116"/>
      <c r="AB28" s="116"/>
      <c r="AC28" s="116"/>
      <c r="AD28" s="116"/>
      <c r="AE28" s="116"/>
      <c r="AF28" s="116"/>
      <c r="AG28" s="116"/>
      <c r="AH28" s="116"/>
      <c r="AI28" s="116"/>
      <c r="AJ28" s="116"/>
      <c r="AK28" s="116"/>
    </row>
    <row r="29" spans="4:37" ht="15">
      <c r="D29" s="18"/>
      <c r="E29" s="18"/>
      <c r="F29" s="18"/>
      <c r="G29" s="18"/>
      <c r="H29" s="18"/>
      <c r="I29" s="18"/>
      <c r="J29" s="18"/>
      <c r="K29" s="18"/>
      <c r="L29" s="18"/>
      <c r="M29" s="18"/>
      <c r="N29" s="18"/>
      <c r="O29" s="18"/>
      <c r="P29" s="18"/>
      <c r="Q29" s="18"/>
      <c r="S29" s="116"/>
      <c r="T29" s="116"/>
      <c r="U29" s="116"/>
      <c r="V29" s="116"/>
      <c r="W29" s="116"/>
      <c r="X29" s="116"/>
      <c r="Y29" s="116"/>
      <c r="Z29" s="116"/>
      <c r="AA29" s="116"/>
      <c r="AB29" s="116"/>
      <c r="AC29" s="116"/>
      <c r="AD29" s="116"/>
      <c r="AE29" s="116"/>
      <c r="AF29" s="116"/>
      <c r="AG29" s="116"/>
      <c r="AH29" s="116"/>
      <c r="AI29" s="116"/>
      <c r="AJ29" s="116"/>
      <c r="AK29" s="116"/>
    </row>
    <row r="30" spans="2:37" ht="15.75">
      <c r="B30" s="16" t="s">
        <v>50</v>
      </c>
      <c r="D30" s="18"/>
      <c r="E30" s="18"/>
      <c r="F30" s="18"/>
      <c r="G30" s="18"/>
      <c r="H30" s="18"/>
      <c r="I30" s="18"/>
      <c r="J30" s="18"/>
      <c r="K30" s="18"/>
      <c r="L30" s="18"/>
      <c r="M30" s="18"/>
      <c r="N30" s="18"/>
      <c r="O30" s="18"/>
      <c r="P30" s="18"/>
      <c r="Q30" s="18"/>
      <c r="S30" s="116"/>
      <c r="T30" s="116"/>
      <c r="U30" s="116"/>
      <c r="V30" s="116"/>
      <c r="W30" s="116"/>
      <c r="X30" s="116"/>
      <c r="Y30" s="116"/>
      <c r="Z30" s="116"/>
      <c r="AA30" s="116"/>
      <c r="AB30" s="116"/>
      <c r="AC30" s="116"/>
      <c r="AD30" s="116"/>
      <c r="AE30" s="116"/>
      <c r="AF30" s="116"/>
      <c r="AG30" s="116"/>
      <c r="AH30" s="116"/>
      <c r="AI30" s="116"/>
      <c r="AJ30" s="116"/>
      <c r="AK30" s="116"/>
    </row>
    <row r="31" spans="2:37" ht="15.75">
      <c r="B31" s="16"/>
      <c r="C31" s="4" t="s">
        <v>48</v>
      </c>
      <c r="D31" s="18">
        <f>+'L-F-P Com. Cap Weights'!D31*'L-F-P Current Prices'!E34</f>
        <v>19434678.452000003</v>
      </c>
      <c r="E31" s="18">
        <f>+'L-F-P Com. Cap Weights'!E31*'L-F-P Current Prices'!F34</f>
        <v>514690.80000000005</v>
      </c>
      <c r="F31" s="18">
        <f>+'L-F-P Com. Cap Weights'!F31*'L-F-P Current Prices'!G34</f>
        <v>0</v>
      </c>
      <c r="G31" s="18"/>
      <c r="H31" s="18"/>
      <c r="I31" s="18">
        <f>+'L-F-P Com. Cap Weights'!I31*'L-F-P Current Prices'!J34</f>
        <v>18034473.348</v>
      </c>
      <c r="J31" s="18">
        <f>+'L-F-P Com. Cap Weights'!J31*'L-F-P Current Prices'!K34</f>
        <v>217322.40600000002</v>
      </c>
      <c r="K31" s="18">
        <f>+'L-F-P Com. Cap Weights'!K31*'L-F-P Current Prices'!L34</f>
        <v>0</v>
      </c>
      <c r="L31" s="18"/>
      <c r="M31" s="18"/>
      <c r="N31" s="18">
        <f>+'L-F-P Com. Cap Weights'!N31*'L-F-P Current Prices'!O34</f>
        <v>14653669.079</v>
      </c>
      <c r="O31" s="18">
        <f>+'L-F-P Com. Cap Weights'!O31*'L-F-P Current Prices'!P34</f>
        <v>133569.8</v>
      </c>
      <c r="P31" s="18">
        <f>+'L-F-P Com. Cap Weights'!P31*'L-F-P Current Prices'!Q34</f>
        <v>0</v>
      </c>
      <c r="Q31" s="18"/>
      <c r="S31" s="116"/>
      <c r="T31" s="116"/>
      <c r="U31" s="116"/>
      <c r="V31" s="116"/>
      <c r="W31" s="116"/>
      <c r="X31" s="116"/>
      <c r="Y31" s="116"/>
      <c r="Z31" s="116"/>
      <c r="AA31" s="116"/>
      <c r="AB31" s="116"/>
      <c r="AC31" s="116"/>
      <c r="AD31" s="116"/>
      <c r="AE31" s="116"/>
      <c r="AF31" s="116"/>
      <c r="AG31" s="116"/>
      <c r="AH31" s="116"/>
      <c r="AI31" s="116"/>
      <c r="AJ31" s="116"/>
      <c r="AK31" s="116"/>
    </row>
    <row r="32" spans="2:37" ht="15.75">
      <c r="B32" s="16"/>
      <c r="C32" s="4" t="s">
        <v>49</v>
      </c>
      <c r="D32" s="18">
        <f>+'L-F-P Com. Cap Weights'!D32*'L-F-P Current Prices'!E35</f>
        <v>9564150.099</v>
      </c>
      <c r="E32" s="18">
        <f>+'L-F-P Com. Cap Weights'!E32*'L-F-P Current Prices'!F35</f>
        <v>730445.85</v>
      </c>
      <c r="F32" s="18">
        <f>+'L-F-P Com. Cap Weights'!F32*'L-F-P Current Prices'!G35</f>
        <v>1277502.471</v>
      </c>
      <c r="G32" s="18"/>
      <c r="H32" s="18"/>
      <c r="I32" s="18">
        <f>+'L-F-P Com. Cap Weights'!I32*'L-F-P Current Prices'!J35</f>
        <v>6861702.296</v>
      </c>
      <c r="J32" s="18">
        <f>+'L-F-P Com. Cap Weights'!J32*'L-F-P Current Prices'!K35</f>
        <v>382015.468</v>
      </c>
      <c r="K32" s="18">
        <f>+'L-F-P Com. Cap Weights'!K32*'L-F-P Current Prices'!L35</f>
        <v>429433.368</v>
      </c>
      <c r="L32" s="18"/>
      <c r="M32" s="18"/>
      <c r="N32" s="18">
        <f>+'L-F-P Com. Cap Weights'!N32*'L-F-P Current Prices'!O35</f>
        <v>6245565.348999999</v>
      </c>
      <c r="O32" s="18">
        <f>+'L-F-P Com. Cap Weights'!O32*'L-F-P Current Prices'!P35</f>
        <v>275079.168</v>
      </c>
      <c r="P32" s="18">
        <f>+'L-F-P Com. Cap Weights'!P32*'L-F-P Current Prices'!Q35</f>
        <v>275854.93</v>
      </c>
      <c r="Q32" s="18"/>
      <c r="S32" s="116"/>
      <c r="T32" s="116"/>
      <c r="U32" s="116"/>
      <c r="V32" s="116"/>
      <c r="W32" s="116"/>
      <c r="X32" s="116"/>
      <c r="Y32" s="116"/>
      <c r="Z32" s="116"/>
      <c r="AA32" s="116"/>
      <c r="AB32" s="116"/>
      <c r="AC32" s="116"/>
      <c r="AD32" s="116"/>
      <c r="AE32" s="116"/>
      <c r="AF32" s="116"/>
      <c r="AG32" s="116"/>
      <c r="AH32" s="116"/>
      <c r="AI32" s="116"/>
      <c r="AJ32" s="116"/>
      <c r="AK32" s="116"/>
    </row>
    <row r="33" spans="3:37" ht="15">
      <c r="C33" s="20" t="s">
        <v>44</v>
      </c>
      <c r="D33" s="18">
        <f>+'L-F-P Com. Cap Weights'!D33*'L-F-P Current Prices'!E36</f>
        <v>14546963.959</v>
      </c>
      <c r="E33" s="18">
        <f>+'L-F-P Com. Cap Weights'!E33*'L-F-P Current Prices'!F36</f>
        <v>8737853.190000001</v>
      </c>
      <c r="F33" s="18">
        <f>+'L-F-P Com. Cap Weights'!F33*'L-F-P Current Prices'!G36</f>
        <v>12999995.061</v>
      </c>
      <c r="G33" s="18"/>
      <c r="H33" s="18"/>
      <c r="I33" s="18">
        <f>+'L-F-P Com. Cap Weights'!I33*'L-F-P Current Prices'!J36</f>
        <v>11400426</v>
      </c>
      <c r="J33" s="18">
        <f>+'L-F-P Com. Cap Weights'!J33*'L-F-P Current Prices'!K36</f>
        <v>5683465.8</v>
      </c>
      <c r="K33" s="18">
        <f>+'L-F-P Com. Cap Weights'!K33*'L-F-P Current Prices'!L36</f>
        <v>9506184.9</v>
      </c>
      <c r="L33" s="18"/>
      <c r="M33" s="18"/>
      <c r="N33" s="18">
        <f>+'L-F-P Com. Cap Weights'!N33*'L-F-P Current Prices'!O36</f>
        <v>11669889.958999999</v>
      </c>
      <c r="O33" s="18">
        <f>+'L-F-P Com. Cap Weights'!O33*'L-F-P Current Prices'!P36</f>
        <v>4188275.9519999996</v>
      </c>
      <c r="P33" s="18">
        <f>+'L-F-P Com. Cap Weights'!P33*'L-F-P Current Prices'!Q36</f>
        <v>6867351.510000001</v>
      </c>
      <c r="Q33" s="18"/>
      <c r="S33" s="116"/>
      <c r="T33" s="116"/>
      <c r="U33" s="116"/>
      <c r="V33" s="116"/>
      <c r="W33" s="116"/>
      <c r="X33" s="116"/>
      <c r="Y33" s="116"/>
      <c r="Z33" s="116"/>
      <c r="AA33" s="116"/>
      <c r="AB33" s="116"/>
      <c r="AC33" s="116"/>
      <c r="AD33" s="116"/>
      <c r="AE33" s="116"/>
      <c r="AF33" s="116"/>
      <c r="AG33" s="116"/>
      <c r="AH33" s="116"/>
      <c r="AI33" s="116"/>
      <c r="AJ33" s="116"/>
      <c r="AK33" s="116"/>
    </row>
    <row r="34" spans="3:37" ht="15">
      <c r="C34" s="20" t="s">
        <v>45</v>
      </c>
      <c r="D34" s="18">
        <f>+'L-F-P Com. Cap Weights'!D34*'L-F-P Current Prices'!E37</f>
        <v>10989490.014</v>
      </c>
      <c r="E34" s="18">
        <f>+'L-F-P Com. Cap Weights'!E34*'L-F-P Current Prices'!F37</f>
        <v>7400251.007999999</v>
      </c>
      <c r="F34" s="18">
        <f>+'L-F-P Com. Cap Weights'!F34*'L-F-P Current Prices'!G37</f>
        <v>20595726.144</v>
      </c>
      <c r="G34" s="18"/>
      <c r="H34" s="18"/>
      <c r="I34" s="18">
        <f>+'L-F-P Com. Cap Weights'!I34*'L-F-P Current Prices'!J37</f>
        <v>4928386.09</v>
      </c>
      <c r="J34" s="18">
        <f>+'L-F-P Com. Cap Weights'!J34*'L-F-P Current Prices'!K37</f>
        <v>4505965.055</v>
      </c>
      <c r="K34" s="18">
        <f>+'L-F-P Com. Cap Weights'!K34*'L-F-P Current Prices'!L37</f>
        <v>14703412.905</v>
      </c>
      <c r="L34" s="18"/>
      <c r="M34" s="18"/>
      <c r="N34" s="18">
        <f>+'L-F-P Com. Cap Weights'!N34*'L-F-P Current Prices'!O37</f>
        <v>6665003.342</v>
      </c>
      <c r="O34" s="18">
        <f>+'L-F-P Com. Cap Weights'!O34*'L-F-P Current Prices'!P37</f>
        <v>4410932.847999999</v>
      </c>
      <c r="P34" s="18">
        <f>+'L-F-P Com. Cap Weights'!P34*'L-F-P Current Prices'!Q37</f>
        <v>14501080.9</v>
      </c>
      <c r="Q34" s="18"/>
      <c r="S34" s="116"/>
      <c r="T34" s="116"/>
      <c r="U34" s="116"/>
      <c r="V34" s="116"/>
      <c r="W34" s="116"/>
      <c r="X34" s="116"/>
      <c r="Y34" s="116"/>
      <c r="Z34" s="116"/>
      <c r="AA34" s="116"/>
      <c r="AB34" s="116"/>
      <c r="AC34" s="116"/>
      <c r="AD34" s="116"/>
      <c r="AE34" s="116"/>
      <c r="AF34" s="116"/>
      <c r="AG34" s="116"/>
      <c r="AH34" s="116"/>
      <c r="AI34" s="116"/>
      <c r="AJ34" s="116"/>
      <c r="AK34" s="116"/>
    </row>
    <row r="35" spans="3:37" ht="15">
      <c r="C35" s="20"/>
      <c r="D35" s="18"/>
      <c r="E35" s="18"/>
      <c r="F35" s="18"/>
      <c r="G35" s="18"/>
      <c r="H35" s="18"/>
      <c r="I35" s="18"/>
      <c r="J35" s="18"/>
      <c r="K35" s="18"/>
      <c r="L35" s="18"/>
      <c r="M35" s="18"/>
      <c r="N35" s="18"/>
      <c r="O35" s="18"/>
      <c r="P35" s="18"/>
      <c r="Q35" s="18"/>
      <c r="S35" s="116"/>
      <c r="T35" s="116"/>
      <c r="U35" s="116"/>
      <c r="V35" s="116"/>
      <c r="W35" s="116"/>
      <c r="X35" s="116"/>
      <c r="Y35" s="116"/>
      <c r="Z35" s="116"/>
      <c r="AA35" s="116"/>
      <c r="AB35" s="116"/>
      <c r="AC35" s="116"/>
      <c r="AD35" s="116"/>
      <c r="AE35" s="116"/>
      <c r="AF35" s="116"/>
      <c r="AG35" s="116"/>
      <c r="AH35" s="116"/>
      <c r="AI35" s="116"/>
      <c r="AJ35" s="116"/>
      <c r="AK35" s="116"/>
    </row>
    <row r="36" spans="1:37" ht="15.75">
      <c r="A36" s="16" t="s">
        <v>7</v>
      </c>
      <c r="C36" s="18"/>
      <c r="D36" s="18"/>
      <c r="E36" s="18"/>
      <c r="F36" s="18"/>
      <c r="G36" s="18"/>
      <c r="H36" s="18"/>
      <c r="I36" s="18"/>
      <c r="J36" s="18"/>
      <c r="K36" s="18"/>
      <c r="L36" s="18"/>
      <c r="M36" s="18"/>
      <c r="N36" s="18"/>
      <c r="O36" s="18"/>
      <c r="P36" s="18"/>
      <c r="Q36" s="18"/>
      <c r="S36" s="116"/>
      <c r="T36" s="116"/>
      <c r="U36" s="116"/>
      <c r="V36" s="116"/>
      <c r="W36" s="116"/>
      <c r="X36" s="116"/>
      <c r="Y36" s="116"/>
      <c r="Z36" s="116"/>
      <c r="AA36" s="116"/>
      <c r="AB36" s="116"/>
      <c r="AC36" s="116"/>
      <c r="AD36" s="116"/>
      <c r="AE36" s="116"/>
      <c r="AF36" s="116"/>
      <c r="AG36" s="116"/>
      <c r="AH36" s="116"/>
      <c r="AI36" s="116"/>
      <c r="AJ36" s="116"/>
      <c r="AK36" s="116"/>
    </row>
    <row r="37" spans="2:37" ht="15.75">
      <c r="B37" s="16" t="s">
        <v>51</v>
      </c>
      <c r="D37" s="18"/>
      <c r="E37" s="18"/>
      <c r="F37" s="18"/>
      <c r="G37" s="18"/>
      <c r="H37" s="18"/>
      <c r="I37" s="18"/>
      <c r="J37" s="18"/>
      <c r="K37" s="18"/>
      <c r="L37" s="18"/>
      <c r="M37" s="18"/>
      <c r="N37" s="18"/>
      <c r="O37" s="18"/>
      <c r="P37" s="18"/>
      <c r="Q37" s="18"/>
      <c r="S37" s="116"/>
      <c r="T37" s="116"/>
      <c r="U37" s="116"/>
      <c r="V37" s="116"/>
      <c r="W37" s="116"/>
      <c r="X37" s="116"/>
      <c r="Y37" s="116"/>
      <c r="Z37" s="116"/>
      <c r="AA37" s="116"/>
      <c r="AB37" s="116"/>
      <c r="AC37" s="116"/>
      <c r="AD37" s="116"/>
      <c r="AE37" s="116"/>
      <c r="AF37" s="116"/>
      <c r="AG37" s="116"/>
      <c r="AH37" s="116"/>
      <c r="AI37" s="116"/>
      <c r="AJ37" s="116"/>
      <c r="AK37" s="116"/>
    </row>
    <row r="38" spans="2:37" ht="15.75">
      <c r="B38" s="16"/>
      <c r="C38" s="4" t="s">
        <v>52</v>
      </c>
      <c r="D38" s="18">
        <f>+'L-F-P Com. Cap Weights'!D38*'L-F-P Current Prices'!E41</f>
        <v>0</v>
      </c>
      <c r="E38" s="18">
        <f>+'L-F-P Com. Cap Weights'!E38*'L-F-P Current Prices'!F41</f>
        <v>0</v>
      </c>
      <c r="F38" s="18">
        <f>+'L-F-P Com. Cap Weights'!F38*'L-F-P Current Prices'!G41</f>
        <v>0</v>
      </c>
      <c r="G38" s="18">
        <f>+'L-F-P Com. Cap Weights'!G38*'L-F-P Current Prices'!H41</f>
        <v>0</v>
      </c>
      <c r="H38" s="18"/>
      <c r="I38" s="18">
        <f>+'L-F-P Com. Cap Weights'!I38*'L-F-P Current Prices'!J41</f>
        <v>13439461.272999998</v>
      </c>
      <c r="J38" s="18">
        <f>+'L-F-P Com. Cap Weights'!J38*'L-F-P Current Prices'!K41</f>
        <v>0</v>
      </c>
      <c r="K38" s="18">
        <f>+'L-F-P Com. Cap Weights'!K38*'L-F-P Current Prices'!L41</f>
        <v>0</v>
      </c>
      <c r="L38" s="18">
        <f>+'L-F-P Com. Cap Weights'!L38*'L-F-P Current Prices'!M41</f>
        <v>0</v>
      </c>
      <c r="M38" s="18"/>
      <c r="N38" s="18">
        <f>+'L-F-P Com. Cap Weights'!N38*'L-F-P Current Prices'!O41</f>
        <v>6105305.799</v>
      </c>
      <c r="O38" s="18">
        <f>+'L-F-P Com. Cap Weights'!O38*'L-F-P Current Prices'!P41</f>
        <v>0</v>
      </c>
      <c r="P38" s="18">
        <f>+'L-F-P Com. Cap Weights'!P38*'L-F-P Current Prices'!Q41</f>
        <v>0</v>
      </c>
      <c r="Q38" s="18">
        <f>+'L-F-P Com. Cap Weights'!Q38*'L-F-P Current Prices'!R41</f>
        <v>0</v>
      </c>
      <c r="S38" s="116"/>
      <c r="T38" s="116"/>
      <c r="U38" s="116"/>
      <c r="V38" s="116"/>
      <c r="W38" s="116"/>
      <c r="X38" s="116"/>
      <c r="Y38" s="116"/>
      <c r="Z38" s="116"/>
      <c r="AA38" s="116"/>
      <c r="AB38" s="116"/>
      <c r="AC38" s="116"/>
      <c r="AD38" s="116"/>
      <c r="AE38" s="116"/>
      <c r="AF38" s="116"/>
      <c r="AG38" s="116"/>
      <c r="AH38" s="116"/>
      <c r="AI38" s="116"/>
      <c r="AJ38" s="116"/>
      <c r="AK38" s="116"/>
    </row>
    <row r="39" spans="3:37" ht="15">
      <c r="C39" s="4" t="s">
        <v>53</v>
      </c>
      <c r="D39" s="18">
        <f>+'L-F-P Com. Cap Weights'!D39*'L-F-P Current Prices'!E42</f>
        <v>0</v>
      </c>
      <c r="E39" s="18">
        <f>+'L-F-P Com. Cap Weights'!E39*'L-F-P Current Prices'!F42</f>
        <v>0</v>
      </c>
      <c r="F39" s="18">
        <f>+'L-F-P Com. Cap Weights'!F39*'L-F-P Current Prices'!G42</f>
        <v>0</v>
      </c>
      <c r="G39" s="18">
        <f>+'L-F-P Com. Cap Weights'!G39*'L-F-P Current Prices'!H42</f>
        <v>0</v>
      </c>
      <c r="H39" s="18"/>
      <c r="I39" s="18">
        <f>+'L-F-P Com. Cap Weights'!I39*'L-F-P Current Prices'!J42</f>
        <v>99122065.546</v>
      </c>
      <c r="J39" s="18">
        <f>+'L-F-P Com. Cap Weights'!J39*'L-F-P Current Prices'!K42</f>
        <v>57440969.724</v>
      </c>
      <c r="K39" s="18">
        <f>+'L-F-P Com. Cap Weights'!K39*'L-F-P Current Prices'!L42</f>
        <v>0</v>
      </c>
      <c r="L39" s="18">
        <f>+'L-F-P Com. Cap Weights'!L39*'L-F-P Current Prices'!M42</f>
        <v>0</v>
      </c>
      <c r="M39" s="18"/>
      <c r="N39" s="18">
        <f>+'L-F-P Com. Cap Weights'!N39*'L-F-P Current Prices'!O42</f>
        <v>59493799.866</v>
      </c>
      <c r="O39" s="18">
        <f>+'L-F-P Com. Cap Weights'!O39*'L-F-P Current Prices'!P42</f>
        <v>27519959.319999997</v>
      </c>
      <c r="P39" s="18">
        <f>+'L-F-P Com. Cap Weights'!P39*'L-F-P Current Prices'!Q42</f>
        <v>0</v>
      </c>
      <c r="Q39" s="18">
        <f>+'L-F-P Com. Cap Weights'!Q39*'L-F-P Current Prices'!R42</f>
        <v>0</v>
      </c>
      <c r="S39" s="116"/>
      <c r="T39" s="116"/>
      <c r="U39" s="116"/>
      <c r="V39" s="116"/>
      <c r="W39" s="116"/>
      <c r="X39" s="116"/>
      <c r="Y39" s="116"/>
      <c r="Z39" s="116"/>
      <c r="AA39" s="116"/>
      <c r="AB39" s="116"/>
      <c r="AC39" s="116"/>
      <c r="AD39" s="116"/>
      <c r="AE39" s="116"/>
      <c r="AF39" s="116"/>
      <c r="AG39" s="116"/>
      <c r="AH39" s="116"/>
      <c r="AI39" s="116"/>
      <c r="AJ39" s="116"/>
      <c r="AK39" s="116"/>
    </row>
    <row r="40" spans="3:37" ht="15">
      <c r="C40" s="20" t="s">
        <v>45</v>
      </c>
      <c r="D40" s="18">
        <f>+'L-F-P Com. Cap Weights'!D40*'L-F-P Current Prices'!E43</f>
        <v>0</v>
      </c>
      <c r="E40" s="18">
        <f>+'L-F-P Com. Cap Weights'!E40*'L-F-P Current Prices'!F43</f>
        <v>0</v>
      </c>
      <c r="F40" s="18">
        <f>+'L-F-P Com. Cap Weights'!F40*'L-F-P Current Prices'!G43</f>
        <v>0</v>
      </c>
      <c r="G40" s="18">
        <f>+'L-F-P Com. Cap Weights'!G40*'L-F-P Current Prices'!H43</f>
        <v>0</v>
      </c>
      <c r="H40" s="18"/>
      <c r="I40" s="18">
        <f>+'L-F-P Com. Cap Weights'!I40*'L-F-P Current Prices'!J43</f>
        <v>3250376</v>
      </c>
      <c r="J40" s="18">
        <f>+'L-F-P Com. Cap Weights'!J40*'L-F-P Current Prices'!K43</f>
        <v>8438671.200000001</v>
      </c>
      <c r="K40" s="18">
        <f>+'L-F-P Com. Cap Weights'!K40*'L-F-P Current Prices'!L43</f>
        <v>11869716.8</v>
      </c>
      <c r="L40" s="18">
        <f>+'L-F-P Com. Cap Weights'!L40*'L-F-P Current Prices'!M43</f>
        <v>6103396.4</v>
      </c>
      <c r="M40" s="18"/>
      <c r="N40" s="18">
        <f>+'L-F-P Com. Cap Weights'!N40*'L-F-P Current Prices'!O43</f>
        <v>4001133.276</v>
      </c>
      <c r="O40" s="18">
        <f>+'L-F-P Com. Cap Weights'!O40*'L-F-P Current Prices'!P43</f>
        <v>8548707.706</v>
      </c>
      <c r="P40" s="18">
        <f>+'L-F-P Com. Cap Weights'!P40*'L-F-P Current Prices'!Q43</f>
        <v>9786798.828</v>
      </c>
      <c r="Q40" s="18">
        <f>+'L-F-P Com. Cap Weights'!Q40*'L-F-P Current Prices'!R43</f>
        <v>4345682.31</v>
      </c>
      <c r="S40" s="116"/>
      <c r="T40" s="116"/>
      <c r="U40" s="116"/>
      <c r="V40" s="116"/>
      <c r="W40" s="116"/>
      <c r="X40" s="116"/>
      <c r="Y40" s="116"/>
      <c r="Z40" s="116"/>
      <c r="AA40" s="116"/>
      <c r="AB40" s="116"/>
      <c r="AC40" s="116"/>
      <c r="AD40" s="116"/>
      <c r="AE40" s="116"/>
      <c r="AF40" s="116"/>
      <c r="AG40" s="116"/>
      <c r="AH40" s="116"/>
      <c r="AI40" s="116"/>
      <c r="AJ40" s="116"/>
      <c r="AK40" s="116"/>
    </row>
    <row r="41" spans="4:37" ht="15">
      <c r="D41" s="18"/>
      <c r="E41" s="18"/>
      <c r="F41" s="18"/>
      <c r="G41" s="18"/>
      <c r="H41" s="18"/>
      <c r="I41" s="18"/>
      <c r="J41" s="18"/>
      <c r="K41" s="18"/>
      <c r="L41" s="18"/>
      <c r="M41" s="18"/>
      <c r="N41" s="18"/>
      <c r="O41" s="18"/>
      <c r="P41" s="18"/>
      <c r="Q41" s="18"/>
      <c r="S41" s="116"/>
      <c r="T41" s="116"/>
      <c r="U41" s="116"/>
      <c r="V41" s="116"/>
      <c r="W41" s="116"/>
      <c r="X41" s="116"/>
      <c r="Y41" s="116"/>
      <c r="Z41" s="116"/>
      <c r="AA41" s="116"/>
      <c r="AB41" s="116"/>
      <c r="AC41" s="116"/>
      <c r="AD41" s="116"/>
      <c r="AE41" s="116"/>
      <c r="AF41" s="116"/>
      <c r="AG41" s="116"/>
      <c r="AH41" s="116"/>
      <c r="AI41" s="116"/>
      <c r="AJ41" s="116"/>
      <c r="AK41" s="116"/>
    </row>
    <row r="42" spans="2:37" ht="15.75">
      <c r="B42" s="16" t="s">
        <v>54</v>
      </c>
      <c r="D42" s="18"/>
      <c r="E42" s="18"/>
      <c r="F42" s="18"/>
      <c r="G42" s="18"/>
      <c r="H42" s="18"/>
      <c r="I42" s="18"/>
      <c r="J42" s="18"/>
      <c r="K42" s="18"/>
      <c r="L42" s="18"/>
      <c r="M42" s="18"/>
      <c r="N42" s="18"/>
      <c r="O42" s="18"/>
      <c r="P42" s="18"/>
      <c r="Q42" s="18"/>
      <c r="S42" s="116"/>
      <c r="T42" s="116"/>
      <c r="U42" s="116"/>
      <c r="V42" s="116"/>
      <c r="W42" s="116"/>
      <c r="X42" s="116"/>
      <c r="Y42" s="116"/>
      <c r="Z42" s="116"/>
      <c r="AA42" s="116"/>
      <c r="AB42" s="116"/>
      <c r="AC42" s="116"/>
      <c r="AD42" s="116"/>
      <c r="AE42" s="116"/>
      <c r="AF42" s="116"/>
      <c r="AG42" s="116"/>
      <c r="AH42" s="116"/>
      <c r="AI42" s="116"/>
      <c r="AJ42" s="116"/>
      <c r="AK42" s="116"/>
    </row>
    <row r="43" spans="2:37" ht="15.75">
      <c r="B43" s="16"/>
      <c r="C43" s="4" t="s">
        <v>48</v>
      </c>
      <c r="D43" s="18">
        <f>+'L-F-P Com. Cap Weights'!D43*'L-F-P Current Prices'!E46</f>
        <v>6819559.04</v>
      </c>
      <c r="E43" s="18">
        <f>+'L-F-P Com. Cap Weights'!E43*'L-F-P Current Prices'!F46</f>
        <v>290991.02900000004</v>
      </c>
      <c r="F43" s="18">
        <f>+'L-F-P Com. Cap Weights'!F43*'L-F-P Current Prices'!G46</f>
        <v>0</v>
      </c>
      <c r="G43" s="18">
        <f>+'L-F-P Com. Cap Weights'!G43*'L-F-P Current Prices'!H46</f>
        <v>0</v>
      </c>
      <c r="H43" s="18"/>
      <c r="I43" s="18">
        <f>+'L-F-P Com. Cap Weights'!I43*'L-F-P Current Prices'!J46</f>
        <v>10374311.034</v>
      </c>
      <c r="J43" s="18">
        <f>+'L-F-P Com. Cap Weights'!J43*'L-F-P Current Prices'!K46</f>
        <v>590848.7760000001</v>
      </c>
      <c r="K43" s="18">
        <f>+'L-F-P Com. Cap Weights'!K43*'L-F-P Current Prices'!L46</f>
        <v>0</v>
      </c>
      <c r="L43" s="18">
        <f>+'L-F-P Com. Cap Weights'!L43*'L-F-P Current Prices'!M46</f>
        <v>0</v>
      </c>
      <c r="M43" s="18"/>
      <c r="N43" s="18">
        <f>+'L-F-P Com. Cap Weights'!N43*'L-F-P Current Prices'!O46</f>
        <v>2817059.003</v>
      </c>
      <c r="O43" s="18">
        <f>+'L-F-P Com. Cap Weights'!O43*'L-F-P Current Prices'!P46</f>
        <v>116702.23599999999</v>
      </c>
      <c r="P43" s="18">
        <f>+'L-F-P Com. Cap Weights'!P43*'L-F-P Current Prices'!Q46</f>
        <v>0</v>
      </c>
      <c r="Q43" s="18">
        <f>+'L-F-P Com. Cap Weights'!Q43*'L-F-P Current Prices'!R46</f>
        <v>0</v>
      </c>
      <c r="S43" s="116"/>
      <c r="T43" s="116"/>
      <c r="U43" s="116"/>
      <c r="V43" s="116"/>
      <c r="W43" s="116"/>
      <c r="X43" s="116"/>
      <c r="Y43" s="116"/>
      <c r="Z43" s="116"/>
      <c r="AA43" s="116"/>
      <c r="AB43" s="116"/>
      <c r="AC43" s="116"/>
      <c r="AD43" s="116"/>
      <c r="AE43" s="116"/>
      <c r="AF43" s="116"/>
      <c r="AG43" s="116"/>
      <c r="AH43" s="116"/>
      <c r="AI43" s="116"/>
      <c r="AJ43" s="116"/>
      <c r="AK43" s="116"/>
    </row>
    <row r="44" spans="2:37" ht="15.75">
      <c r="B44" s="16"/>
      <c r="C44" s="4" t="s">
        <v>49</v>
      </c>
      <c r="D44" s="18">
        <f>+'L-F-P Com. Cap Weights'!D44*'L-F-P Current Prices'!E47</f>
        <v>4630632.84</v>
      </c>
      <c r="E44" s="18">
        <f>+'L-F-P Com. Cap Weights'!E44*'L-F-P Current Prices'!F47</f>
        <v>153914.23500000002</v>
      </c>
      <c r="F44" s="18">
        <f>+'L-F-P Com. Cap Weights'!F44*'L-F-P Current Prices'!G47</f>
        <v>695954.5510000001</v>
      </c>
      <c r="G44" s="18">
        <f>+'L-F-P Com. Cap Weights'!G44*'L-F-P Current Prices'!H47</f>
        <v>0</v>
      </c>
      <c r="H44" s="18"/>
      <c r="I44" s="18">
        <f>+'L-F-P Com. Cap Weights'!I44*'L-F-P Current Prices'!J47</f>
        <v>10818132.538</v>
      </c>
      <c r="J44" s="18">
        <f>+'L-F-P Com. Cap Weights'!J44*'L-F-P Current Prices'!K47</f>
        <v>322359.28400000004</v>
      </c>
      <c r="K44" s="18">
        <f>+'L-F-P Com. Cap Weights'!K44*'L-F-P Current Prices'!L47</f>
        <v>996775.1950000001</v>
      </c>
      <c r="L44" s="18">
        <f>+'L-F-P Com. Cap Weights'!L44*'L-F-P Current Prices'!M47</f>
        <v>0</v>
      </c>
      <c r="M44" s="18"/>
      <c r="N44" s="18">
        <f>+'L-F-P Com. Cap Weights'!N44*'L-F-P Current Prices'!O47</f>
        <v>3606645.87</v>
      </c>
      <c r="O44" s="18">
        <f>+'L-F-P Com. Cap Weights'!O44*'L-F-P Current Prices'!P47</f>
        <v>77887.208</v>
      </c>
      <c r="P44" s="18">
        <f>+'L-F-P Com. Cap Weights'!P44*'L-F-P Current Prices'!Q47</f>
        <v>210050.116</v>
      </c>
      <c r="Q44" s="18">
        <f>+'L-F-P Com. Cap Weights'!Q44*'L-F-P Current Prices'!R47</f>
        <v>0</v>
      </c>
      <c r="S44" s="116"/>
      <c r="T44" s="116"/>
      <c r="U44" s="116"/>
      <c r="V44" s="116"/>
      <c r="W44" s="116"/>
      <c r="X44" s="116"/>
      <c r="Y44" s="116"/>
      <c r="Z44" s="116"/>
      <c r="AA44" s="116"/>
      <c r="AB44" s="116"/>
      <c r="AC44" s="116"/>
      <c r="AD44" s="116"/>
      <c r="AE44" s="116"/>
      <c r="AF44" s="116"/>
      <c r="AG44" s="116"/>
      <c r="AH44" s="116"/>
      <c r="AI44" s="116"/>
      <c r="AJ44" s="116"/>
      <c r="AK44" s="116"/>
    </row>
    <row r="45" spans="3:37" ht="15">
      <c r="C45" s="20" t="s">
        <v>44</v>
      </c>
      <c r="D45" s="18">
        <f>+'L-F-P Com. Cap Weights'!D45*'L-F-P Current Prices'!E48</f>
        <v>3501718.67</v>
      </c>
      <c r="E45" s="18">
        <f>+'L-F-P Com. Cap Weights'!E45*'L-F-P Current Prices'!F48</f>
        <v>2131760.904</v>
      </c>
      <c r="F45" s="18">
        <f>+'L-F-P Com. Cap Weights'!F45*'L-F-P Current Prices'!G48</f>
        <v>29242876.32</v>
      </c>
      <c r="G45" s="18">
        <f>+'L-F-P Com. Cap Weights'!G45*'L-F-P Current Prices'!H48</f>
        <v>0</v>
      </c>
      <c r="H45" s="18"/>
      <c r="I45" s="18">
        <f>+'L-F-P Com. Cap Weights'!I45*'L-F-P Current Prices'!J48</f>
        <v>5588685.1899999995</v>
      </c>
      <c r="J45" s="18">
        <f>+'L-F-P Com. Cap Weights'!J45*'L-F-P Current Prices'!K48</f>
        <v>3926560.2399999998</v>
      </c>
      <c r="K45" s="18">
        <f>+'L-F-P Com. Cap Weights'!K45*'L-F-P Current Prices'!L48</f>
        <v>41873562.24</v>
      </c>
      <c r="L45" s="18">
        <f>+'L-F-P Com. Cap Weights'!L45*'L-F-P Current Prices'!M48</f>
        <v>0</v>
      </c>
      <c r="M45" s="18"/>
      <c r="N45" s="18">
        <f>+'L-F-P Com. Cap Weights'!N45*'L-F-P Current Prices'!O48</f>
        <v>2641320.787</v>
      </c>
      <c r="O45" s="18">
        <f>+'L-F-P Com. Cap Weights'!O45*'L-F-P Current Prices'!P48</f>
        <v>1497930.49</v>
      </c>
      <c r="P45" s="18">
        <f>+'L-F-P Com. Cap Weights'!P45*'L-F-P Current Prices'!Q48</f>
        <v>14075921.18</v>
      </c>
      <c r="Q45" s="18">
        <f>+'L-F-P Com. Cap Weights'!Q45*'L-F-P Current Prices'!R48</f>
        <v>0</v>
      </c>
      <c r="S45" s="116"/>
      <c r="T45" s="116"/>
      <c r="U45" s="116"/>
      <c r="V45" s="116"/>
      <c r="W45" s="116"/>
      <c r="X45" s="116"/>
      <c r="Y45" s="116"/>
      <c r="Z45" s="116"/>
      <c r="AA45" s="116"/>
      <c r="AB45" s="116"/>
      <c r="AC45" s="116"/>
      <c r="AD45" s="116"/>
      <c r="AE45" s="116"/>
      <c r="AF45" s="116"/>
      <c r="AG45" s="116"/>
      <c r="AH45" s="116"/>
      <c r="AI45" s="116"/>
      <c r="AJ45" s="116"/>
      <c r="AK45" s="116"/>
    </row>
    <row r="46" spans="3:37" ht="15">
      <c r="C46" s="20" t="s">
        <v>45</v>
      </c>
      <c r="D46" s="18">
        <f>+'L-F-P Com. Cap Weights'!D46*'L-F-P Current Prices'!E49</f>
        <v>926196.396</v>
      </c>
      <c r="E46" s="18">
        <f>+'L-F-P Com. Cap Weights'!E46*'L-F-P Current Prices'!F49</f>
        <v>1633632.975</v>
      </c>
      <c r="F46" s="18">
        <f>+'L-F-P Com. Cap Weights'!F46*'L-F-P Current Prices'!G49</f>
        <v>12928161.26</v>
      </c>
      <c r="G46" s="18">
        <f>+'L-F-P Com. Cap Weights'!G46*'L-F-P Current Prices'!H49</f>
        <v>765553.28</v>
      </c>
      <c r="H46" s="18"/>
      <c r="I46" s="18">
        <f>+'L-F-P Com. Cap Weights'!I46*'L-F-P Current Prices'!J49</f>
        <v>2736603.384</v>
      </c>
      <c r="J46" s="18">
        <f>+'L-F-P Com. Cap Weights'!J46*'L-F-P Current Prices'!K49</f>
        <v>2902857.8580000005</v>
      </c>
      <c r="K46" s="18">
        <f>+'L-F-P Com. Cap Weights'!K46*'L-F-P Current Prices'!L49</f>
        <v>19872244.403</v>
      </c>
      <c r="L46" s="18">
        <f>+'L-F-P Com. Cap Weights'!L46*'L-F-P Current Prices'!M49</f>
        <v>1267603.8900000001</v>
      </c>
      <c r="M46" s="18"/>
      <c r="N46" s="18">
        <f>+'L-F-P Com. Cap Weights'!N46*'L-F-P Current Prices'!O49</f>
        <v>1093384.581</v>
      </c>
      <c r="O46" s="18">
        <f>+'L-F-P Com. Cap Weights'!O46*'L-F-P Current Prices'!P49</f>
        <v>1234865.142</v>
      </c>
      <c r="P46" s="18">
        <f>+'L-F-P Com. Cap Weights'!P46*'L-F-P Current Prices'!Q49</f>
        <v>7547059.34</v>
      </c>
      <c r="Q46" s="18">
        <f>+'L-F-P Com. Cap Weights'!Q46*'L-F-P Current Prices'!R49</f>
        <v>303382.968</v>
      </c>
      <c r="S46" s="116"/>
      <c r="T46" s="116"/>
      <c r="U46" s="116"/>
      <c r="V46" s="116"/>
      <c r="W46" s="116"/>
      <c r="X46" s="116"/>
      <c r="Y46" s="116"/>
      <c r="Z46" s="116"/>
      <c r="AA46" s="116"/>
      <c r="AB46" s="116"/>
      <c r="AC46" s="116"/>
      <c r="AD46" s="116"/>
      <c r="AE46" s="116"/>
      <c r="AF46" s="116"/>
      <c r="AG46" s="116"/>
      <c r="AH46" s="116"/>
      <c r="AI46" s="116"/>
      <c r="AJ46" s="116"/>
      <c r="AK46" s="116"/>
    </row>
    <row r="47" spans="3:37" ht="15">
      <c r="C47" s="20"/>
      <c r="D47" s="18"/>
      <c r="E47" s="18"/>
      <c r="F47" s="18"/>
      <c r="G47" s="18"/>
      <c r="H47" s="18"/>
      <c r="I47" s="18"/>
      <c r="J47" s="18"/>
      <c r="K47" s="18"/>
      <c r="L47" s="18"/>
      <c r="M47" s="18"/>
      <c r="N47" s="18"/>
      <c r="O47" s="18"/>
      <c r="P47" s="18"/>
      <c r="Q47" s="18"/>
      <c r="S47" s="116"/>
      <c r="T47" s="116"/>
      <c r="U47" s="116"/>
      <c r="V47" s="116"/>
      <c r="W47" s="116"/>
      <c r="X47" s="116"/>
      <c r="Y47" s="116"/>
      <c r="Z47" s="116"/>
      <c r="AA47" s="116"/>
      <c r="AB47" s="116"/>
      <c r="AC47" s="116"/>
      <c r="AD47" s="116"/>
      <c r="AE47" s="116"/>
      <c r="AF47" s="116"/>
      <c r="AG47" s="116"/>
      <c r="AH47" s="116"/>
      <c r="AI47" s="116"/>
      <c r="AJ47" s="116"/>
      <c r="AK47" s="116"/>
    </row>
    <row r="48" spans="1:37" ht="15.75">
      <c r="A48" s="16" t="s">
        <v>55</v>
      </c>
      <c r="C48" s="18"/>
      <c r="D48" s="18"/>
      <c r="E48" s="18"/>
      <c r="F48" s="18"/>
      <c r="G48" s="18"/>
      <c r="H48" s="18"/>
      <c r="I48" s="18"/>
      <c r="J48" s="18"/>
      <c r="K48" s="18"/>
      <c r="L48" s="18"/>
      <c r="M48" s="18"/>
      <c r="N48" s="18"/>
      <c r="O48" s="18"/>
      <c r="P48" s="18"/>
      <c r="Q48" s="18"/>
      <c r="S48" s="116"/>
      <c r="T48" s="116"/>
      <c r="U48" s="116"/>
      <c r="V48" s="116"/>
      <c r="W48" s="116"/>
      <c r="X48" s="116"/>
      <c r="Y48" s="116"/>
      <c r="Z48" s="116"/>
      <c r="AA48" s="116"/>
      <c r="AB48" s="116"/>
      <c r="AC48" s="116"/>
      <c r="AD48" s="116"/>
      <c r="AE48" s="116"/>
      <c r="AF48" s="116"/>
      <c r="AG48" s="116"/>
      <c r="AH48" s="116"/>
      <c r="AI48" s="116"/>
      <c r="AJ48" s="116"/>
      <c r="AK48" s="116"/>
    </row>
    <row r="49" spans="2:37" ht="15.75">
      <c r="B49" s="16" t="s">
        <v>50</v>
      </c>
      <c r="D49" s="18"/>
      <c r="E49" s="18"/>
      <c r="F49" s="18"/>
      <c r="G49" s="18"/>
      <c r="H49" s="18"/>
      <c r="I49" s="18"/>
      <c r="J49" s="18"/>
      <c r="K49" s="18"/>
      <c r="L49" s="18"/>
      <c r="M49" s="18"/>
      <c r="N49" s="18"/>
      <c r="O49" s="18"/>
      <c r="P49" s="18"/>
      <c r="Q49" s="18"/>
      <c r="S49" s="116"/>
      <c r="T49" s="116"/>
      <c r="U49" s="116"/>
      <c r="V49" s="116"/>
      <c r="W49" s="116"/>
      <c r="X49" s="116"/>
      <c r="Y49" s="116"/>
      <c r="Z49" s="116"/>
      <c r="AA49" s="116"/>
      <c r="AB49" s="116"/>
      <c r="AC49" s="116"/>
      <c r="AD49" s="116"/>
      <c r="AE49" s="116"/>
      <c r="AF49" s="116"/>
      <c r="AG49" s="116"/>
      <c r="AH49" s="116"/>
      <c r="AI49" s="116"/>
      <c r="AJ49" s="116"/>
      <c r="AK49" s="116"/>
    </row>
    <row r="50" spans="3:37" ht="15">
      <c r="C50" s="4" t="s">
        <v>56</v>
      </c>
      <c r="D50" s="18">
        <f>+'L-F-P Com. Cap Weights'!D50*'L-F-P Current Prices'!E53</f>
        <v>5654540.073</v>
      </c>
      <c r="E50" s="18">
        <f>+'L-F-P Com. Cap Weights'!E50*'L-F-P Current Prices'!F53</f>
        <v>44639.549999999996</v>
      </c>
      <c r="F50" s="18">
        <f>+'L-F-P Com. Cap Weights'!F50*'L-F-P Current Prices'!G53</f>
        <v>0</v>
      </c>
      <c r="G50" s="18">
        <f>+'L-F-P Com. Cap Weights'!G50*'L-F-P Current Prices'!H53</f>
        <v>0</v>
      </c>
      <c r="H50" s="18"/>
      <c r="I50" s="18">
        <f>+'L-F-P Com. Cap Weights'!I50*'L-F-P Current Prices'!J53</f>
        <v>10141713.744</v>
      </c>
      <c r="J50" s="18">
        <f>+'L-F-P Com. Cap Weights'!J50*'L-F-P Current Prices'!K53</f>
        <v>813221.16</v>
      </c>
      <c r="K50" s="18">
        <f>+'L-F-P Com. Cap Weights'!K50*'L-F-P Current Prices'!L53</f>
        <v>0</v>
      </c>
      <c r="L50" s="18">
        <f>+'L-F-P Com. Cap Weights'!L50*'L-F-P Current Prices'!M53</f>
        <v>0</v>
      </c>
      <c r="M50" s="18"/>
      <c r="N50" s="18">
        <f>+'L-F-P Com. Cap Weights'!N50*'L-F-P Current Prices'!O53</f>
        <v>2591963.499</v>
      </c>
      <c r="O50" s="18">
        <f>+'L-F-P Com. Cap Weights'!O50*'L-F-P Current Prices'!P53</f>
        <v>109973.234</v>
      </c>
      <c r="P50" s="18">
        <f>+'L-F-P Com. Cap Weights'!P50*'L-F-P Current Prices'!Q53</f>
        <v>0</v>
      </c>
      <c r="Q50" s="18">
        <f>+'L-F-P Com. Cap Weights'!Q50*'L-F-P Current Prices'!R53</f>
        <v>0</v>
      </c>
      <c r="S50" s="116"/>
      <c r="T50" s="116"/>
      <c r="U50" s="116"/>
      <c r="V50" s="116"/>
      <c r="W50" s="116"/>
      <c r="X50" s="116"/>
      <c r="Y50" s="116"/>
      <c r="Z50" s="116"/>
      <c r="AA50" s="116"/>
      <c r="AB50" s="116"/>
      <c r="AC50" s="116"/>
      <c r="AD50" s="116"/>
      <c r="AE50" s="116"/>
      <c r="AF50" s="116"/>
      <c r="AG50" s="116"/>
      <c r="AH50" s="116"/>
      <c r="AI50" s="116"/>
      <c r="AJ50" s="116"/>
      <c r="AK50" s="116"/>
    </row>
    <row r="51" spans="3:37" ht="15">
      <c r="C51" s="4" t="s">
        <v>57</v>
      </c>
      <c r="D51" s="18">
        <f>+'L-F-P Com. Cap Weights'!D51*'L-F-P Current Prices'!E54</f>
        <v>5793601.086</v>
      </c>
      <c r="E51" s="18">
        <f>+'L-F-P Com. Cap Weights'!E51*'L-F-P Current Prices'!F54</f>
        <v>186182.65</v>
      </c>
      <c r="F51" s="18">
        <f>+'L-F-P Com. Cap Weights'!F51*'L-F-P Current Prices'!G54</f>
        <v>104158.26</v>
      </c>
      <c r="G51" s="18">
        <f>+'L-F-P Com. Cap Weights'!G51*'L-F-P Current Prices'!H54</f>
        <v>0</v>
      </c>
      <c r="H51" s="18"/>
      <c r="I51" s="18">
        <f>+'L-F-P Com. Cap Weights'!I51*'L-F-P Current Prices'!J54</f>
        <v>26317707.84</v>
      </c>
      <c r="J51" s="18">
        <f>+'L-F-P Com. Cap Weights'!J51*'L-F-P Current Prices'!K54</f>
        <v>5516937.359999999</v>
      </c>
      <c r="K51" s="18">
        <f>+'L-F-P Com. Cap Weights'!K51*'L-F-P Current Prices'!L54</f>
        <v>216704.88</v>
      </c>
      <c r="L51" s="18">
        <f>+'L-F-P Com. Cap Weights'!L51*'L-F-P Current Prices'!M54</f>
        <v>0</v>
      </c>
      <c r="M51" s="18"/>
      <c r="N51" s="18">
        <f>+'L-F-P Com. Cap Weights'!N51*'L-F-P Current Prices'!O54</f>
        <v>12173062.207</v>
      </c>
      <c r="O51" s="18">
        <f>+'L-F-P Com. Cap Weights'!O51*'L-F-P Current Prices'!P54</f>
        <v>2211035.372</v>
      </c>
      <c r="P51" s="18">
        <f>+'L-F-P Com. Cap Weights'!P51*'L-F-P Current Prices'!Q54</f>
        <v>45872.532</v>
      </c>
      <c r="Q51" s="18">
        <f>+'L-F-P Com. Cap Weights'!Q51*'L-F-P Current Prices'!R54</f>
        <v>0</v>
      </c>
      <c r="S51" s="116"/>
      <c r="T51" s="116"/>
      <c r="U51" s="116"/>
      <c r="V51" s="116"/>
      <c r="W51" s="116"/>
      <c r="X51" s="116"/>
      <c r="Y51" s="116"/>
      <c r="Z51" s="116"/>
      <c r="AA51" s="116"/>
      <c r="AB51" s="116"/>
      <c r="AC51" s="116"/>
      <c r="AD51" s="116"/>
      <c r="AE51" s="116"/>
      <c r="AF51" s="116"/>
      <c r="AG51" s="116"/>
      <c r="AH51" s="116"/>
      <c r="AI51" s="116"/>
      <c r="AJ51" s="116"/>
      <c r="AK51" s="116"/>
    </row>
    <row r="52" spans="3:37" ht="15">
      <c r="C52" s="20" t="s">
        <v>44</v>
      </c>
      <c r="D52" s="18">
        <f>+'L-F-P Com. Cap Weights'!D52*'L-F-P Current Prices'!E55</f>
        <v>7287994.06</v>
      </c>
      <c r="E52" s="18">
        <f>+'L-F-P Com. Cap Weights'!E52*'L-F-P Current Prices'!F55</f>
        <v>480863.8709999999</v>
      </c>
      <c r="F52" s="18">
        <f>+'L-F-P Com. Cap Weights'!F52*'L-F-P Current Prices'!G55</f>
        <v>1369283.4119999998</v>
      </c>
      <c r="G52" s="18">
        <f>+'L-F-P Com. Cap Weights'!G52*'L-F-P Current Prices'!H55</f>
        <v>0</v>
      </c>
      <c r="H52" s="18"/>
      <c r="I52" s="18">
        <f>+'L-F-P Com. Cap Weights'!I52*'L-F-P Current Prices'!J55</f>
        <v>6598304.856</v>
      </c>
      <c r="J52" s="18">
        <f>+'L-F-P Com. Cap Weights'!J52*'L-F-P Current Prices'!K55</f>
        <v>2003442.4409999999</v>
      </c>
      <c r="K52" s="18">
        <f>+'L-F-P Com. Cap Weights'!K52*'L-F-P Current Prices'!L55</f>
        <v>3879606.588</v>
      </c>
      <c r="L52" s="18">
        <f>+'L-F-P Com. Cap Weights'!L52*'L-F-P Current Prices'!M55</f>
        <v>0</v>
      </c>
      <c r="M52" s="18"/>
      <c r="N52" s="18">
        <f>+'L-F-P Com. Cap Weights'!N52*'L-F-P Current Prices'!O55</f>
        <v>3290392.287</v>
      </c>
      <c r="O52" s="18">
        <f>+'L-F-P Com. Cap Weights'!O52*'L-F-P Current Prices'!P55</f>
        <v>774052.2019999999</v>
      </c>
      <c r="P52" s="18">
        <f>+'L-F-P Com. Cap Weights'!P52*'L-F-P Current Prices'!Q55</f>
        <v>1397886.328</v>
      </c>
      <c r="Q52" s="18">
        <f>+'L-F-P Com. Cap Weights'!Q52*'L-F-P Current Prices'!R55</f>
        <v>0</v>
      </c>
      <c r="S52" s="116"/>
      <c r="T52" s="116"/>
      <c r="U52" s="116"/>
      <c r="V52" s="116"/>
      <c r="W52" s="116"/>
      <c r="X52" s="116"/>
      <c r="Y52" s="116"/>
      <c r="Z52" s="116"/>
      <c r="AA52" s="116"/>
      <c r="AB52" s="116"/>
      <c r="AC52" s="116"/>
      <c r="AD52" s="116"/>
      <c r="AE52" s="116"/>
      <c r="AF52" s="116"/>
      <c r="AG52" s="116"/>
      <c r="AH52" s="116"/>
      <c r="AI52" s="116"/>
      <c r="AJ52" s="116"/>
      <c r="AK52" s="116"/>
    </row>
    <row r="53" spans="3:37" ht="15">
      <c r="C53" s="20" t="s">
        <v>45</v>
      </c>
      <c r="D53" s="18">
        <f>+'L-F-P Com. Cap Weights'!D53*'L-F-P Current Prices'!E56</f>
        <v>3505294.8600000003</v>
      </c>
      <c r="E53" s="18">
        <f>+'L-F-P Com. Cap Weights'!E53*'L-F-P Current Prices'!F56</f>
        <v>2692042.452</v>
      </c>
      <c r="F53" s="18">
        <f>+'L-F-P Com. Cap Weights'!F53*'L-F-P Current Prices'!G56</f>
        <v>1454109.0760000001</v>
      </c>
      <c r="G53" s="18">
        <f>+'L-F-P Com. Cap Weights'!G53*'L-F-P Current Prices'!H56</f>
        <v>7463.148</v>
      </c>
      <c r="H53" s="18"/>
      <c r="I53" s="18">
        <f>+'L-F-P Com. Cap Weights'!I53*'L-F-P Current Prices'!J56</f>
        <v>2375036.304</v>
      </c>
      <c r="J53" s="18">
        <f>+'L-F-P Com. Cap Weights'!J53*'L-F-P Current Prices'!K56</f>
        <v>7149315.952</v>
      </c>
      <c r="K53" s="18">
        <f>+'L-F-P Com. Cap Weights'!K53*'L-F-P Current Prices'!L56</f>
        <v>5270822.416</v>
      </c>
      <c r="L53" s="18">
        <f>+'L-F-P Com. Cap Weights'!L53*'L-F-P Current Prices'!M56</f>
        <v>18666.064</v>
      </c>
      <c r="M53" s="18"/>
      <c r="N53" s="18">
        <f>+'L-F-P Com. Cap Weights'!N53*'L-F-P Current Prices'!O56</f>
        <v>1864370.107</v>
      </c>
      <c r="O53" s="18">
        <f>+'L-F-P Com. Cap Weights'!O53*'L-F-P Current Prices'!P56</f>
        <v>3470710.516</v>
      </c>
      <c r="P53" s="18">
        <f>+'L-F-P Com. Cap Weights'!P53*'L-F-P Current Prices'!Q56</f>
        <v>2590283.436</v>
      </c>
      <c r="Q53" s="18">
        <f>+'L-F-P Com. Cap Weights'!Q53*'L-F-P Current Prices'!R56</f>
        <v>7318.41</v>
      </c>
      <c r="S53" s="116"/>
      <c r="T53" s="116"/>
      <c r="U53" s="116"/>
      <c r="V53" s="116"/>
      <c r="W53" s="116"/>
      <c r="X53" s="116"/>
      <c r="Y53" s="116"/>
      <c r="Z53" s="116"/>
      <c r="AA53" s="116"/>
      <c r="AB53" s="116"/>
      <c r="AC53" s="116"/>
      <c r="AD53" s="116"/>
      <c r="AE53" s="116"/>
      <c r="AF53" s="116"/>
      <c r="AG53" s="116"/>
      <c r="AH53" s="116"/>
      <c r="AI53" s="116"/>
      <c r="AJ53" s="116"/>
      <c r="AK53" s="116"/>
    </row>
    <row r="54" spans="3:17" ht="15">
      <c r="C54" s="20"/>
      <c r="D54" s="18"/>
      <c r="E54" s="18"/>
      <c r="F54" s="18"/>
      <c r="G54" s="18"/>
      <c r="H54" s="18"/>
      <c r="I54" s="18"/>
      <c r="J54" s="18"/>
      <c r="K54" s="18"/>
      <c r="L54" s="18"/>
      <c r="M54" s="18"/>
      <c r="N54" s="18"/>
      <c r="O54" s="18"/>
      <c r="P54" s="18"/>
      <c r="Q54" s="18"/>
    </row>
    <row r="55" spans="1:17" ht="18.75">
      <c r="A55" s="16" t="s">
        <v>78</v>
      </c>
      <c r="C55" s="20"/>
      <c r="D55" s="18">
        <f>+'L-F-P Com. Cap Weights'!D55*'L-F-P Current Prices'!D58</f>
        <v>1580305.9000000001</v>
      </c>
      <c r="E55" s="18"/>
      <c r="F55" s="18"/>
      <c r="G55" s="18"/>
      <c r="H55" s="18"/>
      <c r="I55" s="18"/>
      <c r="J55" s="18"/>
      <c r="K55" s="18"/>
      <c r="L55" s="18"/>
      <c r="M55" s="18"/>
      <c r="N55" s="18"/>
      <c r="O55" s="18"/>
      <c r="P55" s="18"/>
      <c r="Q55" s="18"/>
    </row>
    <row r="56" spans="3:17" ht="15">
      <c r="C56" s="20"/>
      <c r="D56" s="18"/>
      <c r="E56" s="18"/>
      <c r="F56" s="18"/>
      <c r="G56" s="18"/>
      <c r="H56" s="18"/>
      <c r="I56" s="18"/>
      <c r="J56" s="18"/>
      <c r="K56" s="18"/>
      <c r="L56" s="18"/>
      <c r="M56" s="18"/>
      <c r="N56" s="18"/>
      <c r="O56" s="18"/>
      <c r="P56" s="18"/>
      <c r="Q56" s="18"/>
    </row>
    <row r="57" spans="1:17" ht="15.75">
      <c r="A57" s="16" t="s">
        <v>79</v>
      </c>
      <c r="D57" s="18"/>
      <c r="E57" s="18"/>
      <c r="F57" s="18"/>
      <c r="G57" s="18"/>
      <c r="H57" s="18"/>
      <c r="I57" s="18"/>
      <c r="J57" s="18"/>
      <c r="K57" s="18"/>
      <c r="L57" s="18"/>
      <c r="M57" s="18"/>
      <c r="N57" s="18"/>
      <c r="O57" s="18"/>
      <c r="P57" s="18"/>
      <c r="Q57" s="18"/>
    </row>
    <row r="58" spans="1:17" ht="15.75">
      <c r="A58" s="30"/>
      <c r="B58" s="16" t="s">
        <v>60</v>
      </c>
      <c r="D58" s="18"/>
      <c r="E58" s="18"/>
      <c r="F58" s="18"/>
      <c r="G58" s="18"/>
      <c r="H58" s="18"/>
      <c r="I58" s="18"/>
      <c r="J58" s="18"/>
      <c r="K58" s="18"/>
      <c r="L58" s="18"/>
      <c r="M58" s="18"/>
      <c r="N58" s="18"/>
      <c r="O58" s="18"/>
      <c r="P58" s="18"/>
      <c r="Q58" s="18"/>
    </row>
    <row r="59" spans="1:17" ht="15.75">
      <c r="A59" s="30"/>
      <c r="B59" s="16"/>
      <c r="C59" s="4" t="s">
        <v>1</v>
      </c>
      <c r="D59" s="18">
        <f>+'L-F-P Com. Cap Weights'!D59*'L-F-P Current Prices'!D62</f>
        <v>9605670</v>
      </c>
      <c r="E59" s="18"/>
      <c r="F59" s="18"/>
      <c r="G59" s="18"/>
      <c r="H59" s="18"/>
      <c r="I59" s="18"/>
      <c r="J59" s="18"/>
      <c r="K59" s="18"/>
      <c r="L59" s="18"/>
      <c r="M59" s="18"/>
      <c r="N59" s="18"/>
      <c r="O59" s="18"/>
      <c r="P59" s="18"/>
      <c r="Q59" s="18"/>
    </row>
    <row r="60" spans="1:17" ht="15.75">
      <c r="A60" s="30"/>
      <c r="B60" s="16"/>
      <c r="C60" s="4" t="s">
        <v>3</v>
      </c>
      <c r="D60" s="18">
        <f>+'L-F-P Com. Cap Weights'!D60*'L-F-P Current Prices'!D63</f>
        <v>3378137</v>
      </c>
      <c r="E60" s="18"/>
      <c r="F60" s="18"/>
      <c r="G60" s="18"/>
      <c r="H60" s="18"/>
      <c r="I60" s="18"/>
      <c r="J60" s="18"/>
      <c r="K60" s="18"/>
      <c r="L60" s="18"/>
      <c r="M60" s="18"/>
      <c r="N60" s="18"/>
      <c r="O60" s="18"/>
      <c r="P60" s="18"/>
      <c r="Q60" s="18"/>
    </row>
    <row r="61" spans="1:17" ht="15.75">
      <c r="A61" s="30"/>
      <c r="B61" s="16"/>
      <c r="C61" s="4" t="s">
        <v>7</v>
      </c>
      <c r="D61" s="18">
        <f>+'L-F-P Com. Cap Weights'!D61*'L-F-P Current Prices'!D64</f>
        <v>3215314</v>
      </c>
      <c r="E61" s="18"/>
      <c r="F61" s="18"/>
      <c r="G61" s="18"/>
      <c r="H61" s="18"/>
      <c r="I61" s="18"/>
      <c r="J61" s="18"/>
      <c r="K61" s="18"/>
      <c r="L61" s="18"/>
      <c r="M61" s="18"/>
      <c r="N61" s="18"/>
      <c r="O61" s="18"/>
      <c r="P61" s="18"/>
      <c r="Q61" s="18"/>
    </row>
    <row r="62" spans="1:17" ht="15.75">
      <c r="A62" s="30"/>
      <c r="B62" s="16" t="s">
        <v>61</v>
      </c>
      <c r="D62" s="18">
        <f>+'L-F-P Com. Cap Weights'!D62*'L-F-P Current Prices'!D65</f>
        <v>9016</v>
      </c>
      <c r="E62" s="18"/>
      <c r="F62" s="18"/>
      <c r="G62" s="18"/>
      <c r="H62" s="18"/>
      <c r="I62" s="18"/>
      <c r="J62" s="18"/>
      <c r="K62" s="18"/>
      <c r="L62" s="18"/>
      <c r="M62" s="18"/>
      <c r="N62" s="18"/>
      <c r="O62" s="18"/>
      <c r="P62" s="18"/>
      <c r="Q62" s="18"/>
    </row>
    <row r="63" spans="1:17" ht="15.75">
      <c r="A63" s="30"/>
      <c r="B63" s="16"/>
      <c r="D63" s="18"/>
      <c r="E63" s="18"/>
      <c r="F63" s="18"/>
      <c r="G63" s="18"/>
      <c r="H63" s="18"/>
      <c r="I63" s="18"/>
      <c r="J63" s="18"/>
      <c r="K63" s="18"/>
      <c r="L63" s="18"/>
      <c r="M63" s="18"/>
      <c r="N63" s="18"/>
      <c r="O63" s="18"/>
      <c r="P63" s="18"/>
      <c r="Q63" s="18"/>
    </row>
    <row r="64" spans="1:17" ht="15.75">
      <c r="A64" s="16" t="s">
        <v>73</v>
      </c>
      <c r="B64" s="16"/>
      <c r="D64" s="18">
        <f>+'L-F-P Com. Cap Weights'!D64*'L-F-P Current Prices'!D67</f>
        <v>1476150.12</v>
      </c>
      <c r="E64" s="18"/>
      <c r="F64" s="18"/>
      <c r="G64" s="18"/>
      <c r="H64" s="18"/>
      <c r="I64" s="18"/>
      <c r="J64" s="18"/>
      <c r="K64" s="18"/>
      <c r="L64" s="18"/>
      <c r="M64" s="18"/>
      <c r="N64" s="18"/>
      <c r="O64" s="18"/>
      <c r="P64" s="18"/>
      <c r="Q64" s="18"/>
    </row>
    <row r="65" spans="1:17" ht="15.75">
      <c r="A65" s="16" t="s">
        <v>63</v>
      </c>
      <c r="B65" s="16"/>
      <c r="D65" s="18">
        <f>+'L-F-P Com. Cap Weights'!D65*'L-F-P Current Prices'!D68</f>
        <v>457418.13</v>
      </c>
      <c r="E65" s="18"/>
      <c r="F65" s="18"/>
      <c r="G65" s="18"/>
      <c r="H65" s="18"/>
      <c r="I65" s="18"/>
      <c r="J65" s="18"/>
      <c r="K65" s="18"/>
      <c r="L65" s="18"/>
      <c r="M65" s="18"/>
      <c r="N65" s="18"/>
      <c r="O65" s="18"/>
      <c r="P65" s="18"/>
      <c r="Q65" s="18"/>
    </row>
    <row r="66" spans="1:17" ht="15.75">
      <c r="A66" s="30"/>
      <c r="D66" s="29"/>
      <c r="E66" s="123"/>
      <c r="F66" s="18"/>
      <c r="G66" s="18"/>
      <c r="H66" s="18"/>
      <c r="I66" s="18"/>
      <c r="J66" s="18"/>
      <c r="K66" s="18"/>
      <c r="L66" s="18"/>
      <c r="M66" s="18"/>
      <c r="N66" s="18"/>
      <c r="O66" s="18"/>
      <c r="P66" s="18"/>
      <c r="Q66" s="18"/>
    </row>
    <row r="67" spans="1:17" ht="16.5" thickBot="1">
      <c r="A67" s="32"/>
      <c r="B67" s="32"/>
      <c r="C67" s="26"/>
      <c r="D67" s="27"/>
      <c r="E67" s="26"/>
      <c r="F67" s="35"/>
      <c r="G67" s="35"/>
      <c r="H67" s="17"/>
      <c r="I67" s="18"/>
      <c r="J67" s="18"/>
      <c r="K67" s="18"/>
      <c r="L67" s="18"/>
      <c r="M67" s="17"/>
      <c r="N67" s="18"/>
      <c r="O67" s="18"/>
      <c r="P67" s="18"/>
      <c r="Q67" s="18"/>
    </row>
    <row r="68" spans="1:17" ht="16.5" thickTop="1">
      <c r="A68" s="16"/>
      <c r="E68" s="18"/>
      <c r="F68" s="17"/>
      <c r="G68" s="17"/>
      <c r="H68" s="17"/>
      <c r="I68" s="18"/>
      <c r="J68" s="18"/>
      <c r="K68" s="18"/>
      <c r="L68" s="18"/>
      <c r="M68" s="17"/>
      <c r="N68" s="18"/>
      <c r="O68" s="18"/>
      <c r="P68" s="18"/>
      <c r="Q68" s="18"/>
    </row>
    <row r="69" spans="1:17" ht="15.75">
      <c r="A69" s="16"/>
      <c r="E69" s="18"/>
      <c r="F69" s="17"/>
      <c r="G69" s="17"/>
      <c r="H69" s="17"/>
      <c r="I69" s="18"/>
      <c r="J69" s="18"/>
      <c r="K69" s="18"/>
      <c r="L69" s="18"/>
      <c r="M69" s="17"/>
      <c r="N69" s="18"/>
      <c r="O69" s="18"/>
      <c r="P69" s="18"/>
      <c r="Q69" s="18"/>
    </row>
    <row r="70" spans="1:17" ht="15.75">
      <c r="A70" s="17"/>
      <c r="B70" s="17"/>
      <c r="C70" s="12" t="s">
        <v>80</v>
      </c>
      <c r="D70" s="12" t="s">
        <v>4</v>
      </c>
      <c r="E70" s="12" t="s">
        <v>5</v>
      </c>
      <c r="F70" s="12" t="s">
        <v>6</v>
      </c>
      <c r="G70" s="12" t="s">
        <v>0</v>
      </c>
      <c r="H70" s="12"/>
      <c r="I70" s="12" t="s">
        <v>4</v>
      </c>
      <c r="J70" s="12" t="s">
        <v>5</v>
      </c>
      <c r="K70" s="12" t="s">
        <v>6</v>
      </c>
      <c r="L70" s="12" t="s">
        <v>0</v>
      </c>
      <c r="M70" s="17"/>
      <c r="N70" s="12" t="s">
        <v>4</v>
      </c>
      <c r="O70" s="12" t="s">
        <v>5</v>
      </c>
      <c r="P70" s="12" t="s">
        <v>6</v>
      </c>
      <c r="Q70" s="12" t="s">
        <v>0</v>
      </c>
    </row>
    <row r="71" spans="1:14" ht="15.75">
      <c r="A71" s="16" t="s">
        <v>1</v>
      </c>
      <c r="D71" s="18"/>
      <c r="E71" s="18"/>
      <c r="F71" s="18"/>
      <c r="G71" s="17"/>
      <c r="H71" s="17"/>
      <c r="I71" s="17"/>
      <c r="J71" s="17"/>
      <c r="K71" s="17"/>
      <c r="L71" s="17"/>
      <c r="M71" s="17"/>
      <c r="N71" s="19"/>
    </row>
    <row r="72" spans="2:17" ht="15.75">
      <c r="B72" s="16" t="s">
        <v>41</v>
      </c>
      <c r="D72" s="18"/>
      <c r="E72" s="18"/>
      <c r="F72" s="18"/>
      <c r="G72" s="18"/>
      <c r="H72" s="18"/>
      <c r="I72" s="18"/>
      <c r="J72" s="18"/>
      <c r="K72" s="18"/>
      <c r="L72" s="18"/>
      <c r="M72" s="18"/>
      <c r="N72" s="18"/>
      <c r="O72" s="18"/>
      <c r="P72" s="18"/>
      <c r="Q72" s="18"/>
    </row>
    <row r="73" spans="3:17" ht="15">
      <c r="C73" s="4" t="s">
        <v>42</v>
      </c>
      <c r="D73" s="18">
        <f>+'L-F-P NP Cap Weights'!D8*'L-F-P Current Prices'!E78</f>
        <v>132441526.10700001</v>
      </c>
      <c r="E73" s="18">
        <f>+'L-F-P NP Cap Weights'!E8*'L-F-P Current Prices'!F78</f>
        <v>4709649.42</v>
      </c>
      <c r="F73" s="18">
        <f>+'L-F-P NP Cap Weights'!F8*'L-F-P Current Prices'!G78</f>
        <v>0</v>
      </c>
      <c r="G73" s="18"/>
      <c r="H73" s="18"/>
      <c r="I73" s="18">
        <f>+'L-F-P NP Cap Weights'!I8*'L-F-P Current Prices'!J78</f>
        <v>17002.700000000015</v>
      </c>
      <c r="J73" s="18">
        <f>+'L-F-P NP Cap Weights'!J8*'L-F-P Current Prices'!K78</f>
        <v>653.4280000000012</v>
      </c>
      <c r="K73" s="18">
        <f>+'L-F-P NP Cap Weights'!K8*'L-F-P Current Prices'!L78</f>
        <v>0</v>
      </c>
      <c r="L73" s="18"/>
      <c r="M73" s="18"/>
      <c r="N73" s="18">
        <f>+'L-F-P NP Cap Weights'!N8*'L-F-P Current Prices'!O78</f>
        <v>78757.312</v>
      </c>
      <c r="O73" s="18">
        <f>+'L-F-P NP Cap Weights'!O8*'L-F-P Current Prices'!P78</f>
        <v>2298.7799999999997</v>
      </c>
      <c r="P73" s="18">
        <f>+'L-F-P NP Cap Weights'!P8*'L-F-P Current Prices'!Q78</f>
        <v>0</v>
      </c>
      <c r="Q73" s="18"/>
    </row>
    <row r="74" spans="3:17" ht="15">
      <c r="C74" s="4" t="s">
        <v>43</v>
      </c>
      <c r="D74" s="18">
        <f>+'L-F-P NP Cap Weights'!D9*'L-F-P Current Prices'!E79</f>
        <v>95718542.42999999</v>
      </c>
      <c r="E74" s="18">
        <f>+'L-F-P NP Cap Weights'!E9*'L-F-P Current Prices'!F79</f>
        <v>14427994.245000001</v>
      </c>
      <c r="F74" s="18">
        <f>+'L-F-P NP Cap Weights'!F9*'L-F-P Current Prices'!G79</f>
        <v>2021123.312</v>
      </c>
      <c r="G74" s="18"/>
      <c r="H74" s="18"/>
      <c r="I74" s="18">
        <f>+'L-F-P NP Cap Weights'!I9*'L-F-P Current Prices'!J79</f>
        <v>12233.87199999999</v>
      </c>
      <c r="J74" s="18">
        <f>+'L-F-P NP Cap Weights'!J9*'L-F-P Current Prices'!K79</f>
        <v>2295.167999999996</v>
      </c>
      <c r="K74" s="18">
        <f>+'L-F-P NP Cap Weights'!K9*'L-F-P Current Prices'!L79</f>
        <v>165.72799999999972</v>
      </c>
      <c r="L74" s="18"/>
      <c r="M74" s="18"/>
      <c r="N74" s="18">
        <f>+'L-F-P NP Cap Weights'!N9*'L-F-P Current Prices'!O79</f>
        <v>104072.072</v>
      </c>
      <c r="O74" s="18">
        <f>+'L-F-P NP Cap Weights'!O9*'L-F-P Current Prices'!P79</f>
        <v>14783.615</v>
      </c>
      <c r="P74" s="18">
        <f>+'L-F-P NP Cap Weights'!P9*'L-F-P Current Prices'!Q79</f>
        <v>939.51</v>
      </c>
      <c r="Q74" s="18"/>
    </row>
    <row r="75" spans="3:17" ht="15">
      <c r="C75" s="20" t="s">
        <v>44</v>
      </c>
      <c r="D75" s="18">
        <f>+'L-F-P NP Cap Weights'!D10*'L-F-P Current Prices'!E80</f>
        <v>236098844.69599998</v>
      </c>
      <c r="E75" s="18">
        <f>+'L-F-P NP Cap Weights'!E10*'L-F-P Current Prices'!F80</f>
        <v>203429631.02</v>
      </c>
      <c r="F75" s="18">
        <f>+'L-F-P NP Cap Weights'!F10*'L-F-P Current Prices'!G80</f>
        <v>89336301.133</v>
      </c>
      <c r="G75" s="18"/>
      <c r="H75" s="18"/>
      <c r="I75" s="18">
        <f>+'L-F-P NP Cap Weights'!I10*'L-F-P Current Prices'!J80</f>
        <v>16443.50499999998</v>
      </c>
      <c r="J75" s="18">
        <f>+'L-F-P NP Cap Weights'!J10*'L-F-P Current Prices'!K80</f>
        <v>24772.735000000048</v>
      </c>
      <c r="K75" s="18">
        <f>+'L-F-P NP Cap Weights'!K10*'L-F-P Current Prices'!L80</f>
        <v>3869.982999999995</v>
      </c>
      <c r="L75" s="18"/>
      <c r="M75" s="18"/>
      <c r="N75" s="18">
        <f>+'L-F-P NP Cap Weights'!N10*'L-F-P Current Prices'!O80</f>
        <v>171205.64</v>
      </c>
      <c r="O75" s="18">
        <f>+'L-F-P NP Cap Weights'!O10*'L-F-P Current Prices'!P80</f>
        <v>196360.27399999998</v>
      </c>
      <c r="P75" s="18">
        <f>+'L-F-P NP Cap Weights'!P10*'L-F-P Current Prices'!Q80</f>
        <v>27742.572</v>
      </c>
      <c r="Q75" s="18"/>
    </row>
    <row r="76" spans="3:17" ht="15">
      <c r="C76" s="20" t="s">
        <v>45</v>
      </c>
      <c r="D76" s="18">
        <f>+'L-F-P NP Cap Weights'!D11*'L-F-P Current Prices'!E81</f>
        <v>84005519.06</v>
      </c>
      <c r="E76" s="18">
        <f>+'L-F-P NP Cap Weights'!E11*'L-F-P Current Prices'!F81</f>
        <v>68670429.966</v>
      </c>
      <c r="F76" s="18">
        <f>+'L-F-P NP Cap Weights'!F11*'L-F-P Current Prices'!G81</f>
        <v>181593798.125</v>
      </c>
      <c r="G76" s="18"/>
      <c r="H76" s="18"/>
      <c r="I76" s="18">
        <f>+'L-F-P NP Cap Weights'!I11*'L-F-P Current Prices'!J81</f>
        <v>-313.7040000000003</v>
      </c>
      <c r="J76" s="18">
        <f>+'L-F-P NP Cap Weights'!J11*'L-F-P Current Prices'!K81</f>
        <v>-216.1260000000012</v>
      </c>
      <c r="K76" s="18">
        <f>+'L-F-P NP Cap Weights'!K11*'L-F-P Current Prices'!L81</f>
        <v>-1106.760000000001</v>
      </c>
      <c r="L76" s="18"/>
      <c r="M76" s="18"/>
      <c r="N76" s="18">
        <f>+'L-F-P NP Cap Weights'!N11*'L-F-P Current Prices'!O81</f>
        <v>14003.856</v>
      </c>
      <c r="O76" s="18">
        <f>+'L-F-P NP Cap Weights'!O11*'L-F-P Current Prices'!P81</f>
        <v>7395.355</v>
      </c>
      <c r="P76" s="18">
        <f>+'L-F-P NP Cap Weights'!P11*'L-F-P Current Prices'!Q81</f>
        <v>33465.861</v>
      </c>
      <c r="Q76" s="18"/>
    </row>
    <row r="77" spans="3:17" ht="15">
      <c r="C77" s="20"/>
      <c r="D77" s="18"/>
      <c r="E77" s="18"/>
      <c r="F77" s="18"/>
      <c r="G77" s="18"/>
      <c r="H77" s="18"/>
      <c r="I77" s="18"/>
      <c r="J77" s="18"/>
      <c r="K77" s="18"/>
      <c r="L77" s="18"/>
      <c r="M77" s="18"/>
      <c r="N77" s="18"/>
      <c r="O77" s="18"/>
      <c r="P77" s="18"/>
      <c r="Q77" s="18"/>
    </row>
    <row r="78" spans="2:17" ht="15.75">
      <c r="B78" s="16" t="s">
        <v>46</v>
      </c>
      <c r="D78" s="18"/>
      <c r="E78" s="18"/>
      <c r="F78" s="18"/>
      <c r="G78" s="18"/>
      <c r="H78" s="18"/>
      <c r="I78" s="18"/>
      <c r="J78" s="18"/>
      <c r="K78" s="18"/>
      <c r="L78" s="18"/>
      <c r="M78" s="18"/>
      <c r="N78" s="18"/>
      <c r="O78" s="18"/>
      <c r="P78" s="18"/>
      <c r="Q78" s="18"/>
    </row>
    <row r="79" spans="2:17" ht="15.75">
      <c r="B79" s="16"/>
      <c r="C79" s="4" t="s">
        <v>42</v>
      </c>
      <c r="D79" s="18">
        <f>+'L-F-P NP Cap Weights'!D14*'L-F-P Current Prices'!E84</f>
        <v>49543010.23900181</v>
      </c>
      <c r="E79" s="18">
        <f>+'L-F-P NP Cap Weights'!E14*'L-F-P Current Prices'!F84</f>
        <v>2725963.8287038933</v>
      </c>
      <c r="F79" s="18">
        <f>+'L-F-P NP Cap Weights'!F14*'L-F-P Current Prices'!G84</f>
        <v>0</v>
      </c>
      <c r="G79" s="18"/>
      <c r="H79" s="18"/>
      <c r="I79" s="18"/>
      <c r="J79" s="18"/>
      <c r="K79" s="18"/>
      <c r="L79" s="18"/>
      <c r="M79" s="18"/>
      <c r="N79" s="18"/>
      <c r="O79" s="18"/>
      <c r="P79" s="18"/>
      <c r="Q79" s="18"/>
    </row>
    <row r="80" spans="2:17" ht="15.75">
      <c r="B80" s="16"/>
      <c r="C80" s="4" t="s">
        <v>43</v>
      </c>
      <c r="D80" s="18">
        <f>+'L-F-P NP Cap Weights'!D15*'L-F-P Current Prices'!E85</f>
        <v>80404429.53212443</v>
      </c>
      <c r="E80" s="18">
        <f>+'L-F-P NP Cap Weights'!E15*'L-F-P Current Prices'!F85</f>
        <v>4330919.8958449615</v>
      </c>
      <c r="F80" s="18">
        <f>+'L-F-P NP Cap Weights'!F15*'L-F-P Current Prices'!G85</f>
        <v>44179934.981868766</v>
      </c>
      <c r="G80" s="18"/>
      <c r="H80" s="18"/>
      <c r="I80" s="18"/>
      <c r="J80" s="18"/>
      <c r="K80" s="18"/>
      <c r="L80" s="18"/>
      <c r="M80" s="18"/>
      <c r="N80" s="18"/>
      <c r="O80" s="18"/>
      <c r="P80" s="18"/>
      <c r="Q80" s="18"/>
    </row>
    <row r="81" spans="2:17" ht="15.75">
      <c r="B81" s="16"/>
      <c r="D81" s="18"/>
      <c r="E81" s="18"/>
      <c r="F81" s="18"/>
      <c r="G81" s="18"/>
      <c r="H81" s="18"/>
      <c r="I81" s="18"/>
      <c r="J81" s="18"/>
      <c r="K81" s="18"/>
      <c r="L81" s="18"/>
      <c r="M81" s="18"/>
      <c r="N81" s="18"/>
      <c r="O81" s="18"/>
      <c r="P81" s="18"/>
      <c r="Q81" s="18"/>
    </row>
    <row r="82" spans="2:17" ht="15.75">
      <c r="B82" s="16" t="s">
        <v>47</v>
      </c>
      <c r="D82" s="18"/>
      <c r="E82" s="18"/>
      <c r="F82" s="18"/>
      <c r="G82" s="18"/>
      <c r="H82" s="18"/>
      <c r="I82" s="18"/>
      <c r="J82" s="18"/>
      <c r="K82" s="18"/>
      <c r="L82" s="18"/>
      <c r="M82" s="18"/>
      <c r="N82" s="18"/>
      <c r="O82" s="18"/>
      <c r="P82" s="18"/>
      <c r="Q82" s="18"/>
    </row>
    <row r="83" spans="2:17" ht="15.75">
      <c r="B83" s="16"/>
      <c r="C83" s="4" t="s">
        <v>48</v>
      </c>
      <c r="D83" s="18">
        <f>+'L-F-P NP Cap Weights'!D18*'L-F-P Current Prices'!E88</f>
        <v>2487957.4217239344</v>
      </c>
      <c r="E83" s="18">
        <f>+'L-F-P NP Cap Weights'!E18*'L-F-P Current Prices'!F88</f>
        <v>41298.98171099592</v>
      </c>
      <c r="F83" s="18">
        <f>+'L-F-P NP Cap Weights'!F18*'L-F-P Current Prices'!G88</f>
        <v>0</v>
      </c>
      <c r="G83" s="18"/>
      <c r="H83" s="18"/>
      <c r="I83" s="18"/>
      <c r="J83" s="18"/>
      <c r="K83" s="18"/>
      <c r="L83" s="18"/>
      <c r="M83" s="18"/>
      <c r="N83" s="18"/>
      <c r="O83" s="18"/>
      <c r="P83" s="18"/>
      <c r="Q83" s="18"/>
    </row>
    <row r="84" spans="2:17" ht="15.75">
      <c r="B84" s="16"/>
      <c r="C84" s="4" t="s">
        <v>49</v>
      </c>
      <c r="D84" s="18">
        <f>+'L-F-P NP Cap Weights'!D19*'L-F-P Current Prices'!E89</f>
        <v>3751348.1484289393</v>
      </c>
      <c r="E84" s="18">
        <f>+'L-F-P NP Cap Weights'!E19*'L-F-P Current Prices'!F89</f>
        <v>80972.70886574138</v>
      </c>
      <c r="F84" s="18">
        <f>+'L-F-P NP Cap Weights'!F19*'L-F-P Current Prices'!G89</f>
        <v>178216.4201705567</v>
      </c>
      <c r="G84" s="18"/>
      <c r="H84" s="18"/>
      <c r="I84" s="18"/>
      <c r="J84" s="18"/>
      <c r="K84" s="18"/>
      <c r="L84" s="18"/>
      <c r="M84" s="18"/>
      <c r="N84" s="18"/>
      <c r="O84" s="18"/>
      <c r="P84" s="18"/>
      <c r="Q84" s="18"/>
    </row>
    <row r="85" spans="3:17" ht="15">
      <c r="C85" s="20" t="s">
        <v>44</v>
      </c>
      <c r="D85" s="18">
        <f>+'L-F-P NP Cap Weights'!D20*'L-F-P Current Prices'!E90</f>
        <v>4124238.8577598566</v>
      </c>
      <c r="E85" s="18">
        <f>+'L-F-P NP Cap Weights'!E20*'L-F-P Current Prices'!F90</f>
        <v>235833.10199999998</v>
      </c>
      <c r="F85" s="18">
        <f>+'L-F-P NP Cap Weights'!F20*'L-F-P Current Prices'!G90</f>
        <v>978226.3558577731</v>
      </c>
      <c r="G85" s="18"/>
      <c r="H85" s="18"/>
      <c r="I85" s="18"/>
      <c r="J85" s="18"/>
      <c r="K85" s="18"/>
      <c r="L85" s="18"/>
      <c r="M85" s="18"/>
      <c r="N85" s="18"/>
      <c r="O85" s="18"/>
      <c r="P85" s="18"/>
      <c r="Q85" s="18"/>
    </row>
    <row r="86" spans="3:17" ht="15">
      <c r="C86" s="20" t="s">
        <v>45</v>
      </c>
      <c r="D86" s="18">
        <f>+'L-F-P NP Cap Weights'!D21*'L-F-P Current Prices'!E91</f>
        <v>5238255.504555398</v>
      </c>
      <c r="E86" s="18">
        <f>+'L-F-P NP Cap Weights'!E21*'L-F-P Current Prices'!F91</f>
        <v>44617.096</v>
      </c>
      <c r="F86" s="18">
        <f>+'L-F-P NP Cap Weights'!F21*'L-F-P Current Prices'!G91</f>
        <v>852197.2930566177</v>
      </c>
      <c r="G86" s="18"/>
      <c r="H86" s="18"/>
      <c r="I86" s="18"/>
      <c r="J86" s="18"/>
      <c r="K86" s="18"/>
      <c r="L86" s="18"/>
      <c r="M86" s="18"/>
      <c r="N86" s="18"/>
      <c r="O86" s="18"/>
      <c r="P86" s="18"/>
      <c r="Q86" s="18"/>
    </row>
    <row r="87" spans="3:17" ht="15">
      <c r="C87" s="20"/>
      <c r="D87" s="18"/>
      <c r="E87" s="18"/>
      <c r="F87" s="18"/>
      <c r="G87" s="18"/>
      <c r="H87" s="18"/>
      <c r="I87" s="18"/>
      <c r="J87" s="18"/>
      <c r="K87" s="18"/>
      <c r="L87" s="18"/>
      <c r="M87" s="18"/>
      <c r="N87" s="18"/>
      <c r="O87" s="18"/>
      <c r="P87" s="18"/>
      <c r="Q87" s="18"/>
    </row>
    <row r="88" spans="1:17" ht="15.75">
      <c r="A88" s="16" t="s">
        <v>3</v>
      </c>
      <c r="D88" s="18"/>
      <c r="E88" s="18"/>
      <c r="F88" s="18"/>
      <c r="G88" s="18"/>
      <c r="H88" s="18"/>
      <c r="I88" s="18"/>
      <c r="J88" s="18"/>
      <c r="K88" s="18"/>
      <c r="L88" s="18"/>
      <c r="M88" s="18"/>
      <c r="N88" s="18"/>
      <c r="O88" s="18"/>
      <c r="P88" s="18"/>
      <c r="Q88" s="18"/>
    </row>
    <row r="89" spans="2:17" ht="15.75">
      <c r="B89" s="16" t="s">
        <v>41</v>
      </c>
      <c r="D89" s="18"/>
      <c r="E89" s="18"/>
      <c r="F89" s="18"/>
      <c r="G89" s="18"/>
      <c r="H89" s="18"/>
      <c r="I89" s="18"/>
      <c r="J89" s="18"/>
      <c r="K89" s="18"/>
      <c r="L89" s="18"/>
      <c r="M89" s="18"/>
      <c r="N89" s="18"/>
      <c r="O89" s="18"/>
      <c r="P89" s="18"/>
      <c r="Q89" s="18"/>
    </row>
    <row r="90" spans="2:17" ht="15.75">
      <c r="B90" s="16"/>
      <c r="C90" s="4" t="s">
        <v>48</v>
      </c>
      <c r="D90" s="18">
        <f>+'L-F-P NP Cap Weights'!D25*'L-F-P Current Prices'!E95</f>
        <v>4294591.741562365</v>
      </c>
      <c r="E90" s="18">
        <f>+'L-F-P NP Cap Weights'!E25*'L-F-P Current Prices'!F95</f>
        <v>37837.690080813074</v>
      </c>
      <c r="F90" s="18">
        <f>+'L-F-P NP Cap Weights'!F25*'L-F-P Current Prices'!G95</f>
        <v>0</v>
      </c>
      <c r="G90" s="18"/>
      <c r="H90" s="18"/>
      <c r="I90" s="18">
        <f>+'L-F-P NP Cap Weights'!I25*'L-F-P Current Prices'!J95</f>
        <v>1889112.3899894652</v>
      </c>
      <c r="J90" s="18">
        <f>+'L-F-P NP Cap Weights'!J25*'L-F-P Current Prices'!K95</f>
        <v>31403.704359322033</v>
      </c>
      <c r="K90" s="18">
        <f>+'L-F-P NP Cap Weights'!K25*'L-F-P Current Prices'!L95</f>
        <v>0</v>
      </c>
      <c r="L90" s="18"/>
      <c r="M90" s="18"/>
      <c r="N90" s="18">
        <f>+'L-F-P NP Cap Weights'!N25*'L-F-P Current Prices'!O95</f>
        <v>2096196.3110803685</v>
      </c>
      <c r="O90" s="18">
        <f>+'L-F-P NP Cap Weights'!O25*'L-F-P Current Prices'!P95</f>
        <v>23884.984657308054</v>
      </c>
      <c r="P90" s="18">
        <f>+'L-F-P NP Cap Weights'!P25*'L-F-P Current Prices'!Q95</f>
        <v>0</v>
      </c>
      <c r="Q90" s="18"/>
    </row>
    <row r="91" spans="2:17" ht="15.75">
      <c r="B91" s="16"/>
      <c r="C91" s="4" t="s">
        <v>49</v>
      </c>
      <c r="D91" s="18">
        <f>+'L-F-P NP Cap Weights'!D26*'L-F-P Current Prices'!E96</f>
        <v>7060126.053692707</v>
      </c>
      <c r="E91" s="18">
        <f>+'L-F-P NP Cap Weights'!E26*'L-F-P Current Prices'!F96</f>
        <v>66977.94113987763</v>
      </c>
      <c r="F91" s="18">
        <f>+'L-F-P NP Cap Weights'!F26*'L-F-P Current Prices'!G96</f>
        <v>23527.584000000003</v>
      </c>
      <c r="G91" s="18"/>
      <c r="H91" s="18"/>
      <c r="I91" s="18">
        <f>+'L-F-P NP Cap Weights'!I26*'L-F-P Current Prices'!J96</f>
        <v>3379057.040176206</v>
      </c>
      <c r="J91" s="18">
        <f>+'L-F-P NP Cap Weights'!J26*'L-F-P Current Prices'!K96</f>
        <v>79847.38117627117</v>
      </c>
      <c r="K91" s="18">
        <f>+'L-F-P NP Cap Weights'!K26*'L-F-P Current Prices'!L96</f>
        <v>7364.437</v>
      </c>
      <c r="L91" s="18"/>
      <c r="M91" s="18"/>
      <c r="N91" s="18">
        <f>+'L-F-P NP Cap Weights'!N26*'L-F-P Current Prices'!O96</f>
        <v>4683185.528919632</v>
      </c>
      <c r="O91" s="18">
        <f>+'L-F-P NP Cap Weights'!O26*'L-F-P Current Prices'!P96</f>
        <v>84918.25934269193</v>
      </c>
      <c r="P91" s="18">
        <f>+'L-F-P NP Cap Weights'!P26*'L-F-P Current Prices'!Q96</f>
        <v>6284.421</v>
      </c>
      <c r="Q91" s="18"/>
    </row>
    <row r="92" spans="3:17" ht="15">
      <c r="C92" s="20" t="s">
        <v>44</v>
      </c>
      <c r="D92" s="18">
        <f>+'L-F-P NP Cap Weights'!D27*'L-F-P Current Prices'!E97</f>
        <v>50876016.04840601</v>
      </c>
      <c r="E92" s="18">
        <f>+'L-F-P NP Cap Weights'!E27*'L-F-P Current Prices'!F97</f>
        <v>12879725.270724177</v>
      </c>
      <c r="F92" s="18">
        <f>+'L-F-P NP Cap Weights'!F27*'L-F-P Current Prices'!G97</f>
        <v>5056222.529702156</v>
      </c>
      <c r="G92" s="18"/>
      <c r="H92" s="18"/>
      <c r="I92" s="18">
        <f>+'L-F-P NP Cap Weights'!I27*'L-F-P Current Prices'!J97</f>
        <v>17441391.672158085</v>
      </c>
      <c r="J92" s="18">
        <f>+'L-F-P NP Cap Weights'!J27*'L-F-P Current Prices'!K97</f>
        <v>5211907.807923786</v>
      </c>
      <c r="K92" s="18">
        <f>+'L-F-P NP Cap Weights'!K27*'L-F-P Current Prices'!L97</f>
        <v>1406128.6955340246</v>
      </c>
      <c r="L92" s="18"/>
      <c r="M92" s="18"/>
      <c r="N92" s="18">
        <f>+'L-F-P NP Cap Weights'!N27*'L-F-P Current Prices'!O97</f>
        <v>27911539.139457557</v>
      </c>
      <c r="O92" s="18">
        <f>+'L-F-P NP Cap Weights'!O27*'L-F-P Current Prices'!P97</f>
        <v>5496334.134628242</v>
      </c>
      <c r="P92" s="18">
        <f>+'L-F-P NP Cap Weights'!P27*'L-F-P Current Prices'!Q97</f>
        <v>1406754.9202659274</v>
      </c>
      <c r="Q92" s="18"/>
    </row>
    <row r="93" spans="3:17" ht="15">
      <c r="C93" s="20" t="s">
        <v>45</v>
      </c>
      <c r="D93" s="18">
        <f>+'L-F-P NP Cap Weights'!D28*'L-F-P Current Prices'!E98</f>
        <v>39432257.023327194</v>
      </c>
      <c r="E93" s="18">
        <f>+'L-F-P NP Cap Weights'!E28*'L-F-P Current Prices'!F98</f>
        <v>24386748.12842187</v>
      </c>
      <c r="F93" s="18">
        <f>+'L-F-P NP Cap Weights'!F28*'L-F-P Current Prices'!G98</f>
        <v>39522350.46635043</v>
      </c>
      <c r="G93" s="18"/>
      <c r="H93" s="18"/>
      <c r="I93" s="18">
        <f>+'L-F-P NP Cap Weights'!I28*'L-F-P Current Prices'!J98</f>
        <v>9224939.4879415</v>
      </c>
      <c r="J93" s="18">
        <f>+'L-F-P NP Cap Weights'!J28*'L-F-P Current Prices'!K98</f>
        <v>5895983.731896293</v>
      </c>
      <c r="K93" s="18">
        <f>+'L-F-P NP Cap Weights'!K28*'L-F-P Current Prices'!L98</f>
        <v>8356642.311937329</v>
      </c>
      <c r="L93" s="18"/>
      <c r="M93" s="18"/>
      <c r="N93" s="18">
        <f>+'L-F-P NP Cap Weights'!N28*'L-F-P Current Prices'!O98</f>
        <v>26940207.908542443</v>
      </c>
      <c r="O93" s="18">
        <f>+'L-F-P NP Cap Weights'!O28*'L-F-P Current Prices'!P98</f>
        <v>10999091.988371758</v>
      </c>
      <c r="P93" s="18">
        <f>+'L-F-P NP Cap Weights'!P28*'L-F-P Current Prices'!Q98</f>
        <v>14755583.271734072</v>
      </c>
      <c r="Q93" s="18"/>
    </row>
    <row r="94" spans="4:17" ht="15">
      <c r="D94" s="18"/>
      <c r="E94" s="18"/>
      <c r="F94" s="18"/>
      <c r="G94" s="18"/>
      <c r="H94" s="18"/>
      <c r="I94" s="18"/>
      <c r="J94" s="18"/>
      <c r="K94" s="18"/>
      <c r="L94" s="18"/>
      <c r="M94" s="18"/>
      <c r="N94" s="18"/>
      <c r="O94" s="18"/>
      <c r="P94" s="18"/>
      <c r="Q94" s="18"/>
    </row>
    <row r="95" spans="2:17" ht="15.75">
      <c r="B95" s="16" t="s">
        <v>50</v>
      </c>
      <c r="D95" s="18"/>
      <c r="E95" s="18"/>
      <c r="F95" s="18"/>
      <c r="G95" s="18"/>
      <c r="H95" s="18"/>
      <c r="I95" s="18"/>
      <c r="J95" s="18"/>
      <c r="K95" s="18"/>
      <c r="L95" s="18"/>
      <c r="M95" s="18"/>
      <c r="N95" s="18"/>
      <c r="O95" s="18"/>
      <c r="P95" s="18"/>
      <c r="Q95" s="18"/>
    </row>
    <row r="96" spans="2:17" ht="15.75">
      <c r="B96" s="16"/>
      <c r="C96" s="4" t="s">
        <v>48</v>
      </c>
      <c r="D96" s="18">
        <f>+'L-F-P NP Cap Weights'!D31*'L-F-P Current Prices'!E101</f>
        <v>8845836.299999999</v>
      </c>
      <c r="E96" s="18">
        <f>+'L-F-P NP Cap Weights'!E31*'L-F-P Current Prices'!F101</f>
        <v>102848.34599999999</v>
      </c>
      <c r="F96" s="18">
        <f>+'L-F-P NP Cap Weights'!F31*'L-F-P Current Prices'!G101</f>
        <v>0</v>
      </c>
      <c r="G96" s="18"/>
      <c r="H96" s="18"/>
      <c r="I96" s="18">
        <f>+'L-F-P NP Cap Weights'!I31*'L-F-P Current Prices'!J101</f>
        <v>2859797.88</v>
      </c>
      <c r="J96" s="18">
        <f>+'L-F-P NP Cap Weights'!J31*'L-F-P Current Prices'!K101</f>
        <v>17886.91</v>
      </c>
      <c r="K96" s="18">
        <f>+'L-F-P NP Cap Weights'!K31*'L-F-P Current Prices'!L101</f>
        <v>0</v>
      </c>
      <c r="L96" s="18"/>
      <c r="M96" s="18"/>
      <c r="N96" s="18">
        <f>+'L-F-P NP Cap Weights'!N31*'L-F-P Current Prices'!O101</f>
        <v>2447318.248</v>
      </c>
      <c r="O96" s="18">
        <f>+'L-F-P NP Cap Weights'!O31*'L-F-P Current Prices'!P101</f>
        <v>9985.029999999999</v>
      </c>
      <c r="P96" s="18">
        <f>+'L-F-P NP Cap Weights'!P31*'L-F-P Current Prices'!Q101</f>
        <v>0</v>
      </c>
      <c r="Q96" s="18"/>
    </row>
    <row r="97" spans="2:17" ht="15.75">
      <c r="B97" s="16"/>
      <c r="C97" s="4" t="s">
        <v>49</v>
      </c>
      <c r="D97" s="18">
        <f>+'L-F-P NP Cap Weights'!D32*'L-F-P Current Prices'!E102</f>
        <v>3529220.4499999997</v>
      </c>
      <c r="E97" s="18">
        <f>+'L-F-P NP Cap Weights'!E32*'L-F-P Current Prices'!F102</f>
        <v>175202.09599999996</v>
      </c>
      <c r="F97" s="18">
        <f>+'L-F-P NP Cap Weights'!F32*'L-F-P Current Prices'!G102</f>
        <v>579702.508</v>
      </c>
      <c r="G97" s="18"/>
      <c r="H97" s="18"/>
      <c r="I97" s="18">
        <f>+'L-F-P NP Cap Weights'!I32*'L-F-P Current Prices'!J102</f>
        <v>887228.1</v>
      </c>
      <c r="J97" s="18">
        <f>+'L-F-P NP Cap Weights'!J32*'L-F-P Current Prices'!K102</f>
        <v>22489.72</v>
      </c>
      <c r="K97" s="18">
        <f>+'L-F-P NP Cap Weights'!K32*'L-F-P Current Prices'!L102</f>
        <v>88103.4</v>
      </c>
      <c r="L97" s="18"/>
      <c r="M97" s="18"/>
      <c r="N97" s="18">
        <f>+'L-F-P NP Cap Weights'!N32*'L-F-P Current Prices'!O102</f>
        <v>938770.904</v>
      </c>
      <c r="O97" s="18">
        <f>+'L-F-P NP Cap Weights'!O32*'L-F-P Current Prices'!P102</f>
        <v>15431.152</v>
      </c>
      <c r="P97" s="18">
        <f>+'L-F-P NP Cap Weights'!P32*'L-F-P Current Prices'!Q102</f>
        <v>58857.084</v>
      </c>
      <c r="Q97" s="18"/>
    </row>
    <row r="98" spans="3:17" ht="15">
      <c r="C98" s="20" t="s">
        <v>44</v>
      </c>
      <c r="D98" s="18">
        <f>+'L-F-P NP Cap Weights'!D33*'L-F-P Current Prices'!E103</f>
        <v>7911481.614</v>
      </c>
      <c r="E98" s="18">
        <f>+'L-F-P NP Cap Weights'!E33*'L-F-P Current Prices'!F103</f>
        <v>1077164.625</v>
      </c>
      <c r="F98" s="18">
        <f>+'L-F-P NP Cap Weights'!F33*'L-F-P Current Prices'!G103</f>
        <v>3800884.3200000003</v>
      </c>
      <c r="G98" s="18"/>
      <c r="H98" s="18"/>
      <c r="I98" s="18">
        <f>+'L-F-P NP Cap Weights'!I33*'L-F-P Current Prices'!J103</f>
        <v>1677997.196</v>
      </c>
      <c r="J98" s="18">
        <f>+'L-F-P NP Cap Weights'!J33*'L-F-P Current Prices'!K103</f>
        <v>273157.044</v>
      </c>
      <c r="K98" s="18">
        <f>+'L-F-P NP Cap Weights'!K33*'L-F-P Current Prices'!L103</f>
        <v>532168.78</v>
      </c>
      <c r="L98" s="18"/>
      <c r="M98" s="18"/>
      <c r="N98" s="18">
        <f>+'L-F-P NP Cap Weights'!N33*'L-F-P Current Prices'!O103</f>
        <v>2079791.288</v>
      </c>
      <c r="O98" s="18">
        <f>+'L-F-P NP Cap Weights'!O33*'L-F-P Current Prices'!P103</f>
        <v>214136.087</v>
      </c>
      <c r="P98" s="18">
        <f>+'L-F-P NP Cap Weights'!P33*'L-F-P Current Prices'!Q103</f>
        <v>404812.98</v>
      </c>
      <c r="Q98" s="18"/>
    </row>
    <row r="99" spans="3:17" ht="15">
      <c r="C99" s="20" t="s">
        <v>45</v>
      </c>
      <c r="D99" s="18">
        <f>+'L-F-P NP Cap Weights'!D34*'L-F-P Current Prices'!E104</f>
        <v>8283652.115</v>
      </c>
      <c r="E99" s="18">
        <f>+'L-F-P NP Cap Weights'!E34*'L-F-P Current Prices'!F104</f>
        <v>740790.6000000001</v>
      </c>
      <c r="F99" s="18">
        <f>+'L-F-P NP Cap Weights'!F34*'L-F-P Current Prices'!G104</f>
        <v>4033165.741000001</v>
      </c>
      <c r="G99" s="18"/>
      <c r="H99" s="18"/>
      <c r="I99" s="18">
        <f>+'L-F-P NP Cap Weights'!I34*'L-F-P Current Prices'!J104</f>
        <v>775102.913</v>
      </c>
      <c r="J99" s="18">
        <f>+'L-F-P NP Cap Weights'!J34*'L-F-P Current Prices'!K104</f>
        <v>193171.247</v>
      </c>
      <c r="K99" s="18">
        <f>+'L-F-P NP Cap Weights'!K34*'L-F-P Current Prices'!L104</f>
        <v>573499.159</v>
      </c>
      <c r="L99" s="18"/>
      <c r="M99" s="18"/>
      <c r="N99" s="18">
        <f>+'L-F-P NP Cap Weights'!N34*'L-F-P Current Prices'!O104</f>
        <v>1803894.848</v>
      </c>
      <c r="O99" s="18">
        <f>+'L-F-P NP Cap Weights'!O34*'L-F-P Current Prices'!P104</f>
        <v>282086.321</v>
      </c>
      <c r="P99" s="18">
        <f>+'L-F-P NP Cap Weights'!P34*'L-F-P Current Prices'!Q104</f>
        <v>813067.3979999999</v>
      </c>
      <c r="Q99" s="18"/>
    </row>
    <row r="100" spans="3:17" ht="15">
      <c r="C100" s="20"/>
      <c r="D100" s="18"/>
      <c r="E100" s="18"/>
      <c r="F100" s="18"/>
      <c r="G100" s="18"/>
      <c r="H100" s="18"/>
      <c r="I100" s="18"/>
      <c r="J100" s="18"/>
      <c r="K100" s="18"/>
      <c r="L100" s="18"/>
      <c r="M100" s="18"/>
      <c r="N100" s="18"/>
      <c r="O100" s="18"/>
      <c r="P100" s="18"/>
      <c r="Q100" s="18"/>
    </row>
    <row r="101" spans="1:17" ht="15.75">
      <c r="A101" s="16" t="s">
        <v>7</v>
      </c>
      <c r="C101" s="18"/>
      <c r="D101" s="18"/>
      <c r="E101" s="18"/>
      <c r="F101" s="18"/>
      <c r="G101" s="18"/>
      <c r="H101" s="18"/>
      <c r="I101" s="18"/>
      <c r="J101" s="18"/>
      <c r="K101" s="18"/>
      <c r="L101" s="18"/>
      <c r="M101" s="18"/>
      <c r="N101" s="18"/>
      <c r="O101" s="18"/>
      <c r="P101" s="18"/>
      <c r="Q101" s="18"/>
    </row>
    <row r="102" spans="2:17" ht="15.75">
      <c r="B102" s="16" t="s">
        <v>51</v>
      </c>
      <c r="D102" s="18"/>
      <c r="E102" s="18"/>
      <c r="F102" s="18"/>
      <c r="G102" s="18"/>
      <c r="H102" s="18"/>
      <c r="I102" s="18"/>
      <c r="J102" s="18"/>
      <c r="K102" s="18"/>
      <c r="L102" s="18"/>
      <c r="M102" s="18"/>
      <c r="N102" s="18"/>
      <c r="O102" s="18"/>
      <c r="P102" s="18"/>
      <c r="Q102" s="18"/>
    </row>
    <row r="103" spans="2:17" ht="15.75">
      <c r="B103" s="16"/>
      <c r="C103" s="4" t="s">
        <v>52</v>
      </c>
      <c r="D103" s="18">
        <f>+'L-F-P NP Cap Weights'!D38*'L-F-P Current Prices'!E108</f>
        <v>0</v>
      </c>
      <c r="E103" s="18">
        <f>+'L-F-P NP Cap Weights'!E38*'L-F-P Current Prices'!F108</f>
        <v>0</v>
      </c>
      <c r="F103" s="18">
        <f>+'L-F-P NP Cap Weights'!F38*'L-F-P Current Prices'!G108</f>
        <v>0</v>
      </c>
      <c r="G103" s="18">
        <f>+'L-F-P NP Cap Weights'!G38*'L-F-P Current Prices'!H108</f>
        <v>0</v>
      </c>
      <c r="H103" s="18"/>
      <c r="I103" s="18">
        <f>+'L-F-P NP Cap Weights'!I38*'L-F-P Current Prices'!J108</f>
        <v>871363.964</v>
      </c>
      <c r="J103" s="18">
        <f>+'L-F-P NP Cap Weights'!J38*'L-F-P Current Prices'!K108</f>
        <v>0</v>
      </c>
      <c r="K103" s="18">
        <f>+'L-F-P NP Cap Weights'!K38*'L-F-P Current Prices'!L108</f>
        <v>0</v>
      </c>
      <c r="L103" s="18">
        <f>+'L-F-P NP Cap Weights'!L38*'L-F-P Current Prices'!M108</f>
        <v>0</v>
      </c>
      <c r="M103" s="18"/>
      <c r="N103" s="18">
        <f>+'L-F-P NP Cap Weights'!N38*'L-F-P Current Prices'!O108</f>
        <v>385545.741</v>
      </c>
      <c r="O103" s="18">
        <f>+'L-F-P NP Cap Weights'!O38*'L-F-P Current Prices'!P108</f>
        <v>0</v>
      </c>
      <c r="P103" s="18">
        <f>+'L-F-P NP Cap Weights'!P38*'L-F-P Current Prices'!Q108</f>
        <v>0</v>
      </c>
      <c r="Q103" s="18">
        <f>+'L-F-P NP Cap Weights'!Q38*'L-F-P Current Prices'!R108</f>
        <v>0</v>
      </c>
    </row>
    <row r="104" spans="3:17" ht="15">
      <c r="C104" s="4" t="s">
        <v>53</v>
      </c>
      <c r="D104" s="18">
        <f>+'L-F-P NP Cap Weights'!D39*'L-F-P Current Prices'!E109</f>
        <v>0</v>
      </c>
      <c r="E104" s="18">
        <f>+'L-F-P NP Cap Weights'!E39*'L-F-P Current Prices'!F109</f>
        <v>0</v>
      </c>
      <c r="F104" s="18">
        <f>+'L-F-P NP Cap Weights'!F39*'L-F-P Current Prices'!G109</f>
        <v>0</v>
      </c>
      <c r="G104" s="18">
        <f>+'L-F-P NP Cap Weights'!G39*'L-F-P Current Prices'!H109</f>
        <v>0</v>
      </c>
      <c r="H104" s="18"/>
      <c r="I104" s="18">
        <f>+'L-F-P NP Cap Weights'!I39*'L-F-P Current Prices'!J109</f>
        <v>1617532.8120000002</v>
      </c>
      <c r="J104" s="18">
        <f>+'L-F-P NP Cap Weights'!J39*'L-F-P Current Prices'!K109</f>
        <v>121348.84300000001</v>
      </c>
      <c r="K104" s="18">
        <f>+'L-F-P NP Cap Weights'!K39*'L-F-P Current Prices'!L109</f>
        <v>0</v>
      </c>
      <c r="L104" s="18">
        <f>+'L-F-P NP Cap Weights'!L39*'L-F-P Current Prices'!M109</f>
        <v>0</v>
      </c>
      <c r="M104" s="18"/>
      <c r="N104" s="18">
        <f>+'L-F-P NP Cap Weights'!N39*'L-F-P Current Prices'!O109</f>
        <v>1009414.083</v>
      </c>
      <c r="O104" s="18">
        <f>+'L-F-P NP Cap Weights'!O39*'L-F-P Current Prices'!P109</f>
        <v>68436.594</v>
      </c>
      <c r="P104" s="18">
        <f>+'L-F-P NP Cap Weights'!P39*'L-F-P Current Prices'!Q109</f>
        <v>0</v>
      </c>
      <c r="Q104" s="18">
        <f>+'L-F-P NP Cap Weights'!Q39*'L-F-P Current Prices'!R109</f>
        <v>0</v>
      </c>
    </row>
    <row r="105" spans="3:17" ht="15">
      <c r="C105" s="20" t="s">
        <v>45</v>
      </c>
      <c r="D105" s="18">
        <f>+'L-F-P NP Cap Weights'!D40*'L-F-P Current Prices'!E110</f>
        <v>0</v>
      </c>
      <c r="E105" s="18">
        <f>+'L-F-P NP Cap Weights'!E40*'L-F-P Current Prices'!F110</f>
        <v>0</v>
      </c>
      <c r="F105" s="18">
        <f>+'L-F-P NP Cap Weights'!F40*'L-F-P Current Prices'!G110</f>
        <v>0</v>
      </c>
      <c r="G105" s="18">
        <f>+'L-F-P NP Cap Weights'!G40*'L-F-P Current Prices'!H110</f>
        <v>0</v>
      </c>
      <c r="H105" s="18"/>
      <c r="I105" s="18">
        <f>+'L-F-P NP Cap Weights'!I40*'L-F-P Current Prices'!J110</f>
        <v>86343.88</v>
      </c>
      <c r="J105" s="18">
        <f>+'L-F-P NP Cap Weights'!J40*'L-F-P Current Prices'!K110</f>
        <v>96827.08000000002</v>
      </c>
      <c r="K105" s="18">
        <f>+'L-F-P NP Cap Weights'!K40*'L-F-P Current Prices'!L110</f>
        <v>21243.88</v>
      </c>
      <c r="L105" s="18">
        <f>+'L-F-P NP Cap Weights'!L40*'L-F-P Current Prices'!M110</f>
        <v>2166.0800000000004</v>
      </c>
      <c r="M105" s="18"/>
      <c r="N105" s="18">
        <f>+'L-F-P NP Cap Weights'!N40*'L-F-P Current Prices'!O110</f>
        <v>133590.852</v>
      </c>
      <c r="O105" s="18">
        <f>+'L-F-P NP Cap Weights'!O40*'L-F-P Current Prices'!P110</f>
        <v>148960.66199999998</v>
      </c>
      <c r="P105" s="18">
        <f>+'L-F-P NP Cap Weights'!P40*'L-F-P Current Prices'!Q110</f>
        <v>16949.399999999998</v>
      </c>
      <c r="Q105" s="18">
        <f>+'L-F-P NP Cap Weights'!Q40*'L-F-P Current Prices'!R110</f>
        <v>1090.824</v>
      </c>
    </row>
    <row r="106" spans="4:17" ht="15">
      <c r="D106" s="18"/>
      <c r="E106" s="18"/>
      <c r="F106" s="18"/>
      <c r="G106" s="18"/>
      <c r="H106" s="18"/>
      <c r="I106" s="18"/>
      <c r="J106" s="18"/>
      <c r="K106" s="18"/>
      <c r="L106" s="18"/>
      <c r="M106" s="18"/>
      <c r="N106" s="18"/>
      <c r="O106" s="18"/>
      <c r="P106" s="18"/>
      <c r="Q106" s="18"/>
    </row>
    <row r="107" spans="2:17" ht="15.75">
      <c r="B107" s="16" t="s">
        <v>54</v>
      </c>
      <c r="D107" s="18"/>
      <c r="E107" s="18"/>
      <c r="F107" s="18"/>
      <c r="G107" s="18"/>
      <c r="H107" s="18"/>
      <c r="I107" s="18"/>
      <c r="J107" s="18"/>
      <c r="K107" s="18"/>
      <c r="L107" s="18"/>
      <c r="M107" s="18"/>
      <c r="N107" s="18"/>
      <c r="O107" s="18"/>
      <c r="P107" s="18"/>
      <c r="Q107" s="18"/>
    </row>
    <row r="108" spans="2:17" ht="15.75">
      <c r="B108" s="16"/>
      <c r="C108" s="4" t="s">
        <v>48</v>
      </c>
      <c r="D108" s="18">
        <f>+'L-F-P NP Cap Weights'!D43*'L-F-P Current Prices'!E113</f>
        <v>1349196.0999999999</v>
      </c>
      <c r="E108" s="18">
        <f>+'L-F-P NP Cap Weights'!E43*'L-F-P Current Prices'!F113</f>
        <v>268.08</v>
      </c>
      <c r="F108" s="18">
        <f>+'L-F-P NP Cap Weights'!F43*'L-F-P Current Prices'!G113</f>
        <v>0</v>
      </c>
      <c r="G108" s="18">
        <f>+'L-F-P NP Cap Weights'!G43*'L-F-P Current Prices'!H113</f>
        <v>0</v>
      </c>
      <c r="H108" s="18"/>
      <c r="I108" s="18">
        <f>+'L-F-P NP Cap Weights'!I43*'L-F-P Current Prices'!J113</f>
        <v>1895781.2269999997</v>
      </c>
      <c r="J108" s="18">
        <f>+'L-F-P NP Cap Weights'!J43*'L-F-P Current Prices'!K113</f>
        <v>427.97999999999996</v>
      </c>
      <c r="K108" s="18">
        <f>+'L-F-P NP Cap Weights'!K43*'L-F-P Current Prices'!L113</f>
        <v>0</v>
      </c>
      <c r="L108" s="18">
        <f>+'L-F-P NP Cap Weights'!L43*'L-F-P Current Prices'!M113</f>
        <v>0</v>
      </c>
      <c r="M108" s="18"/>
      <c r="N108" s="18">
        <f>+'L-F-P NP Cap Weights'!N43*'L-F-P Current Prices'!O113</f>
        <v>546546.759</v>
      </c>
      <c r="O108" s="18">
        <f>+'L-F-P NP Cap Weights'!O43*'L-F-P Current Prices'!P113</f>
        <v>100.96199999999999</v>
      </c>
      <c r="P108" s="18">
        <f>+'L-F-P NP Cap Weights'!P43*'L-F-P Current Prices'!Q113</f>
        <v>0</v>
      </c>
      <c r="Q108" s="18">
        <f>+'L-F-P NP Cap Weights'!Q43*'L-F-P Current Prices'!R113</f>
        <v>0</v>
      </c>
    </row>
    <row r="109" spans="2:17" ht="15.75">
      <c r="B109" s="16"/>
      <c r="C109" s="4" t="s">
        <v>49</v>
      </c>
      <c r="D109" s="18">
        <f>+'L-F-P NP Cap Weights'!D44*'L-F-P Current Prices'!E114</f>
        <v>882149.4</v>
      </c>
      <c r="E109" s="18">
        <f>+'L-F-P NP Cap Weights'!E44*'L-F-P Current Prices'!F114</f>
        <v>28.611000000000004</v>
      </c>
      <c r="F109" s="18">
        <f>+'L-F-P NP Cap Weights'!F44*'L-F-P Current Prices'!G114</f>
        <v>9268.455000000002</v>
      </c>
      <c r="G109" s="18">
        <f>+'L-F-P NP Cap Weights'!G44*'L-F-P Current Prices'!H114</f>
        <v>0</v>
      </c>
      <c r="H109" s="18"/>
      <c r="I109" s="18">
        <f>+'L-F-P NP Cap Weights'!I44*'L-F-P Current Prices'!J114</f>
        <v>2218192.035</v>
      </c>
      <c r="J109" s="18">
        <f>+'L-F-P NP Cap Weights'!J44*'L-F-P Current Prices'!K114</f>
        <v>3589.692</v>
      </c>
      <c r="K109" s="18">
        <f>+'L-F-P NP Cap Weights'!K44*'L-F-P Current Prices'!L114</f>
        <v>13396.749</v>
      </c>
      <c r="L109" s="18">
        <f>+'L-F-P NP Cap Weights'!L44*'L-F-P Current Prices'!M114</f>
        <v>0</v>
      </c>
      <c r="M109" s="18"/>
      <c r="N109" s="18">
        <f>+'L-F-P NP Cap Weights'!N44*'L-F-P Current Prices'!O114</f>
        <v>946851.528</v>
      </c>
      <c r="O109" s="18">
        <f>+'L-F-P NP Cap Weights'!O44*'L-F-P Current Prices'!P114</f>
        <v>853.1999999999999</v>
      </c>
      <c r="P109" s="18">
        <f>+'L-F-P NP Cap Weights'!P44*'L-F-P Current Prices'!Q114</f>
        <v>3052.7999999999997</v>
      </c>
      <c r="Q109" s="18">
        <f>+'L-F-P NP Cap Weights'!Q44*'L-F-P Current Prices'!R114</f>
        <v>0</v>
      </c>
    </row>
    <row r="110" spans="3:17" ht="15">
      <c r="C110" s="20" t="s">
        <v>44</v>
      </c>
      <c r="D110" s="18">
        <f>+'L-F-P NP Cap Weights'!D45*'L-F-P Current Prices'!E115</f>
        <v>177021.40399999998</v>
      </c>
      <c r="E110" s="18">
        <f>+'L-F-P NP Cap Weights'!E45*'L-F-P Current Prices'!F115</f>
        <v>120.56</v>
      </c>
      <c r="F110" s="18">
        <f>+'L-F-P NP Cap Weights'!F45*'L-F-P Current Prices'!G115</f>
        <v>34243.700000000004</v>
      </c>
      <c r="G110" s="18">
        <f>+'L-F-P NP Cap Weights'!G45*'L-F-P Current Prices'!H115</f>
        <v>0</v>
      </c>
      <c r="H110" s="18"/>
      <c r="I110" s="18">
        <f>+'L-F-P NP Cap Weights'!I45*'L-F-P Current Prices'!J115</f>
        <v>1328462.1</v>
      </c>
      <c r="J110" s="18">
        <f>+'L-F-P NP Cap Weights'!J45*'L-F-P Current Prices'!K115</f>
        <v>2529.4500000000003</v>
      </c>
      <c r="K110" s="18">
        <f>+'L-F-P NP Cap Weights'!K45*'L-F-P Current Prices'!L115</f>
        <v>81533.25</v>
      </c>
      <c r="L110" s="18">
        <f>+'L-F-P NP Cap Weights'!L45*'L-F-P Current Prices'!M115</f>
        <v>0</v>
      </c>
      <c r="M110" s="18"/>
      <c r="N110" s="18">
        <f>+'L-F-P NP Cap Weights'!N45*'L-F-P Current Prices'!O115</f>
        <v>1004098.149</v>
      </c>
      <c r="O110" s="18">
        <f>+'L-F-P NP Cap Weights'!O45*'L-F-P Current Prices'!P115</f>
        <v>1379.34</v>
      </c>
      <c r="P110" s="18">
        <f>+'L-F-P NP Cap Weights'!P45*'L-F-P Current Prices'!Q115</f>
        <v>35868.704</v>
      </c>
      <c r="Q110" s="18">
        <f>+'L-F-P NP Cap Weights'!Q45*'L-F-P Current Prices'!R115</f>
        <v>0</v>
      </c>
    </row>
    <row r="111" spans="3:17" ht="15">
      <c r="C111" s="20" t="s">
        <v>45</v>
      </c>
      <c r="D111" s="18">
        <f>+'L-F-P NP Cap Weights'!D46*'L-F-P Current Prices'!E116</f>
        <v>80808.816</v>
      </c>
      <c r="E111" s="18">
        <f>+'L-F-P NP Cap Weights'!E46*'L-F-P Current Prices'!F116</f>
        <v>1377.585</v>
      </c>
      <c r="F111" s="18">
        <f>+'L-F-P NP Cap Weights'!F46*'L-F-P Current Prices'!G116</f>
        <v>32104.09</v>
      </c>
      <c r="G111" s="18">
        <f>+'L-F-P NP Cap Weights'!G46*'L-F-P Current Prices'!H116</f>
        <v>558.44</v>
      </c>
      <c r="H111" s="18"/>
      <c r="I111" s="18">
        <f>+'L-F-P NP Cap Weights'!I46*'L-F-P Current Prices'!J116</f>
        <v>286160.776</v>
      </c>
      <c r="J111" s="18">
        <f>+'L-F-P NP Cap Weights'!J46*'L-F-P Current Prices'!K116</f>
        <v>2547.549</v>
      </c>
      <c r="K111" s="18">
        <f>+'L-F-P NP Cap Weights'!K46*'L-F-P Current Prices'!L116</f>
        <v>70016.508</v>
      </c>
      <c r="L111" s="18">
        <f>+'L-F-P NP Cap Weights'!L46*'L-F-P Current Prices'!M116</f>
        <v>4539.298</v>
      </c>
      <c r="M111" s="18"/>
      <c r="N111" s="18">
        <f>+'L-F-P NP Cap Weights'!N46*'L-F-P Current Prices'!O116</f>
        <v>245422.962</v>
      </c>
      <c r="O111" s="18">
        <f>+'L-F-P NP Cap Weights'!O46*'L-F-P Current Prices'!P116</f>
        <v>1830.1139999999998</v>
      </c>
      <c r="P111" s="18">
        <f>+'L-F-P NP Cap Weights'!P46*'L-F-P Current Prices'!Q116</f>
        <v>30033.192</v>
      </c>
      <c r="Q111" s="18">
        <f>+'L-F-P NP Cap Weights'!Q46*'L-F-P Current Prices'!R116</f>
        <v>1575.836</v>
      </c>
    </row>
    <row r="112" spans="3:17" ht="15">
      <c r="C112" s="20"/>
      <c r="D112" s="18"/>
      <c r="E112" s="18"/>
      <c r="F112" s="18"/>
      <c r="G112" s="18"/>
      <c r="H112" s="18"/>
      <c r="I112" s="18"/>
      <c r="J112" s="18"/>
      <c r="K112" s="18"/>
      <c r="L112" s="18"/>
      <c r="M112" s="18"/>
      <c r="N112" s="18"/>
      <c r="O112" s="18"/>
      <c r="P112" s="18"/>
      <c r="Q112" s="18"/>
    </row>
    <row r="113" spans="1:17" ht="15.75">
      <c r="A113" s="16" t="s">
        <v>55</v>
      </c>
      <c r="C113" s="18"/>
      <c r="D113" s="18"/>
      <c r="E113" s="18"/>
      <c r="F113" s="18"/>
      <c r="G113" s="18"/>
      <c r="H113" s="18"/>
      <c r="I113" s="18"/>
      <c r="J113" s="18"/>
      <c r="K113" s="18"/>
      <c r="L113" s="18"/>
      <c r="M113" s="18"/>
      <c r="N113" s="18"/>
      <c r="O113" s="18"/>
      <c r="P113" s="18"/>
      <c r="Q113" s="18"/>
    </row>
    <row r="114" spans="2:17" ht="15.75">
      <c r="B114" s="16" t="s">
        <v>50</v>
      </c>
      <c r="D114" s="18"/>
      <c r="E114" s="18"/>
      <c r="F114" s="18"/>
      <c r="G114" s="18"/>
      <c r="H114" s="18"/>
      <c r="I114" s="18"/>
      <c r="J114" s="18"/>
      <c r="K114" s="18"/>
      <c r="L114" s="18"/>
      <c r="M114" s="18"/>
      <c r="N114" s="18"/>
      <c r="O114" s="18"/>
      <c r="P114" s="18"/>
      <c r="Q114" s="18"/>
    </row>
    <row r="115" spans="3:17" ht="15">
      <c r="C115" s="4" t="s">
        <v>56</v>
      </c>
      <c r="D115" s="18">
        <f>+'L-F-P NP Cap Weights'!D50*'L-F-P Current Prices'!E120</f>
        <v>1099884.483</v>
      </c>
      <c r="E115" s="18">
        <f>+'L-F-P NP Cap Weights'!E50*'L-F-P Current Prices'!F120</f>
        <v>49766.784</v>
      </c>
      <c r="F115" s="18">
        <f>+'L-F-P NP Cap Weights'!F50*'L-F-P Current Prices'!G120</f>
        <v>0</v>
      </c>
      <c r="G115" s="18">
        <f>+'L-F-P NP Cap Weights'!G50*'L-F-P Current Prices'!H120</f>
        <v>0</v>
      </c>
      <c r="H115" s="18"/>
      <c r="I115" s="18">
        <f>+'L-F-P NP Cap Weights'!I50*'L-F-P Current Prices'!J120</f>
        <v>2104007.236</v>
      </c>
      <c r="J115" s="18">
        <f>+'L-F-P NP Cap Weights'!J50*'L-F-P Current Prices'!K120</f>
        <v>36100.07</v>
      </c>
      <c r="K115" s="18">
        <f>+'L-F-P NP Cap Weights'!K50*'L-F-P Current Prices'!L120</f>
        <v>0</v>
      </c>
      <c r="L115" s="18">
        <f>+'L-F-P NP Cap Weights'!L50*'L-F-P Current Prices'!M120</f>
        <v>0</v>
      </c>
      <c r="M115" s="18"/>
      <c r="N115" s="18">
        <f>+'L-F-P NP Cap Weights'!N50*'L-F-P Current Prices'!O120</f>
        <v>574653.225</v>
      </c>
      <c r="O115" s="18">
        <f>+'L-F-P NP Cap Weights'!O50*'L-F-P Current Prices'!P120</f>
        <v>8487.444</v>
      </c>
      <c r="P115" s="18">
        <f>+'L-F-P NP Cap Weights'!P50*'L-F-P Current Prices'!Q120</f>
        <v>0</v>
      </c>
      <c r="Q115" s="18">
        <f>+'L-F-P NP Cap Weights'!Q50*'L-F-P Current Prices'!R120</f>
        <v>0</v>
      </c>
    </row>
    <row r="116" spans="3:17" ht="15">
      <c r="C116" s="4" t="s">
        <v>57</v>
      </c>
      <c r="D116" s="18">
        <f>+'L-F-P NP Cap Weights'!D51*'L-F-P Current Prices'!E121</f>
        <v>1080808.005</v>
      </c>
      <c r="E116" s="18">
        <f>+'L-F-P NP Cap Weights'!E51*'L-F-P Current Prices'!F121</f>
        <v>48719.327999999994</v>
      </c>
      <c r="F116" s="18">
        <f>+'L-F-P NP Cap Weights'!F51*'L-F-P Current Prices'!G121</f>
        <v>10604.578</v>
      </c>
      <c r="G116" s="18">
        <f>+'L-F-P NP Cap Weights'!G51*'L-F-P Current Prices'!H121</f>
        <v>0</v>
      </c>
      <c r="H116" s="18"/>
      <c r="I116" s="18">
        <f>+'L-F-P NP Cap Weights'!I51*'L-F-P Current Prices'!J121</f>
        <v>3099368.104</v>
      </c>
      <c r="J116" s="18">
        <f>+'L-F-P NP Cap Weights'!J51*'L-F-P Current Prices'!K121</f>
        <v>230475.92399999997</v>
      </c>
      <c r="K116" s="18">
        <f>+'L-F-P NP Cap Weights'!K51*'L-F-P Current Prices'!L121</f>
        <v>17025.413999999997</v>
      </c>
      <c r="L116" s="18">
        <f>+'L-F-P NP Cap Weights'!L51*'L-F-P Current Prices'!M121</f>
        <v>0</v>
      </c>
      <c r="M116" s="18"/>
      <c r="N116" s="18">
        <f>+'L-F-P NP Cap Weights'!N51*'L-F-P Current Prices'!O121</f>
        <v>1622413.182</v>
      </c>
      <c r="O116" s="18">
        <f>+'L-F-P NP Cap Weights'!O51*'L-F-P Current Prices'!P121</f>
        <v>80800.40999999999</v>
      </c>
      <c r="P116" s="18">
        <f>+'L-F-P NP Cap Weights'!P51*'L-F-P Current Prices'!Q121</f>
        <v>5062.5599999999995</v>
      </c>
      <c r="Q116" s="18">
        <f>+'L-F-P NP Cap Weights'!Q51*'L-F-P Current Prices'!R121</f>
        <v>0</v>
      </c>
    </row>
    <row r="117" spans="3:17" ht="15">
      <c r="C117" s="20" t="s">
        <v>44</v>
      </c>
      <c r="D117" s="18">
        <f>+'L-F-P NP Cap Weights'!D52*'L-F-P Current Prices'!E122</f>
        <v>522894.834</v>
      </c>
      <c r="E117" s="18">
        <f>+'L-F-P NP Cap Weights'!E52*'L-F-P Current Prices'!F122</f>
        <v>180534.183</v>
      </c>
      <c r="F117" s="18">
        <f>+'L-F-P NP Cap Weights'!F52*'L-F-P Current Prices'!G122</f>
        <v>91262.28999999998</v>
      </c>
      <c r="G117" s="18">
        <f>+'L-F-P NP Cap Weights'!G52*'L-F-P Current Prices'!H122</f>
        <v>0</v>
      </c>
      <c r="H117" s="18"/>
      <c r="I117" s="18">
        <f>+'L-F-P NP Cap Weights'!I52*'L-F-P Current Prices'!J122</f>
        <v>694412.382</v>
      </c>
      <c r="J117" s="18">
        <f>+'L-F-P NP Cap Weights'!J52*'L-F-P Current Prices'!K122</f>
        <v>8638.292</v>
      </c>
      <c r="K117" s="18">
        <f>+'L-F-P NP Cap Weights'!K52*'L-F-P Current Prices'!L122</f>
        <v>33483.145</v>
      </c>
      <c r="L117" s="18">
        <f>+'L-F-P NP Cap Weights'!L52*'L-F-P Current Prices'!M122</f>
        <v>0</v>
      </c>
      <c r="M117" s="18"/>
      <c r="N117" s="18">
        <f>+'L-F-P NP Cap Weights'!N52*'L-F-P Current Prices'!O122</f>
        <v>541575.81</v>
      </c>
      <c r="O117" s="18">
        <f>+'L-F-P NP Cap Weights'!O52*'L-F-P Current Prices'!P122</f>
        <v>4505.844</v>
      </c>
      <c r="P117" s="18">
        <f>+'L-F-P NP Cap Weights'!P52*'L-F-P Current Prices'!Q122</f>
        <v>16275.24</v>
      </c>
      <c r="Q117" s="18">
        <f>+'L-F-P NP Cap Weights'!Q52*'L-F-P Current Prices'!R122</f>
        <v>0</v>
      </c>
    </row>
    <row r="118" spans="3:17" ht="15">
      <c r="C118" s="20" t="s">
        <v>45</v>
      </c>
      <c r="D118" s="18">
        <f>+'L-F-P NP Cap Weights'!D53*'L-F-P Current Prices'!E123</f>
        <v>110547.598</v>
      </c>
      <c r="E118" s="18">
        <f>+'L-F-P NP Cap Weights'!E53*'L-F-P Current Prices'!F123</f>
        <v>33150.72</v>
      </c>
      <c r="F118" s="18">
        <f>+'L-F-P NP Cap Weights'!F53*'L-F-P Current Prices'!G123</f>
        <v>58093.38</v>
      </c>
      <c r="G118" s="18">
        <f>+'L-F-P NP Cap Weights'!G53*'L-F-P Current Prices'!H123</f>
        <v>1234.05</v>
      </c>
      <c r="H118" s="18"/>
      <c r="I118" s="18">
        <f>+'L-F-P NP Cap Weights'!I53*'L-F-P Current Prices'!J123</f>
        <v>1249081.8900000001</v>
      </c>
      <c r="J118" s="18">
        <f>+'L-F-P NP Cap Weights'!J53*'L-F-P Current Prices'!K123</f>
        <v>1133281.1400000001</v>
      </c>
      <c r="K118" s="18">
        <f>+'L-F-P NP Cap Weights'!K53*'L-F-P Current Prices'!L123</f>
        <v>86721.414</v>
      </c>
      <c r="L118" s="18">
        <f>+'L-F-P NP Cap Weights'!L53*'L-F-P Current Prices'!M123</f>
        <v>1869.018</v>
      </c>
      <c r="M118" s="18"/>
      <c r="N118" s="18">
        <f>+'L-F-P NP Cap Weights'!N53*'L-F-P Current Prices'!O123</f>
        <v>1599402.366</v>
      </c>
      <c r="O118" s="18">
        <f>+'L-F-P NP Cap Weights'!O53*'L-F-P Current Prices'!P123</f>
        <v>985197.624</v>
      </c>
      <c r="P118" s="18">
        <f>+'L-F-P NP Cap Weights'!P53*'L-F-P Current Prices'!Q123</f>
        <v>85937.592</v>
      </c>
      <c r="Q118" s="18">
        <f>+'L-F-P NP Cap Weights'!Q53*'L-F-P Current Prices'!R123</f>
        <v>1508.792</v>
      </c>
    </row>
    <row r="119" spans="4:7" ht="15">
      <c r="D119" s="18"/>
      <c r="E119" s="25"/>
      <c r="F119" s="25"/>
      <c r="G119" s="25"/>
    </row>
    <row r="120" spans="1:7" ht="18.75">
      <c r="A120" s="16" t="s">
        <v>78</v>
      </c>
      <c r="D120" s="18">
        <f>+'L-F-P NP Cap Weights'!D55*'L-F-P Current Prices'!D125</f>
        <v>361642</v>
      </c>
      <c r="E120" s="25"/>
      <c r="F120" s="25"/>
      <c r="G120" s="25"/>
    </row>
    <row r="121" spans="4:7" ht="15">
      <c r="D121" s="18"/>
      <c r="E121" s="25"/>
      <c r="F121" s="25"/>
      <c r="G121" s="25"/>
    </row>
    <row r="122" spans="1:7" ht="15.75">
      <c r="A122" s="16" t="s">
        <v>73</v>
      </c>
      <c r="D122" s="18">
        <f>+'L-F-P NP Cap Weights'!D57*'L-F-P Current Prices'!D127</f>
        <v>29863.608</v>
      </c>
      <c r="E122" s="25"/>
      <c r="F122" s="25"/>
      <c r="G122" s="25"/>
    </row>
    <row r="123" spans="1:7" ht="15.75">
      <c r="A123" s="16" t="s">
        <v>63</v>
      </c>
      <c r="D123" s="18">
        <f>+'L-F-P NP Cap Weights'!D58*'L-F-P Current Prices'!D128</f>
        <v>171768.285</v>
      </c>
      <c r="E123" s="25"/>
      <c r="F123" s="25"/>
      <c r="G123" s="25"/>
    </row>
    <row r="124" spans="1:7" ht="15.75">
      <c r="A124" s="16"/>
      <c r="D124" s="18"/>
      <c r="E124" s="25"/>
      <c r="F124" s="25"/>
      <c r="G124" s="25"/>
    </row>
    <row r="125" spans="1:7" ht="15.75">
      <c r="A125" s="30"/>
      <c r="B125" s="16"/>
      <c r="C125" s="42" t="s">
        <v>64</v>
      </c>
      <c r="D125" s="50"/>
      <c r="E125" s="25"/>
      <c r="F125" s="25"/>
      <c r="G125" s="25"/>
    </row>
    <row r="126" spans="1:7" ht="15.75">
      <c r="A126" s="16" t="s">
        <v>1</v>
      </c>
      <c r="B126" s="16"/>
      <c r="D126" s="18">
        <f>+'L-F-P Com. Cap Weights'!D68*'L-F-P Current Prices'!D131</f>
        <v>0</v>
      </c>
      <c r="E126" s="25"/>
      <c r="F126" s="25"/>
      <c r="G126" s="25"/>
    </row>
    <row r="127" spans="1:7" ht="15.75">
      <c r="A127" s="16" t="s">
        <v>3</v>
      </c>
      <c r="D127" s="18">
        <f>+'L-F-P Com. Cap Weights'!D69*'L-F-P Current Prices'!D132</f>
        <v>0</v>
      </c>
      <c r="E127" s="25"/>
      <c r="F127" s="25"/>
      <c r="G127" s="25"/>
    </row>
    <row r="128" spans="1:7" ht="15.75">
      <c r="A128" s="110"/>
      <c r="B128" s="28"/>
      <c r="C128" s="28"/>
      <c r="D128" s="29"/>
      <c r="E128" s="124"/>
      <c r="F128" s="25"/>
      <c r="G128" s="25"/>
    </row>
    <row r="129" spans="1:7" ht="16.5" thickBot="1">
      <c r="A129" s="32"/>
      <c r="B129" s="32"/>
      <c r="C129" s="26"/>
      <c r="D129" s="27"/>
      <c r="E129" s="26"/>
      <c r="F129" s="35"/>
      <c r="G129" s="35"/>
    </row>
    <row r="130" spans="1:7" ht="16.5" thickTop="1">
      <c r="A130" s="16"/>
      <c r="E130" s="18"/>
      <c r="F130" s="17"/>
      <c r="G130" s="17"/>
    </row>
    <row r="131" spans="1:7" s="28" customFormat="1" ht="15.75">
      <c r="A131" s="36" t="s">
        <v>101</v>
      </c>
      <c r="E131" s="29"/>
      <c r="G131" s="55"/>
    </row>
    <row r="132" spans="1:9" s="28" customFormat="1" ht="15.75">
      <c r="A132" s="36"/>
      <c r="B132" s="36" t="s">
        <v>13</v>
      </c>
      <c r="D132" s="116">
        <f>SUM(D8:Q53,D55,D59:D62,D64,D126,D127,D65)</f>
        <v>13413259597.459982</v>
      </c>
      <c r="E132" s="116"/>
      <c r="F132" s="169"/>
      <c r="G132" s="116"/>
      <c r="I132" s="116"/>
    </row>
    <row r="133" spans="1:9" s="28" customFormat="1" ht="15.75">
      <c r="A133" s="36"/>
      <c r="B133" s="36" t="s">
        <v>81</v>
      </c>
      <c r="D133" s="116">
        <f>SUM(D73:Q118,D120,D122,D123)</f>
        <v>1733334256.0071745</v>
      </c>
      <c r="E133" s="116"/>
      <c r="F133" s="169"/>
      <c r="G133" s="116"/>
      <c r="I133" s="116"/>
    </row>
    <row r="134" spans="1:9" s="28" customFormat="1" ht="15.75">
      <c r="A134" s="36"/>
      <c r="B134" s="36"/>
      <c r="C134" s="36" t="s">
        <v>82</v>
      </c>
      <c r="D134" s="116">
        <f>SUM(D132:D133)</f>
        <v>15146593853.467155</v>
      </c>
      <c r="E134" s="116"/>
      <c r="F134" s="72"/>
      <c r="G134" s="116"/>
      <c r="I134" s="116"/>
    </row>
    <row r="135" s="28" customFormat="1" ht="15">
      <c r="D135" s="29"/>
    </row>
    <row r="136" spans="1:4" s="28" customFormat="1" ht="15.75">
      <c r="A136" s="36" t="s">
        <v>83</v>
      </c>
      <c r="B136" s="36"/>
      <c r="C136" s="36"/>
      <c r="D136" s="29"/>
    </row>
    <row r="137" spans="1:4" s="28" customFormat="1" ht="15.75">
      <c r="A137" s="36"/>
      <c r="B137" s="36" t="s">
        <v>1</v>
      </c>
      <c r="C137" s="36"/>
      <c r="D137" s="29">
        <f>SUM(D8:P21,D59,D65,D73:P86,D126,D123)</f>
        <v>10776879245.02982</v>
      </c>
    </row>
    <row r="138" spans="1:4" s="28" customFormat="1" ht="15.75">
      <c r="A138" s="36"/>
      <c r="B138" s="36" t="s">
        <v>3</v>
      </c>
      <c r="C138" s="36"/>
      <c r="D138" s="29">
        <f>SUM(D25:P34,D60,D64,D90:P99,D122,D127)</f>
        <v>3682079475.3563437</v>
      </c>
    </row>
    <row r="139" spans="1:4" s="28" customFormat="1" ht="15.75">
      <c r="A139" s="36"/>
      <c r="B139" s="36" t="s">
        <v>84</v>
      </c>
      <c r="C139" s="36"/>
      <c r="D139" s="29">
        <f>SUM(D38:Q55,D61:D62,D103:Q120)</f>
        <v>687635133.081</v>
      </c>
    </row>
    <row r="140" spans="1:4" s="28" customFormat="1" ht="15.75">
      <c r="A140" s="36"/>
      <c r="B140" s="36"/>
      <c r="C140" s="36" t="s">
        <v>189</v>
      </c>
      <c r="D140" s="29">
        <f>SUM(D137:D139)</f>
        <v>15146593853.467163</v>
      </c>
    </row>
    <row r="141" spans="1:4" s="28" customFormat="1" ht="15.75">
      <c r="A141" s="36"/>
      <c r="B141" s="36"/>
      <c r="C141" s="36"/>
      <c r="D141" s="29"/>
    </row>
    <row r="142" spans="1:7" s="28" customFormat="1" ht="15.75">
      <c r="A142" s="36"/>
      <c r="B142" s="36"/>
      <c r="C142" s="36"/>
      <c r="D142" s="29"/>
      <c r="E142" s="116"/>
      <c r="F142" s="124"/>
      <c r="G142" s="75"/>
    </row>
    <row r="143" spans="1:4" s="28" customFormat="1" ht="15.75">
      <c r="A143" s="36"/>
      <c r="B143" s="36"/>
      <c r="C143" s="36"/>
      <c r="D143" s="29"/>
    </row>
    <row r="144" spans="1:4" s="28" customFormat="1" ht="15.75">
      <c r="A144" s="36"/>
      <c r="D144" s="29"/>
    </row>
    <row r="145" s="28" customFormat="1" ht="15">
      <c r="A145" s="182" t="s">
        <v>102</v>
      </c>
    </row>
    <row r="146" spans="1:3" ht="15">
      <c r="A146" s="125"/>
      <c r="B146" s="28"/>
      <c r="C146" s="28"/>
    </row>
    <row r="147" spans="1:3" ht="15">
      <c r="A147" s="125"/>
      <c r="B147" s="28"/>
      <c r="C147" s="28"/>
    </row>
    <row r="148" spans="1:3" ht="15">
      <c r="A148" s="125"/>
      <c r="B148" s="28"/>
      <c r="C148" s="28"/>
    </row>
    <row r="149" spans="1:3" ht="15">
      <c r="A149" s="125"/>
      <c r="B149" s="28"/>
      <c r="C149" s="75"/>
    </row>
    <row r="150" spans="1:4" ht="15">
      <c r="A150" s="125"/>
      <c r="B150" s="28"/>
      <c r="C150" s="28"/>
      <c r="D150" s="25"/>
    </row>
    <row r="151" spans="1:3" ht="15">
      <c r="A151" s="125"/>
      <c r="B151" s="28"/>
      <c r="C151" s="28"/>
    </row>
    <row r="152" spans="1:3" ht="15">
      <c r="A152" s="125"/>
      <c r="B152" s="28"/>
      <c r="C152" s="28"/>
    </row>
    <row r="153" spans="1:3" ht="15">
      <c r="A153" s="125"/>
      <c r="B153" s="28"/>
      <c r="C153" s="28"/>
    </row>
    <row r="154" spans="1:3" ht="15">
      <c r="A154" s="125"/>
      <c r="B154" s="28"/>
      <c r="C154" s="28"/>
    </row>
    <row r="155" spans="1:3" ht="15">
      <c r="A155" s="125"/>
      <c r="B155" s="28"/>
      <c r="C155" s="28"/>
    </row>
    <row r="156" spans="1:3" ht="15">
      <c r="A156" s="125"/>
      <c r="B156" s="28"/>
      <c r="C156" s="28"/>
    </row>
    <row r="157" spans="1:3" ht="15">
      <c r="A157" s="125"/>
      <c r="B157" s="28"/>
      <c r="C157" s="28"/>
    </row>
    <row r="158" spans="1:3" ht="15">
      <c r="A158" s="125"/>
      <c r="B158" s="28"/>
      <c r="C158" s="28"/>
    </row>
    <row r="159" spans="1:3" ht="15">
      <c r="A159" s="125"/>
      <c r="B159" s="28"/>
      <c r="C159" s="28"/>
    </row>
    <row r="160" spans="1:3" ht="15">
      <c r="A160" s="125"/>
      <c r="B160" s="28"/>
      <c r="C160" s="28"/>
    </row>
    <row r="161" spans="1:3" ht="15">
      <c r="A161" s="125"/>
      <c r="B161" s="28"/>
      <c r="C161" s="28"/>
    </row>
    <row r="162" spans="1:3" ht="15">
      <c r="A162" s="125"/>
      <c r="B162" s="28"/>
      <c r="C162" s="28"/>
    </row>
    <row r="163" spans="1:3" ht="15">
      <c r="A163" s="125"/>
      <c r="B163" s="28"/>
      <c r="C163" s="28"/>
    </row>
    <row r="164" spans="1:3" ht="15">
      <c r="A164" s="125"/>
      <c r="B164" s="28"/>
      <c r="C164" s="28"/>
    </row>
    <row r="165" spans="1:3" ht="15">
      <c r="A165" s="125"/>
      <c r="B165" s="28"/>
      <c r="C165" s="28"/>
    </row>
    <row r="166" spans="1:3" ht="15">
      <c r="A166" s="125"/>
      <c r="B166" s="28"/>
      <c r="C166" s="28"/>
    </row>
  </sheetData>
  <sheetProtection/>
  <printOptions/>
  <pageMargins left="0.75" right="0.75" top="1" bottom="1" header="0.5" footer="0.5"/>
  <pageSetup horizontalDpi="600" verticalDpi="600" orientation="landscape" scale="40" r:id="rId1"/>
  <rowBreaks count="1" manualBreakCount="1">
    <brk id="69" max="255" man="1"/>
  </rowBreaks>
</worksheet>
</file>

<file path=xl/worksheets/sheet12.xml><?xml version="1.0" encoding="utf-8"?>
<worksheet xmlns="http://schemas.openxmlformats.org/spreadsheetml/2006/main" xmlns:r="http://schemas.openxmlformats.org/officeDocument/2006/relationships">
  <sheetPr>
    <tabColor indexed="47"/>
  </sheetPr>
  <dimension ref="A1:K168"/>
  <sheetViews>
    <sheetView zoomScale="75" zoomScaleNormal="75" zoomScalePageLayoutView="0" workbookViewId="0" topLeftCell="A1">
      <selection activeCell="A1" sqref="A1"/>
    </sheetView>
  </sheetViews>
  <sheetFormatPr defaultColWidth="8.88671875" defaultRowHeight="15.75"/>
  <cols>
    <col min="1" max="1" width="3.10546875" style="4" customWidth="1"/>
    <col min="2" max="2" width="2.77734375" style="4" customWidth="1"/>
    <col min="3" max="3" width="32.21484375" style="4" customWidth="1"/>
    <col min="4" max="4" width="13.6640625" style="0" customWidth="1"/>
    <col min="5" max="5" width="18.21484375" style="28" bestFit="1" customWidth="1"/>
    <col min="6" max="6" width="16.4453125" style="28" bestFit="1" customWidth="1"/>
    <col min="7" max="7" width="16.10546875" style="28" customWidth="1"/>
    <col min="8" max="8" width="15.10546875" style="116" bestFit="1" customWidth="1"/>
    <col min="9" max="9" width="3.99609375" style="4" customWidth="1"/>
    <col min="10" max="10" width="11.3359375" style="4" bestFit="1" customWidth="1"/>
    <col min="11" max="16384" width="8.88671875" style="4" customWidth="1"/>
  </cols>
  <sheetData>
    <row r="1" spans="1:7" ht="15.75">
      <c r="A1" s="36" t="s">
        <v>190</v>
      </c>
      <c r="B1" s="16"/>
      <c r="C1" s="16"/>
      <c r="D1" s="4"/>
      <c r="E1" s="36"/>
      <c r="F1" s="36"/>
      <c r="G1" s="36"/>
    </row>
    <row r="2" spans="1:7" ht="15.75">
      <c r="A2" s="16"/>
      <c r="B2" s="16"/>
      <c r="C2" s="16"/>
      <c r="D2" s="4"/>
      <c r="E2" s="36"/>
      <c r="F2" s="36"/>
      <c r="G2" s="36"/>
    </row>
    <row r="3" spans="1:6" ht="15">
      <c r="A3" s="75"/>
      <c r="C3" s="201"/>
      <c r="D3" s="208"/>
      <c r="E3" s="202"/>
      <c r="F3" s="203"/>
    </row>
    <row r="4" spans="1:7" ht="19.5" customHeight="1">
      <c r="A4" s="17"/>
      <c r="B4" s="17"/>
      <c r="C4" s="209" t="s">
        <v>191</v>
      </c>
      <c r="D4" s="210"/>
      <c r="E4" s="204"/>
      <c r="F4" s="205">
        <v>0.442307692307692</v>
      </c>
      <c r="G4" s="188"/>
    </row>
    <row r="5" spans="1:7" ht="15.75" customHeight="1">
      <c r="A5" s="17"/>
      <c r="B5" s="17"/>
      <c r="C5" s="211"/>
      <c r="D5" s="212"/>
      <c r="E5" s="206"/>
      <c r="F5" s="207"/>
      <c r="G5" s="189"/>
    </row>
    <row r="6" spans="1:8" ht="47.25">
      <c r="A6" s="17"/>
      <c r="B6" s="17"/>
      <c r="C6" s="37"/>
      <c r="D6" s="190" t="s">
        <v>163</v>
      </c>
      <c r="E6" s="190" t="s">
        <v>157</v>
      </c>
      <c r="F6" s="190" t="s">
        <v>192</v>
      </c>
      <c r="G6" s="190" t="s">
        <v>193</v>
      </c>
      <c r="H6" s="191" t="s">
        <v>158</v>
      </c>
    </row>
    <row r="7" spans="1:8" ht="15.75">
      <c r="A7" s="38"/>
      <c r="B7" s="38"/>
      <c r="C7" s="41" t="s">
        <v>159</v>
      </c>
      <c r="D7" s="4"/>
      <c r="E7" s="153"/>
      <c r="F7" s="153"/>
      <c r="G7" s="192"/>
      <c r="H7" s="193"/>
    </row>
    <row r="8" spans="1:4" ht="15.75">
      <c r="A8" s="16" t="s">
        <v>1</v>
      </c>
      <c r="D8" s="4"/>
    </row>
    <row r="9" spans="2:6" ht="15.75">
      <c r="B9" s="16" t="s">
        <v>41</v>
      </c>
      <c r="D9" s="4"/>
      <c r="F9" s="116"/>
    </row>
    <row r="10" spans="3:11" ht="15.75">
      <c r="C10" s="4" t="s">
        <v>42</v>
      </c>
      <c r="D10" s="213">
        <v>0.63</v>
      </c>
      <c r="E10" s="195">
        <f>SUM('L-F-P Com. Cap Weights'!D8:L8)</f>
        <v>1840980370</v>
      </c>
      <c r="F10" s="70">
        <f>+D10*E10*$F$4</f>
        <v>512996260.7942304</v>
      </c>
      <c r="G10" s="56">
        <v>-0.001</v>
      </c>
      <c r="H10" s="70">
        <f>+F10*G10</f>
        <v>-512996.2607942304</v>
      </c>
      <c r="K10" s="25"/>
    </row>
    <row r="11" spans="3:11" ht="15.75">
      <c r="C11" s="4" t="s">
        <v>43</v>
      </c>
      <c r="D11" s="213">
        <v>0.63</v>
      </c>
      <c r="E11" s="195">
        <f>SUM('L-F-P Com. Cap Weights'!D9:L9)</f>
        <v>1937173382</v>
      </c>
      <c r="F11" s="70">
        <f>+D11*E11*$F$4</f>
        <v>539800813.5611535</v>
      </c>
      <c r="G11" s="56">
        <v>-0.001</v>
      </c>
      <c r="H11" s="70">
        <f>+F11*G11</f>
        <v>-539800.8135611536</v>
      </c>
      <c r="K11" s="25"/>
    </row>
    <row r="12" spans="3:11" ht="15.75">
      <c r="C12" s="20" t="s">
        <v>44</v>
      </c>
      <c r="D12" s="213">
        <v>0.63</v>
      </c>
      <c r="E12" s="195">
        <f>SUM('L-F-P Com. Cap Weights'!D10:L10)</f>
        <v>16733440592</v>
      </c>
      <c r="F12" s="70">
        <f>+D12*E12*$F$4</f>
        <v>4662837580.34769</v>
      </c>
      <c r="G12" s="56">
        <v>-0.001</v>
      </c>
      <c r="H12" s="70">
        <f>+F12*G12</f>
        <v>-4662837.58034769</v>
      </c>
      <c r="K12" s="25"/>
    </row>
    <row r="13" spans="2:11" ht="15.75">
      <c r="B13" s="64"/>
      <c r="C13" s="20" t="s">
        <v>45</v>
      </c>
      <c r="D13" s="213">
        <v>0.63</v>
      </c>
      <c r="E13" s="195">
        <f>SUM('L-F-P Com. Cap Weights'!D11:L11)</f>
        <v>24014177937</v>
      </c>
      <c r="F13" s="70">
        <f>+D13*E13*$F$4</f>
        <v>6691643044.36788</v>
      </c>
      <c r="G13" s="56">
        <v>-0.001</v>
      </c>
      <c r="H13" s="70">
        <f>+F13*G13</f>
        <v>-6691643.04436788</v>
      </c>
      <c r="K13" s="25"/>
    </row>
    <row r="14" spans="3:8" ht="15.75">
      <c r="C14" s="20"/>
      <c r="D14" s="214"/>
      <c r="E14" s="195"/>
      <c r="F14" s="70"/>
      <c r="G14" s="56"/>
      <c r="H14" s="70"/>
    </row>
    <row r="15" spans="2:8" ht="15.75">
      <c r="B15" s="16" t="s">
        <v>46</v>
      </c>
      <c r="D15" s="214"/>
      <c r="E15" s="195"/>
      <c r="F15" s="70"/>
      <c r="G15" s="56"/>
      <c r="H15" s="70"/>
    </row>
    <row r="16" spans="2:11" ht="15.75">
      <c r="B16" s="42"/>
      <c r="C16" s="4" t="s">
        <v>42</v>
      </c>
      <c r="D16" s="214"/>
      <c r="E16" s="195">
        <f>SUM('L-F-P Com. Cap Weights'!D14:F14)</f>
        <v>417060453.41570675</v>
      </c>
      <c r="F16" s="70">
        <v>0</v>
      </c>
      <c r="G16" s="56">
        <v>0</v>
      </c>
      <c r="H16" s="70">
        <f>+F16*G16</f>
        <v>0</v>
      </c>
      <c r="K16" s="25"/>
    </row>
    <row r="17" spans="2:11" ht="15.75">
      <c r="B17" s="16"/>
      <c r="C17" s="4" t="s">
        <v>43</v>
      </c>
      <c r="D17" s="214"/>
      <c r="E17" s="195">
        <f>SUM('L-F-P Com. Cap Weights'!D15:F15)</f>
        <v>1155800565.3782036</v>
      </c>
      <c r="F17" s="70">
        <v>0</v>
      </c>
      <c r="G17" s="56">
        <v>0</v>
      </c>
      <c r="H17" s="70">
        <f>+F17*G17</f>
        <v>0</v>
      </c>
      <c r="K17" s="25"/>
    </row>
    <row r="18" spans="2:8" ht="15.75">
      <c r="B18" s="16"/>
      <c r="D18" s="214"/>
      <c r="E18" s="195"/>
      <c r="F18" s="70"/>
      <c r="G18" s="56"/>
      <c r="H18" s="70"/>
    </row>
    <row r="19" spans="2:8" ht="15.75">
      <c r="B19" s="16" t="s">
        <v>47</v>
      </c>
      <c r="D19" s="214"/>
      <c r="E19" s="195"/>
      <c r="F19" s="70"/>
      <c r="G19" s="56"/>
      <c r="H19" s="70"/>
    </row>
    <row r="20" spans="2:8" ht="15.75">
      <c r="B20" s="16"/>
      <c r="C20" s="42"/>
      <c r="D20" s="214"/>
      <c r="E20" s="195"/>
      <c r="F20" s="70"/>
      <c r="G20" s="56"/>
      <c r="H20" s="70"/>
    </row>
    <row r="21" spans="2:8" ht="15.75">
      <c r="B21" s="42"/>
      <c r="C21" s="4" t="s">
        <v>48</v>
      </c>
      <c r="D21" s="214"/>
      <c r="E21" s="195">
        <f>SUM('L-F-P Com. Cap Weights'!D18:F18)</f>
        <v>14300059.600814901</v>
      </c>
      <c r="F21" s="70">
        <v>0</v>
      </c>
      <c r="G21" s="56">
        <v>0</v>
      </c>
      <c r="H21" s="70">
        <f>+F21*G21</f>
        <v>0</v>
      </c>
    </row>
    <row r="22" spans="2:8" ht="15.75">
      <c r="B22" s="16"/>
      <c r="C22" s="4" t="s">
        <v>49</v>
      </c>
      <c r="D22" s="214"/>
      <c r="E22" s="195">
        <f>SUM('L-F-P Com. Cap Weights'!D19:F19)</f>
        <v>13336822.605274724</v>
      </c>
      <c r="F22" s="70">
        <v>0</v>
      </c>
      <c r="G22" s="56">
        <v>0</v>
      </c>
      <c r="H22" s="70">
        <f>+F22*G22</f>
        <v>0</v>
      </c>
    </row>
    <row r="23" spans="3:8" ht="15.75">
      <c r="C23" s="20" t="s">
        <v>44</v>
      </c>
      <c r="D23" s="214"/>
      <c r="E23" s="195">
        <f>SUM('L-F-P Com. Cap Weights'!D20:F20)</f>
        <v>24796783.83579975</v>
      </c>
      <c r="F23" s="70">
        <v>0</v>
      </c>
      <c r="G23" s="56">
        <v>0</v>
      </c>
      <c r="H23" s="70">
        <f>+F23*G23</f>
        <v>0</v>
      </c>
    </row>
    <row r="24" spans="3:8" ht="15.75">
      <c r="C24" s="20" t="s">
        <v>45</v>
      </c>
      <c r="D24" s="214"/>
      <c r="E24" s="195">
        <f>SUM('L-F-P Com. Cap Weights'!D21:F21)</f>
        <v>24573865.16420025</v>
      </c>
      <c r="F24" s="70">
        <v>0</v>
      </c>
      <c r="G24" s="56">
        <v>0</v>
      </c>
      <c r="H24" s="70">
        <f>+F24*G24</f>
        <v>0</v>
      </c>
    </row>
    <row r="25" spans="3:8" ht="15.75">
      <c r="C25" s="20"/>
      <c r="D25" s="214"/>
      <c r="E25" s="195"/>
      <c r="F25" s="70"/>
      <c r="G25" s="56"/>
      <c r="H25" s="70"/>
    </row>
    <row r="26" spans="1:8" ht="15.75">
      <c r="A26" s="16" t="s">
        <v>3</v>
      </c>
      <c r="D26" s="214"/>
      <c r="E26" s="195"/>
      <c r="F26" s="70"/>
      <c r="G26" s="56"/>
      <c r="H26" s="70"/>
    </row>
    <row r="27" spans="2:8" ht="15.75">
      <c r="B27" s="16" t="s">
        <v>41</v>
      </c>
      <c r="D27" s="214"/>
      <c r="E27" s="195"/>
      <c r="F27" s="70"/>
      <c r="G27" s="56"/>
      <c r="H27" s="70"/>
    </row>
    <row r="28" spans="2:11" ht="15.75">
      <c r="B28" s="16"/>
      <c r="C28" s="4" t="s">
        <v>48</v>
      </c>
      <c r="D28" s="213">
        <v>0.64</v>
      </c>
      <c r="E28" s="195">
        <f>SUM('L-F-P Com. Cap Weights'!D25:L25)</f>
        <v>64247620.73518553</v>
      </c>
      <c r="F28" s="70">
        <f>+D28*E28*$F$4</f>
        <v>18187018.79272943</v>
      </c>
      <c r="G28" s="56">
        <v>-0.001</v>
      </c>
      <c r="H28" s="70">
        <f>+F28*G28</f>
        <v>-18187.018792729432</v>
      </c>
      <c r="K28" s="25"/>
    </row>
    <row r="29" spans="2:11" ht="15.75">
      <c r="B29" s="16"/>
      <c r="C29" s="4" t="s">
        <v>49</v>
      </c>
      <c r="D29" s="213">
        <v>0.64</v>
      </c>
      <c r="E29" s="195">
        <f>SUM('L-F-P Com. Cap Weights'!D26:L26)</f>
        <v>145854583.26481447</v>
      </c>
      <c r="F29" s="70">
        <f>+D29*E29*$F$4</f>
        <v>41288066.64727053</v>
      </c>
      <c r="G29" s="56">
        <v>-0.001</v>
      </c>
      <c r="H29" s="70">
        <f>+F29*G29</f>
        <v>-41288.066647270534</v>
      </c>
      <c r="K29" s="25"/>
    </row>
    <row r="30" spans="3:11" ht="15.75">
      <c r="C30" s="20" t="s">
        <v>44</v>
      </c>
      <c r="D30" s="213">
        <v>0.64</v>
      </c>
      <c r="E30" s="195">
        <f>SUM('L-F-P Com. Cap Weights'!D27:L27)</f>
        <v>2152610090.4897537</v>
      </c>
      <c r="F30" s="70">
        <f>+D30*E30*$F$4</f>
        <v>609354241.0001761</v>
      </c>
      <c r="G30" s="56">
        <v>-0.001</v>
      </c>
      <c r="H30" s="70">
        <f>+F30*G30</f>
        <v>-609354.241000176</v>
      </c>
      <c r="K30" s="25"/>
    </row>
    <row r="31" spans="2:11" ht="15.75">
      <c r="B31" s="42"/>
      <c r="C31" s="20" t="s">
        <v>45</v>
      </c>
      <c r="D31" s="213">
        <v>0.64</v>
      </c>
      <c r="E31" s="195">
        <f>SUM('L-F-P Com. Cap Weights'!D28:L28)</f>
        <v>5541837303.510246</v>
      </c>
      <c r="F31" s="70">
        <f>+D31*E31*$F$4</f>
        <v>1568766252.0705917</v>
      </c>
      <c r="G31" s="56">
        <v>-0.001</v>
      </c>
      <c r="H31" s="70">
        <f>+F31*G31</f>
        <v>-1568766.2520705918</v>
      </c>
      <c r="K31" s="25"/>
    </row>
    <row r="32" spans="4:8" ht="15.75">
      <c r="D32" s="4"/>
      <c r="E32" s="195"/>
      <c r="F32" s="70"/>
      <c r="G32" s="56"/>
      <c r="H32" s="70"/>
    </row>
    <row r="33" spans="2:8" ht="15.75">
      <c r="B33" s="16" t="s">
        <v>50</v>
      </c>
      <c r="D33" s="4"/>
      <c r="E33" s="195"/>
      <c r="F33" s="70"/>
      <c r="G33" s="56"/>
      <c r="H33" s="70"/>
    </row>
    <row r="34" spans="2:8" ht="15.75">
      <c r="B34" s="16"/>
      <c r="C34" s="4" t="s">
        <v>48</v>
      </c>
      <c r="D34" s="4"/>
      <c r="E34" s="195">
        <f>SUM('L-F-P Com. Cap Weights'!D31:L31)</f>
        <v>81536351</v>
      </c>
      <c r="F34" s="70">
        <v>0</v>
      </c>
      <c r="G34" s="56">
        <v>0</v>
      </c>
      <c r="H34" s="70">
        <f>+F34*G34</f>
        <v>0</v>
      </c>
    </row>
    <row r="35" spans="2:8" ht="15.75">
      <c r="B35" s="16"/>
      <c r="C35" s="4" t="s">
        <v>49</v>
      </c>
      <c r="D35" s="4"/>
      <c r="E35" s="195">
        <f>SUM('L-F-P Com. Cap Weights'!D32:L32)</f>
        <v>47433498</v>
      </c>
      <c r="F35" s="70">
        <v>0</v>
      </c>
      <c r="G35" s="56">
        <v>0</v>
      </c>
      <c r="H35" s="70">
        <f>+F35*G35</f>
        <v>0</v>
      </c>
    </row>
    <row r="36" spans="3:8" ht="15.75">
      <c r="C36" s="20" t="s">
        <v>44</v>
      </c>
      <c r="D36" s="4"/>
      <c r="E36" s="195">
        <f>SUM('L-F-P Com. Cap Weights'!D33:L33)</f>
        <v>173577282</v>
      </c>
      <c r="F36" s="70">
        <v>0</v>
      </c>
      <c r="G36" s="56">
        <v>0</v>
      </c>
      <c r="H36" s="70">
        <f>+F36*G36</f>
        <v>0</v>
      </c>
    </row>
    <row r="37" spans="2:8" ht="15.75">
      <c r="B37" s="42"/>
      <c r="C37" s="20" t="s">
        <v>45</v>
      </c>
      <c r="D37" s="4"/>
      <c r="E37" s="195">
        <f>SUM('L-F-P Com. Cap Weights'!D34:L34)</f>
        <v>228084631</v>
      </c>
      <c r="F37" s="70">
        <v>0</v>
      </c>
      <c r="G37" s="56">
        <v>0</v>
      </c>
      <c r="H37" s="70">
        <f>+F37*G37</f>
        <v>0</v>
      </c>
    </row>
    <row r="38" spans="3:8" ht="15.75">
      <c r="C38" s="20"/>
      <c r="D38" s="4"/>
      <c r="E38" s="195"/>
      <c r="F38" s="70"/>
      <c r="G38" s="56"/>
      <c r="H38" s="70"/>
    </row>
    <row r="39" spans="1:8" ht="15.75">
      <c r="A39" s="16" t="s">
        <v>7</v>
      </c>
      <c r="C39" s="18"/>
      <c r="D39" s="4"/>
      <c r="E39" s="195"/>
      <c r="F39" s="70"/>
      <c r="G39" s="56"/>
      <c r="H39" s="70"/>
    </row>
    <row r="40" spans="2:8" ht="15.75">
      <c r="B40" s="16" t="s">
        <v>51</v>
      </c>
      <c r="D40" s="4"/>
      <c r="E40" s="195"/>
      <c r="F40" s="70"/>
      <c r="G40" s="56"/>
      <c r="H40" s="70"/>
    </row>
    <row r="41" spans="2:8" ht="15.75">
      <c r="B41" s="16"/>
      <c r="C41" s="4" t="s">
        <v>52</v>
      </c>
      <c r="D41" s="4"/>
      <c r="E41" s="195">
        <f>SUM('L-F-P Com. Cap Weights'!D38:L38)</f>
        <v>13346039</v>
      </c>
      <c r="F41" s="70">
        <v>0</v>
      </c>
      <c r="G41" s="56">
        <v>0</v>
      </c>
      <c r="H41" s="70">
        <f>+F41*G41</f>
        <v>0</v>
      </c>
    </row>
    <row r="42" spans="2:8" ht="15.75">
      <c r="B42" s="42"/>
      <c r="C42" s="4" t="s">
        <v>53</v>
      </c>
      <c r="D42" s="4"/>
      <c r="E42" s="195">
        <f>SUM('L-F-P Com. Cap Weights'!D39:L39)</f>
        <v>195948730</v>
      </c>
      <c r="F42" s="70">
        <v>0</v>
      </c>
      <c r="G42" s="56">
        <v>0</v>
      </c>
      <c r="H42" s="70">
        <f>+F42*G42</f>
        <v>0</v>
      </c>
    </row>
    <row r="43" spans="3:8" ht="15.75">
      <c r="C43" s="20" t="s">
        <v>45</v>
      </c>
      <c r="D43" s="4"/>
      <c r="E43" s="195">
        <f>SUM('L-F-P Com. Cap Weights'!D40:L40)</f>
        <v>74155401</v>
      </c>
      <c r="F43" s="70">
        <v>0</v>
      </c>
      <c r="G43" s="56">
        <v>0</v>
      </c>
      <c r="H43" s="70">
        <f>+F43*G43</f>
        <v>0</v>
      </c>
    </row>
    <row r="44" spans="4:8" ht="15.75">
      <c r="D44" s="4"/>
      <c r="E44" s="195"/>
      <c r="F44" s="70"/>
      <c r="G44" s="56"/>
      <c r="H44" s="70"/>
    </row>
    <row r="45" spans="2:8" ht="15.75">
      <c r="B45" s="16" t="s">
        <v>54</v>
      </c>
      <c r="D45" s="4"/>
      <c r="E45" s="195"/>
      <c r="F45" s="70"/>
      <c r="G45" s="56"/>
      <c r="H45" s="70"/>
    </row>
    <row r="46" spans="2:8" ht="15.75">
      <c r="B46" s="16"/>
      <c r="C46" s="4" t="s">
        <v>48</v>
      </c>
      <c r="D46" s="4"/>
      <c r="E46" s="195">
        <f>SUM('L-F-P Com. Cap Weights'!D43:L43)</f>
        <v>14652235</v>
      </c>
      <c r="F46" s="70">
        <v>0</v>
      </c>
      <c r="G46" s="56">
        <v>0</v>
      </c>
      <c r="H46" s="70">
        <f>+F46*G46</f>
        <v>0</v>
      </c>
    </row>
    <row r="47" spans="2:8" ht="15.75">
      <c r="B47" s="42"/>
      <c r="C47" s="4" t="s">
        <v>49</v>
      </c>
      <c r="D47" s="4"/>
      <c r="E47" s="195">
        <f>SUM('L-F-P Com. Cap Weights'!D44:L44)</f>
        <v>18170624</v>
      </c>
      <c r="F47" s="70">
        <v>0</v>
      </c>
      <c r="G47" s="56">
        <v>0</v>
      </c>
      <c r="H47" s="70">
        <f>+F47*G47</f>
        <v>0</v>
      </c>
    </row>
    <row r="48" spans="3:8" ht="15.75">
      <c r="C48" s="20" t="s">
        <v>44</v>
      </c>
      <c r="D48" s="4"/>
      <c r="E48" s="195">
        <f>SUM('L-F-P Com. Cap Weights'!D45:L45)</f>
        <v>132501900</v>
      </c>
      <c r="F48" s="70">
        <v>0</v>
      </c>
      <c r="G48" s="56">
        <v>0</v>
      </c>
      <c r="H48" s="70">
        <f>+F48*G48</f>
        <v>0</v>
      </c>
    </row>
    <row r="49" spans="3:8" ht="15.75">
      <c r="C49" s="20" t="s">
        <v>45</v>
      </c>
      <c r="D49" s="4"/>
      <c r="E49" s="195">
        <f>SUM('L-F-P Com. Cap Weights'!D46:L46)</f>
        <v>72443160</v>
      </c>
      <c r="F49" s="70">
        <v>0</v>
      </c>
      <c r="G49" s="56">
        <v>0</v>
      </c>
      <c r="H49" s="70">
        <f>+F49*G49</f>
        <v>0</v>
      </c>
    </row>
    <row r="50" spans="3:8" ht="15.75">
      <c r="C50" s="20"/>
      <c r="D50" s="4"/>
      <c r="E50" s="195"/>
      <c r="F50" s="70"/>
      <c r="G50" s="56"/>
      <c r="H50" s="70"/>
    </row>
    <row r="51" spans="1:8" ht="15.75">
      <c r="A51" s="16" t="s">
        <v>55</v>
      </c>
      <c r="C51" s="18"/>
      <c r="D51" s="4"/>
      <c r="E51" s="195"/>
      <c r="F51" s="70"/>
      <c r="G51" s="56"/>
      <c r="H51" s="70"/>
    </row>
    <row r="52" spans="2:8" ht="15.75">
      <c r="B52" s="16" t="s">
        <v>50</v>
      </c>
      <c r="D52" s="4"/>
      <c r="E52" s="195"/>
      <c r="F52" s="70"/>
      <c r="G52" s="56"/>
      <c r="H52" s="70"/>
    </row>
    <row r="53" spans="3:8" ht="15.75">
      <c r="C53" s="4" t="s">
        <v>56</v>
      </c>
      <c r="D53" s="4"/>
      <c r="E53" s="195">
        <f>SUM('L-F-P Com. Cap Weights'!D50:L50)</f>
        <v>15433895</v>
      </c>
      <c r="F53" s="70">
        <v>0</v>
      </c>
      <c r="G53" s="56">
        <v>0</v>
      </c>
      <c r="H53" s="70">
        <f>+F53*G53</f>
        <v>0</v>
      </c>
    </row>
    <row r="54" spans="3:8" ht="15.75">
      <c r="C54" s="4" t="s">
        <v>57</v>
      </c>
      <c r="D54" s="4"/>
      <c r="E54" s="195">
        <f>SUM('L-F-P Com. Cap Weights'!D51:L51)</f>
        <v>51515400</v>
      </c>
      <c r="F54" s="70">
        <v>0</v>
      </c>
      <c r="G54" s="56">
        <v>0</v>
      </c>
      <c r="H54" s="70">
        <f>+F54*G54</f>
        <v>0</v>
      </c>
    </row>
    <row r="55" spans="3:8" ht="15.75">
      <c r="C55" s="20" t="s">
        <v>44</v>
      </c>
      <c r="D55" s="4"/>
      <c r="E55" s="195">
        <f>SUM('L-F-P Com. Cap Weights'!D52:L52)</f>
        <v>45088541</v>
      </c>
      <c r="F55" s="70">
        <v>0</v>
      </c>
      <c r="G55" s="56">
        <v>0</v>
      </c>
      <c r="H55" s="70">
        <f>+F55*G55</f>
        <v>0</v>
      </c>
    </row>
    <row r="56" spans="2:8" ht="15.75">
      <c r="B56" s="42"/>
      <c r="C56" s="20" t="s">
        <v>45</v>
      </c>
      <c r="D56" s="4"/>
      <c r="E56" s="195">
        <f>SUM('L-F-P Com. Cap Weights'!D53:L53)</f>
        <v>55619523</v>
      </c>
      <c r="F56" s="70">
        <v>0</v>
      </c>
      <c r="G56" s="56">
        <v>0</v>
      </c>
      <c r="H56" s="70">
        <f>+F56*G56</f>
        <v>0</v>
      </c>
    </row>
    <row r="57" spans="3:8" ht="15.75">
      <c r="C57" s="20"/>
      <c r="D57" s="4"/>
      <c r="E57" s="196"/>
      <c r="F57" s="194"/>
      <c r="G57" s="56"/>
      <c r="H57" s="70"/>
    </row>
    <row r="58" spans="1:4" ht="15.75">
      <c r="A58" s="16"/>
      <c r="B58" s="16"/>
      <c r="D58" s="4"/>
    </row>
    <row r="59" spans="1:4" ht="15.75">
      <c r="A59" s="16"/>
      <c r="B59" s="16"/>
      <c r="D59" s="4"/>
    </row>
    <row r="60" spans="1:7" ht="15.75">
      <c r="A60" s="30"/>
      <c r="B60" s="16"/>
      <c r="D60" s="4"/>
      <c r="G60" s="81"/>
    </row>
    <row r="61" spans="1:7" ht="16.5" thickBot="1">
      <c r="A61" s="32"/>
      <c r="B61" s="26"/>
      <c r="C61" s="26"/>
      <c r="D61" s="156"/>
      <c r="E61" s="156"/>
      <c r="F61" s="156"/>
      <c r="G61" s="156"/>
    </row>
    <row r="62" spans="1:7" ht="16.5" thickTop="1">
      <c r="A62" s="33"/>
      <c r="B62" s="34"/>
      <c r="C62" s="34"/>
      <c r="D62" s="4"/>
      <c r="F62" s="77"/>
      <c r="G62" s="55"/>
    </row>
    <row r="63" spans="1:7" ht="15.75">
      <c r="A63" s="16"/>
      <c r="D63" s="4"/>
      <c r="E63" s="197"/>
      <c r="F63" s="197"/>
      <c r="G63" s="54"/>
    </row>
    <row r="64" spans="1:8" ht="47.25">
      <c r="A64" s="16"/>
      <c r="D64" s="190" t="s">
        <v>163</v>
      </c>
      <c r="E64" s="190" t="s">
        <v>157</v>
      </c>
      <c r="F64" s="190" t="s">
        <v>192</v>
      </c>
      <c r="G64" s="190" t="s">
        <v>193</v>
      </c>
      <c r="H64" s="191" t="s">
        <v>158</v>
      </c>
    </row>
    <row r="65" spans="1:8" ht="15.75">
      <c r="A65" s="16"/>
      <c r="C65" s="41" t="s">
        <v>22</v>
      </c>
      <c r="D65" s="4"/>
      <c r="E65" s="190"/>
      <c r="F65" s="190"/>
      <c r="G65" s="190"/>
      <c r="H65" s="191"/>
    </row>
    <row r="66" spans="1:8" ht="15.75">
      <c r="A66" s="16" t="s">
        <v>1</v>
      </c>
      <c r="D66" s="4"/>
      <c r="E66" s="195"/>
      <c r="F66" s="194"/>
      <c r="G66" s="56"/>
      <c r="H66" s="194"/>
    </row>
    <row r="67" spans="2:8" ht="15.75">
      <c r="B67" s="16" t="s">
        <v>41</v>
      </c>
      <c r="D67" s="4"/>
      <c r="E67" s="195"/>
      <c r="F67" s="194"/>
      <c r="G67" s="56"/>
      <c r="H67" s="194"/>
    </row>
    <row r="68" spans="3:11" ht="15.75">
      <c r="C68" s="4" t="s">
        <v>42</v>
      </c>
      <c r="D68" s="213">
        <v>0.63</v>
      </c>
      <c r="E68" s="195">
        <f>SUM('L-F-P NP Cap Weights'!D8:L8)</f>
        <v>870952575</v>
      </c>
      <c r="F68" s="70">
        <f>+D68*E68*$F$4</f>
        <v>242694284.841346</v>
      </c>
      <c r="G68" s="56">
        <v>-0.001</v>
      </c>
      <c r="H68" s="70">
        <f>+F68*G68</f>
        <v>-242694.284841346</v>
      </c>
      <c r="K68" s="25"/>
    </row>
    <row r="69" spans="3:11" ht="15.75">
      <c r="C69" s="4" t="s">
        <v>43</v>
      </c>
      <c r="D69" s="213">
        <v>0.63</v>
      </c>
      <c r="E69" s="195">
        <f>SUM('L-F-P NP Cap Weights'!D9:L9)</f>
        <v>803640121</v>
      </c>
      <c r="F69" s="70">
        <f>+D69*E69*$F$4</f>
        <v>223937410.64019218</v>
      </c>
      <c r="G69" s="56">
        <v>-0.001</v>
      </c>
      <c r="H69" s="70">
        <f>+F69*G69</f>
        <v>-223937.4106401922</v>
      </c>
      <c r="K69" s="25"/>
    </row>
    <row r="70" spans="3:11" ht="15.75">
      <c r="C70" s="20" t="s">
        <v>44</v>
      </c>
      <c r="D70" s="213">
        <v>0.63</v>
      </c>
      <c r="E70" s="195">
        <f>SUM('L-F-P NP Cap Weights'!D10:L10)</f>
        <v>4388387158</v>
      </c>
      <c r="F70" s="70">
        <f>+D70*E70*$F$4</f>
        <v>1222840959.9888453</v>
      </c>
      <c r="G70" s="56">
        <v>-0.001</v>
      </c>
      <c r="H70" s="70">
        <f>+F70*G70</f>
        <v>-1222840.9599888453</v>
      </c>
      <c r="K70" s="25"/>
    </row>
    <row r="71" spans="3:11" ht="15.75">
      <c r="C71" s="20" t="s">
        <v>45</v>
      </c>
      <c r="D71" s="213">
        <v>0.63</v>
      </c>
      <c r="E71" s="195">
        <f>SUM('L-F-P NP Cap Weights'!D11:L11)</f>
        <v>3528940424</v>
      </c>
      <c r="F71" s="70">
        <f>+D71*E71*$F$4</f>
        <v>983352821.9953839</v>
      </c>
      <c r="G71" s="56">
        <v>-0.001</v>
      </c>
      <c r="H71" s="70">
        <f>+F71*G71</f>
        <v>-983352.8219953838</v>
      </c>
      <c r="K71" s="25"/>
    </row>
    <row r="72" spans="3:8" ht="15.75">
      <c r="C72" s="20"/>
      <c r="D72" s="214"/>
      <c r="E72" s="195"/>
      <c r="F72" s="70"/>
      <c r="G72" s="56"/>
      <c r="H72" s="70"/>
    </row>
    <row r="73" spans="2:8" ht="15.75">
      <c r="B73" s="16" t="s">
        <v>46</v>
      </c>
      <c r="D73" s="214"/>
      <c r="E73" s="195"/>
      <c r="F73" s="70"/>
      <c r="G73" s="56"/>
      <c r="H73" s="70"/>
    </row>
    <row r="74" spans="2:8" ht="15.75">
      <c r="B74" s="16"/>
      <c r="C74" s="4" t="s">
        <v>42</v>
      </c>
      <c r="D74" s="214"/>
      <c r="E74" s="195">
        <f>SUM('L-F-P NP Cap Weights'!D14:L14)</f>
        <v>326952553.40612805</v>
      </c>
      <c r="F74" s="70">
        <v>0</v>
      </c>
      <c r="G74" s="56">
        <v>0</v>
      </c>
      <c r="H74" s="70">
        <f>+F74*G74</f>
        <v>0</v>
      </c>
    </row>
    <row r="75" spans="2:8" ht="15.75">
      <c r="B75" s="16"/>
      <c r="C75" s="4" t="s">
        <v>43</v>
      </c>
      <c r="D75" s="214"/>
      <c r="E75" s="195">
        <f>SUM('L-F-P NP Cap Weights'!D15:L15)</f>
        <v>911035644.6990287</v>
      </c>
      <c r="F75" s="70">
        <v>0</v>
      </c>
      <c r="G75" s="56">
        <v>0</v>
      </c>
      <c r="H75" s="70">
        <f>+F75*G75</f>
        <v>0</v>
      </c>
    </row>
    <row r="76" spans="2:8" ht="15.75">
      <c r="B76" s="16"/>
      <c r="D76" s="214"/>
      <c r="E76" s="195"/>
      <c r="F76" s="70"/>
      <c r="G76" s="56"/>
      <c r="H76" s="70"/>
    </row>
    <row r="77" spans="2:8" ht="15.75">
      <c r="B77" s="16" t="s">
        <v>47</v>
      </c>
      <c r="D77" s="214"/>
      <c r="E77" s="195"/>
      <c r="F77" s="70"/>
      <c r="G77" s="56"/>
      <c r="H77" s="70"/>
    </row>
    <row r="78" spans="2:8" ht="15.75">
      <c r="B78" s="16"/>
      <c r="C78" s="4" t="s">
        <v>48</v>
      </c>
      <c r="D78" s="214"/>
      <c r="E78" s="195">
        <f>SUM('L-F-P NP Cap Weights'!D18:L18)</f>
        <v>5469602.28978594</v>
      </c>
      <c r="F78" s="70">
        <v>0</v>
      </c>
      <c r="G78" s="56">
        <v>0</v>
      </c>
      <c r="H78" s="70">
        <f>+F78*G78</f>
        <v>0</v>
      </c>
    </row>
    <row r="79" spans="2:8" ht="15.75">
      <c r="B79" s="16"/>
      <c r="C79" s="4" t="s">
        <v>49</v>
      </c>
      <c r="D79" s="214"/>
      <c r="E79" s="195">
        <f>SUM('L-F-P NP Cap Weights'!D19:L19)</f>
        <v>11134855.605057327</v>
      </c>
      <c r="F79" s="70">
        <v>0</v>
      </c>
      <c r="G79" s="56">
        <v>0</v>
      </c>
      <c r="H79" s="70">
        <f>+F79*G79</f>
        <v>0</v>
      </c>
    </row>
    <row r="80" spans="3:8" ht="15.75">
      <c r="C80" s="20" t="s">
        <v>44</v>
      </c>
      <c r="D80" s="214"/>
      <c r="E80" s="195">
        <f>SUM('L-F-P NP Cap Weights'!D20:L20)</f>
        <v>16180939.065575209</v>
      </c>
      <c r="F80" s="70">
        <v>0</v>
      </c>
      <c r="G80" s="56">
        <v>0</v>
      </c>
      <c r="H80" s="70">
        <f>+F80*G80</f>
        <v>0</v>
      </c>
    </row>
    <row r="81" spans="3:8" ht="15.75">
      <c r="C81" s="20" t="s">
        <v>45</v>
      </c>
      <c r="D81" s="214"/>
      <c r="E81" s="195">
        <f>SUM('L-F-P NP Cap Weights'!D21:L21)</f>
        <v>25789108.934424795</v>
      </c>
      <c r="F81" s="70">
        <v>0</v>
      </c>
      <c r="G81" s="56">
        <v>0</v>
      </c>
      <c r="H81" s="70">
        <f>+F81*G81</f>
        <v>0</v>
      </c>
    </row>
    <row r="82" spans="2:8" ht="15.75">
      <c r="B82" s="30"/>
      <c r="C82" s="20"/>
      <c r="D82" s="214"/>
      <c r="E82" s="195"/>
      <c r="F82" s="70"/>
      <c r="G82" s="56"/>
      <c r="H82" s="70"/>
    </row>
    <row r="83" spans="1:8" ht="15.75">
      <c r="A83" s="16" t="s">
        <v>3</v>
      </c>
      <c r="D83" s="214"/>
      <c r="E83" s="195"/>
      <c r="F83" s="70"/>
      <c r="G83" s="56"/>
      <c r="H83" s="70"/>
    </row>
    <row r="84" spans="2:8" ht="15.75">
      <c r="B84" s="16" t="s">
        <v>41</v>
      </c>
      <c r="D84" s="214"/>
      <c r="E84" s="195"/>
      <c r="F84" s="70"/>
      <c r="G84" s="56"/>
      <c r="H84" s="70"/>
    </row>
    <row r="85" spans="2:11" ht="15.75">
      <c r="B85" s="16"/>
      <c r="C85" s="4" t="s">
        <v>48</v>
      </c>
      <c r="D85" s="213">
        <v>0.64</v>
      </c>
      <c r="E85" s="195">
        <f>SUM('L-F-P NP Cap Weights'!D25:L25)</f>
        <v>20678463.32409483</v>
      </c>
      <c r="F85" s="70">
        <f>+D85*E85*$F$4</f>
        <v>5853595.771743763</v>
      </c>
      <c r="G85" s="56">
        <v>-0.001</v>
      </c>
      <c r="H85" s="70">
        <f>+F85*G85</f>
        <v>-5853.595771743763</v>
      </c>
      <c r="K85" s="25"/>
    </row>
    <row r="86" spans="2:11" ht="15.75">
      <c r="B86" s="16"/>
      <c r="C86" s="4" t="s">
        <v>49</v>
      </c>
      <c r="D86" s="213">
        <v>0.64</v>
      </c>
      <c r="E86" s="195">
        <f>SUM('L-F-P NP Cap Weights'!D26:L26)</f>
        <v>43675192.675905176</v>
      </c>
      <c r="F86" s="70">
        <f>+D86*E86*$F$4</f>
        <v>12363439.157486996</v>
      </c>
      <c r="G86" s="56">
        <v>-0.001</v>
      </c>
      <c r="H86" s="70">
        <f>+F86*G86</f>
        <v>-12363.439157486995</v>
      </c>
      <c r="K86" s="25"/>
    </row>
    <row r="87" spans="3:11" ht="15.75">
      <c r="C87" s="20" t="s">
        <v>44</v>
      </c>
      <c r="D87" s="213">
        <v>0.64</v>
      </c>
      <c r="E87" s="195">
        <f>SUM('L-F-P NP Cap Weights'!D27:L27)</f>
        <v>443676801.75939107</v>
      </c>
      <c r="F87" s="70">
        <f>+D87*E87*$F$4</f>
        <v>125594663.88265832</v>
      </c>
      <c r="G87" s="56">
        <v>-0.001</v>
      </c>
      <c r="H87" s="70">
        <f>+F87*G87</f>
        <v>-125594.66388265832</v>
      </c>
      <c r="K87" s="25"/>
    </row>
    <row r="88" spans="3:11" ht="15.75">
      <c r="C88" s="20" t="s">
        <v>45</v>
      </c>
      <c r="D88" s="213">
        <v>0.64</v>
      </c>
      <c r="E88" s="195">
        <f>SUM('L-F-P NP Cap Weights'!D28:L28)</f>
        <v>882287863.2406088</v>
      </c>
      <c r="F88" s="70">
        <f>+D88*E88*$F$4</f>
        <v>249755333.59426448</v>
      </c>
      <c r="G88" s="56">
        <v>-0.001</v>
      </c>
      <c r="H88" s="70">
        <f>+F88*G88</f>
        <v>-249755.3335942645</v>
      </c>
      <c r="K88" s="25"/>
    </row>
    <row r="89" spans="4:8" ht="15.75">
      <c r="D89" s="4"/>
      <c r="E89" s="195"/>
      <c r="F89" s="70"/>
      <c r="G89" s="56"/>
      <c r="H89" s="70"/>
    </row>
    <row r="90" spans="2:8" ht="15.75">
      <c r="B90" s="16" t="s">
        <v>50</v>
      </c>
      <c r="D90" s="4"/>
      <c r="E90" s="195"/>
      <c r="F90" s="70"/>
      <c r="G90" s="56"/>
      <c r="H90" s="70"/>
    </row>
    <row r="91" spans="2:8" ht="15.75">
      <c r="B91" s="16"/>
      <c r="C91" s="4" t="s">
        <v>48</v>
      </c>
      <c r="D91" s="4"/>
      <c r="E91" s="195">
        <f>SUM('L-F-P NP Cap Weights'!D31:L31)</f>
        <v>31250324</v>
      </c>
      <c r="F91" s="70">
        <v>0</v>
      </c>
      <c r="G91" s="56">
        <v>0</v>
      </c>
      <c r="H91" s="70">
        <f>+F91*G91</f>
        <v>0</v>
      </c>
    </row>
    <row r="92" spans="2:8" ht="15.75">
      <c r="B92" s="16"/>
      <c r="C92" s="4" t="s">
        <v>49</v>
      </c>
      <c r="D92" s="4"/>
      <c r="E92" s="195">
        <f>SUM('L-F-P NP Cap Weights'!D32:L32)</f>
        <v>17053877</v>
      </c>
      <c r="F92" s="70">
        <v>0</v>
      </c>
      <c r="G92" s="56">
        <v>0</v>
      </c>
      <c r="H92" s="70">
        <f>+F92*G92</f>
        <v>0</v>
      </c>
    </row>
    <row r="93" spans="3:8" ht="15.75">
      <c r="C93" s="20" t="s">
        <v>44</v>
      </c>
      <c r="D93" s="4"/>
      <c r="E93" s="195">
        <f>SUM('L-F-P NP Cap Weights'!D33:L33)</f>
        <v>55638883</v>
      </c>
      <c r="F93" s="70">
        <v>0</v>
      </c>
      <c r="G93" s="56">
        <v>0</v>
      </c>
      <c r="H93" s="70">
        <f>+F93*G93</f>
        <v>0</v>
      </c>
    </row>
    <row r="94" spans="3:8" ht="15.75">
      <c r="C94" s="20" t="s">
        <v>45</v>
      </c>
      <c r="D94" s="4"/>
      <c r="E94" s="195">
        <f>SUM('L-F-P NP Cap Weights'!D34:L34)</f>
        <v>75340832</v>
      </c>
      <c r="F94" s="70">
        <v>0</v>
      </c>
      <c r="G94" s="56">
        <v>0</v>
      </c>
      <c r="H94" s="70">
        <f>+F94*G94</f>
        <v>0</v>
      </c>
    </row>
    <row r="95" spans="3:8" ht="15.75">
      <c r="C95" s="20"/>
      <c r="D95" s="4"/>
      <c r="E95" s="195"/>
      <c r="F95" s="70"/>
      <c r="G95" s="56"/>
      <c r="H95" s="70"/>
    </row>
    <row r="96" spans="1:8" ht="15.75">
      <c r="A96" s="16" t="s">
        <v>7</v>
      </c>
      <c r="C96" s="18"/>
      <c r="D96" s="4"/>
      <c r="E96" s="195"/>
      <c r="F96" s="70"/>
      <c r="G96" s="56"/>
      <c r="H96" s="70"/>
    </row>
    <row r="97" spans="2:8" ht="15.75">
      <c r="B97" s="16" t="s">
        <v>51</v>
      </c>
      <c r="D97" s="4"/>
      <c r="E97" s="195"/>
      <c r="F97" s="70"/>
      <c r="G97" s="56"/>
      <c r="H97" s="70"/>
    </row>
    <row r="98" spans="2:8" ht="15.75">
      <c r="B98" s="16"/>
      <c r="C98" s="4" t="s">
        <v>52</v>
      </c>
      <c r="D98" s="4"/>
      <c r="E98" s="195">
        <f>SUM('L-F-P NP Cap Weights'!D38:L38)</f>
        <v>982372</v>
      </c>
      <c r="F98" s="70">
        <v>0</v>
      </c>
      <c r="G98" s="56">
        <v>0</v>
      </c>
      <c r="H98" s="70">
        <f>+F98*G98</f>
        <v>0</v>
      </c>
    </row>
    <row r="99" spans="3:8" ht="15.75">
      <c r="C99" s="4" t="s">
        <v>53</v>
      </c>
      <c r="D99" s="4"/>
      <c r="E99" s="195">
        <f>SUM('L-F-P NP Cap Weights'!D39:L39)</f>
        <v>2560945</v>
      </c>
      <c r="F99" s="70">
        <v>0</v>
      </c>
      <c r="G99" s="56">
        <v>0</v>
      </c>
      <c r="H99" s="70">
        <f>+F99*G99</f>
        <v>0</v>
      </c>
    </row>
    <row r="100" spans="3:8" ht="15.75">
      <c r="C100" s="20" t="s">
        <v>45</v>
      </c>
      <c r="D100" s="4"/>
      <c r="E100" s="195">
        <f>SUM('L-F-P NP Cap Weights'!D40:L40)</f>
        <v>737789</v>
      </c>
      <c r="F100" s="70">
        <v>0</v>
      </c>
      <c r="G100" s="56">
        <v>0</v>
      </c>
      <c r="H100" s="70">
        <f>+F100*G100</f>
        <v>0</v>
      </c>
    </row>
    <row r="101" spans="4:8" ht="15.75">
      <c r="D101" s="4"/>
      <c r="E101" s="195"/>
      <c r="F101" s="70"/>
      <c r="G101" s="56"/>
      <c r="H101" s="70"/>
    </row>
    <row r="102" spans="2:8" ht="15.75">
      <c r="B102" s="16" t="s">
        <v>54</v>
      </c>
      <c r="D102" s="4"/>
      <c r="E102" s="195"/>
      <c r="F102" s="70"/>
      <c r="G102" s="56"/>
      <c r="H102" s="70"/>
    </row>
    <row r="103" spans="2:8" ht="15.75">
      <c r="B103" s="16"/>
      <c r="C103" s="4" t="s">
        <v>48</v>
      </c>
      <c r="D103" s="4"/>
      <c r="E103" s="195">
        <f>SUM('L-F-P NP Cap Weights'!D43:L43)</f>
        <v>3034307</v>
      </c>
      <c r="F103" s="70">
        <v>0</v>
      </c>
      <c r="G103" s="56">
        <v>0</v>
      </c>
      <c r="H103" s="70">
        <f>+F103*G103</f>
        <v>0</v>
      </c>
    </row>
    <row r="104" spans="2:8" ht="15.75">
      <c r="B104" s="16"/>
      <c r="C104" s="4" t="s">
        <v>49</v>
      </c>
      <c r="D104" s="4"/>
      <c r="E104" s="195">
        <f>SUM('L-F-P NP Cap Weights'!D44:L44)</f>
        <v>3897618</v>
      </c>
      <c r="F104" s="70">
        <v>0</v>
      </c>
      <c r="G104" s="56">
        <v>0</v>
      </c>
      <c r="H104" s="70">
        <f>+F104*G104</f>
        <v>0</v>
      </c>
    </row>
    <row r="105" spans="3:8" ht="15.75">
      <c r="C105" s="20" t="s">
        <v>44</v>
      </c>
      <c r="D105" s="4"/>
      <c r="E105" s="195">
        <f>SUM('L-F-P NP Cap Weights'!D45:L45)</f>
        <v>3507498</v>
      </c>
      <c r="F105" s="70">
        <v>0</v>
      </c>
      <c r="G105" s="56">
        <v>0</v>
      </c>
      <c r="H105" s="70">
        <f>+F105*G105</f>
        <v>0</v>
      </c>
    </row>
    <row r="106" spans="3:8" ht="15.75">
      <c r="C106" s="20" t="s">
        <v>45</v>
      </c>
      <c r="D106" s="4"/>
      <c r="E106" s="195">
        <f>SUM('L-F-P NP Cap Weights'!D46:L46)</f>
        <v>1138261</v>
      </c>
      <c r="F106" s="70">
        <v>0</v>
      </c>
      <c r="G106" s="56">
        <v>0</v>
      </c>
      <c r="H106" s="70">
        <f>+F106*G106</f>
        <v>0</v>
      </c>
    </row>
    <row r="107" spans="3:8" ht="15.75">
      <c r="C107" s="20"/>
      <c r="D107" s="4"/>
      <c r="E107" s="195"/>
      <c r="F107" s="70"/>
      <c r="G107" s="56"/>
      <c r="H107" s="70"/>
    </row>
    <row r="108" spans="1:8" ht="15.75">
      <c r="A108" s="16" t="s">
        <v>55</v>
      </c>
      <c r="C108" s="18"/>
      <c r="D108" s="4"/>
      <c r="E108" s="195"/>
      <c r="F108" s="70"/>
      <c r="G108" s="56"/>
      <c r="H108" s="70"/>
    </row>
    <row r="109" spans="2:8" ht="15.75">
      <c r="B109" s="16" t="s">
        <v>50</v>
      </c>
      <c r="D109" s="4"/>
      <c r="E109" s="195"/>
      <c r="F109" s="70"/>
      <c r="G109" s="56"/>
      <c r="H109" s="70"/>
    </row>
    <row r="110" spans="3:8" ht="15.75">
      <c r="C110" s="4" t="s">
        <v>56</v>
      </c>
      <c r="D110" s="4"/>
      <c r="E110" s="195">
        <f>SUM('L-F-P NP Cap Weights'!D50:L50)</f>
        <v>3547546</v>
      </c>
      <c r="F110" s="70">
        <v>0</v>
      </c>
      <c r="G110" s="56">
        <v>0</v>
      </c>
      <c r="H110" s="70">
        <f>+F110*G110</f>
        <v>0</v>
      </c>
    </row>
    <row r="111" spans="3:8" ht="15.75">
      <c r="C111" s="4" t="s">
        <v>57</v>
      </c>
      <c r="D111" s="4"/>
      <c r="E111" s="195">
        <f>SUM('L-F-P NP Cap Weights'!D51:L51)</f>
        <v>7452362</v>
      </c>
      <c r="F111" s="70">
        <v>0</v>
      </c>
      <c r="G111" s="56">
        <v>0</v>
      </c>
      <c r="H111" s="70">
        <f>+F111*G111</f>
        <v>0</v>
      </c>
    </row>
    <row r="112" spans="3:8" ht="15.75">
      <c r="C112" s="20" t="s">
        <v>44</v>
      </c>
      <c r="D112" s="4"/>
      <c r="E112" s="195">
        <f>SUM('L-F-P NP Cap Weights'!D52:L52)</f>
        <v>4585457</v>
      </c>
      <c r="F112" s="70">
        <v>0</v>
      </c>
      <c r="G112" s="56">
        <v>0</v>
      </c>
      <c r="H112" s="70">
        <f>+F112*G112</f>
        <v>0</v>
      </c>
    </row>
    <row r="113" spans="3:8" ht="15.75">
      <c r="C113" s="20" t="s">
        <v>45</v>
      </c>
      <c r="D113" s="4"/>
      <c r="E113" s="195">
        <f>SUM('L-F-P NP Cap Weights'!D53:L53)</f>
        <v>11738911</v>
      </c>
      <c r="F113" s="70">
        <v>0</v>
      </c>
      <c r="G113" s="56">
        <v>0</v>
      </c>
      <c r="H113" s="70">
        <f>+F113*G113</f>
        <v>0</v>
      </c>
    </row>
    <row r="114" spans="3:8" ht="15.75">
      <c r="C114" s="20"/>
      <c r="D114" s="4"/>
      <c r="E114" s="195"/>
      <c r="F114" s="194"/>
      <c r="G114" s="56"/>
      <c r="H114" s="70"/>
    </row>
    <row r="115" spans="2:8" ht="15.75">
      <c r="B115" s="16"/>
      <c r="D115" s="4"/>
      <c r="E115" s="196"/>
      <c r="F115" s="194"/>
      <c r="G115" s="56"/>
      <c r="H115" s="70"/>
    </row>
    <row r="116" spans="2:4" ht="15.75">
      <c r="B116" s="16"/>
      <c r="D116" s="4"/>
    </row>
    <row r="117" spans="1:4" ht="16.5" thickBot="1">
      <c r="A117" s="26"/>
      <c r="B117" s="32"/>
      <c r="C117" s="26"/>
      <c r="D117" s="4"/>
    </row>
    <row r="118" spans="2:4" ht="16.5" thickTop="1">
      <c r="B118" s="16"/>
      <c r="D118" s="4"/>
    </row>
    <row r="119" spans="1:4" ht="15.75">
      <c r="A119" s="16" t="s">
        <v>160</v>
      </c>
      <c r="B119" s="16"/>
      <c r="D119" s="4"/>
    </row>
    <row r="120" spans="3:6" ht="15">
      <c r="C120" s="20"/>
      <c r="D120" s="4"/>
      <c r="E120" s="154"/>
      <c r="F120" s="154"/>
    </row>
    <row r="121" spans="3:6" ht="15.75">
      <c r="C121" s="42" t="s">
        <v>13</v>
      </c>
      <c r="D121" s="4"/>
      <c r="E121" s="154"/>
      <c r="F121" s="154"/>
    </row>
    <row r="122" spans="2:6" ht="15.75">
      <c r="B122" s="16" t="s">
        <v>1</v>
      </c>
      <c r="D122" s="4"/>
      <c r="E122" s="198">
        <f>SUM(H10:H24)</f>
        <v>-12407277.699070953</v>
      </c>
      <c r="F122" s="36"/>
    </row>
    <row r="123" spans="2:6" ht="15.75">
      <c r="B123" s="16" t="s">
        <v>3</v>
      </c>
      <c r="D123" s="4"/>
      <c r="E123" s="198">
        <f>SUM(H28:H37)</f>
        <v>-2237595.578510768</v>
      </c>
      <c r="F123" s="36"/>
    </row>
    <row r="124" spans="2:6" ht="15.75">
      <c r="B124" s="16" t="s">
        <v>156</v>
      </c>
      <c r="D124" s="4"/>
      <c r="E124" s="198">
        <f>SUM(H41:H56)</f>
        <v>0</v>
      </c>
      <c r="F124" s="36"/>
    </row>
    <row r="125" spans="3:5" ht="15.75">
      <c r="C125" s="16" t="s">
        <v>82</v>
      </c>
      <c r="D125" s="4"/>
      <c r="E125" s="198">
        <f>SUM(E122:E124)</f>
        <v>-14644873.277581722</v>
      </c>
    </row>
    <row r="126" spans="3:6" ht="15">
      <c r="C126" s="20"/>
      <c r="D126" s="4"/>
      <c r="E126" s="198"/>
      <c r="F126" s="154"/>
    </row>
    <row r="127" spans="3:6" ht="15.75">
      <c r="C127" s="42" t="s">
        <v>81</v>
      </c>
      <c r="D127" s="4"/>
      <c r="E127" s="198"/>
      <c r="F127" s="154"/>
    </row>
    <row r="128" spans="2:6" ht="15.75">
      <c r="B128" s="16" t="s">
        <v>1</v>
      </c>
      <c r="D128" s="4"/>
      <c r="E128" s="198">
        <f>SUM(H68:H81)</f>
        <v>-2672825.4774657674</v>
      </c>
      <c r="F128" s="154"/>
    </row>
    <row r="129" spans="2:6" ht="15.75">
      <c r="B129" s="16" t="s">
        <v>3</v>
      </c>
      <c r="D129" s="4"/>
      <c r="E129" s="198">
        <f>SUM(H85:H94)</f>
        <v>-393567.03240615356</v>
      </c>
      <c r="F129" s="154"/>
    </row>
    <row r="130" spans="2:6" ht="15.75">
      <c r="B130" s="16" t="s">
        <v>156</v>
      </c>
      <c r="D130" s="4"/>
      <c r="E130" s="198">
        <f>SUM(H98:H113)</f>
        <v>0</v>
      </c>
      <c r="F130" s="154"/>
    </row>
    <row r="131" spans="3:6" ht="15.75">
      <c r="C131" s="16" t="s">
        <v>82</v>
      </c>
      <c r="D131" s="4"/>
      <c r="E131" s="198">
        <f>SUM(E128:E130)</f>
        <v>-3066392.509871921</v>
      </c>
      <c r="F131" s="154"/>
    </row>
    <row r="132" spans="3:6" ht="15">
      <c r="C132" s="20"/>
      <c r="D132" s="4"/>
      <c r="E132" s="198"/>
      <c r="F132" s="154"/>
    </row>
    <row r="133" spans="3:6" ht="15.75">
      <c r="C133" s="42" t="s">
        <v>161</v>
      </c>
      <c r="D133" s="4"/>
      <c r="E133" s="198"/>
      <c r="F133" s="154"/>
    </row>
    <row r="134" spans="2:6" ht="15.75">
      <c r="B134" s="16" t="s">
        <v>1</v>
      </c>
      <c r="C134" s="16"/>
      <c r="D134" s="4"/>
      <c r="E134" s="198">
        <f>SUM(H10:H24,H68:H81)</f>
        <v>-15080103.176536718</v>
      </c>
      <c r="F134" s="154"/>
    </row>
    <row r="135" spans="2:6" ht="15.75">
      <c r="B135" s="16" t="s">
        <v>3</v>
      </c>
      <c r="C135" s="16"/>
      <c r="D135" s="4"/>
      <c r="E135" s="200">
        <f>SUM(H28:H37,H85:H94)</f>
        <v>-2631162.6109169214</v>
      </c>
      <c r="F135" s="199"/>
    </row>
    <row r="136" spans="1:5" ht="15.75">
      <c r="A136" s="16"/>
      <c r="B136" s="16" t="s">
        <v>156</v>
      </c>
      <c r="C136" s="16"/>
      <c r="D136" s="4"/>
      <c r="E136" s="116">
        <f>SUM(H41:H56,H98:H113)</f>
        <v>0</v>
      </c>
    </row>
    <row r="137" spans="2:5" ht="15.75">
      <c r="B137" s="16"/>
      <c r="C137" s="16" t="s">
        <v>82</v>
      </c>
      <c r="D137" s="4"/>
      <c r="E137" s="116">
        <f>SUM(E134:E136)</f>
        <v>-17711265.78745364</v>
      </c>
    </row>
    <row r="138" spans="2:5" ht="15.75">
      <c r="B138" s="16"/>
      <c r="C138" s="16"/>
      <c r="D138" s="4"/>
      <c r="E138" s="116"/>
    </row>
    <row r="139" spans="1:6" ht="15.75" thickBot="1">
      <c r="A139" s="26"/>
      <c r="B139" s="26"/>
      <c r="C139" s="26"/>
      <c r="D139" s="26"/>
      <c r="E139" s="26"/>
      <c r="F139" s="26"/>
    </row>
    <row r="140" spans="1:5" ht="16.5" thickTop="1">
      <c r="A140" s="16" t="s">
        <v>164</v>
      </c>
      <c r="D140" s="4"/>
      <c r="E140" s="116"/>
    </row>
    <row r="141" spans="2:5" ht="15.75">
      <c r="B141" s="16"/>
      <c r="D141" s="4"/>
      <c r="E141" s="116"/>
    </row>
    <row r="142" spans="1:5" ht="15.75">
      <c r="A142" s="4" t="s">
        <v>194</v>
      </c>
      <c r="B142" s="16"/>
      <c r="D142" s="4"/>
      <c r="E142" s="116"/>
    </row>
    <row r="143" spans="1:5" ht="15.75">
      <c r="A143" s="4" t="s">
        <v>165</v>
      </c>
      <c r="B143" s="16"/>
      <c r="D143" s="4"/>
      <c r="E143" s="116"/>
    </row>
    <row r="144" spans="1:6" ht="15">
      <c r="A144" s="4" t="s">
        <v>171</v>
      </c>
      <c r="C144" s="20"/>
      <c r="D144" s="4"/>
      <c r="E144" s="198"/>
      <c r="F144" s="154"/>
    </row>
    <row r="145" spans="1:6" ht="15">
      <c r="A145" s="4" t="s">
        <v>195</v>
      </c>
      <c r="C145" s="20"/>
      <c r="D145" s="4"/>
      <c r="E145" s="198"/>
      <c r="F145" s="154"/>
    </row>
    <row r="146" spans="1:6" ht="15">
      <c r="A146" s="4" t="s">
        <v>196</v>
      </c>
      <c r="C146" s="20"/>
      <c r="D146" s="4"/>
      <c r="E146" s="198"/>
      <c r="F146" s="154"/>
    </row>
    <row r="147" spans="1:6" ht="15.75">
      <c r="A147" s="16"/>
      <c r="C147" s="18"/>
      <c r="D147" s="4"/>
      <c r="E147" s="29"/>
      <c r="F147" s="29"/>
    </row>
    <row r="148" spans="2:5" ht="15.75">
      <c r="B148" s="16"/>
      <c r="D148" s="4"/>
      <c r="E148" s="116"/>
    </row>
    <row r="149" spans="2:4" ht="15.75">
      <c r="B149" s="16"/>
      <c r="D149" s="4"/>
    </row>
    <row r="150" ht="15">
      <c r="D150" s="4"/>
    </row>
    <row r="151" spans="3:6" ht="15">
      <c r="C151" s="20"/>
      <c r="D151" s="4"/>
      <c r="E151" s="154"/>
      <c r="F151" s="154"/>
    </row>
    <row r="152" ht="15">
      <c r="D152" s="4"/>
    </row>
    <row r="153" spans="2:4" ht="15.75">
      <c r="B153" s="16"/>
      <c r="D153" s="4"/>
    </row>
    <row r="154" spans="2:4" ht="15.75">
      <c r="B154" s="16"/>
      <c r="D154" s="4"/>
    </row>
    <row r="155" spans="2:4" ht="15.75">
      <c r="B155" s="16"/>
      <c r="D155" s="4"/>
    </row>
    <row r="156" spans="3:6" ht="15">
      <c r="C156" s="20"/>
      <c r="D156" s="4"/>
      <c r="E156" s="154"/>
      <c r="F156" s="154"/>
    </row>
    <row r="157" spans="3:6" ht="15">
      <c r="C157" s="20"/>
      <c r="D157" s="4"/>
      <c r="E157" s="154"/>
      <c r="F157" s="154"/>
    </row>
    <row r="158" spans="3:6" ht="15">
      <c r="C158" s="20"/>
      <c r="D158" s="4"/>
      <c r="E158" s="154"/>
      <c r="F158" s="154"/>
    </row>
    <row r="159" spans="1:6" ht="15.75">
      <c r="A159" s="16"/>
      <c r="C159" s="18"/>
      <c r="D159" s="4"/>
      <c r="E159" s="29"/>
      <c r="F159" s="29"/>
    </row>
    <row r="160" spans="2:4" ht="15.75">
      <c r="B160" s="16"/>
      <c r="D160" s="4"/>
    </row>
    <row r="161" ht="15">
      <c r="D161" s="4"/>
    </row>
    <row r="162" ht="15">
      <c r="D162" s="4"/>
    </row>
    <row r="163" spans="3:6" ht="15">
      <c r="C163" s="20"/>
      <c r="D163" s="4"/>
      <c r="E163" s="154"/>
      <c r="F163" s="154"/>
    </row>
    <row r="164" spans="3:6" ht="15">
      <c r="C164" s="20"/>
      <c r="D164" s="4"/>
      <c r="E164" s="154"/>
      <c r="F164" s="154"/>
    </row>
    <row r="165" ht="15">
      <c r="D165" s="4"/>
    </row>
    <row r="166" spans="1:4" ht="15.75">
      <c r="A166" s="16"/>
      <c r="C166" s="20"/>
      <c r="D166" s="4"/>
    </row>
    <row r="167" spans="1:4" ht="15.75">
      <c r="A167" s="16"/>
      <c r="D167" s="4"/>
    </row>
    <row r="168" ht="15.75">
      <c r="A168" s="30"/>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11"/>
    <pageSetUpPr fitToPage="1"/>
  </sheetPr>
  <dimension ref="A1:U68"/>
  <sheetViews>
    <sheetView zoomScale="75" zoomScaleNormal="75" zoomScalePageLayoutView="0" workbookViewId="0" topLeftCell="A1">
      <selection activeCell="A1" sqref="A1"/>
    </sheetView>
  </sheetViews>
  <sheetFormatPr defaultColWidth="8.88671875" defaultRowHeight="15.75"/>
  <cols>
    <col min="1" max="1" width="4.3359375" style="6" customWidth="1"/>
    <col min="2" max="2" width="3.5546875" style="6" customWidth="1"/>
    <col min="3" max="3" width="29.3359375" style="6" customWidth="1"/>
    <col min="4" max="4" width="11.99609375" style="6" customWidth="1"/>
    <col min="5" max="5" width="13.77734375" style="6" customWidth="1"/>
    <col min="6" max="6" width="13.88671875" style="6" customWidth="1"/>
    <col min="7" max="7" width="12.10546875" style="6" bestFit="1" customWidth="1"/>
    <col min="8" max="8" width="3.88671875" style="6" customWidth="1"/>
    <col min="9" max="11" width="13.10546875" style="6" bestFit="1" customWidth="1"/>
    <col min="12" max="12" width="12.10546875" style="6" bestFit="1" customWidth="1"/>
    <col min="13" max="13" width="4.3359375" style="6" customWidth="1"/>
    <col min="14" max="14" width="12.21484375" style="6" bestFit="1" customWidth="1"/>
    <col min="15" max="15" width="10.99609375" style="6" bestFit="1" customWidth="1"/>
    <col min="16" max="16" width="11.99609375" style="6" bestFit="1" customWidth="1"/>
    <col min="17" max="17" width="12.10546875" style="6" bestFit="1" customWidth="1"/>
    <col min="18" max="18" width="12.6640625" style="6" bestFit="1" customWidth="1"/>
    <col min="19" max="16384" width="8.88671875" style="6" customWidth="1"/>
  </cols>
  <sheetData>
    <row r="1" spans="1:18" ht="15.75">
      <c r="A1" s="36" t="s">
        <v>40</v>
      </c>
      <c r="R1" s="67"/>
    </row>
    <row r="2" spans="1:18" ht="15.75">
      <c r="A2" s="1"/>
      <c r="R2" s="67"/>
    </row>
    <row r="3" spans="4:18" ht="15.75">
      <c r="D3" s="5" t="s">
        <v>8</v>
      </c>
      <c r="E3" s="88"/>
      <c r="F3" s="88"/>
      <c r="G3" s="88"/>
      <c r="I3" s="5" t="s">
        <v>9</v>
      </c>
      <c r="J3" s="88"/>
      <c r="K3" s="88"/>
      <c r="L3" s="88"/>
      <c r="N3" s="5" t="s">
        <v>9</v>
      </c>
      <c r="O3" s="5"/>
      <c r="P3" s="5"/>
      <c r="Q3" s="5"/>
      <c r="R3" s="67"/>
    </row>
    <row r="4" spans="4:14" ht="15.75">
      <c r="D4" s="1" t="s">
        <v>11</v>
      </c>
      <c r="I4" s="1" t="s">
        <v>11</v>
      </c>
      <c r="N4" s="1" t="s">
        <v>12</v>
      </c>
    </row>
    <row r="5" ht="15.75">
      <c r="C5" s="1" t="s">
        <v>21</v>
      </c>
    </row>
    <row r="6" spans="1:17" ht="15.75">
      <c r="A6" s="9"/>
      <c r="B6" s="9"/>
      <c r="C6" s="9"/>
      <c r="D6" s="12" t="s">
        <v>4</v>
      </c>
      <c r="E6" s="12" t="s">
        <v>5</v>
      </c>
      <c r="F6" s="12" t="s">
        <v>6</v>
      </c>
      <c r="G6" s="12" t="s">
        <v>0</v>
      </c>
      <c r="H6" s="12"/>
      <c r="I6" s="12" t="s">
        <v>4</v>
      </c>
      <c r="J6" s="12" t="s">
        <v>5</v>
      </c>
      <c r="K6" s="12" t="s">
        <v>6</v>
      </c>
      <c r="L6" s="12" t="s">
        <v>0</v>
      </c>
      <c r="M6" s="9"/>
      <c r="N6" s="12" t="s">
        <v>4</v>
      </c>
      <c r="O6" s="12" t="s">
        <v>5</v>
      </c>
      <c r="P6" s="12" t="s">
        <v>6</v>
      </c>
      <c r="Q6" s="12" t="s">
        <v>0</v>
      </c>
    </row>
    <row r="7" spans="1:14" ht="15.75">
      <c r="A7" s="16" t="s">
        <v>25</v>
      </c>
      <c r="D7" s="84"/>
      <c r="E7" s="11"/>
      <c r="F7" s="11"/>
      <c r="G7" s="9"/>
      <c r="H7" s="9"/>
      <c r="I7" s="9"/>
      <c r="J7" s="9"/>
      <c r="K7" s="9"/>
      <c r="L7" s="9"/>
      <c r="M7" s="9"/>
      <c r="N7" s="10"/>
    </row>
    <row r="8" spans="2:21" ht="15.75">
      <c r="B8" s="4" t="s">
        <v>17</v>
      </c>
      <c r="D8" s="84">
        <f>+'HD-Sat-CR Com. Cap Wts.'!D8*'HD-Sat-CR Current Prices'!D8</f>
        <v>8875945.57</v>
      </c>
      <c r="E8" s="84">
        <f>+'HD-Sat-CR Com. Cap Wts.'!E8*'HD-Sat-CR Current Prices'!E8</f>
        <v>8969186.746</v>
      </c>
      <c r="F8" s="84">
        <f>+'HD-Sat-CR Com. Cap Wts.'!F8*'HD-Sat-CR Current Prices'!F8</f>
        <v>188136325.72</v>
      </c>
      <c r="G8" s="15"/>
      <c r="H8" s="48"/>
      <c r="I8" s="84">
        <f>+'HD-Sat-CR Com. Cap Wts.'!I8*'HD-Sat-CR Current Prices'!I8</f>
        <v>95.095</v>
      </c>
      <c r="J8" s="84">
        <f>+'HD-Sat-CR Com. Cap Wts.'!J8*'HD-Sat-CR Current Prices'!J8</f>
        <v>0</v>
      </c>
      <c r="K8" s="84">
        <f>+'HD-Sat-CR Com. Cap Wts.'!K8*'HD-Sat-CR Current Prices'!K8</f>
        <v>192191.67500000002</v>
      </c>
      <c r="L8" s="15"/>
      <c r="M8" s="48"/>
      <c r="N8" s="84">
        <f>+'HD-Sat-CR Com. Cap Wts.'!N8*'HD-Sat-CR Current Prices'!N8</f>
        <v>190.864</v>
      </c>
      <c r="O8" s="84">
        <f>+'HD-Sat-CR Com. Cap Wts.'!O8*'HD-Sat-CR Current Prices'!O8</f>
        <v>0</v>
      </c>
      <c r="P8" s="84">
        <f>+'HD-Sat-CR Com. Cap Wts.'!P8*'HD-Sat-CR Current Prices'!P8</f>
        <v>251671.61</v>
      </c>
      <c r="Q8" s="15"/>
      <c r="R8" s="48"/>
      <c r="S8" s="89"/>
      <c r="T8" s="89"/>
      <c r="U8" s="89"/>
    </row>
    <row r="9" spans="2:21" ht="15.75">
      <c r="B9" s="4" t="s">
        <v>18</v>
      </c>
      <c r="D9" s="84">
        <f>+'HD-Sat-CR Com. Cap Wts.'!D9*'HD-Sat-CR Current Prices'!D9</f>
        <v>45404554.849</v>
      </c>
      <c r="E9" s="84">
        <f>+'HD-Sat-CR Com. Cap Wts.'!E9*'HD-Sat-CR Current Prices'!E9</f>
        <v>35297402.234</v>
      </c>
      <c r="F9" s="84">
        <f>+'HD-Sat-CR Com. Cap Wts.'!F9*'HD-Sat-CR Current Prices'!F9</f>
        <v>388435979.988</v>
      </c>
      <c r="G9" s="15"/>
      <c r="H9" s="48"/>
      <c r="I9" s="84">
        <f>+'HD-Sat-CR Com. Cap Wts.'!I9*'HD-Sat-CR Current Prices'!I9</f>
        <v>192.56399999999996</v>
      </c>
      <c r="J9" s="84">
        <f>+'HD-Sat-CR Com. Cap Wts.'!J9*'HD-Sat-CR Current Prices'!J9</f>
        <v>1082.916</v>
      </c>
      <c r="K9" s="84">
        <f>+'HD-Sat-CR Com. Cap Wts.'!K9*'HD-Sat-CR Current Prices'!K9</f>
        <v>1753395.3899999997</v>
      </c>
      <c r="L9" s="15"/>
      <c r="M9" s="48"/>
      <c r="N9" s="84">
        <f>+'HD-Sat-CR Com. Cap Wts.'!N9*'HD-Sat-CR Current Prices'!N9</f>
        <v>459.644</v>
      </c>
      <c r="O9" s="84">
        <f>+'HD-Sat-CR Com. Cap Wts.'!O9*'HD-Sat-CR Current Prices'!O9</f>
        <v>1881.905</v>
      </c>
      <c r="P9" s="84">
        <f>+'HD-Sat-CR Com. Cap Wts.'!P9*'HD-Sat-CR Current Prices'!P9</f>
        <v>2764278.6629999997</v>
      </c>
      <c r="Q9" s="15"/>
      <c r="R9" s="48"/>
      <c r="S9" s="89"/>
      <c r="T9" s="89"/>
      <c r="U9" s="89"/>
    </row>
    <row r="10" spans="2:21" ht="15.75">
      <c r="B10" s="4"/>
      <c r="D10" s="15"/>
      <c r="E10" s="15"/>
      <c r="F10" s="15"/>
      <c r="G10" s="15"/>
      <c r="H10" s="48"/>
      <c r="I10" s="15"/>
      <c r="J10" s="15"/>
      <c r="K10" s="15"/>
      <c r="L10" s="15"/>
      <c r="M10" s="48"/>
      <c r="N10" s="15"/>
      <c r="O10" s="15"/>
      <c r="P10" s="15"/>
      <c r="Q10" s="15"/>
      <c r="R10" s="48"/>
      <c r="S10" s="89"/>
      <c r="T10" s="89"/>
      <c r="U10" s="89"/>
    </row>
    <row r="11" spans="1:21" ht="15.75">
      <c r="A11" s="16" t="s">
        <v>26</v>
      </c>
      <c r="B11" s="4"/>
      <c r="C11" s="90"/>
      <c r="D11" s="48"/>
      <c r="E11" s="48"/>
      <c r="F11" s="48"/>
      <c r="G11" s="48"/>
      <c r="H11" s="48"/>
      <c r="I11" s="48"/>
      <c r="J11" s="48"/>
      <c r="K11" s="48"/>
      <c r="L11" s="48"/>
      <c r="M11" s="48"/>
      <c r="N11" s="48"/>
      <c r="O11" s="48"/>
      <c r="P11" s="48"/>
      <c r="Q11" s="48"/>
      <c r="R11" s="48"/>
      <c r="S11" s="89"/>
      <c r="T11" s="89"/>
      <c r="U11" s="89"/>
    </row>
    <row r="12" spans="1:21" ht="15.75">
      <c r="A12" s="16"/>
      <c r="B12" s="16" t="s">
        <v>3</v>
      </c>
      <c r="C12" s="90"/>
      <c r="D12" s="48"/>
      <c r="E12" s="48"/>
      <c r="F12" s="48"/>
      <c r="G12" s="48"/>
      <c r="H12" s="48"/>
      <c r="I12" s="48"/>
      <c r="J12" s="48"/>
      <c r="K12" s="48"/>
      <c r="L12" s="48"/>
      <c r="M12" s="48"/>
      <c r="N12" s="48"/>
      <c r="O12" s="48"/>
      <c r="P12" s="48"/>
      <c r="Q12" s="48"/>
      <c r="R12" s="48"/>
      <c r="S12" s="89"/>
      <c r="T12" s="89"/>
      <c r="U12" s="89"/>
    </row>
    <row r="13" spans="3:21" ht="15.75">
      <c r="C13" s="4" t="s">
        <v>17</v>
      </c>
      <c r="D13" s="84">
        <f>+'HD-Sat-CR Com. Cap Wts.'!D13*'HD-Sat-CR Current Prices'!D13</f>
        <v>2582427.12</v>
      </c>
      <c r="E13" s="84">
        <f>+'HD-Sat-CR Com. Cap Wts.'!E13*'HD-Sat-CR Current Prices'!E13</f>
        <v>6945238.572</v>
      </c>
      <c r="F13" s="84">
        <f>+'HD-Sat-CR Com. Cap Wts.'!F13*'HD-Sat-CR Current Prices'!F13</f>
        <v>94747683.24</v>
      </c>
      <c r="G13" s="84">
        <f>+'HD-Sat-CR Com. Cap Wts.'!G13*'HD-Sat-CR Current Prices'!G13</f>
        <v>50646951.951</v>
      </c>
      <c r="H13" s="48"/>
      <c r="I13" s="84">
        <f>+'HD-Sat-CR Com. Cap Wts.'!I13*'HD-Sat-CR Current Prices'!I13</f>
        <v>532459.295</v>
      </c>
      <c r="J13" s="84">
        <f>+'HD-Sat-CR Com. Cap Wts.'!J13*'HD-Sat-CR Current Prices'!J13</f>
        <v>806812.8600000001</v>
      </c>
      <c r="K13" s="84">
        <f>+'HD-Sat-CR Com. Cap Wts.'!K13*'HD-Sat-CR Current Prices'!K13</f>
        <v>32372914.020000003</v>
      </c>
      <c r="L13" s="84">
        <f>+'HD-Sat-CR Com. Cap Wts.'!L13*'HD-Sat-CR Current Prices'!L13</f>
        <v>56107181.395</v>
      </c>
      <c r="N13" s="84">
        <f>+'HD-Sat-CR Com. Cap Wts.'!N13*'HD-Sat-CR Current Prices'!N13</f>
        <v>1244210.4039999999</v>
      </c>
      <c r="O13" s="84">
        <f>+'HD-Sat-CR Com. Cap Wts.'!O13*'HD-Sat-CR Current Prices'!O13</f>
        <v>1566024.42</v>
      </c>
      <c r="P13" s="84">
        <f>+'HD-Sat-CR Com. Cap Wts.'!P13*'HD-Sat-CR Current Prices'!P13</f>
        <v>53115248.98</v>
      </c>
      <c r="Q13" s="84">
        <f>+'HD-Sat-CR Com. Cap Wts.'!Q13*'HD-Sat-CR Current Prices'!Q13</f>
        <v>85806043.472</v>
      </c>
      <c r="R13" s="48"/>
      <c r="S13" s="89"/>
      <c r="T13" s="89"/>
      <c r="U13" s="89"/>
    </row>
    <row r="14" spans="3:21" ht="15.75">
      <c r="C14" s="4" t="s">
        <v>18</v>
      </c>
      <c r="D14" s="84">
        <f>+'HD-Sat-CR Com. Cap Wts.'!D14*'HD-Sat-CR Current Prices'!D14</f>
        <v>33308825.587</v>
      </c>
      <c r="E14" s="84">
        <f>+'HD-Sat-CR Com. Cap Wts.'!E14*'HD-Sat-CR Current Prices'!E14</f>
        <v>19829375.408</v>
      </c>
      <c r="F14" s="84">
        <f>+'HD-Sat-CR Com. Cap Wts.'!F14*'HD-Sat-CR Current Prices'!F14</f>
        <v>487680171.465</v>
      </c>
      <c r="G14" s="84">
        <f>+'HD-Sat-CR Com. Cap Wts.'!G14*'HD-Sat-CR Current Prices'!G14</f>
        <v>530086491.34000003</v>
      </c>
      <c r="H14" s="48"/>
      <c r="I14" s="84">
        <f>+'HD-Sat-CR Com. Cap Wts.'!I14*'HD-Sat-CR Current Prices'!I14</f>
        <v>3378866.2380000004</v>
      </c>
      <c r="J14" s="84">
        <f>+'HD-Sat-CR Com. Cap Wts.'!J14*'HD-Sat-CR Current Prices'!J14</f>
        <v>319703.142</v>
      </c>
      <c r="K14" s="84">
        <f>+'HD-Sat-CR Com. Cap Wts.'!K14*'HD-Sat-CR Current Prices'!K14</f>
        <v>57825235.38</v>
      </c>
      <c r="L14" s="84">
        <f>+'HD-Sat-CR Com. Cap Wts.'!L14*'HD-Sat-CR Current Prices'!L14</f>
        <v>182177523.924</v>
      </c>
      <c r="N14" s="84">
        <f>+'HD-Sat-CR Com. Cap Wts.'!N14*'HD-Sat-CR Current Prices'!N14</f>
        <v>9781319.148</v>
      </c>
      <c r="O14" s="84">
        <f>+'HD-Sat-CR Com. Cap Wts.'!O14*'HD-Sat-CR Current Prices'!O14</f>
        <v>791947.81</v>
      </c>
      <c r="P14" s="84">
        <f>+'HD-Sat-CR Com. Cap Wts.'!P14*'HD-Sat-CR Current Prices'!P14</f>
        <v>107233846.476</v>
      </c>
      <c r="Q14" s="84">
        <f>+'HD-Sat-CR Com. Cap Wts.'!Q14*'HD-Sat-CR Current Prices'!Q14</f>
        <v>304671896.86</v>
      </c>
      <c r="R14" s="48"/>
      <c r="S14" s="89"/>
      <c r="T14" s="89"/>
      <c r="U14" s="89"/>
    </row>
    <row r="15" spans="3:21" ht="15.75">
      <c r="C15" s="90"/>
      <c r="D15" s="48"/>
      <c r="E15" s="48"/>
      <c r="F15" s="48"/>
      <c r="G15" s="48"/>
      <c r="H15" s="48"/>
      <c r="R15" s="48"/>
      <c r="S15" s="89"/>
      <c r="T15" s="89"/>
      <c r="U15" s="89"/>
    </row>
    <row r="16" spans="1:21" ht="15.75">
      <c r="A16" s="1"/>
      <c r="B16" s="16" t="s">
        <v>7</v>
      </c>
      <c r="D16" s="48"/>
      <c r="E16" s="48"/>
      <c r="F16" s="48"/>
      <c r="G16" s="48"/>
      <c r="H16" s="48"/>
      <c r="I16" s="48"/>
      <c r="J16" s="48"/>
      <c r="K16" s="48"/>
      <c r="L16" s="48"/>
      <c r="M16" s="48"/>
      <c r="N16" s="48"/>
      <c r="O16" s="48"/>
      <c r="P16" s="48"/>
      <c r="Q16" s="48"/>
      <c r="R16" s="48"/>
      <c r="S16" s="89"/>
      <c r="T16" s="89"/>
      <c r="U16" s="89"/>
    </row>
    <row r="17" spans="3:21" ht="15.75">
      <c r="C17" s="4" t="s">
        <v>17</v>
      </c>
      <c r="D17" s="84">
        <f>+'HD-Sat-CR Com. Cap Wts.'!D17*'HD-Sat-CR Current Prices'!D17</f>
        <v>182.655</v>
      </c>
      <c r="E17" s="84">
        <f>+'HD-Sat-CR Com. Cap Wts.'!E17*'HD-Sat-CR Current Prices'!E17</f>
        <v>265.98</v>
      </c>
      <c r="F17" s="84">
        <f>+'HD-Sat-CR Com. Cap Wts.'!F17*'HD-Sat-CR Current Prices'!F17</f>
        <v>5942.954000000001</v>
      </c>
      <c r="G17" s="84">
        <f>+'HD-Sat-CR Com. Cap Wts.'!G17*'HD-Sat-CR Current Prices'!G17</f>
        <v>1353.729</v>
      </c>
      <c r="H17" s="48"/>
      <c r="I17" s="84">
        <f>+'HD-Sat-CR Com. Cap Wts.'!I17*'HD-Sat-CR Current Prices'!I17</f>
        <v>629.44</v>
      </c>
      <c r="J17" s="84">
        <f>+'HD-Sat-CR Com. Cap Wts.'!J17*'HD-Sat-CR Current Prices'!J17</f>
        <v>0</v>
      </c>
      <c r="K17" s="84">
        <f>+'HD-Sat-CR Com. Cap Wts.'!K17*'HD-Sat-CR Current Prices'!K17</f>
        <v>792.1200000000001</v>
      </c>
      <c r="L17" s="84">
        <f>+'HD-Sat-CR Com. Cap Wts.'!L17*'HD-Sat-CR Current Prices'!L17</f>
        <v>128.8</v>
      </c>
      <c r="M17" s="48"/>
      <c r="N17" s="84">
        <f>+'HD-Sat-CR Com. Cap Wts.'!N17*'HD-Sat-CR Current Prices'!N17</f>
        <v>503.736</v>
      </c>
      <c r="O17" s="84">
        <f>+'HD-Sat-CR Com. Cap Wts.'!O17*'HD-Sat-CR Current Prices'!O17</f>
        <v>0</v>
      </c>
      <c r="P17" s="84">
        <f>+'HD-Sat-CR Com. Cap Wts.'!P17*'HD-Sat-CR Current Prices'!P17</f>
        <v>260.7</v>
      </c>
      <c r="Q17" s="84">
        <f>+'HD-Sat-CR Com. Cap Wts.'!Q17*'HD-Sat-CR Current Prices'!Q17</f>
        <v>53.507999999999996</v>
      </c>
      <c r="R17" s="48"/>
      <c r="S17" s="89"/>
      <c r="T17" s="89"/>
      <c r="U17" s="89"/>
    </row>
    <row r="18" spans="3:21" ht="15.75">
      <c r="C18" s="4" t="s">
        <v>18</v>
      </c>
      <c r="D18" s="84">
        <f>+'HD-Sat-CR Com. Cap Wts.'!D18*'HD-Sat-CR Current Prices'!D18</f>
        <v>10513.503</v>
      </c>
      <c r="E18" s="84">
        <f>+'HD-Sat-CR Com. Cap Wts.'!E18*'HD-Sat-CR Current Prices'!E18</f>
        <v>4272.356</v>
      </c>
      <c r="F18" s="84">
        <f>+'HD-Sat-CR Com. Cap Wts.'!F18*'HD-Sat-CR Current Prices'!F18</f>
        <v>254618.97800000003</v>
      </c>
      <c r="G18" s="84">
        <f>+'HD-Sat-CR Com. Cap Wts.'!G18*'HD-Sat-CR Current Prices'!G18</f>
        <v>308559.645</v>
      </c>
      <c r="H18" s="48"/>
      <c r="I18" s="84">
        <f>+'HD-Sat-CR Com. Cap Wts.'!I18*'HD-Sat-CR Current Prices'!I18</f>
        <v>1983.1680000000001</v>
      </c>
      <c r="J18" s="84">
        <f>+'HD-Sat-CR Com. Cap Wts.'!J18*'HD-Sat-CR Current Prices'!J18</f>
        <v>0</v>
      </c>
      <c r="K18" s="84">
        <f>+'HD-Sat-CR Com. Cap Wts.'!K18*'HD-Sat-CR Current Prices'!K18</f>
        <v>2051.28</v>
      </c>
      <c r="L18" s="84">
        <f>+'HD-Sat-CR Com. Cap Wts.'!L18*'HD-Sat-CR Current Prices'!L18</f>
        <v>18706.248</v>
      </c>
      <c r="M18" s="48"/>
      <c r="N18" s="84">
        <f>+'HD-Sat-CR Com. Cap Wts.'!N18*'HD-Sat-CR Current Prices'!N18</f>
        <v>2185.8759999999997</v>
      </c>
      <c r="O18" s="84">
        <f>+'HD-Sat-CR Com. Cap Wts.'!O18*'HD-Sat-CR Current Prices'!O18</f>
        <v>0</v>
      </c>
      <c r="P18" s="84">
        <f>+'HD-Sat-CR Com. Cap Wts.'!P18*'HD-Sat-CR Current Prices'!P18</f>
        <v>1474.535</v>
      </c>
      <c r="Q18" s="84">
        <f>+'HD-Sat-CR Com. Cap Wts.'!Q18*'HD-Sat-CR Current Prices'!Q18</f>
        <v>12185.900999999998</v>
      </c>
      <c r="R18" s="48"/>
      <c r="S18" s="89"/>
      <c r="T18" s="89"/>
      <c r="U18" s="89"/>
    </row>
    <row r="19" spans="2:21" ht="15.75">
      <c r="B19" s="4"/>
      <c r="C19" s="90"/>
      <c r="D19" s="15"/>
      <c r="E19" s="15"/>
      <c r="F19" s="15"/>
      <c r="G19" s="15"/>
      <c r="H19" s="48"/>
      <c r="I19" s="15"/>
      <c r="J19" s="15"/>
      <c r="K19" s="15"/>
      <c r="L19" s="15"/>
      <c r="M19" s="48"/>
      <c r="N19" s="15"/>
      <c r="O19" s="15"/>
      <c r="P19" s="15"/>
      <c r="Q19" s="15"/>
      <c r="R19" s="48"/>
      <c r="S19" s="89"/>
      <c r="T19" s="89"/>
      <c r="U19" s="89"/>
    </row>
    <row r="20" spans="1:18" ht="15.75">
      <c r="A20" s="1"/>
      <c r="B20" s="16" t="s">
        <v>28</v>
      </c>
      <c r="C20" s="90"/>
      <c r="D20" s="84">
        <f>+'HD-Sat-CR Com. Cap Wts.'!D20*'HD-Sat-CR Current Prices'!D20</f>
        <v>15312026.939000001</v>
      </c>
      <c r="E20" s="48"/>
      <c r="F20" s="48"/>
      <c r="G20" s="48"/>
      <c r="H20" s="48"/>
      <c r="I20" s="48"/>
      <c r="J20" s="48"/>
      <c r="K20" s="48"/>
      <c r="L20" s="48"/>
      <c r="M20" s="48"/>
      <c r="N20" s="48"/>
      <c r="O20" s="48"/>
      <c r="P20" s="48"/>
      <c r="Q20" s="48"/>
      <c r="R20" s="48"/>
    </row>
    <row r="21" spans="1:18" ht="15.75">
      <c r="A21" s="1"/>
      <c r="C21" s="90"/>
      <c r="D21" s="15"/>
      <c r="E21" s="48"/>
      <c r="F21" s="48"/>
      <c r="G21" s="48"/>
      <c r="H21" s="48"/>
      <c r="I21" s="48"/>
      <c r="J21" s="48"/>
      <c r="K21" s="48"/>
      <c r="L21" s="48"/>
      <c r="M21" s="48"/>
      <c r="N21" s="48"/>
      <c r="O21" s="48"/>
      <c r="P21" s="48"/>
      <c r="Q21" s="48"/>
      <c r="R21" s="48"/>
    </row>
    <row r="22" spans="1:18" ht="15.75">
      <c r="A22" s="16" t="s">
        <v>24</v>
      </c>
      <c r="B22" s="16"/>
      <c r="C22" s="90"/>
      <c r="D22" s="15"/>
      <c r="E22" s="48"/>
      <c r="F22" s="48"/>
      <c r="G22" s="48"/>
      <c r="H22" s="48"/>
      <c r="I22" s="48"/>
      <c r="J22" s="48"/>
      <c r="K22" s="48"/>
      <c r="L22" s="48"/>
      <c r="M22" s="48"/>
      <c r="N22" s="48"/>
      <c r="O22" s="48"/>
      <c r="P22" s="48"/>
      <c r="Q22" s="48"/>
      <c r="R22" s="48"/>
    </row>
    <row r="23" spans="1:18" ht="15.75">
      <c r="A23" s="4"/>
      <c r="B23" s="4" t="s">
        <v>1</v>
      </c>
      <c r="C23" s="90"/>
      <c r="D23" s="84">
        <f>+'HD-Sat-CR Com. Cap Wts.'!D23*'HD-Sat-CR Current Prices'!D23</f>
        <v>27602636.256</v>
      </c>
      <c r="E23" s="84">
        <f>+'HD-Sat-CR Com. Cap Wts.'!E23*'HD-Sat-CR Current Prices'!E23</f>
        <v>48415005.273</v>
      </c>
      <c r="F23" s="84">
        <f>+'HD-Sat-CR Com. Cap Wts.'!F23*'HD-Sat-CR Current Prices'!F23</f>
        <v>94946611.2</v>
      </c>
      <c r="G23" s="84">
        <f>+'HD-Sat-CR Com. Cap Wts.'!G23*'HD-Sat-CR Current Prices'!G23</f>
        <v>0</v>
      </c>
      <c r="H23" s="48"/>
      <c r="I23" s="84">
        <f>+'HD-Sat-CR Com. Cap Wts.'!I23*'HD-Sat-CR Current Prices'!I23</f>
        <v>3645.376</v>
      </c>
      <c r="J23" s="84">
        <f>+'HD-Sat-CR Com. Cap Wts.'!J23*'HD-Sat-CR Current Prices'!J23</f>
        <v>27592.670000000002</v>
      </c>
      <c r="K23" s="84">
        <f>+'HD-Sat-CR Com. Cap Wts.'!K23*'HD-Sat-CR Current Prices'!K23</f>
        <v>30539.294</v>
      </c>
      <c r="L23" s="84">
        <f>+'HD-Sat-CR Com. Cap Wts.'!L23*'HD-Sat-CR Current Prices'!L23</f>
        <v>0</v>
      </c>
      <c r="M23" s="48"/>
      <c r="N23" s="84">
        <f>+'HD-Sat-CR Com. Cap Wts.'!N23*'HD-Sat-CR Current Prices'!N23</f>
        <v>4709.795</v>
      </c>
      <c r="O23" s="84">
        <f>+'HD-Sat-CR Com. Cap Wts.'!O23*'HD-Sat-CR Current Prices'!O23</f>
        <v>27138.188</v>
      </c>
      <c r="P23" s="84">
        <f>+'HD-Sat-CR Com. Cap Wts.'!P23*'HD-Sat-CR Current Prices'!P23</f>
        <v>26976.239999999998</v>
      </c>
      <c r="Q23" s="84">
        <f>+'HD-Sat-CR Com. Cap Wts.'!Q23*'HD-Sat-CR Current Prices'!Q23</f>
        <v>0</v>
      </c>
      <c r="R23" s="48"/>
    </row>
    <row r="24" spans="1:19" ht="15.75">
      <c r="A24" s="4"/>
      <c r="B24" s="4" t="s">
        <v>3</v>
      </c>
      <c r="C24" s="90"/>
      <c r="D24" s="84">
        <f>+'HD-Sat-CR Com. Cap Wts.'!D24*'HD-Sat-CR Current Prices'!D24</f>
        <v>56580828.765</v>
      </c>
      <c r="E24" s="84">
        <f>+'HD-Sat-CR Com. Cap Wts.'!E24*'HD-Sat-CR Current Prices'!E24</f>
        <v>137454090.762</v>
      </c>
      <c r="F24" s="84">
        <f>+'HD-Sat-CR Com. Cap Wts.'!F24*'HD-Sat-CR Current Prices'!F24</f>
        <v>867227097.786</v>
      </c>
      <c r="G24" s="84">
        <f>+'HD-Sat-CR Com. Cap Wts.'!G24*'HD-Sat-CR Current Prices'!G24</f>
        <v>21316424.304</v>
      </c>
      <c r="H24" s="48"/>
      <c r="I24" s="84">
        <f>+'HD-Sat-CR Com. Cap Wts.'!I24*'HD-Sat-CR Current Prices'!I24</f>
        <v>12832343.856</v>
      </c>
      <c r="J24" s="84">
        <f>+'HD-Sat-CR Com. Cap Wts.'!J24*'HD-Sat-CR Current Prices'!J24</f>
        <v>66820496.404</v>
      </c>
      <c r="K24" s="84">
        <f>+'HD-Sat-CR Com. Cap Wts.'!K24*'HD-Sat-CR Current Prices'!K24</f>
        <v>562887173.064</v>
      </c>
      <c r="L24" s="84">
        <f>+'HD-Sat-CR Com. Cap Wts.'!L24*'HD-Sat-CR Current Prices'!L24</f>
        <v>10819915.864</v>
      </c>
      <c r="N24" s="84">
        <f>+'HD-Sat-CR Com. Cap Wts.'!N24*'HD-Sat-CR Current Prices'!N24</f>
        <v>23889834.745</v>
      </c>
      <c r="O24" s="84">
        <f>+'HD-Sat-CR Com. Cap Wts.'!O24*'HD-Sat-CR Current Prices'!O24</f>
        <v>78695117.45199999</v>
      </c>
      <c r="P24" s="84">
        <f>+'HD-Sat-CR Com. Cap Wts.'!P24*'HD-Sat-CR Current Prices'!P24</f>
        <v>621771266.016</v>
      </c>
      <c r="Q24" s="84">
        <f>+'HD-Sat-CR Com. Cap Wts.'!Q24*'HD-Sat-CR Current Prices'!Q24</f>
        <v>11908402.155000001</v>
      </c>
      <c r="R24" s="48"/>
      <c r="S24" s="89"/>
    </row>
    <row r="25" spans="1:19" ht="15.75">
      <c r="A25" s="64"/>
      <c r="B25" s="4" t="s">
        <v>7</v>
      </c>
      <c r="C25" s="90"/>
      <c r="D25" s="84">
        <f>+'HD-Sat-CR Com. Cap Wts.'!D25*'HD-Sat-CR Current Prices'!D25</f>
        <v>453621.05100000004</v>
      </c>
      <c r="E25" s="84">
        <f>+'HD-Sat-CR Com. Cap Wts.'!E25*'HD-Sat-CR Current Prices'!E25</f>
        <v>3375.27</v>
      </c>
      <c r="F25" s="84">
        <f>+'HD-Sat-CR Com. Cap Wts.'!F25*'HD-Sat-CR Current Prices'!F25</f>
        <v>35177.352</v>
      </c>
      <c r="G25" s="84">
        <f>+'HD-Sat-CR Com. Cap Wts.'!G25*'HD-Sat-CR Current Prices'!G25</f>
        <v>29506.224000000002</v>
      </c>
      <c r="H25" s="48"/>
      <c r="I25" s="84">
        <f>+'HD-Sat-CR Com. Cap Wts.'!I25*'HD-Sat-CR Current Prices'!I25</f>
        <v>38816.296</v>
      </c>
      <c r="J25" s="84">
        <f>+'HD-Sat-CR Com. Cap Wts.'!J25*'HD-Sat-CR Current Prices'!J25</f>
        <v>13.968</v>
      </c>
      <c r="K25" s="84">
        <f>+'HD-Sat-CR Com. Cap Wts.'!K25*'HD-Sat-CR Current Prices'!K25</f>
        <v>17689.696</v>
      </c>
      <c r="L25" s="84">
        <f>+'HD-Sat-CR Com. Cap Wts.'!L25*'HD-Sat-CR Current Prices'!L25</f>
        <v>2573.992</v>
      </c>
      <c r="M25" s="48"/>
      <c r="N25" s="84">
        <f>+'HD-Sat-CR Com. Cap Wts.'!N25*'HD-Sat-CR Current Prices'!N25</f>
        <v>28860.115</v>
      </c>
      <c r="O25" s="84">
        <f>+'HD-Sat-CR Com. Cap Wts.'!O25*'HD-Sat-CR Current Prices'!O25</f>
        <v>7.616</v>
      </c>
      <c r="P25" s="84">
        <f>+'HD-Sat-CR Com. Cap Wts.'!P25*'HD-Sat-CR Current Prices'!P25</f>
        <v>6961.2660000000005</v>
      </c>
      <c r="Q25" s="84">
        <f>+'HD-Sat-CR Com. Cap Wts.'!Q25*'HD-Sat-CR Current Prices'!Q25</f>
        <v>1363.44</v>
      </c>
      <c r="R25" s="48"/>
      <c r="S25" s="89"/>
    </row>
    <row r="26" spans="1:18" ht="15.75">
      <c r="A26" s="1"/>
      <c r="C26" s="90"/>
      <c r="D26" s="15"/>
      <c r="E26" s="48"/>
      <c r="F26" s="48"/>
      <c r="G26" s="48"/>
      <c r="H26" s="48"/>
      <c r="I26" s="48"/>
      <c r="J26" s="48"/>
      <c r="K26" s="48"/>
      <c r="L26" s="48"/>
      <c r="M26" s="48"/>
      <c r="N26" s="48"/>
      <c r="O26" s="48"/>
      <c r="P26" s="48"/>
      <c r="Q26" s="48"/>
      <c r="R26" s="48"/>
    </row>
    <row r="27" spans="1:18" ht="15.75">
      <c r="A27" s="1"/>
      <c r="C27" s="90"/>
      <c r="D27" s="15"/>
      <c r="E27" s="48"/>
      <c r="F27" s="48"/>
      <c r="G27" s="48"/>
      <c r="H27" s="48"/>
      <c r="I27" s="48"/>
      <c r="J27" s="48"/>
      <c r="K27" s="48"/>
      <c r="L27" s="48"/>
      <c r="M27" s="48"/>
      <c r="N27" s="48"/>
      <c r="O27" s="48"/>
      <c r="P27" s="48"/>
      <c r="Q27" s="48"/>
      <c r="R27" s="48"/>
    </row>
    <row r="28" spans="3:14" ht="15.75">
      <c r="C28" s="1" t="s">
        <v>22</v>
      </c>
      <c r="D28" s="48"/>
      <c r="E28" s="48"/>
      <c r="F28" s="48"/>
      <c r="G28" s="48"/>
      <c r="H28" s="48"/>
      <c r="I28" s="48"/>
      <c r="J28" s="48"/>
      <c r="K28" s="48"/>
      <c r="L28" s="48"/>
      <c r="M28" s="9"/>
      <c r="N28" s="10"/>
    </row>
    <row r="29" spans="1:17" ht="15.75">
      <c r="A29" s="9"/>
      <c r="B29" s="9"/>
      <c r="C29" s="9"/>
      <c r="D29" s="12" t="s">
        <v>4</v>
      </c>
      <c r="E29" s="12" t="s">
        <v>5</v>
      </c>
      <c r="F29" s="12" t="s">
        <v>6</v>
      </c>
      <c r="G29" s="12" t="s">
        <v>0</v>
      </c>
      <c r="H29" s="12"/>
      <c r="I29" s="12" t="s">
        <v>4</v>
      </c>
      <c r="J29" s="12" t="s">
        <v>5</v>
      </c>
      <c r="K29" s="12" t="s">
        <v>6</v>
      </c>
      <c r="L29" s="12" t="s">
        <v>0</v>
      </c>
      <c r="M29" s="9"/>
      <c r="N29" s="12" t="s">
        <v>4</v>
      </c>
      <c r="O29" s="12" t="s">
        <v>5</v>
      </c>
      <c r="P29" s="12" t="s">
        <v>6</v>
      </c>
      <c r="Q29" s="12" t="s">
        <v>0</v>
      </c>
    </row>
    <row r="30" spans="1:14" ht="15.75">
      <c r="A30" s="7" t="s">
        <v>1</v>
      </c>
      <c r="D30" s="84"/>
      <c r="E30" s="11"/>
      <c r="F30" s="11"/>
      <c r="G30" s="9"/>
      <c r="H30" s="9"/>
      <c r="I30" s="9"/>
      <c r="J30" s="9"/>
      <c r="K30" s="9"/>
      <c r="L30" s="9"/>
      <c r="M30" s="9"/>
      <c r="N30" s="10"/>
    </row>
    <row r="31" spans="2:17" ht="15.75">
      <c r="B31" s="4" t="s">
        <v>17</v>
      </c>
      <c r="D31" s="84">
        <f>+'HD-Sat-CR NP Cap Wts.'!D8*'HD-Sat-CR Current Prices'!D31</f>
        <v>754681.6969999999</v>
      </c>
      <c r="E31" s="84">
        <f>+'HD-Sat-CR NP Cap Wts.'!E8*'HD-Sat-CR Current Prices'!E31</f>
        <v>208234.724</v>
      </c>
      <c r="F31" s="84">
        <f>+'HD-Sat-CR NP Cap Wts.'!F8*'HD-Sat-CR Current Prices'!F31</f>
        <v>5796651.706999999</v>
      </c>
      <c r="G31" s="15"/>
      <c r="H31" s="48"/>
      <c r="I31" s="84">
        <f>+'HD-Sat-CR NP Cap Wts.'!I8*'HD-Sat-CR Current Prices'!I31</f>
        <v>8.645999999999994</v>
      </c>
      <c r="J31" s="84">
        <f>+'HD-Sat-CR NP Cap Wts.'!J8*'HD-Sat-CR Current Prices'!J31</f>
        <v>515.0639999999997</v>
      </c>
      <c r="K31" s="84">
        <f>+'HD-Sat-CR NP Cap Wts.'!K8*'HD-Sat-CR Current Prices'!K31</f>
        <v>796.8509999999995</v>
      </c>
      <c r="L31" s="15"/>
      <c r="M31" s="48"/>
      <c r="N31" s="84">
        <f>+'HD-Sat-CR NP Cap Wts.'!N8*'HD-Sat-CR Current Prices'!N31</f>
        <v>23.24</v>
      </c>
      <c r="O31" s="84">
        <f>+'HD-Sat-CR NP Cap Wts.'!O8*'HD-Sat-CR Current Prices'!O31</f>
        <v>3121.92</v>
      </c>
      <c r="P31" s="84">
        <f>+'HD-Sat-CR NP Cap Wts.'!P8*'HD-Sat-CR Current Prices'!P31</f>
        <v>1110.8799999999999</v>
      </c>
      <c r="Q31" s="15"/>
    </row>
    <row r="32" spans="2:17" ht="15.75">
      <c r="B32" s="4" t="s">
        <v>18</v>
      </c>
      <c r="D32" s="84">
        <f>+'HD-Sat-CR NP Cap Wts.'!D9*'HD-Sat-CR Current Prices'!D32</f>
        <v>9577722.311999999</v>
      </c>
      <c r="E32" s="84">
        <f>+'HD-Sat-CR NP Cap Wts.'!E9*'HD-Sat-CR Current Prices'!E32</f>
        <v>2766525.225</v>
      </c>
      <c r="F32" s="84">
        <f>+'HD-Sat-CR NP Cap Wts.'!F9*'HD-Sat-CR Current Prices'!F32</f>
        <v>42721138.349999994</v>
      </c>
      <c r="G32" s="15"/>
      <c r="H32" s="48"/>
      <c r="I32" s="84">
        <f>+'HD-Sat-CR NP Cap Wts.'!I9*'HD-Sat-CR Current Prices'!I32</f>
        <v>1030.1720000000003</v>
      </c>
      <c r="J32" s="84">
        <f>+'HD-Sat-CR NP Cap Wts.'!J9*'HD-Sat-CR Current Prices'!J32</f>
        <v>0</v>
      </c>
      <c r="K32" s="84">
        <f>+'HD-Sat-CR NP Cap Wts.'!K9*'HD-Sat-CR Current Prices'!K32</f>
        <v>15743.420000000004</v>
      </c>
      <c r="L32" s="15"/>
      <c r="M32" s="48"/>
      <c r="N32" s="84">
        <f>+'HD-Sat-CR NP Cap Wts.'!N9*'HD-Sat-CR Current Prices'!N32</f>
        <v>4209.76</v>
      </c>
      <c r="O32" s="84">
        <f>+'HD-Sat-CR NP Cap Wts.'!O9*'HD-Sat-CR Current Prices'!O32</f>
        <v>0</v>
      </c>
      <c r="P32" s="84">
        <f>+'HD-Sat-CR NP Cap Wts.'!P9*'HD-Sat-CR Current Prices'!P32</f>
        <v>32600.935999999998</v>
      </c>
      <c r="Q32" s="15"/>
    </row>
    <row r="33" spans="2:17" ht="15.75">
      <c r="B33" s="4"/>
      <c r="D33" s="15"/>
      <c r="E33" s="15"/>
      <c r="F33" s="15"/>
      <c r="G33" s="15"/>
      <c r="H33" s="48"/>
      <c r="I33" s="15"/>
      <c r="J33" s="15"/>
      <c r="K33" s="15"/>
      <c r="L33" s="15"/>
      <c r="M33" s="48"/>
      <c r="N33" s="15"/>
      <c r="O33" s="15"/>
      <c r="P33" s="15"/>
      <c r="Q33" s="15"/>
    </row>
    <row r="34" spans="1:17" ht="15.75">
      <c r="A34" s="16" t="s">
        <v>26</v>
      </c>
      <c r="B34" s="4"/>
      <c r="C34" s="90"/>
      <c r="D34" s="48"/>
      <c r="E34" s="48"/>
      <c r="F34" s="48"/>
      <c r="G34" s="48"/>
      <c r="H34" s="48"/>
      <c r="I34" s="48"/>
      <c r="J34" s="48"/>
      <c r="K34" s="48"/>
      <c r="L34" s="48"/>
      <c r="M34" s="48"/>
      <c r="N34" s="48"/>
      <c r="O34" s="48"/>
      <c r="P34" s="48"/>
      <c r="Q34" s="48"/>
    </row>
    <row r="35" spans="1:17" ht="15.75">
      <c r="A35" s="16"/>
      <c r="B35" s="16" t="s">
        <v>3</v>
      </c>
      <c r="C35" s="90"/>
      <c r="D35" s="48"/>
      <c r="E35" s="48"/>
      <c r="F35" s="48"/>
      <c r="G35" s="48"/>
      <c r="H35" s="48"/>
      <c r="I35" s="48"/>
      <c r="J35" s="48"/>
      <c r="K35" s="48"/>
      <c r="L35" s="48"/>
      <c r="M35" s="48"/>
      <c r="N35" s="48"/>
      <c r="O35" s="48"/>
      <c r="P35" s="48"/>
      <c r="Q35" s="48"/>
    </row>
    <row r="36" spans="3:17" ht="15.75">
      <c r="C36" s="4" t="s">
        <v>17</v>
      </c>
      <c r="D36" s="84">
        <f>+'HD-Sat-CR NP Cap Wts.'!D13*'HD-Sat-CR Current Prices'!D36</f>
        <v>1171306.4340000001</v>
      </c>
      <c r="E36" s="84">
        <f>+'HD-Sat-CR NP Cap Wts.'!E13*'HD-Sat-CR Current Prices'!E36</f>
        <v>1520250.992</v>
      </c>
      <c r="F36" s="84">
        <f>+'HD-Sat-CR NP Cap Wts.'!F13*'HD-Sat-CR Current Prices'!F36</f>
        <v>3464965.02</v>
      </c>
      <c r="G36" s="84">
        <f>+'HD-Sat-CR NP Cap Wts.'!G13*'HD-Sat-CR Current Prices'!G36</f>
        <v>339065.5780000001</v>
      </c>
      <c r="H36" s="48"/>
      <c r="I36" s="84">
        <f>+'HD-Sat-CR NP Cap Wts.'!I13*'HD-Sat-CR Current Prices'!I36</f>
        <v>7513.013999999999</v>
      </c>
      <c r="J36" s="84">
        <f>+'HD-Sat-CR NP Cap Wts.'!J13*'HD-Sat-CR Current Prices'!J36</f>
        <v>7491.6449999999995</v>
      </c>
      <c r="K36" s="84">
        <f>+'HD-Sat-CR NP Cap Wts.'!K13*'HD-Sat-CR Current Prices'!K36</f>
        <v>502057.61699999997</v>
      </c>
      <c r="L36" s="84">
        <f>+'HD-Sat-CR NP Cap Wts.'!L13*'HD-Sat-CR Current Prices'!L36</f>
        <v>16067.294999999998</v>
      </c>
      <c r="N36" s="84">
        <f>+'HD-Sat-CR NP Cap Wts.'!N13*'HD-Sat-CR Current Prices'!N36</f>
        <v>26852.989999999998</v>
      </c>
      <c r="O36" s="84">
        <f>+'HD-Sat-CR NP Cap Wts.'!O13*'HD-Sat-CR Current Prices'!O36</f>
        <v>12915.456</v>
      </c>
      <c r="P36" s="84">
        <f>+'HD-Sat-CR NP Cap Wts.'!P13*'HD-Sat-CR Current Prices'!P36</f>
        <v>906009.5599999999</v>
      </c>
      <c r="Q36" s="84">
        <f>+'HD-Sat-CR NP Cap Wts.'!Q13*'HD-Sat-CR Current Prices'!Q36</f>
        <v>15480.399000000001</v>
      </c>
    </row>
    <row r="37" spans="3:17" ht="15.75">
      <c r="C37" s="4" t="s">
        <v>18</v>
      </c>
      <c r="D37" s="84">
        <f>+'HD-Sat-CR NP Cap Wts.'!D14*'HD-Sat-CR Current Prices'!D37</f>
        <v>5342745.118</v>
      </c>
      <c r="E37" s="84">
        <f>+'HD-Sat-CR NP Cap Wts.'!E14*'HD-Sat-CR Current Prices'!E37</f>
        <v>506318.56500000006</v>
      </c>
      <c r="F37" s="84">
        <f>+'HD-Sat-CR NP Cap Wts.'!F14*'HD-Sat-CR Current Prices'!F37</f>
        <v>15995345.927999998</v>
      </c>
      <c r="G37" s="84">
        <f>+'HD-Sat-CR NP Cap Wts.'!G14*'HD-Sat-CR Current Prices'!G37</f>
        <v>8487482.213000001</v>
      </c>
      <c r="H37" s="48"/>
      <c r="I37" s="84">
        <f>+'HD-Sat-CR NP Cap Wts.'!I14*'HD-Sat-CR Current Prices'!I37</f>
        <v>220425.632</v>
      </c>
      <c r="J37" s="84">
        <f>+'HD-Sat-CR NP Cap Wts.'!J14*'HD-Sat-CR Current Prices'!J37</f>
        <v>18735.648</v>
      </c>
      <c r="K37" s="84">
        <f>+'HD-Sat-CR NP Cap Wts.'!K14*'HD-Sat-CR Current Prices'!K37</f>
        <v>1662675.424</v>
      </c>
      <c r="L37" s="84">
        <f>+'HD-Sat-CR NP Cap Wts.'!L14*'HD-Sat-CR Current Prices'!L37</f>
        <v>568968</v>
      </c>
      <c r="N37" s="84">
        <f>+'HD-Sat-CR NP Cap Wts.'!N14*'HD-Sat-CR Current Prices'!N37</f>
        <v>948912.44</v>
      </c>
      <c r="O37" s="84">
        <f>+'HD-Sat-CR NP Cap Wts.'!O14*'HD-Sat-CR Current Prices'!O37</f>
        <v>49012.736000000004</v>
      </c>
      <c r="P37" s="84">
        <f>+'HD-Sat-CR NP Cap Wts.'!P14*'HD-Sat-CR Current Prices'!P37</f>
        <v>3525922.9439999997</v>
      </c>
      <c r="Q37" s="84">
        <f>+'HD-Sat-CR NP Cap Wts.'!Q14*'HD-Sat-CR Current Prices'!Q37</f>
        <v>1034040.6200000001</v>
      </c>
    </row>
    <row r="38" spans="3:8" ht="15.75">
      <c r="C38" s="90"/>
      <c r="D38" s="48"/>
      <c r="E38" s="48"/>
      <c r="F38" s="48"/>
      <c r="G38" s="48"/>
      <c r="H38" s="48"/>
    </row>
    <row r="39" spans="1:17" ht="15.75">
      <c r="A39" s="1"/>
      <c r="B39" s="16" t="s">
        <v>7</v>
      </c>
      <c r="D39" s="48"/>
      <c r="E39" s="48"/>
      <c r="F39" s="48"/>
      <c r="G39" s="48"/>
      <c r="H39" s="48"/>
      <c r="I39" s="48"/>
      <c r="J39" s="48"/>
      <c r="K39" s="48"/>
      <c r="L39" s="48"/>
      <c r="M39" s="48"/>
      <c r="N39" s="48"/>
      <c r="O39" s="48"/>
      <c r="P39" s="48"/>
      <c r="Q39" s="48"/>
    </row>
    <row r="40" spans="3:17" ht="15.75">
      <c r="C40" s="4" t="s">
        <v>17</v>
      </c>
      <c r="D40" s="84">
        <f>+'HD-Sat-CR NP Cap Wts.'!D17*'HD-Sat-CR Current Prices'!D40</f>
        <v>192.76</v>
      </c>
      <c r="E40" s="84">
        <f>+'HD-Sat-CR NP Cap Wts.'!E17*'HD-Sat-CR Current Prices'!E40</f>
        <v>0</v>
      </c>
      <c r="F40" s="84">
        <f>+'HD-Sat-CR NP Cap Wts.'!F17*'HD-Sat-CR Current Prices'!F40</f>
        <v>764.673</v>
      </c>
      <c r="G40" s="84">
        <f>+'HD-Sat-CR NP Cap Wts.'!G17*'HD-Sat-CR Current Prices'!G40</f>
        <v>0</v>
      </c>
      <c r="H40" s="48"/>
      <c r="I40" s="84">
        <f>+'HD-Sat-CR NP Cap Wts.'!I17*'HD-Sat-CR Current Prices'!I40</f>
        <v>0</v>
      </c>
      <c r="J40" s="84">
        <f>+'HD-Sat-CR NP Cap Wts.'!J17*'HD-Sat-CR Current Prices'!J40</f>
        <v>0</v>
      </c>
      <c r="K40" s="84">
        <f>+'HD-Sat-CR NP Cap Wts.'!K17*'HD-Sat-CR Current Prices'!K40</f>
        <v>0</v>
      </c>
      <c r="L40" s="84">
        <f>+'HD-Sat-CR NP Cap Wts.'!L17*'HD-Sat-CR Current Prices'!L40</f>
        <v>694.83</v>
      </c>
      <c r="M40" s="48"/>
      <c r="N40" s="84">
        <f>+'HD-Sat-CR NP Cap Wts.'!N17*'HD-Sat-CR Current Prices'!N40</f>
        <v>0</v>
      </c>
      <c r="O40" s="84">
        <f>+'HD-Sat-CR NP Cap Wts.'!O17*'HD-Sat-CR Current Prices'!O40</f>
        <v>0</v>
      </c>
      <c r="P40" s="84">
        <f>+'HD-Sat-CR NP Cap Wts.'!P17*'HD-Sat-CR Current Prices'!P40</f>
        <v>0</v>
      </c>
      <c r="Q40" s="84">
        <f>+'HD-Sat-CR NP Cap Wts.'!Q17*'HD-Sat-CR Current Prices'!Q40</f>
        <v>78.96000000000001</v>
      </c>
    </row>
    <row r="41" spans="3:17" ht="15.75">
      <c r="C41" s="4" t="s">
        <v>18</v>
      </c>
      <c r="D41" s="84">
        <f>+'HD-Sat-CR NP Cap Wts.'!D18*'HD-Sat-CR Current Prices'!D41</f>
        <v>0</v>
      </c>
      <c r="E41" s="84">
        <f>+'HD-Sat-CR NP Cap Wts.'!E18*'HD-Sat-CR Current Prices'!E41</f>
        <v>0</v>
      </c>
      <c r="F41" s="84">
        <f>+'HD-Sat-CR NP Cap Wts.'!F18*'HD-Sat-CR Current Prices'!F41</f>
        <v>0</v>
      </c>
      <c r="G41" s="84">
        <f>+'HD-Sat-CR NP Cap Wts.'!G18*'HD-Sat-CR Current Prices'!G41</f>
        <v>0</v>
      </c>
      <c r="H41" s="48"/>
      <c r="I41" s="84">
        <f>+'HD-Sat-CR NP Cap Wts.'!I18*'HD-Sat-CR Current Prices'!I41</f>
        <v>2520.278</v>
      </c>
      <c r="J41" s="84">
        <f>+'HD-Sat-CR NP Cap Wts.'!J18*'HD-Sat-CR Current Prices'!J41</f>
        <v>81.748</v>
      </c>
      <c r="K41" s="84">
        <f>+'HD-Sat-CR NP Cap Wts.'!K18*'HD-Sat-CR Current Prices'!K41</f>
        <v>19261.712</v>
      </c>
      <c r="L41" s="84">
        <f>+'HD-Sat-CR NP Cap Wts.'!L18*'HD-Sat-CR Current Prices'!L41</f>
        <v>8195.557999999999</v>
      </c>
      <c r="M41" s="48"/>
      <c r="N41" s="84">
        <f>+'HD-Sat-CR NP Cap Wts.'!N18*'HD-Sat-CR Current Prices'!N41</f>
        <v>1248.735</v>
      </c>
      <c r="O41" s="84">
        <f>+'HD-Sat-CR NP Cap Wts.'!O18*'HD-Sat-CR Current Prices'!O41</f>
        <v>25.088</v>
      </c>
      <c r="P41" s="84">
        <f>+'HD-Sat-CR NP Cap Wts.'!P18*'HD-Sat-CR Current Prices'!P41</f>
        <v>8077.465999999999</v>
      </c>
      <c r="Q41" s="84">
        <f>+'HD-Sat-CR NP Cap Wts.'!Q18*'HD-Sat-CR Current Prices'!Q41</f>
        <v>1000.1880000000001</v>
      </c>
    </row>
    <row r="42" spans="2:17" ht="15.75">
      <c r="B42" s="4"/>
      <c r="C42" s="90"/>
      <c r="D42" s="15"/>
      <c r="E42" s="15"/>
      <c r="F42" s="15"/>
      <c r="G42" s="15"/>
      <c r="H42" s="48"/>
      <c r="I42" s="15"/>
      <c r="J42" s="15"/>
      <c r="K42" s="15"/>
      <c r="L42" s="15"/>
      <c r="M42" s="48"/>
      <c r="N42" s="15"/>
      <c r="O42" s="15"/>
      <c r="P42" s="15"/>
      <c r="Q42" s="15"/>
    </row>
    <row r="43" spans="1:17" ht="15.75">
      <c r="A43" s="1"/>
      <c r="B43" s="16" t="s">
        <v>28</v>
      </c>
      <c r="C43" s="90"/>
      <c r="D43" s="84">
        <f>+'HD-Sat-CR NP Cap Wts.'!D20*'HD-Sat-CR Current Prices'!D43</f>
        <v>14314.816</v>
      </c>
      <c r="E43" s="48"/>
      <c r="F43" s="48"/>
      <c r="G43" s="48"/>
      <c r="H43" s="48"/>
      <c r="I43" s="48"/>
      <c r="J43" s="48"/>
      <c r="K43" s="48"/>
      <c r="L43" s="48"/>
      <c r="M43" s="48"/>
      <c r="N43" s="48"/>
      <c r="O43" s="48"/>
      <c r="P43" s="48"/>
      <c r="Q43" s="48"/>
    </row>
    <row r="44" spans="1:17" ht="15.75">
      <c r="A44" s="1"/>
      <c r="C44" s="90"/>
      <c r="D44" s="15"/>
      <c r="E44" s="48"/>
      <c r="F44" s="48"/>
      <c r="G44" s="48"/>
      <c r="H44" s="48"/>
      <c r="I44" s="48"/>
      <c r="J44" s="48"/>
      <c r="K44" s="48"/>
      <c r="L44" s="48"/>
      <c r="M44" s="48"/>
      <c r="N44" s="48"/>
      <c r="O44" s="48"/>
      <c r="P44" s="48"/>
      <c r="Q44" s="48"/>
    </row>
    <row r="45" spans="1:17" ht="15.75">
      <c r="A45" s="16" t="s">
        <v>24</v>
      </c>
      <c r="B45" s="16"/>
      <c r="C45" s="90"/>
      <c r="D45" s="15"/>
      <c r="E45" s="48"/>
      <c r="F45" s="48"/>
      <c r="G45" s="48"/>
      <c r="H45" s="48"/>
      <c r="I45" s="48"/>
      <c r="J45" s="48"/>
      <c r="K45" s="48"/>
      <c r="L45" s="48"/>
      <c r="M45" s="48"/>
      <c r="N45" s="48"/>
      <c r="O45" s="48"/>
      <c r="P45" s="48"/>
      <c r="Q45" s="48"/>
    </row>
    <row r="46" spans="1:17" ht="15.75">
      <c r="A46" s="4"/>
      <c r="B46" s="4" t="s">
        <v>1</v>
      </c>
      <c r="C46" s="90"/>
      <c r="D46" s="84">
        <f>+'HD-Sat-CR NP Cap Wts.'!D23*'HD-Sat-CR Current Prices'!D46</f>
        <v>2784153.123</v>
      </c>
      <c r="E46" s="84">
        <f>+'HD-Sat-CR NP Cap Wts.'!E23*'HD-Sat-CR Current Prices'!E46</f>
        <v>1097320.518</v>
      </c>
      <c r="F46" s="84">
        <f>+'HD-Sat-CR NP Cap Wts.'!F23*'HD-Sat-CR Current Prices'!F46</f>
        <v>3451639.581</v>
      </c>
      <c r="G46" s="84">
        <f>+'HD-Sat-CR NP Cap Wts.'!G23*'HD-Sat-CR Current Prices'!G46</f>
        <v>0</v>
      </c>
      <c r="H46" s="48"/>
      <c r="I46" s="84">
        <f>+'HD-Sat-CR NP Cap Wts.'!I23*'HD-Sat-CR Current Prices'!I46</f>
        <v>364.74800000000005</v>
      </c>
      <c r="J46" s="84">
        <f>+'HD-Sat-CR NP Cap Wts.'!J23*'HD-Sat-CR Current Prices'!J46</f>
        <v>48.977000000000004</v>
      </c>
      <c r="K46" s="84">
        <f>+'HD-Sat-CR NP Cap Wts.'!K23*'HD-Sat-CR Current Prices'!K46</f>
        <v>3886.469</v>
      </c>
      <c r="L46" s="84">
        <f>+'HD-Sat-CR NP Cap Wts.'!L23*'HD-Sat-CR Current Prices'!L46</f>
        <v>0</v>
      </c>
      <c r="M46" s="48"/>
      <c r="N46" s="84">
        <f>+'HD-Sat-CR NP Cap Wts.'!N23*'HD-Sat-CR Current Prices'!N46</f>
        <v>508.44</v>
      </c>
      <c r="O46" s="84">
        <f>+'HD-Sat-CR NP Cap Wts.'!O23*'HD-Sat-CR Current Prices'!O46</f>
        <v>44.19799999999999</v>
      </c>
      <c r="P46" s="84">
        <f>+'HD-Sat-CR NP Cap Wts.'!P23*'HD-Sat-CR Current Prices'!P46</f>
        <v>2994.732</v>
      </c>
      <c r="Q46" s="84">
        <f>+'HD-Sat-CR NP Cap Wts.'!Q23*'HD-Sat-CR Current Prices'!Q46</f>
        <v>0</v>
      </c>
    </row>
    <row r="47" spans="1:17" ht="15.75">
      <c r="A47" s="4"/>
      <c r="B47" s="4" t="s">
        <v>3</v>
      </c>
      <c r="C47" s="90"/>
      <c r="D47" s="84">
        <f>+'HD-Sat-CR NP Cap Wts.'!D24*'HD-Sat-CR Current Prices'!D47</f>
        <v>13754293.605</v>
      </c>
      <c r="E47" s="84">
        <f>+'HD-Sat-CR NP Cap Wts.'!E24*'HD-Sat-CR Current Prices'!E47</f>
        <v>14794634.544</v>
      </c>
      <c r="F47" s="84">
        <f>+'HD-Sat-CR NP Cap Wts.'!F24*'HD-Sat-CR Current Prices'!F47</f>
        <v>76129583.387</v>
      </c>
      <c r="G47" s="84">
        <f>+'HD-Sat-CR NP Cap Wts.'!G24*'HD-Sat-CR Current Prices'!G47</f>
        <v>1760342.054</v>
      </c>
      <c r="H47" s="48"/>
      <c r="I47" s="84">
        <f>+'HD-Sat-CR NP Cap Wts.'!I24*'HD-Sat-CR Current Prices'!I47</f>
        <v>1977344.982</v>
      </c>
      <c r="J47" s="84">
        <f>+'HD-Sat-CR NP Cap Wts.'!J24*'HD-Sat-CR Current Prices'!J47</f>
        <v>1998865.554</v>
      </c>
      <c r="K47" s="84">
        <f>+'HD-Sat-CR NP Cap Wts.'!K24*'HD-Sat-CR Current Prices'!K47</f>
        <v>10322388.152999999</v>
      </c>
      <c r="L47" s="84">
        <f>+'HD-Sat-CR NP Cap Wts.'!L24*'HD-Sat-CR Current Prices'!L47</f>
        <v>199029.672</v>
      </c>
      <c r="N47" s="84">
        <f>+'HD-Sat-CR NP Cap Wts.'!N24*'HD-Sat-CR Current Prices'!N47</f>
        <v>3267961.974</v>
      </c>
      <c r="O47" s="84">
        <f>+'HD-Sat-CR NP Cap Wts.'!O24*'HD-Sat-CR Current Prices'!O47</f>
        <v>1831564.5459999999</v>
      </c>
      <c r="P47" s="84">
        <f>+'HD-Sat-CR NP Cap Wts.'!P24*'HD-Sat-CR Current Prices'!P47</f>
        <v>8413927.731</v>
      </c>
      <c r="Q47" s="84">
        <f>+'HD-Sat-CR NP Cap Wts.'!Q24*'HD-Sat-CR Current Prices'!Q47</f>
        <v>142187.958</v>
      </c>
    </row>
    <row r="48" spans="1:17" ht="15.75">
      <c r="A48" s="64"/>
      <c r="B48" s="4" t="s">
        <v>7</v>
      </c>
      <c r="C48" s="90"/>
      <c r="D48" s="84">
        <f>+'HD-Sat-CR NP Cap Wts.'!D25*'HD-Sat-CR Current Prices'!D48</f>
        <v>1799.592</v>
      </c>
      <c r="E48" s="84">
        <f>+'HD-Sat-CR NP Cap Wts.'!E25*'HD-Sat-CR Current Prices'!E48</f>
        <v>0</v>
      </c>
      <c r="F48" s="84">
        <f>+'HD-Sat-CR NP Cap Wts.'!F25*'HD-Sat-CR Current Prices'!F48</f>
        <v>38458.350000000006</v>
      </c>
      <c r="G48" s="84">
        <f>+'HD-Sat-CR NP Cap Wts.'!G25*'HD-Sat-CR Current Prices'!G48</f>
        <v>0</v>
      </c>
      <c r="H48" s="48"/>
      <c r="I48" s="84">
        <f>+'HD-Sat-CR NP Cap Wts.'!I25*'HD-Sat-CR Current Prices'!I48</f>
        <v>8123.178</v>
      </c>
      <c r="J48" s="84">
        <f>+'HD-Sat-CR NP Cap Wts.'!J25*'HD-Sat-CR Current Prices'!J48</f>
        <v>0</v>
      </c>
      <c r="K48" s="84">
        <f>+'HD-Sat-CR NP Cap Wts.'!K25*'HD-Sat-CR Current Prices'!K48</f>
        <v>2233.749</v>
      </c>
      <c r="L48" s="84">
        <f>+'HD-Sat-CR NP Cap Wts.'!L25*'HD-Sat-CR Current Prices'!L48</f>
        <v>1939.224</v>
      </c>
      <c r="M48" s="48"/>
      <c r="N48" s="84">
        <f>+'HD-Sat-CR NP Cap Wts.'!N25*'HD-Sat-CR Current Prices'!N48</f>
        <v>4449.296</v>
      </c>
      <c r="O48" s="84">
        <f>+'HD-Sat-CR NP Cap Wts.'!O25*'HD-Sat-CR Current Prices'!O48</f>
        <v>0</v>
      </c>
      <c r="P48" s="84">
        <f>+'HD-Sat-CR NP Cap Wts.'!P25*'HD-Sat-CR Current Prices'!P48</f>
        <v>628.761</v>
      </c>
      <c r="Q48" s="84">
        <f>+'HD-Sat-CR NP Cap Wts.'!Q25*'HD-Sat-CR Current Prices'!Q48</f>
        <v>210.91</v>
      </c>
    </row>
    <row r="49" spans="1:4" ht="16.5" thickBot="1">
      <c r="A49" s="65"/>
      <c r="B49" s="65"/>
      <c r="C49" s="65"/>
      <c r="D49" s="48"/>
    </row>
    <row r="50" ht="16.5" thickTop="1">
      <c r="D50" s="48"/>
    </row>
    <row r="51" spans="1:4" ht="15.75">
      <c r="A51" s="36" t="s">
        <v>101</v>
      </c>
      <c r="D51" s="48"/>
    </row>
    <row r="52" spans="2:5" ht="15.75">
      <c r="B52" s="36" t="s">
        <v>13</v>
      </c>
      <c r="C52" s="28"/>
      <c r="E52" s="175">
        <f>SUM(D8:Q25)</f>
        <v>5463487737.741998</v>
      </c>
    </row>
    <row r="53" spans="2:5" ht="15.75">
      <c r="B53" s="36" t="s">
        <v>81</v>
      </c>
      <c r="C53" s="28"/>
      <c r="E53" s="175">
        <f>SUM(D31:Q48)</f>
        <v>250282060.98999998</v>
      </c>
    </row>
    <row r="54" spans="2:5" ht="15.75">
      <c r="B54" s="36"/>
      <c r="C54" s="36" t="s">
        <v>82</v>
      </c>
      <c r="E54" s="116">
        <f>SUM(E52:E53)</f>
        <v>5713769798.7319975</v>
      </c>
    </row>
    <row r="55" ht="15.75">
      <c r="D55" s="48"/>
    </row>
    <row r="57" spans="1:6" ht="15.75">
      <c r="A57" s="85" t="s">
        <v>37</v>
      </c>
      <c r="B57" s="86"/>
      <c r="C57" s="86"/>
      <c r="D57" s="86"/>
      <c r="E57" s="86"/>
      <c r="F57" s="87"/>
    </row>
    <row r="58" spans="1:6" ht="15.75">
      <c r="A58" s="86"/>
      <c r="B58" s="85" t="s">
        <v>25</v>
      </c>
      <c r="C58" s="86"/>
      <c r="D58" s="86"/>
      <c r="E58" s="86">
        <f>SUM(D8:P9,D31:P32)</f>
        <v>741968950.3370001</v>
      </c>
      <c r="F58" s="91"/>
    </row>
    <row r="59" spans="1:6" ht="15.75">
      <c r="A59" s="86"/>
      <c r="B59" s="85" t="s">
        <v>38</v>
      </c>
      <c r="C59" s="86"/>
      <c r="D59" s="86"/>
      <c r="E59" s="86">
        <f>SUM(D13:Q20,D36:Q43)</f>
        <v>2185904108.6379995</v>
      </c>
      <c r="F59" s="91"/>
    </row>
    <row r="60" spans="1:6" ht="15.75">
      <c r="A60" s="86"/>
      <c r="B60" s="85" t="s">
        <v>27</v>
      </c>
      <c r="C60" s="85"/>
      <c r="D60" s="86"/>
      <c r="E60" s="86">
        <f>SUM(D23:Q25,D46:Q48)</f>
        <v>2785896739.757</v>
      </c>
      <c r="F60" s="91"/>
    </row>
    <row r="61" spans="1:6" ht="15.75">
      <c r="A61" s="86"/>
      <c r="B61" s="85"/>
      <c r="C61" s="85" t="s">
        <v>1</v>
      </c>
      <c r="D61" s="86"/>
      <c r="E61" s="86">
        <f>SUM(D23:Q23,D46:Q46)</f>
        <v>178425815.07799998</v>
      </c>
      <c r="F61" s="91"/>
    </row>
    <row r="62" spans="1:6" ht="15.75">
      <c r="A62" s="86"/>
      <c r="B62" s="85"/>
      <c r="C62" s="85" t="s">
        <v>3</v>
      </c>
      <c r="D62" s="86"/>
      <c r="E62" s="86">
        <f>SUM(D24:Q24,D47:Q47)</f>
        <v>2606795115.3329997</v>
      </c>
      <c r="F62" s="91"/>
    </row>
    <row r="63" spans="1:6" ht="15.75">
      <c r="A63" s="86"/>
      <c r="B63" s="85"/>
      <c r="C63" s="85" t="s">
        <v>7</v>
      </c>
      <c r="D63" s="86"/>
      <c r="E63" s="86">
        <f>SUM(D25:Q25,D48:Q48)</f>
        <v>675809.3459999999</v>
      </c>
      <c r="F63" s="92"/>
    </row>
    <row r="64" spans="1:5" ht="15.75">
      <c r="A64" s="86"/>
      <c r="B64" s="85"/>
      <c r="C64" s="36" t="s">
        <v>188</v>
      </c>
      <c r="D64" s="86"/>
      <c r="E64" s="86">
        <f>SUM(E58:E60)</f>
        <v>5713769798.731999</v>
      </c>
    </row>
    <row r="65" spans="1:7" ht="15.75">
      <c r="A65" s="86"/>
      <c r="B65" s="85"/>
      <c r="C65" s="85"/>
      <c r="D65" s="86"/>
      <c r="E65" s="86"/>
      <c r="F65" s="176"/>
      <c r="G65" s="173"/>
    </row>
    <row r="66" spans="1:7" ht="15.75">
      <c r="A66" s="86"/>
      <c r="B66" s="85"/>
      <c r="C66" s="85"/>
      <c r="D66" s="86"/>
      <c r="F66" s="173"/>
      <c r="G66" s="177"/>
    </row>
    <row r="67" spans="1:4" ht="15.75">
      <c r="A67" s="182" t="s">
        <v>103</v>
      </c>
      <c r="B67" s="85"/>
      <c r="C67" s="85"/>
      <c r="D67" s="86"/>
    </row>
    <row r="68" spans="3:6" ht="15.75">
      <c r="C68" s="172"/>
      <c r="D68" s="173"/>
      <c r="E68" s="173"/>
      <c r="F68" s="174"/>
    </row>
  </sheetData>
  <sheetProtection/>
  <printOptions/>
  <pageMargins left="0.75" right="0.75" top="1" bottom="1" header="0.5" footer="0.5"/>
  <pageSetup fitToHeight="1" fitToWidth="1" horizontalDpi="600" verticalDpi="600" orientation="landscape" scale="46" r:id="rId1"/>
</worksheet>
</file>

<file path=xl/worksheets/sheet14.xml><?xml version="1.0" encoding="utf-8"?>
<worksheet xmlns="http://schemas.openxmlformats.org/spreadsheetml/2006/main" xmlns:r="http://schemas.openxmlformats.org/officeDocument/2006/relationships">
  <sheetPr>
    <tabColor indexed="47"/>
  </sheetPr>
  <dimension ref="A1:K136"/>
  <sheetViews>
    <sheetView zoomScale="75" zoomScaleNormal="75" zoomScalePageLayoutView="0" workbookViewId="0" topLeftCell="A1">
      <selection activeCell="A1" sqref="A1"/>
    </sheetView>
  </sheetViews>
  <sheetFormatPr defaultColWidth="8.88671875" defaultRowHeight="15.75"/>
  <cols>
    <col min="1" max="1" width="3.10546875" style="4" customWidth="1"/>
    <col min="2" max="2" width="2.77734375" style="4" customWidth="1"/>
    <col min="3" max="3" width="32.21484375" style="4" customWidth="1"/>
    <col min="4" max="4" width="12.5546875" style="0" customWidth="1"/>
    <col min="5" max="5" width="18.21484375" style="4" customWidth="1"/>
    <col min="6" max="6" width="13.99609375" style="4" bestFit="1" customWidth="1"/>
    <col min="7" max="7" width="16.3359375" style="4" customWidth="1"/>
    <col min="8" max="8" width="11.99609375" style="4" customWidth="1"/>
    <col min="9" max="9" width="3.99609375" style="4" customWidth="1"/>
    <col min="10" max="10" width="14.77734375" style="4" customWidth="1"/>
    <col min="11" max="16384" width="8.88671875" style="4" customWidth="1"/>
  </cols>
  <sheetData>
    <row r="1" spans="1:7" ht="15.75">
      <c r="A1" s="36" t="s">
        <v>190</v>
      </c>
      <c r="B1" s="16"/>
      <c r="C1" s="16"/>
      <c r="D1" s="4"/>
      <c r="E1" s="16"/>
      <c r="F1" s="16"/>
      <c r="G1" s="16"/>
    </row>
    <row r="2" spans="1:7" ht="15">
      <c r="A2" s="75"/>
      <c r="C2" s="28"/>
      <c r="D2" s="4"/>
      <c r="E2" s="28"/>
      <c r="F2" s="28"/>
      <c r="G2" s="28"/>
    </row>
    <row r="3" spans="1:7" ht="19.5" customHeight="1">
      <c r="A3" s="17"/>
      <c r="B3" s="17"/>
      <c r="C3" s="201"/>
      <c r="D3" s="208"/>
      <c r="E3" s="202"/>
      <c r="F3" s="203"/>
      <c r="G3" s="188"/>
    </row>
    <row r="4" spans="1:7" ht="15.75" customHeight="1">
      <c r="A4" s="17"/>
      <c r="B4" s="17"/>
      <c r="C4" s="209" t="s">
        <v>162</v>
      </c>
      <c r="D4" s="210"/>
      <c r="E4" s="204"/>
      <c r="F4" s="205">
        <v>0.442307692307692</v>
      </c>
      <c r="G4" s="78"/>
    </row>
    <row r="5" spans="1:7" ht="15.75" customHeight="1">
      <c r="A5" s="17"/>
      <c r="B5" s="17"/>
      <c r="C5" s="211"/>
      <c r="D5" s="212"/>
      <c r="E5" s="206"/>
      <c r="F5" s="207"/>
      <c r="G5" s="78"/>
    </row>
    <row r="6" spans="1:8" ht="47.25">
      <c r="A6" s="17"/>
      <c r="B6" s="17"/>
      <c r="C6" s="37"/>
      <c r="D6" s="190" t="s">
        <v>163</v>
      </c>
      <c r="E6" s="190" t="s">
        <v>157</v>
      </c>
      <c r="F6" s="190" t="s">
        <v>192</v>
      </c>
      <c r="G6" s="190" t="s">
        <v>193</v>
      </c>
      <c r="H6" s="190" t="s">
        <v>158</v>
      </c>
    </row>
    <row r="7" spans="1:8" ht="15.75">
      <c r="A7" s="38"/>
      <c r="B7" s="38"/>
      <c r="C7" s="41" t="s">
        <v>159</v>
      </c>
      <c r="D7" s="4"/>
      <c r="E7" s="153"/>
      <c r="F7" s="153"/>
      <c r="G7" s="192"/>
      <c r="H7" s="192"/>
    </row>
    <row r="8" spans="1:8" ht="15.75">
      <c r="A8" s="38"/>
      <c r="B8" s="38"/>
      <c r="C8" s="41"/>
      <c r="D8" s="4"/>
      <c r="E8" s="28"/>
      <c r="F8" s="28"/>
      <c r="G8" s="28"/>
      <c r="H8" s="28"/>
    </row>
    <row r="9" spans="1:8" ht="15.75">
      <c r="A9" s="16" t="s">
        <v>25</v>
      </c>
      <c r="D9" s="4"/>
      <c r="E9" s="28"/>
      <c r="F9" s="28"/>
      <c r="G9" s="28"/>
      <c r="H9" s="28"/>
    </row>
    <row r="10" spans="2:11" ht="15.75">
      <c r="B10" s="4" t="s">
        <v>17</v>
      </c>
      <c r="C10" s="20"/>
      <c r="D10" s="213">
        <v>0.63</v>
      </c>
      <c r="E10" s="195">
        <f>SUM('HD-Sat-CR Com. Cap Wts.'!D8:L8)</f>
        <v>1377993729</v>
      </c>
      <c r="F10" s="70">
        <f>+D10*E10*$F$4</f>
        <v>383983252.5617305</v>
      </c>
      <c r="G10" s="56">
        <v>-0.001</v>
      </c>
      <c r="H10" s="70">
        <f>+F10*G10</f>
        <v>-383983.2525617305</v>
      </c>
      <c r="K10" s="25"/>
    </row>
    <row r="11" spans="1:11" ht="15.75">
      <c r="A11" s="64"/>
      <c r="B11" s="4" t="s">
        <v>18</v>
      </c>
      <c r="C11" s="20"/>
      <c r="D11" s="213">
        <v>0.8</v>
      </c>
      <c r="E11" s="195">
        <f>SUM('HD-Sat-CR Com. Cap Wts.'!D9:L9)</f>
        <v>3363212789</v>
      </c>
      <c r="F11" s="70">
        <f>+D11*E11*$F$4</f>
        <v>1190059909.9538455</v>
      </c>
      <c r="G11" s="56">
        <v>-0.001</v>
      </c>
      <c r="H11" s="70">
        <f>+F11*G11</f>
        <v>-1190059.9099538454</v>
      </c>
      <c r="K11" s="25"/>
    </row>
    <row r="12" spans="3:8" ht="15.75">
      <c r="C12" s="20"/>
      <c r="D12" s="213"/>
      <c r="E12" s="195"/>
      <c r="F12" s="70"/>
      <c r="G12" s="56"/>
      <c r="H12" s="70"/>
    </row>
    <row r="13" spans="1:8" ht="15.75">
      <c r="A13" s="16" t="s">
        <v>26</v>
      </c>
      <c r="D13" s="213"/>
      <c r="E13" s="195"/>
      <c r="F13" s="70"/>
      <c r="G13" s="56"/>
      <c r="H13" s="70"/>
    </row>
    <row r="14" spans="1:8" ht="15.75">
      <c r="A14" s="16"/>
      <c r="B14" s="16" t="s">
        <v>3</v>
      </c>
      <c r="D14" s="213"/>
      <c r="E14" s="195"/>
      <c r="F14" s="70"/>
      <c r="G14" s="56"/>
      <c r="H14" s="70"/>
    </row>
    <row r="15" spans="3:11" ht="15.75">
      <c r="C15" s="4" t="s">
        <v>17</v>
      </c>
      <c r="D15" s="213">
        <v>0.64</v>
      </c>
      <c r="E15" s="195">
        <f>SUM('HD-Sat-CR Com. Cap Wts.'!D13:L13)</f>
        <v>1990742944</v>
      </c>
      <c r="F15" s="70">
        <f>+D15*E15*$F$4</f>
        <v>563533387.2246151</v>
      </c>
      <c r="G15" s="56">
        <v>-0.001</v>
      </c>
      <c r="H15" s="70">
        <f>+F15*G15</f>
        <v>-563533.3872246151</v>
      </c>
      <c r="K15" s="25"/>
    </row>
    <row r="16" spans="1:8" ht="15.75">
      <c r="A16" s="64"/>
      <c r="C16" s="4" t="s">
        <v>18</v>
      </c>
      <c r="D16" s="213"/>
      <c r="E16" s="195">
        <f>SUM('HD-Sat-CR Com. Cap Wts.'!D14:L14)</f>
        <v>11051691873</v>
      </c>
      <c r="F16" s="70">
        <v>0</v>
      </c>
      <c r="G16" s="56">
        <v>0</v>
      </c>
      <c r="H16" s="70">
        <f>+F16*G16</f>
        <v>0</v>
      </c>
    </row>
    <row r="17" spans="1:8" ht="15.75">
      <c r="A17" s="64"/>
      <c r="D17" s="213"/>
      <c r="E17" s="195"/>
      <c r="F17" s="70"/>
      <c r="G17" s="56"/>
      <c r="H17" s="70"/>
    </row>
    <row r="18" spans="1:8" ht="15.75">
      <c r="A18" s="64"/>
      <c r="B18" s="16" t="s">
        <v>7</v>
      </c>
      <c r="D18" s="213"/>
      <c r="E18" s="195"/>
      <c r="F18" s="70"/>
      <c r="G18" s="56"/>
      <c r="H18" s="70"/>
    </row>
    <row r="19" spans="3:8" ht="15.75">
      <c r="C19" s="4" t="s">
        <v>17</v>
      </c>
      <c r="D19" s="213"/>
      <c r="E19" s="195">
        <f>SUM('HD-Sat-CR Com. Cap Wts.'!D17:L17)</f>
        <v>27137</v>
      </c>
      <c r="F19" s="70">
        <v>0</v>
      </c>
      <c r="G19" s="56">
        <v>0</v>
      </c>
      <c r="H19" s="70">
        <f>+F19*G19</f>
        <v>0</v>
      </c>
    </row>
    <row r="20" spans="3:8" ht="15.75">
      <c r="C20" s="4" t="s">
        <v>18</v>
      </c>
      <c r="D20" s="213"/>
      <c r="E20" s="195">
        <f>SUM('HD-Sat-CR Com. Cap Wts.'!D18:L18)</f>
        <v>1822305</v>
      </c>
      <c r="F20" s="70">
        <v>0</v>
      </c>
      <c r="G20" s="56">
        <v>0</v>
      </c>
      <c r="H20" s="70">
        <f>+F20*G20</f>
        <v>0</v>
      </c>
    </row>
    <row r="21" spans="4:8" ht="15.75">
      <c r="D21" s="213"/>
      <c r="E21" s="195"/>
      <c r="F21" s="70"/>
      <c r="G21" s="56"/>
      <c r="H21" s="70"/>
    </row>
    <row r="22" spans="2:8" ht="15.75">
      <c r="B22" s="16"/>
      <c r="D22" s="213"/>
      <c r="E22" s="195"/>
      <c r="F22" s="70"/>
      <c r="G22" s="56"/>
      <c r="H22" s="70"/>
    </row>
    <row r="23" spans="1:8" ht="15.75">
      <c r="A23" s="30"/>
      <c r="B23" s="16"/>
      <c r="D23" s="213"/>
      <c r="E23" s="195"/>
      <c r="F23" s="70"/>
      <c r="G23" s="56"/>
      <c r="H23" s="70"/>
    </row>
    <row r="24" spans="1:8" ht="15.75">
      <c r="A24" s="16" t="s">
        <v>24</v>
      </c>
      <c r="B24" s="16"/>
      <c r="D24" s="213"/>
      <c r="E24" s="195"/>
      <c r="F24" s="70"/>
      <c r="G24" s="56"/>
      <c r="H24" s="70"/>
    </row>
    <row r="25" spans="2:11" ht="15.75">
      <c r="B25" s="4" t="s">
        <v>1</v>
      </c>
      <c r="D25" s="213">
        <v>0.63</v>
      </c>
      <c r="E25" s="195">
        <f>SUM('HD-Sat-CR Com. Cap Wts.'!D23:L23)</f>
        <v>853944037</v>
      </c>
      <c r="F25" s="70">
        <f>+D25*E25*$F$4</f>
        <v>237954790.31019217</v>
      </c>
      <c r="G25" s="56">
        <v>-0.001</v>
      </c>
      <c r="H25" s="70">
        <f>+F25*G25</f>
        <v>-237954.79031019218</v>
      </c>
      <c r="K25" s="25"/>
    </row>
    <row r="26" spans="2:11" ht="15.75">
      <c r="B26" s="4" t="s">
        <v>3</v>
      </c>
      <c r="D26" s="213">
        <v>0.64</v>
      </c>
      <c r="E26" s="195">
        <f>SUM('HD-Sat-CR Com. Cap Wts.'!D24:L24)</f>
        <v>10286060859</v>
      </c>
      <c r="F26" s="70">
        <f>+D26*E26*$F$4</f>
        <v>2911746458.5476904</v>
      </c>
      <c r="G26" s="56">
        <v>-0.001</v>
      </c>
      <c r="H26" s="70">
        <f>+F26*G26</f>
        <v>-2911746.4585476904</v>
      </c>
      <c r="K26" s="25"/>
    </row>
    <row r="27" spans="1:8" ht="15.75">
      <c r="A27" s="64"/>
      <c r="B27" s="4" t="s">
        <v>7</v>
      </c>
      <c r="D27" s="213"/>
      <c r="E27" s="195">
        <f>SUM('HD-Sat-CR Com. Cap Wts.'!D25:L25)</f>
        <v>1172604</v>
      </c>
      <c r="F27" s="70">
        <v>0</v>
      </c>
      <c r="G27" s="56">
        <v>0</v>
      </c>
      <c r="H27" s="70">
        <f>+F27*G27</f>
        <v>0</v>
      </c>
    </row>
    <row r="28" spans="2:8" ht="15.75">
      <c r="B28" s="16"/>
      <c r="D28" s="4"/>
      <c r="E28" s="195"/>
      <c r="F28" s="194"/>
      <c r="G28" s="56"/>
      <c r="H28" s="70"/>
    </row>
    <row r="29" spans="1:8" ht="15.75">
      <c r="A29" s="16"/>
      <c r="B29" s="16"/>
      <c r="D29" s="4"/>
      <c r="E29" s="28"/>
      <c r="F29" s="28"/>
      <c r="G29" s="28"/>
      <c r="H29" s="116"/>
    </row>
    <row r="30" spans="1:8" ht="15.75">
      <c r="A30" s="30"/>
      <c r="B30" s="16"/>
      <c r="D30" s="4"/>
      <c r="E30" s="28"/>
      <c r="F30" s="28"/>
      <c r="G30" s="81"/>
      <c r="H30" s="116"/>
    </row>
    <row r="31" spans="1:8" ht="16.5" thickBot="1">
      <c r="A31" s="32"/>
      <c r="B31" s="26"/>
      <c r="C31" s="26"/>
      <c r="D31" s="26"/>
      <c r="E31" s="156"/>
      <c r="F31" s="156"/>
      <c r="G31" s="156"/>
      <c r="H31" s="116"/>
    </row>
    <row r="32" spans="1:8" ht="16.5" thickTop="1">
      <c r="A32" s="33"/>
      <c r="B32" s="34"/>
      <c r="C32" s="34"/>
      <c r="D32" s="4"/>
      <c r="E32" s="28"/>
      <c r="F32" s="77"/>
      <c r="G32" s="55"/>
      <c r="H32" s="116"/>
    </row>
    <row r="33" spans="1:8" ht="15.75">
      <c r="A33" s="16"/>
      <c r="D33" s="4"/>
      <c r="E33" s="197"/>
      <c r="F33" s="197"/>
      <c r="G33" s="54"/>
      <c r="H33" s="116"/>
    </row>
    <row r="34" spans="1:8" ht="53.25" customHeight="1">
      <c r="A34" s="16"/>
      <c r="D34" s="190" t="s">
        <v>163</v>
      </c>
      <c r="E34" s="190" t="s">
        <v>157</v>
      </c>
      <c r="F34" s="190" t="s">
        <v>192</v>
      </c>
      <c r="G34" s="190" t="s">
        <v>193</v>
      </c>
      <c r="H34" s="191" t="s">
        <v>158</v>
      </c>
    </row>
    <row r="35" spans="1:8" ht="15.75">
      <c r="A35" s="16"/>
      <c r="C35" s="41" t="s">
        <v>168</v>
      </c>
      <c r="D35" s="4"/>
      <c r="E35" s="190"/>
      <c r="F35" s="190"/>
      <c r="G35" s="190"/>
      <c r="H35" s="191"/>
    </row>
    <row r="36" spans="4:8" ht="15.75">
      <c r="D36" s="4"/>
      <c r="E36" s="195"/>
      <c r="F36" s="194"/>
      <c r="G36" s="56"/>
      <c r="H36" s="70"/>
    </row>
    <row r="37" spans="1:8" ht="15.75">
      <c r="A37" s="16" t="s">
        <v>25</v>
      </c>
      <c r="D37" s="4"/>
      <c r="E37" s="195"/>
      <c r="F37" s="194"/>
      <c r="G37" s="56"/>
      <c r="H37" s="70"/>
    </row>
    <row r="38" spans="2:11" ht="15.75">
      <c r="B38" s="4" t="s">
        <v>17</v>
      </c>
      <c r="C38" s="20"/>
      <c r="D38" s="213">
        <v>0.63</v>
      </c>
      <c r="E38" s="195">
        <f>SUM('HD-Sat-CR NP Cap Wts.'!D8:L8)</f>
        <v>84084405</v>
      </c>
      <c r="F38" s="70">
        <f>+D38*E38*$F$4</f>
        <v>23430442.854807675</v>
      </c>
      <c r="G38" s="56">
        <v>-0.001</v>
      </c>
      <c r="H38" s="70">
        <f>+F38*G38</f>
        <v>-23430.442854807676</v>
      </c>
      <c r="K38" s="25"/>
    </row>
    <row r="39" spans="2:11" ht="15.75">
      <c r="B39" s="4" t="s">
        <v>18</v>
      </c>
      <c r="C39" s="20"/>
      <c r="D39" s="213">
        <v>0.8</v>
      </c>
      <c r="E39" s="195">
        <f>SUM('HD-Sat-CR NP Cap Wts.'!D9:L9)</f>
        <v>773622028</v>
      </c>
      <c r="F39" s="70">
        <f>+D39*E39*$F$4</f>
        <v>273743179.13846135</v>
      </c>
      <c r="G39" s="56">
        <v>-0.001</v>
      </c>
      <c r="H39" s="70">
        <f>+F39*G39</f>
        <v>-273743.17913846136</v>
      </c>
      <c r="K39" s="25"/>
    </row>
    <row r="40" spans="3:8" ht="15.75">
      <c r="C40" s="20"/>
      <c r="D40" s="213"/>
      <c r="E40" s="195"/>
      <c r="F40" s="70"/>
      <c r="G40" s="56"/>
      <c r="H40" s="70"/>
    </row>
    <row r="41" spans="1:8" ht="15.75">
      <c r="A41" s="16" t="s">
        <v>26</v>
      </c>
      <c r="D41" s="213"/>
      <c r="E41" s="195"/>
      <c r="F41" s="70"/>
      <c r="G41" s="56"/>
      <c r="H41" s="70"/>
    </row>
    <row r="42" spans="1:8" ht="15.75">
      <c r="A42" s="16"/>
      <c r="B42" s="16" t="s">
        <v>3</v>
      </c>
      <c r="D42" s="213"/>
      <c r="E42" s="195"/>
      <c r="F42" s="70"/>
      <c r="G42" s="56"/>
      <c r="H42" s="70"/>
    </row>
    <row r="43" spans="3:11" ht="15.75">
      <c r="C43" s="4" t="s">
        <v>17</v>
      </c>
      <c r="D43" s="213">
        <v>0.64</v>
      </c>
      <c r="E43" s="195">
        <f>SUM('HD-Sat-CR NP Cap Wts.'!D13:L13)</f>
        <v>74036940</v>
      </c>
      <c r="F43" s="70">
        <f>+D43*E43*$F$4</f>
        <v>20958149.169230755</v>
      </c>
      <c r="G43" s="56">
        <v>-0.001</v>
      </c>
      <c r="H43" s="70">
        <f>+F43*G43</f>
        <v>-20958.149169230757</v>
      </c>
      <c r="K43" s="25"/>
    </row>
    <row r="44" spans="3:8" ht="15.75">
      <c r="C44" s="4" t="s">
        <v>18</v>
      </c>
      <c r="D44" s="213"/>
      <c r="E44" s="195">
        <f>SUM('HD-Sat-CR NP Cap Wts.'!D14:L14)</f>
        <v>465590754</v>
      </c>
      <c r="F44" s="70">
        <v>0</v>
      </c>
      <c r="G44" s="56">
        <v>0</v>
      </c>
      <c r="H44" s="70">
        <f>+F44*G44</f>
        <v>0</v>
      </c>
    </row>
    <row r="45" spans="4:8" ht="15.75">
      <c r="D45" s="213"/>
      <c r="E45" s="195"/>
      <c r="F45" s="70"/>
      <c r="G45" s="56"/>
      <c r="H45" s="70"/>
    </row>
    <row r="46" spans="2:8" ht="15.75">
      <c r="B46" s="16" t="s">
        <v>7</v>
      </c>
      <c r="D46" s="213"/>
      <c r="E46" s="195"/>
      <c r="F46" s="70"/>
      <c r="G46" s="56"/>
      <c r="H46" s="70"/>
    </row>
    <row r="47" spans="3:8" ht="15.75">
      <c r="C47" s="4" t="s">
        <v>17</v>
      </c>
      <c r="D47" s="213"/>
      <c r="E47" s="195">
        <f>SUM('HD-Sat-CR NP Cap Wts.'!D17:L17)</f>
        <v>6432</v>
      </c>
      <c r="F47" s="70">
        <v>0</v>
      </c>
      <c r="G47" s="56">
        <v>0</v>
      </c>
      <c r="H47" s="70">
        <f>+F47*G47</f>
        <v>0</v>
      </c>
    </row>
    <row r="48" spans="3:8" ht="15.75">
      <c r="C48" s="4" t="s">
        <v>18</v>
      </c>
      <c r="D48" s="213"/>
      <c r="E48" s="195">
        <f>SUM('HD-Sat-CR NP Cap Wts.'!D18:L18)</f>
        <v>140464</v>
      </c>
      <c r="F48" s="70">
        <v>0</v>
      </c>
      <c r="G48" s="56">
        <v>0</v>
      </c>
      <c r="H48" s="70">
        <f>+F48*G48</f>
        <v>0</v>
      </c>
    </row>
    <row r="49" spans="3:8" ht="15.75">
      <c r="C49" s="20"/>
      <c r="D49" s="213"/>
      <c r="E49" s="195"/>
      <c r="F49" s="70"/>
      <c r="G49" s="56"/>
      <c r="H49" s="70"/>
    </row>
    <row r="50" spans="1:8" ht="15.75">
      <c r="A50" s="16"/>
      <c r="B50" s="16" t="s">
        <v>28</v>
      </c>
      <c r="D50" s="213"/>
      <c r="E50" s="195"/>
      <c r="F50" s="70"/>
      <c r="G50" s="56"/>
      <c r="H50" s="70"/>
    </row>
    <row r="51" spans="1:8" ht="15.75">
      <c r="A51" s="30"/>
      <c r="B51" s="16"/>
      <c r="D51" s="213"/>
      <c r="E51" s="195"/>
      <c r="F51" s="70"/>
      <c r="G51" s="56"/>
      <c r="H51" s="70"/>
    </row>
    <row r="52" spans="1:8" ht="15.75">
      <c r="A52" s="16" t="s">
        <v>24</v>
      </c>
      <c r="B52" s="16"/>
      <c r="D52" s="213"/>
      <c r="E52" s="195"/>
      <c r="F52" s="70"/>
      <c r="G52" s="56"/>
      <c r="H52" s="70"/>
    </row>
    <row r="53" spans="2:11" ht="15.75">
      <c r="B53" s="4" t="s">
        <v>1</v>
      </c>
      <c r="D53" s="213">
        <v>0.63</v>
      </c>
      <c r="E53" s="195">
        <f>SUM('HD-Sat-CR NP Cap Wts.'!D23:L23)</f>
        <v>55784665</v>
      </c>
      <c r="F53" s="70">
        <f>+D53*E53*$F$4</f>
        <v>15544611.458653837</v>
      </c>
      <c r="G53" s="56">
        <v>-0.001</v>
      </c>
      <c r="H53" s="70">
        <f>+F53*G53</f>
        <v>-15544.611458653837</v>
      </c>
      <c r="K53" s="25"/>
    </row>
    <row r="54" spans="2:11" ht="15.75">
      <c r="B54" s="4" t="s">
        <v>3</v>
      </c>
      <c r="D54" s="213">
        <v>0.64</v>
      </c>
      <c r="E54" s="195">
        <f>SUM('HD-Sat-CR NP Cap Wts.'!D24:L24)</f>
        <v>873080722</v>
      </c>
      <c r="F54" s="70">
        <f>+D54*E54*$F$4</f>
        <v>247149004.3815383</v>
      </c>
      <c r="G54" s="56">
        <v>-0.001</v>
      </c>
      <c r="H54" s="70">
        <f>+F54*G54</f>
        <v>-247149.0043815383</v>
      </c>
      <c r="K54" s="25"/>
    </row>
    <row r="55" spans="2:8" ht="15.75">
      <c r="B55" s="4" t="s">
        <v>7</v>
      </c>
      <c r="D55" s="213"/>
      <c r="E55" s="195">
        <f>SUM('HD-Sat-CR NP Cap Wts.'!D25:L25)</f>
        <v>133176</v>
      </c>
      <c r="F55" s="70">
        <v>0</v>
      </c>
      <c r="G55" s="56">
        <v>0</v>
      </c>
      <c r="H55" s="70">
        <f>+F55*G55</f>
        <v>0</v>
      </c>
    </row>
    <row r="56" spans="3:8" ht="15.75">
      <c r="C56" s="20"/>
      <c r="D56" s="4"/>
      <c r="E56" s="195"/>
      <c r="F56" s="194"/>
      <c r="G56" s="56"/>
      <c r="H56" s="70"/>
    </row>
    <row r="57" spans="2:8" ht="15.75">
      <c r="B57" s="16"/>
      <c r="D57" s="4"/>
      <c r="E57" s="196"/>
      <c r="F57" s="194"/>
      <c r="G57" s="56"/>
      <c r="H57" s="70"/>
    </row>
    <row r="58" spans="2:8" ht="15.75">
      <c r="B58" s="16"/>
      <c r="D58" s="4"/>
      <c r="E58" s="28"/>
      <c r="F58" s="28"/>
      <c r="G58" s="28"/>
      <c r="H58" s="28"/>
    </row>
    <row r="59" spans="1:8" ht="16.5" thickBot="1">
      <c r="A59" s="26"/>
      <c r="B59" s="32"/>
      <c r="C59" s="26"/>
      <c r="D59" s="26"/>
      <c r="E59" s="156"/>
      <c r="F59" s="28"/>
      <c r="G59" s="28"/>
      <c r="H59" s="28"/>
    </row>
    <row r="60" spans="2:8" ht="16.5" thickTop="1">
      <c r="B60" s="16"/>
      <c r="D60" s="4"/>
      <c r="E60" s="28"/>
      <c r="F60" s="28"/>
      <c r="G60" s="28"/>
      <c r="H60" s="28"/>
    </row>
    <row r="61" spans="1:8" ht="15.75">
      <c r="A61" s="16" t="s">
        <v>160</v>
      </c>
      <c r="B61" s="16"/>
      <c r="D61" s="4"/>
      <c r="E61" s="28"/>
      <c r="F61" s="28"/>
      <c r="G61" s="28"/>
      <c r="H61" s="28"/>
    </row>
    <row r="62" spans="3:8" ht="15">
      <c r="C62" s="20"/>
      <c r="D62" s="4"/>
      <c r="E62" s="154"/>
      <c r="F62" s="154"/>
      <c r="G62" s="28"/>
      <c r="H62" s="28"/>
    </row>
    <row r="63" spans="3:8" ht="15.75">
      <c r="C63" s="42" t="s">
        <v>13</v>
      </c>
      <c r="D63" s="4"/>
      <c r="E63" s="154"/>
      <c r="F63" s="154"/>
      <c r="G63" s="28"/>
      <c r="H63" s="28"/>
    </row>
    <row r="64" spans="2:8" ht="15.75">
      <c r="B64" s="16" t="s">
        <v>169</v>
      </c>
      <c r="D64" s="4"/>
      <c r="E64" s="198">
        <f>SUM(H10:H11)</f>
        <v>-1574043.162515576</v>
      </c>
      <c r="F64" s="36"/>
      <c r="G64" s="28"/>
      <c r="H64" s="28"/>
    </row>
    <row r="65" spans="2:8" ht="15.75">
      <c r="B65" s="16" t="s">
        <v>170</v>
      </c>
      <c r="D65" s="4"/>
      <c r="E65" s="198">
        <f>SUM(H15:H20)</f>
        <v>-563533.3872246151</v>
      </c>
      <c r="F65" s="36"/>
      <c r="G65" s="28"/>
      <c r="H65" s="28"/>
    </row>
    <row r="66" spans="2:8" ht="15.75">
      <c r="B66" s="16" t="s">
        <v>27</v>
      </c>
      <c r="D66" s="4"/>
      <c r="E66" s="198">
        <f>SUM(H25:H27)</f>
        <v>-3149701.248857883</v>
      </c>
      <c r="F66" s="36"/>
      <c r="G66" s="28"/>
      <c r="H66" s="28"/>
    </row>
    <row r="67" spans="3:8" ht="15.75">
      <c r="C67" s="16" t="s">
        <v>82</v>
      </c>
      <c r="D67" s="4"/>
      <c r="E67" s="198">
        <f>SUM(E64:E66)</f>
        <v>-5287277.798598073</v>
      </c>
      <c r="F67" s="28"/>
      <c r="G67" s="28"/>
      <c r="H67" s="28"/>
    </row>
    <row r="68" spans="3:8" ht="15">
      <c r="C68" s="20"/>
      <c r="D68" s="4"/>
      <c r="E68" s="198"/>
      <c r="F68" s="154"/>
      <c r="G68" s="28"/>
      <c r="H68" s="28"/>
    </row>
    <row r="69" spans="3:8" ht="15.75">
      <c r="C69" s="42" t="s">
        <v>81</v>
      </c>
      <c r="D69" s="4"/>
      <c r="E69" s="198"/>
      <c r="F69" s="154"/>
      <c r="G69" s="28"/>
      <c r="H69" s="28"/>
    </row>
    <row r="70" spans="2:8" ht="15.75">
      <c r="B70" s="16" t="s">
        <v>169</v>
      </c>
      <c r="D70" s="4"/>
      <c r="E70" s="198">
        <f>SUM(H38:H39)</f>
        <v>-297173.621993269</v>
      </c>
      <c r="F70" s="154"/>
      <c r="G70" s="28"/>
      <c r="H70" s="28"/>
    </row>
    <row r="71" spans="2:8" ht="15.75">
      <c r="B71" s="16" t="s">
        <v>170</v>
      </c>
      <c r="D71" s="4"/>
      <c r="E71" s="198">
        <f>SUM(H43:H48)</f>
        <v>-20958.149169230757</v>
      </c>
      <c r="F71" s="154"/>
      <c r="G71" s="28"/>
      <c r="H71" s="28"/>
    </row>
    <row r="72" spans="2:8" ht="15.75">
      <c r="B72" s="16" t="s">
        <v>27</v>
      </c>
      <c r="D72" s="4"/>
      <c r="E72" s="198">
        <f>SUM(H53:H55)</f>
        <v>-262693.6158401921</v>
      </c>
      <c r="F72" s="154"/>
      <c r="G72" s="28"/>
      <c r="H72" s="28"/>
    </row>
    <row r="73" spans="3:8" ht="15.75">
      <c r="C73" s="16" t="s">
        <v>82</v>
      </c>
      <c r="D73" s="4"/>
      <c r="E73" s="198">
        <f>SUM(E70:E72)</f>
        <v>-580825.3870026919</v>
      </c>
      <c r="F73" s="154"/>
      <c r="G73" s="28"/>
      <c r="H73" s="28"/>
    </row>
    <row r="74" spans="3:8" ht="15">
      <c r="C74" s="20"/>
      <c r="D74" s="4"/>
      <c r="E74" s="198"/>
      <c r="F74" s="154"/>
      <c r="G74" s="28"/>
      <c r="H74" s="28"/>
    </row>
    <row r="75" spans="3:8" ht="15.75">
      <c r="C75" s="42" t="s">
        <v>161</v>
      </c>
      <c r="D75" s="4"/>
      <c r="E75" s="198"/>
      <c r="F75" s="154"/>
      <c r="G75" s="28"/>
      <c r="H75" s="28"/>
    </row>
    <row r="76" spans="2:8" ht="15.75">
      <c r="B76" s="16" t="s">
        <v>169</v>
      </c>
      <c r="C76" s="16"/>
      <c r="D76" s="4"/>
      <c r="E76" s="198">
        <f>SUM(E64,E70)</f>
        <v>-1871216.784508845</v>
      </c>
      <c r="F76" s="154"/>
      <c r="G76" s="28"/>
      <c r="H76" s="28"/>
    </row>
    <row r="77" spans="2:8" ht="15.75">
      <c r="B77" s="16" t="s">
        <v>170</v>
      </c>
      <c r="C77" s="16"/>
      <c r="D77" s="4"/>
      <c r="E77" s="198">
        <f>SUM(E65,E71)</f>
        <v>-584491.5363938458</v>
      </c>
      <c r="F77" s="199"/>
      <c r="G77" s="28"/>
      <c r="H77" s="28"/>
    </row>
    <row r="78" spans="1:8" ht="15.75">
      <c r="A78" s="16"/>
      <c r="B78" s="16" t="s">
        <v>27</v>
      </c>
      <c r="C78" s="16"/>
      <c r="D78" s="4"/>
      <c r="E78" s="198">
        <f>SUM(E66,E72)</f>
        <v>-3412394.8646980748</v>
      </c>
      <c r="F78" s="28"/>
      <c r="G78" s="28"/>
      <c r="H78" s="28"/>
    </row>
    <row r="79" spans="2:8" ht="15.75">
      <c r="B79" s="16"/>
      <c r="C79" s="16" t="s">
        <v>82</v>
      </c>
      <c r="D79" s="4"/>
      <c r="E79" s="116">
        <f>SUM(E76:E78)</f>
        <v>-5868103.185600765</v>
      </c>
      <c r="F79" s="28"/>
      <c r="G79" s="28"/>
      <c r="H79" s="28"/>
    </row>
    <row r="80" spans="2:8" ht="15.75">
      <c r="B80" s="16"/>
      <c r="C80" s="16"/>
      <c r="D80" s="4"/>
      <c r="E80" s="116"/>
      <c r="F80" s="28"/>
      <c r="G80" s="28"/>
      <c r="H80" s="28"/>
    </row>
    <row r="81" spans="1:8" ht="15.75" thickBot="1">
      <c r="A81" s="26"/>
      <c r="B81" s="26"/>
      <c r="C81" s="216"/>
      <c r="D81" s="26"/>
      <c r="E81" s="217"/>
      <c r="F81" s="154"/>
      <c r="G81" s="28"/>
      <c r="H81" s="28"/>
    </row>
    <row r="82" spans="1:8" ht="16.5" thickTop="1">
      <c r="A82" s="16" t="s">
        <v>164</v>
      </c>
      <c r="C82" s="20"/>
      <c r="D82" s="4"/>
      <c r="E82" s="154"/>
      <c r="F82" s="154"/>
      <c r="G82" s="28"/>
      <c r="H82" s="28"/>
    </row>
    <row r="83" spans="4:8" ht="15">
      <c r="D83" s="4"/>
      <c r="E83" s="28"/>
      <c r="F83" s="28"/>
      <c r="G83" s="28"/>
      <c r="H83" s="28"/>
    </row>
    <row r="84" spans="1:8" ht="15.75">
      <c r="A84" s="4" t="s">
        <v>194</v>
      </c>
      <c r="B84" s="16"/>
      <c r="D84" s="4"/>
      <c r="E84" s="28"/>
      <c r="F84" s="28"/>
      <c r="G84" s="28"/>
      <c r="H84" s="28"/>
    </row>
    <row r="85" spans="1:8" ht="15.75">
      <c r="A85" s="4" t="s">
        <v>165</v>
      </c>
      <c r="B85" s="16"/>
      <c r="D85" s="4"/>
      <c r="E85" s="28"/>
      <c r="F85" s="28"/>
      <c r="G85" s="28"/>
      <c r="H85" s="28"/>
    </row>
    <row r="86" spans="1:8" ht="15.75">
      <c r="A86" s="4" t="s">
        <v>172</v>
      </c>
      <c r="B86" s="16"/>
      <c r="D86" s="4"/>
      <c r="E86" s="28"/>
      <c r="F86" s="28"/>
      <c r="G86" s="28"/>
      <c r="H86" s="28"/>
    </row>
    <row r="87" spans="1:8" ht="15">
      <c r="A87" s="4" t="s">
        <v>195</v>
      </c>
      <c r="C87" s="20"/>
      <c r="D87" s="4"/>
      <c r="E87" s="154"/>
      <c r="F87" s="154"/>
      <c r="G87" s="28"/>
      <c r="H87" s="28"/>
    </row>
    <row r="88" spans="1:8" ht="15">
      <c r="A88" s="4" t="s">
        <v>196</v>
      </c>
      <c r="C88" s="20"/>
      <c r="D88" s="4"/>
      <c r="E88" s="154"/>
      <c r="F88" s="154"/>
      <c r="G88" s="28"/>
      <c r="H88" s="28"/>
    </row>
    <row r="89" spans="3:8" ht="15">
      <c r="C89" s="20"/>
      <c r="D89" s="4"/>
      <c r="E89" s="154"/>
      <c r="F89" s="154"/>
      <c r="G89" s="28"/>
      <c r="H89" s="28"/>
    </row>
    <row r="90" spans="1:8" ht="15.75">
      <c r="A90" s="16"/>
      <c r="C90" s="18"/>
      <c r="D90" s="4"/>
      <c r="E90" s="29"/>
      <c r="F90" s="29"/>
      <c r="G90" s="28"/>
      <c r="H90" s="28"/>
    </row>
    <row r="91" spans="2:8" ht="15.75">
      <c r="B91" s="16"/>
      <c r="D91" s="4"/>
      <c r="E91" s="28"/>
      <c r="F91" s="28"/>
      <c r="G91" s="28"/>
      <c r="H91" s="28"/>
    </row>
    <row r="92" spans="2:8" ht="15.75">
      <c r="B92" s="16"/>
      <c r="D92" s="4"/>
      <c r="E92" s="28"/>
      <c r="F92" s="28"/>
      <c r="G92" s="28"/>
      <c r="H92" s="28"/>
    </row>
    <row r="93" spans="4:8" ht="15">
      <c r="D93" s="4"/>
      <c r="E93" s="28"/>
      <c r="F93" s="28"/>
      <c r="G93" s="28"/>
      <c r="H93" s="28"/>
    </row>
    <row r="94" spans="3:8" ht="15">
      <c r="C94" s="20"/>
      <c r="D94" s="4"/>
      <c r="E94" s="154"/>
      <c r="F94" s="154"/>
      <c r="G94" s="28"/>
      <c r="H94" s="28"/>
    </row>
    <row r="95" spans="4:8" ht="15">
      <c r="D95" s="4"/>
      <c r="E95" s="28"/>
      <c r="F95" s="28"/>
      <c r="G95" s="28"/>
      <c r="H95" s="28"/>
    </row>
    <row r="96" spans="2:8" ht="15.75">
      <c r="B96" s="16"/>
      <c r="D96" s="4"/>
      <c r="E96" s="28"/>
      <c r="F96" s="28"/>
      <c r="G96" s="28"/>
      <c r="H96" s="28"/>
    </row>
    <row r="97" spans="2:8" ht="15.75">
      <c r="B97" s="16"/>
      <c r="D97" s="4"/>
      <c r="E97" s="28"/>
      <c r="F97" s="28"/>
      <c r="G97" s="28"/>
      <c r="H97" s="28"/>
    </row>
    <row r="98" spans="2:8" ht="15.75">
      <c r="B98" s="16"/>
      <c r="D98" s="4"/>
      <c r="E98" s="28"/>
      <c r="F98" s="28"/>
      <c r="G98" s="28"/>
      <c r="H98" s="28"/>
    </row>
    <row r="99" spans="3:8" ht="15">
      <c r="C99" s="20"/>
      <c r="D99" s="4"/>
      <c r="E99" s="154"/>
      <c r="F99" s="154"/>
      <c r="G99" s="28"/>
      <c r="H99" s="28"/>
    </row>
    <row r="100" spans="3:8" ht="15">
      <c r="C100" s="20"/>
      <c r="D100" s="4"/>
      <c r="E100" s="154"/>
      <c r="F100" s="154"/>
      <c r="G100" s="28"/>
      <c r="H100" s="28"/>
    </row>
    <row r="101" spans="3:8" ht="15">
      <c r="C101" s="20"/>
      <c r="D101" s="4"/>
      <c r="E101" s="154"/>
      <c r="F101" s="154"/>
      <c r="G101" s="28"/>
      <c r="H101" s="28"/>
    </row>
    <row r="102" spans="1:8" ht="15.75">
      <c r="A102" s="16"/>
      <c r="C102" s="18"/>
      <c r="D102" s="4"/>
      <c r="E102" s="29"/>
      <c r="F102" s="29"/>
      <c r="G102" s="28"/>
      <c r="H102" s="28"/>
    </row>
    <row r="103" spans="2:8" ht="15.75">
      <c r="B103" s="16"/>
      <c r="D103" s="4"/>
      <c r="E103" s="28"/>
      <c r="F103" s="28"/>
      <c r="G103" s="28"/>
      <c r="H103" s="28"/>
    </row>
    <row r="104" spans="4:8" ht="15">
      <c r="D104" s="4"/>
      <c r="E104" s="28"/>
      <c r="F104" s="28"/>
      <c r="G104" s="28"/>
      <c r="H104" s="28"/>
    </row>
    <row r="105" spans="4:8" ht="15">
      <c r="D105" s="4"/>
      <c r="E105" s="28"/>
      <c r="F105" s="28"/>
      <c r="G105" s="28"/>
      <c r="H105" s="28"/>
    </row>
    <row r="106" spans="3:8" ht="15">
      <c r="C106" s="20"/>
      <c r="D106" s="4"/>
      <c r="E106" s="154"/>
      <c r="F106" s="154"/>
      <c r="G106" s="28"/>
      <c r="H106" s="28"/>
    </row>
    <row r="107" spans="3:8" ht="15">
      <c r="C107" s="20"/>
      <c r="D107" s="4"/>
      <c r="E107" s="154"/>
      <c r="F107" s="154"/>
      <c r="G107" s="28"/>
      <c r="H107" s="28"/>
    </row>
    <row r="108" spans="4:8" ht="15">
      <c r="D108" s="4"/>
      <c r="E108" s="28"/>
      <c r="F108" s="28"/>
      <c r="G108" s="28"/>
      <c r="H108" s="28"/>
    </row>
    <row r="109" spans="1:8" ht="15.75">
      <c r="A109" s="16"/>
      <c r="C109" s="20"/>
      <c r="D109" s="4"/>
      <c r="E109" s="28"/>
      <c r="F109" s="28"/>
      <c r="G109" s="28"/>
      <c r="H109" s="28"/>
    </row>
    <row r="110" spans="1:8" ht="15.75">
      <c r="A110" s="16"/>
      <c r="D110" s="4"/>
      <c r="E110" s="28"/>
      <c r="F110" s="28"/>
      <c r="G110" s="28"/>
      <c r="H110" s="28"/>
    </row>
    <row r="111" spans="1:8" ht="15.75">
      <c r="A111" s="30"/>
      <c r="D111" s="4"/>
      <c r="E111" s="28"/>
      <c r="F111" s="28"/>
      <c r="G111" s="28"/>
      <c r="H111" s="28"/>
    </row>
    <row r="112" spans="5:8" ht="15.75">
      <c r="E112" s="28"/>
      <c r="F112" s="28"/>
      <c r="G112" s="28"/>
      <c r="H112" s="28"/>
    </row>
    <row r="113" spans="5:8" ht="15.75">
      <c r="E113" s="28"/>
      <c r="F113" s="28"/>
      <c r="G113" s="28"/>
      <c r="H113" s="28"/>
    </row>
    <row r="114" spans="5:8" ht="15.75">
      <c r="E114" s="28"/>
      <c r="F114" s="28"/>
      <c r="G114" s="28"/>
      <c r="H114" s="28"/>
    </row>
    <row r="115" spans="5:8" ht="15.75">
      <c r="E115" s="28"/>
      <c r="F115" s="28"/>
      <c r="G115" s="28"/>
      <c r="H115" s="28"/>
    </row>
    <row r="116" spans="5:8" ht="15.75">
      <c r="E116" s="28"/>
      <c r="F116" s="28"/>
      <c r="G116" s="28"/>
      <c r="H116" s="28"/>
    </row>
    <row r="117" spans="5:8" ht="15.75">
      <c r="E117" s="28"/>
      <c r="F117" s="28"/>
      <c r="G117" s="28"/>
      <c r="H117" s="28"/>
    </row>
    <row r="118" spans="5:8" ht="15.75">
      <c r="E118" s="28"/>
      <c r="F118" s="28"/>
      <c r="G118" s="28"/>
      <c r="H118" s="28"/>
    </row>
    <row r="119" spans="5:8" ht="15.75">
      <c r="E119" s="28"/>
      <c r="F119" s="28"/>
      <c r="G119" s="28"/>
      <c r="H119" s="28"/>
    </row>
    <row r="120" spans="5:8" ht="15.75">
      <c r="E120" s="28"/>
      <c r="F120" s="28"/>
      <c r="G120" s="28"/>
      <c r="H120" s="28"/>
    </row>
    <row r="121" spans="5:8" ht="15.75">
      <c r="E121" s="28"/>
      <c r="F121" s="28"/>
      <c r="G121" s="28"/>
      <c r="H121" s="28"/>
    </row>
    <row r="122" spans="5:8" ht="15.75">
      <c r="E122" s="28"/>
      <c r="F122" s="28"/>
      <c r="G122" s="28"/>
      <c r="H122" s="28"/>
    </row>
    <row r="123" spans="5:8" ht="15.75">
      <c r="E123" s="28"/>
      <c r="F123" s="28"/>
      <c r="G123" s="28"/>
      <c r="H123" s="28"/>
    </row>
    <row r="124" spans="5:8" ht="15.75">
      <c r="E124" s="28"/>
      <c r="F124" s="28"/>
      <c r="G124" s="28"/>
      <c r="H124" s="28"/>
    </row>
    <row r="125" spans="5:8" ht="15.75">
      <c r="E125" s="28"/>
      <c r="F125" s="28"/>
      <c r="G125" s="28"/>
      <c r="H125" s="28"/>
    </row>
    <row r="126" spans="5:8" ht="15.75">
      <c r="E126" s="28"/>
      <c r="F126" s="28"/>
      <c r="G126" s="28"/>
      <c r="H126" s="28"/>
    </row>
    <row r="127" spans="5:8" ht="15.75">
      <c r="E127" s="28"/>
      <c r="F127" s="28"/>
      <c r="G127" s="28"/>
      <c r="H127" s="28"/>
    </row>
    <row r="128" spans="5:8" ht="15.75">
      <c r="E128" s="28"/>
      <c r="F128" s="28"/>
      <c r="G128" s="28"/>
      <c r="H128" s="28"/>
    </row>
    <row r="129" spans="5:8" ht="15.75">
      <c r="E129" s="28"/>
      <c r="F129" s="28"/>
      <c r="G129" s="28"/>
      <c r="H129" s="28"/>
    </row>
    <row r="130" spans="5:8" ht="15.75">
      <c r="E130" s="28"/>
      <c r="F130" s="28"/>
      <c r="G130" s="28"/>
      <c r="H130" s="28"/>
    </row>
    <row r="131" spans="5:8" ht="15.75">
      <c r="E131" s="28"/>
      <c r="F131" s="28"/>
      <c r="G131" s="28"/>
      <c r="H131" s="28"/>
    </row>
    <row r="132" spans="5:8" ht="15.75">
      <c r="E132" s="28"/>
      <c r="F132" s="28"/>
      <c r="G132" s="28"/>
      <c r="H132" s="28"/>
    </row>
    <row r="133" spans="5:8" ht="15.75">
      <c r="E133" s="28"/>
      <c r="F133" s="28"/>
      <c r="G133" s="28"/>
      <c r="H133" s="28"/>
    </row>
    <row r="134" spans="5:8" ht="15.75">
      <c r="E134" s="28"/>
      <c r="F134" s="28"/>
      <c r="G134" s="28"/>
      <c r="H134" s="28"/>
    </row>
    <row r="135" spans="5:8" ht="15.75">
      <c r="E135" s="28"/>
      <c r="F135" s="28"/>
      <c r="G135" s="28"/>
      <c r="H135" s="28"/>
    </row>
    <row r="136" spans="5:8" ht="15.75">
      <c r="E136" s="28"/>
      <c r="F136" s="28"/>
      <c r="G136" s="28"/>
      <c r="H136" s="28"/>
    </row>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indexed="11"/>
  </sheetPr>
  <dimension ref="A1:V185"/>
  <sheetViews>
    <sheetView zoomScale="75" zoomScaleNormal="75" zoomScalePageLayoutView="0" workbookViewId="0" topLeftCell="A1">
      <selection activeCell="A1" sqref="A1"/>
    </sheetView>
  </sheetViews>
  <sheetFormatPr defaultColWidth="8.88671875" defaultRowHeight="15.75"/>
  <cols>
    <col min="1" max="1" width="4.3359375" style="4" customWidth="1"/>
    <col min="2" max="2" width="3.5546875" style="4" customWidth="1"/>
    <col min="3" max="3" width="27.88671875" style="4" customWidth="1"/>
    <col min="4" max="4" width="14.77734375" style="4" customWidth="1"/>
    <col min="5" max="5" width="15.10546875" style="4" customWidth="1"/>
    <col min="6" max="7" width="15.10546875" style="4" bestFit="1" customWidth="1"/>
    <col min="8" max="8" width="7.6640625" style="4" customWidth="1"/>
    <col min="9" max="9" width="13.77734375" style="4" customWidth="1"/>
    <col min="10" max="10" width="14.10546875" style="4" customWidth="1"/>
    <col min="11" max="11" width="14.6640625" style="4" customWidth="1"/>
    <col min="12" max="12" width="12.21484375" style="4" bestFit="1" customWidth="1"/>
    <col min="13" max="13" width="4.3359375" style="4" customWidth="1"/>
    <col min="14" max="14" width="12.21484375" style="4" customWidth="1"/>
    <col min="15" max="15" width="12.77734375" style="4" customWidth="1"/>
    <col min="16" max="16" width="13.10546875" style="4" customWidth="1"/>
    <col min="17" max="17" width="13.5546875" style="4" bestFit="1" customWidth="1"/>
    <col min="18" max="18" width="3.99609375" style="4" customWidth="1"/>
    <col min="19" max="19" width="12.5546875" style="4" bestFit="1" customWidth="1"/>
    <col min="20" max="20" width="11.3359375" style="4" bestFit="1" customWidth="1"/>
    <col min="21" max="21" width="8.88671875" style="4" customWidth="1"/>
    <col min="22" max="22" width="16.4453125" style="4" customWidth="1"/>
    <col min="23" max="16384" width="8.88671875" style="4" customWidth="1"/>
  </cols>
  <sheetData>
    <row r="1" spans="1:17" ht="15.75">
      <c r="A1" s="36" t="s">
        <v>86</v>
      </c>
      <c r="Q1" s="67"/>
    </row>
    <row r="2" ht="15">
      <c r="Q2" s="67"/>
    </row>
    <row r="3" spans="4:14" ht="18.75">
      <c r="D3" s="16" t="s">
        <v>74</v>
      </c>
      <c r="I3" s="16" t="s">
        <v>75</v>
      </c>
      <c r="N3" s="16" t="s">
        <v>76</v>
      </c>
    </row>
    <row r="5" spans="1:17" ht="15.75">
      <c r="A5" s="17"/>
      <c r="B5" s="17"/>
      <c r="C5" s="12" t="s">
        <v>77</v>
      </c>
      <c r="D5" s="12" t="s">
        <v>4</v>
      </c>
      <c r="E5" s="12" t="s">
        <v>5</v>
      </c>
      <c r="F5" s="12" t="s">
        <v>6</v>
      </c>
      <c r="G5" s="12" t="s">
        <v>0</v>
      </c>
      <c r="H5" s="12"/>
      <c r="I5" s="12" t="s">
        <v>4</v>
      </c>
      <c r="J5" s="12" t="s">
        <v>5</v>
      </c>
      <c r="K5" s="12" t="s">
        <v>6</v>
      </c>
      <c r="L5" s="12" t="s">
        <v>0</v>
      </c>
      <c r="M5" s="17"/>
      <c r="N5" s="12" t="s">
        <v>4</v>
      </c>
      <c r="O5" s="12" t="s">
        <v>5</v>
      </c>
      <c r="P5" s="12" t="s">
        <v>6</v>
      </c>
      <c r="Q5" s="12" t="s">
        <v>0</v>
      </c>
    </row>
    <row r="6" spans="1:14" ht="15.75">
      <c r="A6" s="16" t="s">
        <v>1</v>
      </c>
      <c r="D6" s="18"/>
      <c r="E6" s="18"/>
      <c r="F6" s="18"/>
      <c r="G6" s="17"/>
      <c r="H6" s="17"/>
      <c r="I6" s="17"/>
      <c r="J6" s="17"/>
      <c r="K6" s="17"/>
      <c r="L6" s="17"/>
      <c r="M6" s="17"/>
      <c r="N6" s="19"/>
    </row>
    <row r="7" spans="2:21" ht="15.75">
      <c r="B7" s="16" t="s">
        <v>41</v>
      </c>
      <c r="D7" s="18"/>
      <c r="E7" s="18"/>
      <c r="F7" s="18"/>
      <c r="G7" s="18"/>
      <c r="H7" s="18"/>
      <c r="I7" s="18"/>
      <c r="J7" s="18"/>
      <c r="K7" s="18"/>
      <c r="L7" s="18"/>
      <c r="M7" s="18"/>
      <c r="N7" s="18"/>
      <c r="O7" s="18"/>
      <c r="P7" s="18"/>
      <c r="Q7" s="18"/>
      <c r="S7" s="28"/>
      <c r="T7" s="28"/>
      <c r="U7" s="16"/>
    </row>
    <row r="8" spans="3:20" ht="15">
      <c r="C8" s="4" t="s">
        <v>42</v>
      </c>
      <c r="D8" s="18">
        <f>+'L-F-P Com. Cap Weights'!D8*'L-F-P New Prices'!E11</f>
        <v>454160226.51000005</v>
      </c>
      <c r="E8" s="18">
        <f>+'L-F-P Com. Cap Weights'!E8*'L-F-P New Prices'!F11</f>
        <v>36916960.328</v>
      </c>
      <c r="F8" s="18">
        <f>+'L-F-P Com. Cap Weights'!F8*'L-F-P New Prices'!G11</f>
        <v>0</v>
      </c>
      <c r="G8" s="18"/>
      <c r="H8" s="18"/>
      <c r="I8" s="18">
        <f>+'L-F-P Com. Cap Weights'!I8*'L-F-P New Prices'!J11</f>
        <v>186206.88</v>
      </c>
      <c r="J8" s="18">
        <f>+'L-F-P Com. Cap Weights'!J8*'L-F-P New Prices'!K11</f>
        <v>111112.2</v>
      </c>
      <c r="K8" s="18">
        <f>+'L-F-P Com. Cap Weights'!K8*'L-F-P New Prices'!L11</f>
        <v>0</v>
      </c>
      <c r="L8" s="18"/>
      <c r="M8" s="18"/>
      <c r="N8" s="18">
        <f>+'L-F-P Com. Cap Weights'!N8*'L-F-P New Prices'!O11</f>
        <v>238949.85</v>
      </c>
      <c r="O8" s="18">
        <f>+'L-F-P Com. Cap Weights'!O8*'L-F-P New Prices'!P11</f>
        <v>110874.16999999998</v>
      </c>
      <c r="P8" s="18">
        <f>+'L-F-P Com. Cap Weights'!P8*'L-F-P New Prices'!Q11</f>
        <v>0</v>
      </c>
      <c r="Q8" s="18"/>
      <c r="S8" s="116"/>
      <c r="T8" s="28"/>
    </row>
    <row r="9" spans="3:20" ht="15">
      <c r="C9" s="4" t="s">
        <v>43</v>
      </c>
      <c r="D9" s="18">
        <f>+'L-F-P Com. Cap Weights'!D9*'L-F-P New Prices'!E12</f>
        <v>352152984.843</v>
      </c>
      <c r="E9" s="18">
        <f>+'L-F-P Com. Cap Weights'!E9*'L-F-P New Prices'!F12</f>
        <v>106982544.192</v>
      </c>
      <c r="F9" s="18">
        <f>+'L-F-P Com. Cap Weights'!F9*'L-F-P New Prices'!G12</f>
        <v>11196727.08</v>
      </c>
      <c r="G9" s="18"/>
      <c r="H9" s="18"/>
      <c r="I9" s="18">
        <f>+'L-F-P Com. Cap Weights'!I9*'L-F-P New Prices'!J12</f>
        <v>127886.86000000004</v>
      </c>
      <c r="J9" s="18">
        <f>+'L-F-P Com. Cap Weights'!J9*'L-F-P New Prices'!K12</f>
        <v>224946.54100000014</v>
      </c>
      <c r="K9" s="18">
        <f>+'L-F-P Com. Cap Weights'!K9*'L-F-P New Prices'!L12</f>
        <v>1675.6040000000005</v>
      </c>
      <c r="L9" s="18"/>
      <c r="M9" s="18"/>
      <c r="N9" s="18">
        <f>+'L-F-P Com. Cap Weights'!N9*'L-F-P New Prices'!O12</f>
        <v>190990.375</v>
      </c>
      <c r="O9" s="18">
        <f>+'L-F-P Com. Cap Weights'!O9*'L-F-P New Prices'!P12</f>
        <v>261044.504</v>
      </c>
      <c r="P9" s="18">
        <f>+'L-F-P Com. Cap Weights'!P9*'L-F-P New Prices'!Q12</f>
        <v>1781.065</v>
      </c>
      <c r="Q9" s="18"/>
      <c r="S9" s="116"/>
      <c r="T9" s="28"/>
    </row>
    <row r="10" spans="3:22" ht="15">
      <c r="C10" s="20" t="s">
        <v>44</v>
      </c>
      <c r="D10" s="18">
        <f>+'L-F-P Com. Cap Weights'!D10*'L-F-P New Prices'!E13</f>
        <v>1046011740.954</v>
      </c>
      <c r="E10" s="18">
        <f>+'L-F-P Com. Cap Weights'!E10*'L-F-P New Prices'!F13</f>
        <v>1703937673.865</v>
      </c>
      <c r="F10" s="18">
        <f>+'L-F-P Com. Cap Weights'!F10*'L-F-P New Prices'!G13</f>
        <v>970652027.072</v>
      </c>
      <c r="G10" s="18"/>
      <c r="H10" s="18"/>
      <c r="I10" s="18">
        <f>+'L-F-P Com. Cap Weights'!I10*'L-F-P New Prices'!J13</f>
        <v>430917.40900000016</v>
      </c>
      <c r="J10" s="18">
        <f>+'L-F-P Com. Cap Weights'!J10*'L-F-P New Prices'!K13</f>
        <v>3870846.2100000004</v>
      </c>
      <c r="K10" s="18">
        <f>+'L-F-P Com. Cap Weights'!K10*'L-F-P New Prices'!L13</f>
        <v>467406.79000000015</v>
      </c>
      <c r="L10" s="18"/>
      <c r="M10" s="18"/>
      <c r="N10" s="18">
        <f>+'L-F-P Com. Cap Weights'!N10*'L-F-P New Prices'!O13</f>
        <v>657967.95</v>
      </c>
      <c r="O10" s="18">
        <f>+'L-F-P Com. Cap Weights'!O10*'L-F-P New Prices'!P13</f>
        <v>4614734.301999999</v>
      </c>
      <c r="P10" s="18">
        <f>+'L-F-P Com. Cap Weights'!P10*'L-F-P New Prices'!Q13</f>
        <v>508165.504</v>
      </c>
      <c r="Q10" s="18"/>
      <c r="S10" s="116"/>
      <c r="T10" s="28"/>
      <c r="V10" s="20"/>
    </row>
    <row r="11" spans="3:22" ht="15">
      <c r="C11" s="20" t="s">
        <v>45</v>
      </c>
      <c r="D11" s="18">
        <f>+'L-F-P Com. Cap Weights'!D11*'L-F-P New Prices'!E14</f>
        <v>595576766.646</v>
      </c>
      <c r="E11" s="18">
        <f>+'L-F-P Com. Cap Weights'!E11*'L-F-P New Prices'!F14</f>
        <v>889825412.3160001</v>
      </c>
      <c r="F11" s="18">
        <f>+'L-F-P Com. Cap Weights'!F11*'L-F-P New Prices'!G14</f>
        <v>3220081960.48</v>
      </c>
      <c r="G11" s="18"/>
      <c r="H11" s="18"/>
      <c r="I11" s="18">
        <f>+'L-F-P Com. Cap Weights'!I11*'L-F-P New Prices'!J14</f>
        <v>102502.51000000005</v>
      </c>
      <c r="J11" s="18">
        <f>+'L-F-P Com. Cap Weights'!J11*'L-F-P New Prices'!K14</f>
        <v>2173432.5220000017</v>
      </c>
      <c r="K11" s="18">
        <f>+'L-F-P Com. Cap Weights'!K11*'L-F-P New Prices'!L14</f>
        <v>941991.4850000002</v>
      </c>
      <c r="L11" s="18"/>
      <c r="M11" s="18"/>
      <c r="N11" s="18">
        <f>+'L-F-P Com. Cap Weights'!N11*'L-F-P New Prices'!O14</f>
        <v>190966.44999999998</v>
      </c>
      <c r="O11" s="18">
        <f>+'L-F-P Com. Cap Weights'!O11*'L-F-P New Prices'!P14</f>
        <v>3152074.226</v>
      </c>
      <c r="P11" s="18">
        <f>+'L-F-P Com. Cap Weights'!P11*'L-F-P New Prices'!Q14</f>
        <v>1248831.078</v>
      </c>
      <c r="Q11" s="18"/>
      <c r="S11" s="116"/>
      <c r="T11" s="28"/>
      <c r="V11" s="20"/>
    </row>
    <row r="12" spans="3:22" ht="15">
      <c r="C12" s="20"/>
      <c r="D12" s="18"/>
      <c r="E12" s="18"/>
      <c r="F12" s="18"/>
      <c r="G12" s="18"/>
      <c r="H12" s="18"/>
      <c r="I12" s="18"/>
      <c r="J12" s="18"/>
      <c r="K12" s="18"/>
      <c r="L12" s="18"/>
      <c r="M12" s="18"/>
      <c r="N12" s="18"/>
      <c r="O12" s="18"/>
      <c r="P12" s="18"/>
      <c r="Q12" s="18"/>
      <c r="S12" s="116"/>
      <c r="T12" s="28"/>
      <c r="V12" s="20"/>
    </row>
    <row r="13" spans="2:21" ht="15.75">
      <c r="B13" s="16" t="s">
        <v>46</v>
      </c>
      <c r="D13" s="18"/>
      <c r="E13" s="18"/>
      <c r="F13" s="18"/>
      <c r="G13" s="18"/>
      <c r="H13" s="18"/>
      <c r="I13" s="18"/>
      <c r="J13" s="18"/>
      <c r="K13" s="18"/>
      <c r="L13" s="18"/>
      <c r="M13" s="18"/>
      <c r="N13" s="18"/>
      <c r="O13" s="18"/>
      <c r="P13" s="18"/>
      <c r="Q13" s="18"/>
      <c r="S13" s="116"/>
      <c r="T13" s="28"/>
      <c r="U13" s="16"/>
    </row>
    <row r="14" spans="2:21" ht="15.75">
      <c r="B14" s="16"/>
      <c r="C14" s="4" t="s">
        <v>42</v>
      </c>
      <c r="D14" s="18">
        <f>+'L-F-P Com. Cap Weights'!D14*'L-F-P New Prices'!E17</f>
        <v>91854865.53627998</v>
      </c>
      <c r="E14" s="18">
        <f>+'L-F-P Com. Cap Weights'!E14*'L-F-P New Prices'!F17</f>
        <v>19262382.933493443</v>
      </c>
      <c r="F14" s="18">
        <f>+'L-F-P Com. Cap Weights'!F14*'L-F-P New Prices'!G17</f>
        <v>0</v>
      </c>
      <c r="G14" s="18"/>
      <c r="H14" s="18"/>
      <c r="I14" s="18"/>
      <c r="J14" s="18"/>
      <c r="K14" s="18"/>
      <c r="L14" s="18"/>
      <c r="M14" s="18"/>
      <c r="N14" s="18"/>
      <c r="O14" s="18"/>
      <c r="P14" s="18"/>
      <c r="Q14" s="18"/>
      <c r="S14" s="116"/>
      <c r="T14" s="28"/>
      <c r="U14" s="16"/>
    </row>
    <row r="15" spans="2:21" ht="15.75">
      <c r="B15" s="16"/>
      <c r="C15" s="4" t="s">
        <v>43</v>
      </c>
      <c r="D15" s="18">
        <f>+'L-F-P Com. Cap Weights'!D15*'L-F-P New Prices'!E18</f>
        <v>138496962.2488749</v>
      </c>
      <c r="E15" s="18">
        <f>+'L-F-P Com. Cap Weights'!E15*'L-F-P New Prices'!F18</f>
        <v>58595365.15743234</v>
      </c>
      <c r="F15" s="18">
        <f>+'L-F-P Com. Cap Weights'!F15*'L-F-P New Prices'!G18</f>
        <v>74731842.42364348</v>
      </c>
      <c r="G15" s="18"/>
      <c r="H15" s="18"/>
      <c r="I15" s="18"/>
      <c r="J15" s="18"/>
      <c r="K15" s="18"/>
      <c r="L15" s="18"/>
      <c r="M15" s="18"/>
      <c r="N15" s="18"/>
      <c r="O15" s="18"/>
      <c r="P15" s="18"/>
      <c r="Q15" s="18"/>
      <c r="S15" s="116"/>
      <c r="T15" s="28"/>
      <c r="U15" s="16"/>
    </row>
    <row r="16" spans="2:20" ht="15.75">
      <c r="B16" s="16"/>
      <c r="D16" s="18"/>
      <c r="E16" s="18"/>
      <c r="F16" s="18"/>
      <c r="G16" s="18"/>
      <c r="H16" s="18"/>
      <c r="I16" s="18"/>
      <c r="J16" s="18"/>
      <c r="K16" s="18"/>
      <c r="L16" s="18"/>
      <c r="M16" s="18"/>
      <c r="N16" s="18"/>
      <c r="O16" s="18"/>
      <c r="P16" s="18"/>
      <c r="Q16" s="18"/>
      <c r="S16" s="116"/>
      <c r="T16" s="28"/>
    </row>
    <row r="17" spans="2:20" ht="15.75">
      <c r="B17" s="16" t="s">
        <v>47</v>
      </c>
      <c r="D17" s="18"/>
      <c r="E17" s="18"/>
      <c r="F17" s="18"/>
      <c r="G17" s="18"/>
      <c r="H17" s="18"/>
      <c r="I17" s="18"/>
      <c r="J17" s="18"/>
      <c r="K17" s="18"/>
      <c r="L17" s="18"/>
      <c r="M17" s="18"/>
      <c r="N17" s="18"/>
      <c r="O17" s="18"/>
      <c r="P17" s="18"/>
      <c r="Q17" s="18"/>
      <c r="S17" s="116"/>
      <c r="T17" s="116"/>
    </row>
    <row r="18" spans="2:20" ht="15.75">
      <c r="B18" s="16"/>
      <c r="C18" s="4" t="s">
        <v>48</v>
      </c>
      <c r="D18" s="18">
        <f>+'L-F-P Com. Cap Weights'!D18*'L-F-P New Prices'!E21</f>
        <v>7779151.809321184</v>
      </c>
      <c r="E18" s="18">
        <f>+'L-F-P Com. Cap Weights'!E18*'L-F-P New Prices'!F21</f>
        <v>457677.7787763094</v>
      </c>
      <c r="F18" s="18">
        <f>+'L-F-P Com. Cap Weights'!F18*'L-F-P New Prices'!G21</f>
        <v>0</v>
      </c>
      <c r="G18" s="18"/>
      <c r="H18" s="18"/>
      <c r="I18" s="18"/>
      <c r="J18" s="18"/>
      <c r="K18" s="18"/>
      <c r="L18" s="18"/>
      <c r="M18" s="18"/>
      <c r="N18" s="18"/>
      <c r="O18" s="18"/>
      <c r="P18" s="18"/>
      <c r="Q18" s="18"/>
      <c r="S18" s="116"/>
      <c r="T18" s="28"/>
    </row>
    <row r="19" spans="2:20" ht="15.75">
      <c r="B19" s="16"/>
      <c r="C19" s="4" t="s">
        <v>49</v>
      </c>
      <c r="D19" s="18">
        <f>+'L-F-P Com. Cap Weights'!D19*'L-F-P New Prices'!E22</f>
        <v>5398234.755117241</v>
      </c>
      <c r="E19" s="18">
        <f>+'L-F-P Com. Cap Weights'!E19*'L-F-P New Prices'!F22</f>
        <v>667394.9246905528</v>
      </c>
      <c r="F19" s="18">
        <f>+'L-F-P Com. Cap Weights'!F19*'L-F-P New Prices'!G22</f>
        <v>395168.1221395452</v>
      </c>
      <c r="G19" s="18"/>
      <c r="H19" s="18"/>
      <c r="I19" s="18"/>
      <c r="J19" s="18"/>
      <c r="K19" s="18"/>
      <c r="L19" s="18"/>
      <c r="M19" s="18"/>
      <c r="N19" s="18"/>
      <c r="O19" s="18"/>
      <c r="P19" s="18"/>
      <c r="Q19" s="18"/>
      <c r="S19" s="116"/>
      <c r="T19" s="28"/>
    </row>
    <row r="20" spans="3:20" ht="15">
      <c r="C20" s="20" t="s">
        <v>44</v>
      </c>
      <c r="D20" s="18">
        <f>+'L-F-P Com. Cap Weights'!D20*'L-F-P New Prices'!E23</f>
        <v>5688181.721039223</v>
      </c>
      <c r="E20" s="18">
        <f>+'L-F-P Com. Cap Weights'!E20*'L-F-P New Prices'!F23</f>
        <v>2339503.0638084</v>
      </c>
      <c r="F20" s="18">
        <f>+'L-F-P Com. Cap Weights'!F20*'L-F-P New Prices'!G23</f>
        <v>2588383.0580047052</v>
      </c>
      <c r="G20" s="18"/>
      <c r="H20" s="18"/>
      <c r="I20" s="18"/>
      <c r="J20" s="18"/>
      <c r="K20" s="18"/>
      <c r="L20" s="18"/>
      <c r="M20" s="18"/>
      <c r="N20" s="18"/>
      <c r="O20" s="18"/>
      <c r="P20" s="18"/>
      <c r="Q20" s="18"/>
      <c r="S20" s="116"/>
      <c r="T20" s="28"/>
    </row>
    <row r="21" spans="3:20" ht="15">
      <c r="C21" s="20" t="s">
        <v>45</v>
      </c>
      <c r="D21" s="18">
        <f>+'L-F-P Com. Cap Weights'!D21*'L-F-P New Prices'!E24</f>
        <v>4584466.012655607</v>
      </c>
      <c r="E21" s="18">
        <f>+'L-F-P Com. Cap Weights'!E21*'L-F-P New Prices'!F24</f>
        <v>841708.166665166</v>
      </c>
      <c r="F21" s="18">
        <f>+'L-F-P Com. Cap Weights'!F21*'L-F-P New Prices'!G24</f>
        <v>2249487.4146154695</v>
      </c>
      <c r="G21" s="18"/>
      <c r="H21" s="18"/>
      <c r="I21" s="18"/>
      <c r="J21" s="18"/>
      <c r="K21" s="18"/>
      <c r="L21" s="18"/>
      <c r="M21" s="18"/>
      <c r="N21" s="18"/>
      <c r="O21" s="18"/>
      <c r="P21" s="18"/>
      <c r="Q21" s="18"/>
      <c r="S21" s="116"/>
      <c r="T21" s="28"/>
    </row>
    <row r="22" spans="3:20" ht="15">
      <c r="C22" s="20"/>
      <c r="D22" s="18"/>
      <c r="E22" s="18"/>
      <c r="F22" s="18"/>
      <c r="G22" s="18"/>
      <c r="H22" s="18"/>
      <c r="I22" s="18"/>
      <c r="J22" s="18"/>
      <c r="K22" s="18"/>
      <c r="L22" s="18"/>
      <c r="M22" s="18"/>
      <c r="N22" s="18"/>
      <c r="O22" s="18"/>
      <c r="P22" s="18"/>
      <c r="Q22" s="18"/>
      <c r="S22" s="116"/>
      <c r="T22" s="28"/>
    </row>
    <row r="23" spans="1:20" ht="15.75">
      <c r="A23" s="16" t="s">
        <v>3</v>
      </c>
      <c r="D23" s="18"/>
      <c r="E23" s="18"/>
      <c r="F23" s="18"/>
      <c r="G23" s="18"/>
      <c r="H23" s="18"/>
      <c r="I23" s="18"/>
      <c r="J23" s="18"/>
      <c r="K23" s="18"/>
      <c r="L23" s="18"/>
      <c r="M23" s="18"/>
      <c r="N23" s="18"/>
      <c r="O23" s="18"/>
      <c r="P23" s="18"/>
      <c r="Q23" s="18"/>
      <c r="S23" s="28"/>
      <c r="T23" s="28"/>
    </row>
    <row r="24" spans="2:17" ht="15.75">
      <c r="B24" s="16" t="s">
        <v>41</v>
      </c>
      <c r="D24" s="18"/>
      <c r="E24" s="18"/>
      <c r="F24" s="18"/>
      <c r="G24" s="18"/>
      <c r="H24" s="18"/>
      <c r="I24" s="18"/>
      <c r="J24" s="18"/>
      <c r="K24" s="18"/>
      <c r="L24" s="18"/>
      <c r="M24" s="18"/>
      <c r="N24" s="18"/>
      <c r="O24" s="18"/>
      <c r="P24" s="18"/>
      <c r="Q24" s="18"/>
    </row>
    <row r="25" spans="2:17" ht="15.75">
      <c r="B25" s="16"/>
      <c r="C25" s="4" t="s">
        <v>48</v>
      </c>
      <c r="D25" s="18">
        <f>+'L-F-P Com. Cap Weights'!D25*'L-F-P New Prices'!E28</f>
        <v>11458887.00248359</v>
      </c>
      <c r="E25" s="18">
        <f>+'L-F-P Com. Cap Weights'!E25*'L-F-P New Prices'!F28</f>
        <v>510086.9396280285</v>
      </c>
      <c r="F25" s="18">
        <f>+'L-F-P Com. Cap Weights'!F25*'L-F-P New Prices'!G28</f>
        <v>0</v>
      </c>
      <c r="G25" s="18"/>
      <c r="H25" s="18"/>
      <c r="I25" s="18">
        <f>+'L-F-P Com. Cap Weights'!I25*'L-F-P New Prices'!J28</f>
        <v>13371874.55756638</v>
      </c>
      <c r="J25" s="18">
        <f>+'L-F-P Com. Cap Weights'!J25*'L-F-P New Prices'!K28</f>
        <v>482291.266206418</v>
      </c>
      <c r="K25" s="18">
        <f>+'L-F-P Com. Cap Weights'!K25*'L-F-P New Prices'!L28</f>
        <v>0</v>
      </c>
      <c r="L25" s="18"/>
      <c r="M25" s="18"/>
      <c r="N25" s="18">
        <f>+'L-F-P Com. Cap Weights'!N25*'L-F-P New Prices'!O28</f>
        <v>12105463.504179448</v>
      </c>
      <c r="O25" s="18">
        <f>+'L-F-P Com. Cap Weights'!O25*'L-F-P New Prices'!P28</f>
        <v>332751.3228409904</v>
      </c>
      <c r="P25" s="18">
        <f>+'L-F-P Com. Cap Weights'!P25*'L-F-P New Prices'!Q28</f>
        <v>0</v>
      </c>
      <c r="Q25" s="18"/>
    </row>
    <row r="26" spans="2:17" ht="15.75">
      <c r="B26" s="16"/>
      <c r="C26" s="4" t="s">
        <v>49</v>
      </c>
      <c r="D26" s="18">
        <f>+'L-F-P Com. Cap Weights'!D26*'L-F-P New Prices'!E29</f>
        <v>27831593.473147128</v>
      </c>
      <c r="E26" s="18">
        <f>+'L-F-P Com. Cap Weights'!E26*'L-F-P New Prices'!F29</f>
        <v>675542.347221063</v>
      </c>
      <c r="F26" s="18">
        <f>+'L-F-P Com. Cap Weights'!F26*'L-F-P New Prices'!G29</f>
        <v>106282.345</v>
      </c>
      <c r="G26" s="18"/>
      <c r="H26" s="18"/>
      <c r="I26" s="18">
        <f>+'L-F-P Com. Cap Weights'!I26*'L-F-P New Prices'!J29</f>
        <v>27694560.333369065</v>
      </c>
      <c r="J26" s="18">
        <f>+'L-F-P Com. Cap Weights'!J26*'L-F-P New Prices'!K29</f>
        <v>1393747.0197301835</v>
      </c>
      <c r="K26" s="18">
        <f>+'L-F-P Com. Cap Weights'!K26*'L-F-P New Prices'!L29</f>
        <v>94452.62400000001</v>
      </c>
      <c r="L26" s="18"/>
      <c r="M26" s="18"/>
      <c r="N26" s="18">
        <f>+'L-F-P Com. Cap Weights'!N26*'L-F-P New Prices'!O29</f>
        <v>25343458.84582055</v>
      </c>
      <c r="O26" s="18">
        <f>+'L-F-P Com. Cap Weights'!O26*'L-F-P New Prices'!P29</f>
        <v>1098574.4431590096</v>
      </c>
      <c r="P26" s="18">
        <f>+'L-F-P Com. Cap Weights'!P26*'L-F-P New Prices'!Q29</f>
        <v>70723.015</v>
      </c>
      <c r="Q26" s="18"/>
    </row>
    <row r="27" spans="3:17" ht="15">
      <c r="C27" s="20" t="s">
        <v>44</v>
      </c>
      <c r="D27" s="18">
        <f>+'L-F-P Com. Cap Weights'!D27*'L-F-P New Prices'!E30</f>
        <v>217789861.42379656</v>
      </c>
      <c r="E27" s="18">
        <f>+'L-F-P Com. Cap Weights'!E27*'L-F-P New Prices'!F30</f>
        <v>134812575.86754507</v>
      </c>
      <c r="F27" s="18">
        <f>+'L-F-P Com. Cap Weights'!F27*'L-F-P New Prices'!G30</f>
        <v>54866170.96245452</v>
      </c>
      <c r="G27" s="18"/>
      <c r="H27" s="18"/>
      <c r="I27" s="18">
        <f>+'L-F-P Com. Cap Weights'!I27*'L-F-P New Prices'!J30</f>
        <v>133638878.69608289</v>
      </c>
      <c r="J27" s="18">
        <f>+'L-F-P Com. Cap Weights'!J27*'L-F-P New Prices'!K30</f>
        <v>108248973.75743976</v>
      </c>
      <c r="K27" s="18">
        <f>+'L-F-P Com. Cap Weights'!K27*'L-F-P New Prices'!L30</f>
        <v>62077079.777002834</v>
      </c>
      <c r="L27" s="18"/>
      <c r="M27" s="18"/>
      <c r="N27" s="18">
        <f>+'L-F-P Com. Cap Weights'!N27*'L-F-P New Prices'!O30</f>
        <v>142179680.0906054</v>
      </c>
      <c r="O27" s="18">
        <f>+'L-F-P Com. Cap Weights'!O27*'L-F-P New Prices'!P30</f>
        <v>83442439.62846462</v>
      </c>
      <c r="P27" s="18">
        <f>+'L-F-P Com. Cap Weights'!P27*'L-F-P New Prices'!Q30</f>
        <v>44127664.66546941</v>
      </c>
      <c r="Q27" s="18"/>
    </row>
    <row r="28" spans="3:17" ht="15">
      <c r="C28" s="20" t="s">
        <v>45</v>
      </c>
      <c r="D28" s="18">
        <f>+'L-F-P Com. Cap Weights'!D28*'L-F-P New Prices'!E31</f>
        <v>136422682.10226405</v>
      </c>
      <c r="E28" s="18">
        <f>+'L-F-P Com. Cap Weights'!E28*'L-F-P New Prices'!F31</f>
        <v>248254851.5236196</v>
      </c>
      <c r="F28" s="18">
        <f>+'L-F-P Com. Cap Weights'!F28*'L-F-P New Prices'!G31</f>
        <v>377861821.7863368</v>
      </c>
      <c r="G28" s="18"/>
      <c r="H28" s="18"/>
      <c r="I28" s="18">
        <f>+'L-F-P Com. Cap Weights'!I28*'L-F-P New Prices'!J31</f>
        <v>91653441.90417819</v>
      </c>
      <c r="J28" s="18">
        <f>+'L-F-P Com. Cap Weights'!J28*'L-F-P New Prices'!K31</f>
        <v>140925208.49984258</v>
      </c>
      <c r="K28" s="18">
        <f>+'L-F-P Com. Cap Weights'!K28*'L-F-P New Prices'!L31</f>
        <v>375961120.53269947</v>
      </c>
      <c r="L28" s="18"/>
      <c r="M28" s="18"/>
      <c r="N28" s="18">
        <f>+'L-F-P Com. Cap Weights'!N28*'L-F-P New Prices'!O31</f>
        <v>144013090.43439457</v>
      </c>
      <c r="O28" s="18">
        <f>+'L-F-P Com. Cap Weights'!O28*'L-F-P New Prices'!P31</f>
        <v>140073185.24153537</v>
      </c>
      <c r="P28" s="18">
        <f>+'L-F-P Com. Cap Weights'!P28*'L-F-P New Prices'!Q31</f>
        <v>346831052.4065306</v>
      </c>
      <c r="Q28" s="18"/>
    </row>
    <row r="29" spans="4:17" ht="15">
      <c r="D29" s="18"/>
      <c r="E29" s="18"/>
      <c r="F29" s="18"/>
      <c r="G29" s="18"/>
      <c r="H29" s="18"/>
      <c r="I29" s="18"/>
      <c r="J29" s="18"/>
      <c r="K29" s="18"/>
      <c r="L29" s="18"/>
      <c r="M29" s="18"/>
      <c r="N29" s="18"/>
      <c r="O29" s="18"/>
      <c r="P29" s="18"/>
      <c r="Q29" s="18"/>
    </row>
    <row r="30" spans="2:17" ht="15.75">
      <c r="B30" s="16" t="s">
        <v>50</v>
      </c>
      <c r="D30" s="18"/>
      <c r="E30" s="18"/>
      <c r="F30" s="18"/>
      <c r="G30" s="18"/>
      <c r="H30" s="18"/>
      <c r="I30" s="18"/>
      <c r="J30" s="18"/>
      <c r="K30" s="18"/>
      <c r="L30" s="18"/>
      <c r="M30" s="18"/>
      <c r="N30" s="18"/>
      <c r="O30" s="18"/>
      <c r="P30" s="18"/>
      <c r="Q30" s="18"/>
    </row>
    <row r="31" spans="2:17" ht="15.75">
      <c r="B31" s="16"/>
      <c r="C31" s="4" t="s">
        <v>48</v>
      </c>
      <c r="D31" s="18">
        <f>+'L-F-P Com. Cap Weights'!D31*'L-F-P New Prices'!E34</f>
        <v>19610398.872</v>
      </c>
      <c r="E31" s="18">
        <f>+'L-F-P Com. Cap Weights'!E31*'L-F-P New Prices'!F34</f>
        <v>518649.96</v>
      </c>
      <c r="F31" s="18">
        <f>+'L-F-P Com. Cap Weights'!F31*'L-F-P New Prices'!G34</f>
        <v>0</v>
      </c>
      <c r="G31" s="18"/>
      <c r="H31" s="18"/>
      <c r="I31" s="18">
        <f>+'L-F-P Com. Cap Weights'!I31*'L-F-P New Prices'!J34</f>
        <v>18303644.592</v>
      </c>
      <c r="J31" s="18">
        <f>+'L-F-P Com. Cap Weights'!J31*'L-F-P New Prices'!K34</f>
        <v>220566.02399999998</v>
      </c>
      <c r="K31" s="18">
        <f>+'L-F-P Com. Cap Weights'!K31*'L-F-P New Prices'!L34</f>
        <v>0</v>
      </c>
      <c r="L31" s="18"/>
      <c r="M31" s="18"/>
      <c r="N31" s="18">
        <f>+'L-F-P Com. Cap Weights'!N31*'L-F-P New Prices'!O34</f>
        <v>14493738.174999999</v>
      </c>
      <c r="O31" s="18">
        <f>+'L-F-P Com. Cap Weights'!O31*'L-F-P New Prices'!P34</f>
        <v>130777.4</v>
      </c>
      <c r="P31" s="18">
        <f>+'L-F-P Com. Cap Weights'!P31*'L-F-P New Prices'!Q34</f>
        <v>0</v>
      </c>
      <c r="Q31" s="18"/>
    </row>
    <row r="32" spans="2:17" ht="15.75">
      <c r="B32" s="16"/>
      <c r="C32" s="4" t="s">
        <v>49</v>
      </c>
      <c r="D32" s="18">
        <f>+'L-F-P Com. Cap Weights'!D32*'L-F-P New Prices'!E35</f>
        <v>10078990.477</v>
      </c>
      <c r="E32" s="18">
        <f>+'L-F-P Com. Cap Weights'!E32*'L-F-P New Prices'!F35</f>
        <v>771026.1749999999</v>
      </c>
      <c r="F32" s="18">
        <f>+'L-F-P Com. Cap Weights'!F32*'L-F-P New Prices'!G35</f>
        <v>1349923.246</v>
      </c>
      <c r="G32" s="18"/>
      <c r="H32" s="18"/>
      <c r="I32" s="18">
        <f>+'L-F-P Com. Cap Weights'!I32*'L-F-P New Prices'!J35</f>
        <v>7419732.302</v>
      </c>
      <c r="J32" s="18">
        <f>+'L-F-P Com. Cap Weights'!J32*'L-F-P New Prices'!K35</f>
        <v>413082.991</v>
      </c>
      <c r="K32" s="18">
        <f>+'L-F-P Com. Cap Weights'!K32*'L-F-P New Prices'!L35</f>
        <v>464357.16599999997</v>
      </c>
      <c r="L32" s="18"/>
      <c r="M32" s="18"/>
      <c r="N32" s="18">
        <f>+'L-F-P Com. Cap Weights'!N32*'L-F-P New Prices'!O35</f>
        <v>6177400.925</v>
      </c>
      <c r="O32" s="18">
        <f>+'L-F-P Com. Cap Weights'!O32*'L-F-P New Prices'!P35</f>
        <v>269328.38399999996</v>
      </c>
      <c r="P32" s="18">
        <f>+'L-F-P Com. Cap Weights'!P32*'L-F-P New Prices'!Q35</f>
        <v>269088.677</v>
      </c>
      <c r="Q32" s="18"/>
    </row>
    <row r="33" spans="3:17" ht="15">
      <c r="C33" s="20" t="s">
        <v>44</v>
      </c>
      <c r="D33" s="18">
        <f>+'L-F-P Com. Cap Weights'!D33*'L-F-P New Prices'!E36</f>
        <v>14966277.776</v>
      </c>
      <c r="E33" s="18">
        <f>+'L-F-P Com. Cap Weights'!E33*'L-F-P New Prices'!F36</f>
        <v>8988700.65</v>
      </c>
      <c r="F33" s="18">
        <f>+'L-F-P Com. Cap Weights'!F33*'L-F-P New Prices'!G36</f>
        <v>13381413.009000001</v>
      </c>
      <c r="G33" s="18"/>
      <c r="H33" s="18"/>
      <c r="I33" s="18">
        <f>+'L-F-P Com. Cap Weights'!I33*'L-F-P New Prices'!J36</f>
        <v>11932445.88</v>
      </c>
      <c r="J33" s="18">
        <f>+'L-F-P Com. Cap Weights'!J33*'L-F-P New Prices'!K36</f>
        <v>5948694.204</v>
      </c>
      <c r="K33" s="18">
        <f>+'L-F-P Com. Cap Weights'!K33*'L-F-P New Prices'!L36</f>
        <v>9949806.862</v>
      </c>
      <c r="L33" s="18"/>
      <c r="M33" s="18"/>
      <c r="N33" s="18">
        <f>+'L-F-P Com. Cap Weights'!N33*'L-F-P New Prices'!O36</f>
        <v>11542524.174999999</v>
      </c>
      <c r="O33" s="18">
        <f>+'L-F-P Com. Cap Weights'!O33*'L-F-P New Prices'!P36</f>
        <v>4100716.1759999995</v>
      </c>
      <c r="P33" s="18">
        <f>+'L-F-P Com. Cap Weights'!P33*'L-F-P New Prices'!Q36</f>
        <v>6698907.039</v>
      </c>
      <c r="Q33" s="18"/>
    </row>
    <row r="34" spans="3:17" ht="15">
      <c r="C34" s="20" t="s">
        <v>45</v>
      </c>
      <c r="D34" s="18">
        <f>+'L-F-P Com. Cap Weights'!D34*'L-F-P New Prices'!E37</f>
        <v>11019515.943</v>
      </c>
      <c r="E34" s="18">
        <f>+'L-F-P Com. Cap Weights'!E34*'L-F-P New Prices'!F37</f>
        <v>7400251.007999999</v>
      </c>
      <c r="F34" s="18">
        <f>+'L-F-P Com. Cap Weights'!F34*'L-F-P New Prices'!G37</f>
        <v>20595726.144</v>
      </c>
      <c r="G34" s="18"/>
      <c r="H34" s="18"/>
      <c r="I34" s="18">
        <f>+'L-F-P Com. Cap Weights'!I34*'L-F-P New Prices'!J37</f>
        <v>4974231.542</v>
      </c>
      <c r="J34" s="18">
        <f>+'L-F-P Com. Cap Weights'!J34*'L-F-P New Prices'!K37</f>
        <v>4547881.009</v>
      </c>
      <c r="K34" s="18">
        <f>+'L-F-P Com. Cap Weights'!K34*'L-F-P New Prices'!L37</f>
        <v>14840188.839</v>
      </c>
      <c r="L34" s="18"/>
      <c r="M34" s="18"/>
      <c r="N34" s="18">
        <f>+'L-F-P Com. Cap Weights'!N34*'L-F-P New Prices'!O37</f>
        <v>6592261.149999999</v>
      </c>
      <c r="O34" s="18">
        <f>+'L-F-P Com. Cap Weights'!O34*'L-F-P New Prices'!P37</f>
        <v>4318718.223999999</v>
      </c>
      <c r="P34" s="18">
        <f>+'L-F-P Com. Cap Weights'!P34*'L-F-P New Prices'!Q37</f>
        <v>14145394.01</v>
      </c>
      <c r="Q34" s="18"/>
    </row>
    <row r="35" spans="3:17" ht="15">
      <c r="C35" s="20"/>
      <c r="D35" s="18"/>
      <c r="E35" s="18"/>
      <c r="F35" s="18"/>
      <c r="G35" s="18"/>
      <c r="H35" s="18"/>
      <c r="I35" s="18"/>
      <c r="J35" s="18"/>
      <c r="K35" s="18"/>
      <c r="L35" s="18"/>
      <c r="M35" s="18"/>
      <c r="N35" s="18"/>
      <c r="O35" s="18"/>
      <c r="P35" s="18"/>
      <c r="Q35" s="18"/>
    </row>
    <row r="36" spans="1:17" ht="15.75">
      <c r="A36" s="16" t="s">
        <v>7</v>
      </c>
      <c r="C36" s="18"/>
      <c r="D36" s="18"/>
      <c r="E36" s="18"/>
      <c r="F36" s="18"/>
      <c r="G36" s="18"/>
      <c r="H36" s="18"/>
      <c r="I36" s="18"/>
      <c r="J36" s="18"/>
      <c r="K36" s="18"/>
      <c r="L36" s="18"/>
      <c r="M36" s="18"/>
      <c r="N36" s="18"/>
      <c r="O36" s="18"/>
      <c r="P36" s="18"/>
      <c r="Q36" s="18"/>
    </row>
    <row r="37" spans="2:17" ht="15.75">
      <c r="B37" s="16" t="s">
        <v>51</v>
      </c>
      <c r="D37" s="18"/>
      <c r="E37" s="18"/>
      <c r="F37" s="18"/>
      <c r="G37" s="18"/>
      <c r="H37" s="18"/>
      <c r="I37" s="18"/>
      <c r="J37" s="18"/>
      <c r="K37" s="18"/>
      <c r="L37" s="18"/>
      <c r="M37" s="18"/>
      <c r="N37" s="18"/>
      <c r="O37" s="18"/>
      <c r="P37" s="18"/>
      <c r="Q37" s="18"/>
    </row>
    <row r="38" spans="2:17" ht="15.75">
      <c r="B38" s="16"/>
      <c r="C38" s="4" t="s">
        <v>52</v>
      </c>
      <c r="D38" s="18">
        <f>+'L-F-P Com. Cap Weights'!D38*'L-F-P New Prices'!E41</f>
        <v>0</v>
      </c>
      <c r="E38" s="18">
        <f>+'L-F-P Com. Cap Weights'!E38*'L-F-P New Prices'!F41</f>
        <v>0</v>
      </c>
      <c r="F38" s="18">
        <f>+'L-F-P Com. Cap Weights'!F38*'L-F-P New Prices'!G41</f>
        <v>0</v>
      </c>
      <c r="G38" s="18">
        <f>+'L-F-P Com. Cap Weights'!G38*'L-F-P New Prices'!H41</f>
        <v>0</v>
      </c>
      <c r="H38" s="18"/>
      <c r="I38" s="18">
        <f>+'L-F-P Com. Cap Weights'!I38*'L-F-P New Prices'!J41</f>
        <v>17069583.880999997</v>
      </c>
      <c r="J38" s="18">
        <f>+'L-F-P Com. Cap Weights'!J38*'L-F-P New Prices'!K41</f>
        <v>0</v>
      </c>
      <c r="K38" s="18">
        <f>+'L-F-P Com. Cap Weights'!K38*'L-F-P New Prices'!L41</f>
        <v>0</v>
      </c>
      <c r="L38" s="18">
        <f>+'L-F-P Com. Cap Weights'!L38*'L-F-P New Prices'!M41</f>
        <v>0</v>
      </c>
      <c r="M38" s="18"/>
      <c r="N38" s="18">
        <f>+'L-F-P Com. Cap Weights'!N38*'L-F-P New Prices'!O41</f>
        <v>8245910.97</v>
      </c>
      <c r="O38" s="18">
        <f>+'L-F-P Com. Cap Weights'!O38*'L-F-P New Prices'!P41</f>
        <v>0</v>
      </c>
      <c r="P38" s="18">
        <f>+'L-F-P Com. Cap Weights'!P38*'L-F-P New Prices'!Q41</f>
        <v>0</v>
      </c>
      <c r="Q38" s="18">
        <f>+'L-F-P Com. Cap Weights'!Q38*'L-F-P New Prices'!R41</f>
        <v>0</v>
      </c>
    </row>
    <row r="39" spans="3:17" ht="15">
      <c r="C39" s="4" t="s">
        <v>53</v>
      </c>
      <c r="D39" s="18">
        <f>+'L-F-P Com. Cap Weights'!D39*'L-F-P New Prices'!E42</f>
        <v>0</v>
      </c>
      <c r="E39" s="18">
        <f>+'L-F-P Com. Cap Weights'!E39*'L-F-P New Prices'!F42</f>
        <v>0</v>
      </c>
      <c r="F39" s="18">
        <f>+'L-F-P Com. Cap Weights'!F39*'L-F-P New Prices'!G42</f>
        <v>0</v>
      </c>
      <c r="G39" s="18">
        <f>+'L-F-P Com. Cap Weights'!G39*'L-F-P New Prices'!H42</f>
        <v>0</v>
      </c>
      <c r="H39" s="18"/>
      <c r="I39" s="229">
        <f>+('L-F-P Com. Cap Weights'!I39+'L-F-P Com. Cap Weights'!$I$40*'Parcels Migration Distributions'!I10)*'L-F-P New Prices'!J42</f>
        <v>113708260.32801193</v>
      </c>
      <c r="J39" s="18">
        <f>+'L-F-P Com. Cap Weights'!J39*'L-F-P New Prices'!K42</f>
        <v>63192255.804</v>
      </c>
      <c r="K39" s="18">
        <f>+'L-F-P Com. Cap Weights'!K39*'L-F-P New Prices'!L42</f>
        <v>0</v>
      </c>
      <c r="L39" s="18">
        <f>+'L-F-P Com. Cap Weights'!L39*'L-F-P New Prices'!M42</f>
        <v>0</v>
      </c>
      <c r="M39" s="18"/>
      <c r="N39" s="229">
        <f>+('L-F-P Com. Cap Weights'!N39+'L-F-P Com. Cap Weights'!$N$40*'Parcels Migration Distributions'!N10)*'L-F-P New Prices'!O42</f>
        <v>83846821.76968187</v>
      </c>
      <c r="O39" s="18">
        <f>+'L-F-P Com. Cap Weights'!O39*'L-F-P New Prices'!P42</f>
        <v>37156739.5</v>
      </c>
      <c r="P39" s="18">
        <f>+'L-F-P Com. Cap Weights'!P39*'L-F-P New Prices'!Q42</f>
        <v>0</v>
      </c>
      <c r="Q39" s="18">
        <f>+'L-F-P Com. Cap Weights'!Q39*'L-F-P New Prices'!R42</f>
        <v>0</v>
      </c>
    </row>
    <row r="40" spans="3:17" ht="15">
      <c r="C40" s="20" t="s">
        <v>45</v>
      </c>
      <c r="D40" s="18">
        <f>+'L-F-P Com. Cap Weights'!D40*'L-F-P New Prices'!E43</f>
        <v>0</v>
      </c>
      <c r="E40" s="18">
        <f>+'L-F-P Com. Cap Weights'!E40*'L-F-P New Prices'!F43</f>
        <v>0</v>
      </c>
      <c r="F40" s="18">
        <f>+'L-F-P Com. Cap Weights'!F40*'L-F-P New Prices'!G43</f>
        <v>0</v>
      </c>
      <c r="G40" s="18">
        <f>+'L-F-P Com. Cap Weights'!G40*'L-F-P New Prices'!H43</f>
        <v>0</v>
      </c>
      <c r="H40" s="18"/>
      <c r="I40" s="230">
        <f>+'L-F-P Com. Cap Weights'!I40*'L-F-P New Prices'!J43</f>
        <v>0</v>
      </c>
      <c r="J40" s="229">
        <f>+('L-F-P Com. Cap Weights'!J40+'L-F-P Com. Cap Weights'!$I$40*'Parcels Migration Distributions'!J11)*'L-F-P New Prices'!K43</f>
        <v>9679352.956468236</v>
      </c>
      <c r="K40" s="229">
        <f>+('L-F-P Com. Cap Weights'!K40+'L-F-P Com. Cap Weights'!$I$40*'Parcels Migration Distributions'!K11)*'L-F-P New Prices'!L43</f>
        <v>13614842.393731454</v>
      </c>
      <c r="L40" s="229">
        <f>+('L-F-P Com. Cap Weights'!L40+'L-F-P Com. Cap Weights'!$I$40*'Parcels Migration Distributions'!L11)*'L-F-P New Prices'!M43</f>
        <v>7000738.219168628</v>
      </c>
      <c r="M40" s="18"/>
      <c r="N40" s="230">
        <f>+'L-F-P Com. Cap Weights'!N40*'L-F-P New Prices'!O43</f>
        <v>0</v>
      </c>
      <c r="O40" s="229">
        <f>+('L-F-P Com. Cap Weights'!O40+'L-F-P Com. Cap Weights'!$N$40*'Parcels Migration Distributions'!O11)*'L-F-P New Prices'!P43</f>
        <v>12044088.979008934</v>
      </c>
      <c r="P40" s="229">
        <f>+('L-F-P Com. Cap Weights'!P40+'L-F-P Com. Cap Weights'!$N$40*'Parcels Migration Distributions'!P11)*'L-F-P New Prices'!Q43</f>
        <v>11030862.791368403</v>
      </c>
      <c r="Q40" s="229">
        <f>+('L-F-P Com. Cap Weights'!Q40+'L-F-P Com. Cap Weights'!$N$40*'Parcels Migration Distributions'!Q11)*'L-F-P New Prices'!R43</f>
        <v>4173662.451767585</v>
      </c>
    </row>
    <row r="41" spans="4:17" ht="15">
      <c r="D41" s="18"/>
      <c r="E41" s="18"/>
      <c r="F41" s="18"/>
      <c r="G41" s="18"/>
      <c r="H41" s="18"/>
      <c r="I41" s="18"/>
      <c r="J41" s="18"/>
      <c r="K41" s="18"/>
      <c r="L41" s="18"/>
      <c r="M41" s="18"/>
      <c r="N41" s="18"/>
      <c r="O41" s="18"/>
      <c r="P41" s="18"/>
      <c r="Q41" s="18"/>
    </row>
    <row r="42" spans="2:17" ht="15.75">
      <c r="B42" s="16" t="s">
        <v>54</v>
      </c>
      <c r="D42" s="18"/>
      <c r="E42" s="18"/>
      <c r="F42" s="18"/>
      <c r="G42" s="18"/>
      <c r="H42" s="18"/>
      <c r="I42" s="18"/>
      <c r="J42" s="18"/>
      <c r="K42" s="18"/>
      <c r="L42" s="18"/>
      <c r="M42" s="18"/>
      <c r="N42" s="18"/>
      <c r="O42" s="18"/>
      <c r="P42" s="18"/>
      <c r="Q42" s="18"/>
    </row>
    <row r="43" spans="2:17" ht="15.75">
      <c r="B43" s="16"/>
      <c r="C43" s="4" t="s">
        <v>48</v>
      </c>
      <c r="D43" s="18">
        <f>+'L-F-P Com. Cap Weights'!D43*'L-F-P New Prices'!E46</f>
        <v>8721857.088</v>
      </c>
      <c r="E43" s="230">
        <f>+'L-F-P Com. Cap Weights'!E43*'L-F-P New Prices'!F46</f>
        <v>0</v>
      </c>
      <c r="F43" s="18">
        <f>+'L-F-P Com. Cap Weights'!F43*'L-F-P New Prices'!G46</f>
        <v>0</v>
      </c>
      <c r="G43" s="18">
        <f>+'L-F-P Com. Cap Weights'!G43*'L-F-P New Prices'!H46</f>
        <v>0</v>
      </c>
      <c r="H43" s="18"/>
      <c r="I43" s="18">
        <f>+'L-F-P Com. Cap Weights'!I43*'L-F-P New Prices'!J46</f>
        <v>13172471.262</v>
      </c>
      <c r="J43" s="230">
        <f>+'L-F-P Com. Cap Weights'!J43*'L-F-P New Prices'!K46</f>
        <v>0</v>
      </c>
      <c r="K43" s="18">
        <f>+'L-F-P Com. Cap Weights'!K43*'L-F-P New Prices'!L46</f>
        <v>0</v>
      </c>
      <c r="L43" s="18">
        <f>+'L-F-P Com. Cap Weights'!L43*'L-F-P New Prices'!M46</f>
        <v>0</v>
      </c>
      <c r="M43" s="18"/>
      <c r="N43" s="18">
        <f>+'L-F-P Com. Cap Weights'!N43*'L-F-P New Prices'!O46</f>
        <v>3804759.09</v>
      </c>
      <c r="O43" s="230">
        <f>+'L-F-P Com. Cap Weights'!O43*'L-F-P New Prices'!P46</f>
        <v>0</v>
      </c>
      <c r="P43" s="18">
        <f>+'L-F-P Com. Cap Weights'!P43*'L-F-P New Prices'!Q46</f>
        <v>0</v>
      </c>
      <c r="Q43" s="18">
        <f>+'L-F-P Com. Cap Weights'!Q43*'L-F-P New Prices'!R46</f>
        <v>0</v>
      </c>
    </row>
    <row r="44" spans="2:17" ht="15.75">
      <c r="B44" s="16"/>
      <c r="C44" s="4" t="s">
        <v>49</v>
      </c>
      <c r="D44" s="229">
        <f>(+'L-F-P Com. Cap Weights'!D44+'L-F-P Com. Cap Weights'!$D$45*'Parcels Migration Distributions'!D15+'L-F-P Com. Cap Weights'!$D$46*'Parcels Migration Distributions'!D21)*'L-F-P New Prices'!E47</f>
        <v>5720797.873715003</v>
      </c>
      <c r="E44" s="229">
        <f>(+'L-F-P Com. Cap Weights'!E44+'L-F-P Com. Cap Weights'!E43)*'L-F-P New Prices'!F47</f>
        <v>438949.88399999996</v>
      </c>
      <c r="F44" s="230">
        <f>+'L-F-P Com. Cap Weights'!F44*'L-F-P New Prices'!G47</f>
        <v>0</v>
      </c>
      <c r="G44" s="18">
        <f>+'L-F-P Com. Cap Weights'!G44*'L-F-P New Prices'!H47</f>
        <v>0</v>
      </c>
      <c r="H44" s="18"/>
      <c r="I44" s="229">
        <f>(+'L-F-P Com. Cap Weights'!I44+'L-F-P Com. Cap Weights'!$I$45*'Parcels Migration Distributions'!I15+'L-F-P Com. Cap Weights'!$I$46*'Parcels Migration Distributions'!I21)*'L-F-P New Prices'!J47</f>
        <v>13191876.180105174</v>
      </c>
      <c r="J44" s="229">
        <f>(+'L-F-P Com. Cap Weights'!J44+'L-F-P Com. Cap Weights'!J43)*'L-F-P New Prices'!K47</f>
        <v>866799.0800000001</v>
      </c>
      <c r="K44" s="230">
        <f>+'L-F-P Com. Cap Weights'!K44*'L-F-P New Prices'!L47</f>
        <v>0</v>
      </c>
      <c r="L44" s="18">
        <f>+'L-F-P Com. Cap Weights'!L44*'L-F-P New Prices'!M47</f>
        <v>0</v>
      </c>
      <c r="M44" s="18"/>
      <c r="N44" s="229">
        <f>(+'L-F-P Com. Cap Weights'!N44+'L-F-P Com. Cap Weights'!$N$45*'Parcels Migration Distributions'!N15+'L-F-P Com. Cap Weights'!$N$46*'Parcels Migration Distributions'!N21)*'L-F-P New Prices'!O47</f>
        <v>5361378.600910993</v>
      </c>
      <c r="O44" s="229">
        <f>(+'L-F-P Com. Cap Weights'!O44+'L-F-P Com. Cap Weights'!O43)*'L-F-P New Prices'!P47</f>
        <v>262729.65</v>
      </c>
      <c r="P44" s="230">
        <f>+'L-F-P Com. Cap Weights'!P44*'L-F-P New Prices'!Q47</f>
        <v>0</v>
      </c>
      <c r="Q44" s="18">
        <f>+'L-F-P Com. Cap Weights'!Q44*'L-F-P New Prices'!R47</f>
        <v>0</v>
      </c>
    </row>
    <row r="45" spans="3:17" ht="15">
      <c r="C45" s="20" t="s">
        <v>44</v>
      </c>
      <c r="D45" s="230">
        <f>(+'L-F-P Com. Cap Weights'!D45)*'L-F-P New Prices'!E48</f>
        <v>0</v>
      </c>
      <c r="E45" s="229">
        <f>(+'L-F-P Com. Cap Weights'!E45+'L-F-P Com. Cap Weights'!$D$45*'Parcels Migration Distributions'!E16)*'L-F-P New Prices'!F48</f>
        <v>2514098.1011432125</v>
      </c>
      <c r="F45" s="229">
        <f>(+'L-F-P Com. Cap Weights'!F45+'L-F-P Com. Cap Weights'!$D$45*'Parcels Migration Distributions'!F16+'L-F-P Com. Cap Weights'!F44)*'L-F-P New Prices'!G48</f>
        <v>33132678.63019071</v>
      </c>
      <c r="G45" s="18">
        <f>+'L-F-P Com. Cap Weights'!G45*'L-F-P New Prices'!H48</f>
        <v>0</v>
      </c>
      <c r="H45" s="18"/>
      <c r="I45" s="230">
        <f>+'L-F-P Com. Cap Weights'!I45*'L-F-P New Prices'!J48</f>
        <v>0</v>
      </c>
      <c r="J45" s="229">
        <f>(+'L-F-P Com. Cap Weights'!J45+'L-F-P Com. Cap Weights'!$I$45*'Parcels Migration Distributions'!J16)*'L-F-P New Prices'!K48</f>
        <v>4447561.477618399</v>
      </c>
      <c r="K45" s="229">
        <f>(+'L-F-P Com. Cap Weights'!K45+'L-F-P Com. Cap Weights'!$I$45*'Parcels Migration Distributions'!K16+'L-F-P Com. Cap Weights'!K44)*'L-F-P New Prices'!L48</f>
        <v>48096993.49178881</v>
      </c>
      <c r="L45" s="18">
        <f>+'L-F-P Com. Cap Weights'!L45*'L-F-P New Prices'!M48</f>
        <v>0</v>
      </c>
      <c r="M45" s="18"/>
      <c r="N45" s="230">
        <f>+'L-F-P Com. Cap Weights'!N45*'L-F-P New Prices'!O48</f>
        <v>0</v>
      </c>
      <c r="O45" s="229">
        <f>(+'L-F-P Com. Cap Weights'!O45+'L-F-P Com. Cap Weights'!$N$45*'Parcels Migration Distributions'!O16)*'L-F-P New Prices'!P48</f>
        <v>2243632.6278603817</v>
      </c>
      <c r="P45" s="229">
        <f>(+'L-F-P Com. Cap Weights'!P45+'L-F-P Com. Cap Weights'!$N$45*'Parcels Migration Distributions'!P16+'L-F-P Com. Cap Weights'!P44)*'L-F-P New Prices'!Q48</f>
        <v>15825233.9853739</v>
      </c>
      <c r="Q45" s="18">
        <f>+'L-F-P Com. Cap Weights'!Q45*'L-F-P New Prices'!R48</f>
        <v>0</v>
      </c>
    </row>
    <row r="46" spans="3:17" ht="15">
      <c r="C46" s="20" t="s">
        <v>45</v>
      </c>
      <c r="D46" s="230">
        <f>+'L-F-P Com. Cap Weights'!D46*'L-F-P New Prices'!E49</f>
        <v>0</v>
      </c>
      <c r="E46" s="229">
        <f>(+'L-F-P Com. Cap Weights'!E46+'L-F-P Com. Cap Weights'!$D$46*'Parcels Migration Distributions'!E23)*'L-F-P New Prices'!F49</f>
        <v>1845155.090087378</v>
      </c>
      <c r="F46" s="229">
        <f>(+'L-F-P Com. Cap Weights'!F46+'L-F-P Com. Cap Weights'!$D$46*'Parcels Migration Distributions'!F23)*'L-F-P New Prices'!G49</f>
        <v>13755661.988752045</v>
      </c>
      <c r="G46" s="229">
        <f>(+'L-F-P Com. Cap Weights'!G46+'L-F-P Com. Cap Weights'!$D$46*'Parcels Migration Distributions'!G23)*'L-F-P New Prices'!H49</f>
        <v>785827.737806912</v>
      </c>
      <c r="H46" s="18"/>
      <c r="I46" s="230">
        <f>+'L-F-P Com. Cap Weights'!I46*'L-F-P New Prices'!J49</f>
        <v>0</v>
      </c>
      <c r="J46" s="229">
        <f>(+'L-F-P Com. Cap Weights'!J46+'L-F-P Com. Cap Weights'!$I$46*'Parcels Migration Distributions'!J23)*'L-F-P New Prices'!K49</f>
        <v>3239353.779641024</v>
      </c>
      <c r="K46" s="229">
        <f>(+'L-F-P Com. Cap Weights'!K46+'L-F-P Com. Cap Weights'!$I$46*'Parcels Migration Distributions'!K23)*'L-F-P New Prices'!L49</f>
        <v>22175811.963855457</v>
      </c>
      <c r="L46" s="229">
        <f>(+'L-F-P Com. Cap Weights'!L46+'L-F-P Com. Cap Weights'!$I$46*'Parcels Migration Distributions'!L23)*'L-F-P New Prices'!M49</f>
        <v>1414543.0651531282</v>
      </c>
      <c r="M46" s="18"/>
      <c r="N46" s="230">
        <f>+'L-F-P Com. Cap Weights'!N46*'L-F-P New Prices'!O49</f>
        <v>0</v>
      </c>
      <c r="O46" s="229">
        <f>(+'L-F-P Com. Cap Weights'!O46+'L-F-P Com. Cap Weights'!$N$46*'Parcels Migration Distributions'!O23)*'L-F-P New Prices'!P49</f>
        <v>1799928.7174781347</v>
      </c>
      <c r="P46" s="229">
        <f>(+'L-F-P Com. Cap Weights'!P46+'L-F-P Com. Cap Weights'!$N$46*'Parcels Migration Distributions'!P23)*'L-F-P New Prices'!Q49</f>
        <v>8147487.995448871</v>
      </c>
      <c r="Q46" s="229">
        <f>(+'L-F-P Com. Cap Weights'!Q46+'L-F-P Com. Cap Weights'!$N$46*'Parcels Migration Distributions'!Q23)*'L-F-P New Prices'!R49</f>
        <v>235455.55983044248</v>
      </c>
    </row>
    <row r="47" spans="3:17" ht="15">
      <c r="C47" s="20"/>
      <c r="D47" s="18"/>
      <c r="E47" s="18"/>
      <c r="F47" s="18"/>
      <c r="G47" s="18"/>
      <c r="H47" s="18"/>
      <c r="I47" s="18"/>
      <c r="J47" s="18"/>
      <c r="K47" s="18"/>
      <c r="L47" s="18"/>
      <c r="M47" s="18"/>
      <c r="N47" s="18"/>
      <c r="O47" s="18"/>
      <c r="P47" s="18"/>
      <c r="Q47" s="18"/>
    </row>
    <row r="48" spans="1:17" ht="15.75">
      <c r="A48" s="16" t="s">
        <v>55</v>
      </c>
      <c r="C48" s="18"/>
      <c r="D48" s="18"/>
      <c r="E48" s="18"/>
      <c r="F48" s="18"/>
      <c r="G48" s="18"/>
      <c r="H48" s="18"/>
      <c r="I48" s="18"/>
      <c r="J48" s="18"/>
      <c r="K48" s="18"/>
      <c r="L48" s="18"/>
      <c r="M48" s="18"/>
      <c r="N48" s="18"/>
      <c r="O48" s="18"/>
      <c r="P48" s="18"/>
      <c r="Q48" s="18"/>
    </row>
    <row r="49" spans="2:17" ht="15.75">
      <c r="B49" s="16" t="s">
        <v>50</v>
      </c>
      <c r="D49" s="18"/>
      <c r="E49" s="18"/>
      <c r="F49" s="18"/>
      <c r="G49" s="18"/>
      <c r="H49" s="18"/>
      <c r="I49" s="18"/>
      <c r="J49" s="18"/>
      <c r="K49" s="18"/>
      <c r="L49" s="18"/>
      <c r="M49" s="18"/>
      <c r="N49" s="18"/>
      <c r="O49" s="18"/>
      <c r="P49" s="18"/>
      <c r="Q49" s="18"/>
    </row>
    <row r="50" spans="3:17" ht="15">
      <c r="C50" s="4" t="s">
        <v>56</v>
      </c>
      <c r="D50" s="18">
        <f>+'L-F-P Com. Cap Weights'!D50*'L-F-P New Prices'!E53</f>
        <v>7241443.965</v>
      </c>
      <c r="E50" s="230">
        <f>+'L-F-P Com. Cap Weights'!E50*'L-F-P New Prices'!F53</f>
        <v>0</v>
      </c>
      <c r="F50" s="18">
        <f>+'L-F-P Com. Cap Weights'!F50*'L-F-P New Prices'!G53</f>
        <v>0</v>
      </c>
      <c r="G50" s="18">
        <f>+'L-F-P Com. Cap Weights'!G50*'L-F-P New Prices'!H53</f>
        <v>0</v>
      </c>
      <c r="H50" s="18"/>
      <c r="I50" s="18">
        <f>+'L-F-P Com. Cap Weights'!I50*'L-F-P New Prices'!J53</f>
        <v>12883514.262</v>
      </c>
      <c r="J50" s="230">
        <f>+'L-F-P Com. Cap Weights'!J50*'L-F-P New Prices'!K53</f>
        <v>0</v>
      </c>
      <c r="K50" s="18">
        <f>+'L-F-P Com. Cap Weights'!K50*'L-F-P New Prices'!L53</f>
        <v>0</v>
      </c>
      <c r="L50" s="18">
        <f>+'L-F-P Com. Cap Weights'!L50*'L-F-P New Prices'!M53</f>
        <v>0</v>
      </c>
      <c r="M50" s="18"/>
      <c r="N50" s="18">
        <f>+'L-F-P Com. Cap Weights'!N50*'L-F-P New Prices'!O53</f>
        <v>3500741.9699999997</v>
      </c>
      <c r="O50" s="230">
        <f>+'L-F-P Com. Cap Weights'!O50*'L-F-P New Prices'!P53</f>
        <v>0</v>
      </c>
      <c r="P50" s="18">
        <f>+'L-F-P Com. Cap Weights'!P50*'L-F-P New Prices'!Q53</f>
        <v>0</v>
      </c>
      <c r="Q50" s="18">
        <f>+'L-F-P Com. Cap Weights'!Q50*'L-F-P New Prices'!R53</f>
        <v>0</v>
      </c>
    </row>
    <row r="51" spans="3:17" ht="15">
      <c r="C51" s="4" t="s">
        <v>57</v>
      </c>
      <c r="D51" s="229">
        <f>(+'L-F-P Com. Cap Weights'!D51+'L-F-P Com. Cap Weights'!$D$52*'Parcels Migration Distributions'!D27+'L-F-P Com. Cap Weights'!$D$53*'Parcels Migration Distributions'!D33)*'L-F-P New Prices'!E54</f>
        <v>15037104.268094778</v>
      </c>
      <c r="E51" s="229">
        <f>(+'L-F-P Com. Cap Weights'!E51+'L-F-P Com. Cap Weights'!E50)*'L-F-P New Prices'!F54</f>
        <v>248464.384</v>
      </c>
      <c r="F51" s="230">
        <f>+'L-F-P Com. Cap Weights'!F51*'L-F-P New Prices'!G54</f>
        <v>0</v>
      </c>
      <c r="G51" s="18">
        <f>+'L-F-P Com. Cap Weights'!G51*'L-F-P New Prices'!H54</f>
        <v>0</v>
      </c>
      <c r="H51" s="18"/>
      <c r="I51" s="229">
        <f>(+'L-F-P Com. Cap Weights'!I51+'L-F-P Com. Cap Weights'!$I$52*'Parcels Migration Distributions'!I27+'L-F-P Com. Cap Weights'!$I$53*'Parcels Migration Distributions'!I33)*'L-F-P New Prices'!J54</f>
        <v>38135836.506391756</v>
      </c>
      <c r="J51" s="229">
        <f>(+'L-F-P Com. Cap Weights'!J51+'L-F-P Com. Cap Weights'!J50)*'L-F-P New Prices'!K54</f>
        <v>6692731.056</v>
      </c>
      <c r="K51" s="230">
        <f>+'L-F-P Com. Cap Weights'!K51*'L-F-P New Prices'!L54</f>
        <v>0</v>
      </c>
      <c r="L51" s="18">
        <f>+'L-F-P Com. Cap Weights'!L51*'L-F-P New Prices'!M54</f>
        <v>0</v>
      </c>
      <c r="M51" s="18"/>
      <c r="N51" s="229">
        <f>(+'L-F-P Com. Cap Weights'!N51+'L-F-P Com. Cap Weights'!$N$52*'Parcels Migration Distributions'!N27+'L-F-P Com. Cap Weights'!$N$53*'Parcels Migration Distributions'!N33)*'L-F-P New Prices'!O54</f>
        <v>20553003.90374859</v>
      </c>
      <c r="O51" s="229">
        <f>(+'L-F-P Com. Cap Weights'!O51+'L-F-P Com. Cap Weights'!O50)*'L-F-P New Prices'!P54</f>
        <v>3133765.975</v>
      </c>
      <c r="P51" s="230">
        <f>+'L-F-P Com. Cap Weights'!P51*'L-F-P New Prices'!Q54</f>
        <v>0</v>
      </c>
      <c r="Q51" s="18">
        <f>+'L-F-P Com. Cap Weights'!Q51*'L-F-P New Prices'!R54</f>
        <v>0</v>
      </c>
    </row>
    <row r="52" spans="3:17" ht="15">
      <c r="C52" s="20" t="s">
        <v>44</v>
      </c>
      <c r="D52" s="230">
        <f>+'L-F-P Com. Cap Weights'!D52*'L-F-P New Prices'!E55</f>
        <v>0</v>
      </c>
      <c r="E52" s="229">
        <f>(+'L-F-P Com. Cap Weights'!E52+'L-F-P Com. Cap Weights'!$D$52*'Parcels Migration Distributions'!E28)*'L-F-P New Prices'!F55</f>
        <v>1377462.323875809</v>
      </c>
      <c r="F52" s="229">
        <f>(+'L-F-P Com. Cap Weights'!F52+'L-F-P Com. Cap Weights'!$D$52*'Parcels Migration Distributions'!F28+'L-F-P Com. Cap Weights'!F51)*'L-F-P New Prices'!G55</f>
        <v>3716689.0880009253</v>
      </c>
      <c r="G52" s="18">
        <f>+'L-F-P Com. Cap Weights'!G52*'L-F-P New Prices'!H55</f>
        <v>0</v>
      </c>
      <c r="H52" s="18"/>
      <c r="I52" s="230">
        <f>+'L-F-P Com. Cap Weights'!I52*'L-F-P New Prices'!J55</f>
        <v>0</v>
      </c>
      <c r="J52" s="229">
        <f>(+'L-F-P Com. Cap Weights'!J52+'L-F-P Com. Cap Weights'!$I$52*'Parcels Migration Distributions'!J28)*'L-F-P New Prices'!K55</f>
        <v>2842722.8323126473</v>
      </c>
      <c r="K52" s="229">
        <f>(+'L-F-P Com. Cap Weights'!K52+'L-F-P Com. Cap Weights'!$I$52*'Parcels Migration Distributions'!K28+'L-F-P Com. Cap Weights'!K51)*'L-F-P New Prices'!L55</f>
        <v>5636676.858724465</v>
      </c>
      <c r="L52" s="18">
        <f>+'L-F-P Com. Cap Weights'!L52*'L-F-P New Prices'!M55</f>
        <v>0</v>
      </c>
      <c r="M52" s="18"/>
      <c r="N52" s="230">
        <f>+'L-F-P Com. Cap Weights'!N52*'L-F-P New Prices'!O55</f>
        <v>0</v>
      </c>
      <c r="O52" s="229">
        <f>(+'L-F-P Com. Cap Weights'!O52+'L-F-P Com. Cap Weights'!$N$52*'Parcels Migration Distributions'!O28)*'L-F-P New Prices'!P55</f>
        <v>1366062.3590519005</v>
      </c>
      <c r="P52" s="229">
        <f>(+'L-F-P Com. Cap Weights'!P52+'L-F-P Com. Cap Weights'!$N$52*'Parcels Migration Distributions'!P28+'L-F-P Com. Cap Weights'!P51)*'L-F-P New Prices'!Q55</f>
        <v>1873056.6915621748</v>
      </c>
      <c r="Q52" s="18">
        <f>+'L-F-P Com. Cap Weights'!Q52*'L-F-P New Prices'!R55</f>
        <v>0</v>
      </c>
    </row>
    <row r="53" spans="3:17" ht="15">
      <c r="C53" s="20" t="s">
        <v>45</v>
      </c>
      <c r="D53" s="230">
        <f>+'L-F-P Com. Cap Weights'!D53*'L-F-P New Prices'!E56</f>
        <v>0</v>
      </c>
      <c r="E53" s="229">
        <f>(+'L-F-P Com. Cap Weights'!E53+'L-F-P Com. Cap Weights'!$D$53*'Parcels Migration Distributions'!E35)*'L-F-P New Prices'!F56</f>
        <v>5062471.751989539</v>
      </c>
      <c r="F53" s="229">
        <f>(+'L-F-P Com. Cap Weights'!F53+'L-F-P Com. Cap Weights'!$D$53*'Parcels Migration Distributions'!F35)*'L-F-P New Prices'!G56</f>
        <v>2534988.1160661257</v>
      </c>
      <c r="G53" s="229">
        <f>(+'L-F-P Com. Cap Weights'!G53+'L-F-P Com. Cap Weights'!$D$53*'Parcels Migration Distributions'!G35)*'L-F-P New Prices'!H56</f>
        <v>12447.066083248408</v>
      </c>
      <c r="H53" s="18"/>
      <c r="I53" s="230">
        <f>+'L-F-P Com. Cap Weights'!I53*'L-F-P New Prices'!J56</f>
        <v>0</v>
      </c>
      <c r="J53" s="229">
        <f>(+'L-F-P Com. Cap Weights'!J53+'L-F-P Com. Cap Weights'!$I$53*'Parcels Migration Distributions'!J35)*'L-F-P New Prices'!K56</f>
        <v>9006566.055116942</v>
      </c>
      <c r="K53" s="229">
        <f>(+'L-F-P Com. Cap Weights'!K53+'L-F-P Com. Cap Weights'!$I$53*'Parcels Migration Distributions'!K35)*'L-F-P New Prices'!L56</f>
        <v>6640077.256791948</v>
      </c>
      <c r="L53" s="229">
        <f>(+'L-F-P Com. Cap Weights'!L53+'L-F-P Com. Cap Weights'!$I$53*'Parcels Migration Distributions'!L35)*'L-F-P New Prices'!M56</f>
        <v>23515.13620796268</v>
      </c>
      <c r="M53" s="18"/>
      <c r="N53" s="230">
        <f>+'L-F-P Com. Cap Weights'!N53*'L-F-P New Prices'!O56</f>
        <v>0</v>
      </c>
      <c r="O53" s="229">
        <f>(+'L-F-P Com. Cap Weights'!O53+'L-F-P Com. Cap Weights'!$N$53*'Parcels Migration Distributions'!O35)*'L-F-P New Prices'!P56</f>
        <v>5386578.47389795</v>
      </c>
      <c r="P53" s="229">
        <f>(+'L-F-P Com. Cap Weights'!P53+'L-F-P Com. Cap Weights'!$N$53*'Parcels Migration Distributions'!P35)*'L-F-P New Prices'!Q56</f>
        <v>2977502.109292006</v>
      </c>
      <c r="Q53" s="229">
        <f>(+'L-F-P Com. Cap Weights'!Q53+'L-F-P Com. Cap Weights'!$N$53*'Parcels Migration Distributions'!Q35)*'L-F-P New Prices'!R56</f>
        <v>6047.74283280481</v>
      </c>
    </row>
    <row r="54" spans="3:17" ht="15">
      <c r="C54" s="20"/>
      <c r="D54" s="18"/>
      <c r="E54" s="18"/>
      <c r="F54" s="18"/>
      <c r="G54" s="18"/>
      <c r="H54" s="18"/>
      <c r="I54" s="18"/>
      <c r="J54" s="18"/>
      <c r="K54" s="18"/>
      <c r="L54" s="18"/>
      <c r="M54" s="18"/>
      <c r="N54" s="18"/>
      <c r="O54" s="18"/>
      <c r="P54" s="18"/>
      <c r="Q54" s="18"/>
    </row>
    <row r="55" spans="1:17" ht="18.75">
      <c r="A55" s="16" t="s">
        <v>78</v>
      </c>
      <c r="C55" s="20"/>
      <c r="D55" s="18">
        <f>+'L-F-P Com. Cap Weights'!D55*'L-F-P New Prices'!D58</f>
        <v>2212428.2600000002</v>
      </c>
      <c r="E55" s="18"/>
      <c r="F55" s="18"/>
      <c r="G55" s="18"/>
      <c r="H55" s="18"/>
      <c r="I55" s="18"/>
      <c r="J55" s="18"/>
      <c r="K55" s="18"/>
      <c r="L55" s="18"/>
      <c r="M55" s="18"/>
      <c r="N55" s="18"/>
      <c r="O55" s="18"/>
      <c r="P55" s="18"/>
      <c r="Q55" s="18"/>
    </row>
    <row r="56" spans="3:17" ht="15">
      <c r="C56" s="20"/>
      <c r="D56" s="18"/>
      <c r="E56" s="18"/>
      <c r="F56" s="18"/>
      <c r="G56" s="18"/>
      <c r="H56" s="18"/>
      <c r="I56" s="18"/>
      <c r="J56" s="18"/>
      <c r="K56" s="18"/>
      <c r="L56" s="18"/>
      <c r="M56" s="18"/>
      <c r="N56" s="18"/>
      <c r="O56" s="18"/>
      <c r="P56" s="18"/>
      <c r="Q56" s="18"/>
    </row>
    <row r="57" spans="1:17" ht="15.75">
      <c r="A57" s="16" t="s">
        <v>79</v>
      </c>
      <c r="D57" s="18"/>
      <c r="E57" s="18"/>
      <c r="F57" s="18"/>
      <c r="G57" s="18"/>
      <c r="H57" s="18"/>
      <c r="I57" s="18"/>
      <c r="J57" s="18"/>
      <c r="K57" s="18"/>
      <c r="L57" s="18"/>
      <c r="M57" s="18"/>
      <c r="N57" s="18"/>
      <c r="O57" s="18"/>
      <c r="P57" s="18"/>
      <c r="Q57" s="18"/>
    </row>
    <row r="58" spans="1:17" ht="15.75">
      <c r="A58" s="30"/>
      <c r="B58" s="16" t="s">
        <v>60</v>
      </c>
      <c r="D58" s="18"/>
      <c r="E58" s="18"/>
      <c r="F58" s="18"/>
      <c r="G58" s="18"/>
      <c r="H58" s="18"/>
      <c r="I58" s="18"/>
      <c r="J58" s="18"/>
      <c r="K58" s="18"/>
      <c r="L58" s="18"/>
      <c r="M58" s="18"/>
      <c r="N58" s="18"/>
      <c r="O58" s="18"/>
      <c r="P58" s="18"/>
      <c r="Q58" s="18"/>
    </row>
    <row r="59" spans="1:17" ht="15.75">
      <c r="A59" s="30"/>
      <c r="B59" s="16"/>
      <c r="C59" s="4" t="s">
        <v>1</v>
      </c>
      <c r="D59" s="18">
        <f>+'L-F-P Com. Cap Weights'!D59*'L-F-P New Prices'!D62</f>
        <v>9966977.583</v>
      </c>
      <c r="E59" s="18"/>
      <c r="F59" s="18"/>
      <c r="G59" s="18"/>
      <c r="H59" s="18"/>
      <c r="I59" s="18"/>
      <c r="J59" s="18"/>
      <c r="K59" s="18"/>
      <c r="L59" s="18"/>
      <c r="M59" s="18"/>
      <c r="N59" s="18"/>
      <c r="O59" s="18"/>
      <c r="P59" s="18"/>
      <c r="Q59" s="18"/>
    </row>
    <row r="60" spans="1:17" ht="15.75">
      <c r="A60" s="30"/>
      <c r="B60" s="16"/>
      <c r="C60" s="4" t="s">
        <v>3</v>
      </c>
      <c r="D60" s="18">
        <f>+'L-F-P Com. Cap Weights'!D60*'L-F-P New Prices'!D63</f>
        <v>3507510.256</v>
      </c>
      <c r="E60" s="18"/>
      <c r="F60" s="18"/>
      <c r="G60" s="18"/>
      <c r="H60" s="18"/>
      <c r="I60" s="18"/>
      <c r="J60" s="18"/>
      <c r="K60" s="18"/>
      <c r="L60" s="18"/>
      <c r="M60" s="18"/>
      <c r="N60" s="18"/>
      <c r="O60" s="18"/>
      <c r="P60" s="18"/>
      <c r="Q60" s="18"/>
    </row>
    <row r="61" spans="1:17" ht="15.75">
      <c r="A61" s="30"/>
      <c r="B61" s="16"/>
      <c r="C61" s="4" t="s">
        <v>7</v>
      </c>
      <c r="D61" s="18">
        <f>+'L-F-P Com. Cap Weights'!D61*'L-F-P New Prices'!D64</f>
        <v>3336734</v>
      </c>
      <c r="E61" s="18"/>
      <c r="F61" s="18"/>
      <c r="G61" s="18"/>
      <c r="H61" s="18"/>
      <c r="I61" s="18"/>
      <c r="J61" s="18"/>
      <c r="K61" s="18"/>
      <c r="L61" s="18"/>
      <c r="M61" s="18"/>
      <c r="N61" s="18"/>
      <c r="O61" s="18"/>
      <c r="P61" s="18"/>
      <c r="Q61" s="18"/>
    </row>
    <row r="62" spans="1:17" ht="15.75">
      <c r="A62" s="30"/>
      <c r="B62" s="16" t="s">
        <v>61</v>
      </c>
      <c r="D62" s="18">
        <f>+'L-F-P Com. Cap Weights'!D62*'L-F-P New Prices'!D65</f>
        <v>9115.239</v>
      </c>
      <c r="E62" s="18"/>
      <c r="F62" s="18"/>
      <c r="G62" s="18"/>
      <c r="H62" s="18"/>
      <c r="I62" s="18"/>
      <c r="J62" s="18"/>
      <c r="K62" s="18"/>
      <c r="L62" s="18"/>
      <c r="M62" s="18"/>
      <c r="N62" s="18"/>
      <c r="O62" s="18"/>
      <c r="P62" s="18"/>
      <c r="Q62" s="18"/>
    </row>
    <row r="63" spans="1:17" ht="15.75">
      <c r="A63" s="30"/>
      <c r="B63" s="16"/>
      <c r="D63" s="18"/>
      <c r="E63" s="18"/>
      <c r="F63" s="18"/>
      <c r="G63" s="18"/>
      <c r="H63" s="18"/>
      <c r="I63" s="18"/>
      <c r="J63" s="18"/>
      <c r="K63" s="18"/>
      <c r="L63" s="18"/>
      <c r="M63" s="18"/>
      <c r="N63" s="18"/>
      <c r="O63" s="18"/>
      <c r="P63" s="18"/>
      <c r="Q63" s="18"/>
    </row>
    <row r="64" spans="1:17" ht="15.75">
      <c r="A64" s="16" t="s">
        <v>73</v>
      </c>
      <c r="B64" s="16"/>
      <c r="D64" s="18">
        <f>+'L-F-P Com. Cap Weights'!D64*'L-F-P New Prices'!D67</f>
        <v>1476150.12</v>
      </c>
      <c r="E64" s="18"/>
      <c r="F64" s="18"/>
      <c r="G64" s="18"/>
      <c r="H64" s="18"/>
      <c r="I64" s="18"/>
      <c r="J64" s="18"/>
      <c r="K64" s="18"/>
      <c r="L64" s="18"/>
      <c r="M64" s="18"/>
      <c r="N64" s="18"/>
      <c r="O64" s="18"/>
      <c r="P64" s="18"/>
      <c r="Q64" s="18"/>
    </row>
    <row r="65" spans="1:17" ht="15.75">
      <c r="A65" s="16" t="s">
        <v>63</v>
      </c>
      <c r="B65" s="16"/>
      <c r="D65" s="18">
        <f>+'L-F-P Com. Cap Weights'!D65*'L-F-P New Prices'!D68</f>
        <v>457418.13</v>
      </c>
      <c r="E65" s="18"/>
      <c r="F65" s="18"/>
      <c r="G65" s="18"/>
      <c r="H65" s="18"/>
      <c r="I65" s="18"/>
      <c r="J65" s="18"/>
      <c r="K65" s="18"/>
      <c r="L65" s="18"/>
      <c r="M65" s="18"/>
      <c r="N65" s="18"/>
      <c r="O65" s="18"/>
      <c r="P65" s="18"/>
      <c r="Q65" s="18"/>
    </row>
    <row r="66" spans="1:17" ht="15.75">
      <c r="A66" s="30"/>
      <c r="D66" s="29"/>
      <c r="E66" s="123"/>
      <c r="F66" s="18"/>
      <c r="G66" s="18"/>
      <c r="H66" s="18"/>
      <c r="I66" s="18"/>
      <c r="J66" s="18"/>
      <c r="K66" s="18"/>
      <c r="L66" s="18"/>
      <c r="M66" s="18"/>
      <c r="N66" s="18"/>
      <c r="O66" s="18"/>
      <c r="P66" s="18"/>
      <c r="Q66" s="18"/>
    </row>
    <row r="67" spans="1:17" ht="16.5" thickBot="1">
      <c r="A67" s="32"/>
      <c r="B67" s="32"/>
      <c r="C67" s="26"/>
      <c r="D67" s="27"/>
      <c r="E67" s="26"/>
      <c r="F67" s="35"/>
      <c r="G67" s="35"/>
      <c r="H67" s="17"/>
      <c r="I67" s="18"/>
      <c r="J67" s="18"/>
      <c r="K67" s="18"/>
      <c r="L67" s="18"/>
      <c r="M67" s="17"/>
      <c r="N67" s="18"/>
      <c r="O67" s="18"/>
      <c r="P67" s="18"/>
      <c r="Q67" s="18"/>
    </row>
    <row r="68" spans="1:17" ht="16.5" thickTop="1">
      <c r="A68" s="16"/>
      <c r="E68" s="18"/>
      <c r="F68" s="17"/>
      <c r="G68" s="17"/>
      <c r="H68" s="17"/>
      <c r="I68" s="18"/>
      <c r="J68" s="18"/>
      <c r="K68" s="18"/>
      <c r="L68" s="18"/>
      <c r="M68" s="17"/>
      <c r="N68" s="18"/>
      <c r="O68" s="18"/>
      <c r="P68" s="18"/>
      <c r="Q68" s="18"/>
    </row>
    <row r="69" spans="1:17" ht="15.75">
      <c r="A69" s="16"/>
      <c r="E69" s="18"/>
      <c r="F69" s="17"/>
      <c r="G69" s="17"/>
      <c r="H69" s="17"/>
      <c r="I69" s="18"/>
      <c r="J69" s="18"/>
      <c r="K69" s="18"/>
      <c r="L69" s="18"/>
      <c r="M69" s="17"/>
      <c r="N69" s="18"/>
      <c r="O69" s="18"/>
      <c r="P69" s="18"/>
      <c r="Q69" s="18"/>
    </row>
    <row r="70" spans="1:17" ht="15.75">
      <c r="A70" s="17"/>
      <c r="B70" s="17"/>
      <c r="C70" s="12" t="s">
        <v>80</v>
      </c>
      <c r="D70" s="12" t="s">
        <v>4</v>
      </c>
      <c r="E70" s="12" t="s">
        <v>5</v>
      </c>
      <c r="F70" s="12" t="s">
        <v>6</v>
      </c>
      <c r="G70" s="12" t="s">
        <v>0</v>
      </c>
      <c r="H70" s="12"/>
      <c r="I70" s="12" t="s">
        <v>4</v>
      </c>
      <c r="J70" s="12" t="s">
        <v>5</v>
      </c>
      <c r="K70" s="12" t="s">
        <v>6</v>
      </c>
      <c r="L70" s="12" t="s">
        <v>0</v>
      </c>
      <c r="M70" s="17"/>
      <c r="N70" s="12" t="s">
        <v>4</v>
      </c>
      <c r="O70" s="12" t="s">
        <v>5</v>
      </c>
      <c r="P70" s="12" t="s">
        <v>6</v>
      </c>
      <c r="Q70" s="12" t="s">
        <v>0</v>
      </c>
    </row>
    <row r="71" spans="1:14" ht="15.75">
      <c r="A71" s="16" t="s">
        <v>1</v>
      </c>
      <c r="D71" s="18"/>
      <c r="E71" s="18"/>
      <c r="F71" s="18"/>
      <c r="G71" s="17"/>
      <c r="H71" s="17"/>
      <c r="I71" s="17"/>
      <c r="J71" s="17"/>
      <c r="K71" s="17"/>
      <c r="L71" s="17"/>
      <c r="M71" s="17"/>
      <c r="N71" s="19"/>
    </row>
    <row r="72" spans="2:17" ht="15.75">
      <c r="B72" s="16" t="s">
        <v>41</v>
      </c>
      <c r="D72" s="18"/>
      <c r="E72" s="18"/>
      <c r="F72" s="18"/>
      <c r="G72" s="18"/>
      <c r="H72" s="18"/>
      <c r="I72" s="18"/>
      <c r="J72" s="18"/>
      <c r="K72" s="18"/>
      <c r="L72" s="18"/>
      <c r="M72" s="18"/>
      <c r="N72" s="18"/>
      <c r="O72" s="18"/>
      <c r="P72" s="18"/>
      <c r="Q72" s="18"/>
    </row>
    <row r="73" spans="3:17" ht="15">
      <c r="C73" s="4" t="s">
        <v>42</v>
      </c>
      <c r="D73" s="18">
        <f>+'L-F-P NP Cap Weights'!D8*'L-F-P New Prices'!E78</f>
        <v>140771181.837</v>
      </c>
      <c r="E73" s="18">
        <f>+'L-F-P NP Cap Weights'!E8*'L-F-P New Prices'!F78</f>
        <v>5046052.95</v>
      </c>
      <c r="F73" s="18">
        <f>+'L-F-P NP Cap Weights'!F8*'L-F-P New Prices'!G78</f>
        <v>0</v>
      </c>
      <c r="G73" s="18"/>
      <c r="H73" s="18"/>
      <c r="I73" s="18">
        <f>+'L-F-P NP Cap Weights'!I8*'L-F-P New Prices'!J78</f>
        <v>22865.70000000002</v>
      </c>
      <c r="J73" s="18">
        <f>+'L-F-P NP Cap Weights'!J8*'L-F-P New Prices'!K78</f>
        <v>878.7480000000014</v>
      </c>
      <c r="K73" s="18">
        <f>+'L-F-P NP Cap Weights'!K8*'L-F-P New Prices'!L78</f>
        <v>0</v>
      </c>
      <c r="L73" s="18"/>
      <c r="M73" s="18"/>
      <c r="N73" s="18">
        <f>+'L-F-P NP Cap Weights'!N8*'L-F-P New Prices'!O78</f>
        <v>78258.848</v>
      </c>
      <c r="O73" s="18">
        <f>+'L-F-P NP Cap Weights'!O8*'L-F-P New Prices'!P78</f>
        <v>2259.9</v>
      </c>
      <c r="P73" s="18">
        <f>+'L-F-P NP Cap Weights'!P8*'L-F-P New Prices'!Q78</f>
        <v>0</v>
      </c>
      <c r="Q73" s="18"/>
    </row>
    <row r="74" spans="3:17" ht="15">
      <c r="C74" s="4" t="s">
        <v>43</v>
      </c>
      <c r="D74" s="18">
        <f>+'L-F-P NP Cap Weights'!D9*'L-F-P New Prices'!E79</f>
        <v>99652181.16</v>
      </c>
      <c r="E74" s="18">
        <f>+'L-F-P NP Cap Weights'!E9*'L-F-P New Prices'!F79</f>
        <v>15066401.069999998</v>
      </c>
      <c r="F74" s="18">
        <f>+'L-F-P NP Cap Weights'!F9*'L-F-P New Prices'!G79</f>
        <v>2118292.702</v>
      </c>
      <c r="G74" s="18"/>
      <c r="H74" s="18"/>
      <c r="I74" s="18">
        <f>+'L-F-P NP Cap Weights'!I9*'L-F-P New Prices'!J79</f>
        <v>16821.574000000015</v>
      </c>
      <c r="J74" s="18">
        <f>+'L-F-P NP Cap Weights'!J9*'L-F-P New Prices'!K79</f>
        <v>3155.8560000000066</v>
      </c>
      <c r="K74" s="18">
        <f>+'L-F-P NP Cap Weights'!K9*'L-F-P New Prices'!L79</f>
        <v>227.87600000000006</v>
      </c>
      <c r="L74" s="18"/>
      <c r="M74" s="18"/>
      <c r="N74" s="18">
        <f>+'L-F-P NP Cap Weights'!N9*'L-F-P New Prices'!O79</f>
        <v>103413.388</v>
      </c>
      <c r="O74" s="18">
        <f>+'L-F-P NP Cap Weights'!O9*'L-F-P New Prices'!P79</f>
        <v>14533.575</v>
      </c>
      <c r="P74" s="18">
        <f>+'L-F-P NP Cap Weights'!P9*'L-F-P New Prices'!Q79</f>
        <v>919.8</v>
      </c>
      <c r="Q74" s="18"/>
    </row>
    <row r="75" spans="3:17" ht="15">
      <c r="C75" s="20" t="s">
        <v>44</v>
      </c>
      <c r="D75" s="18">
        <f>+'L-F-P NP Cap Weights'!D10*'L-F-P New Prices'!E80</f>
        <v>247656130.79999998</v>
      </c>
      <c r="E75" s="18">
        <f>+'L-F-P NP Cap Weights'!E10*'L-F-P New Prices'!F80</f>
        <v>214525792.712</v>
      </c>
      <c r="F75" s="18">
        <f>+'L-F-P NP Cap Weights'!F10*'L-F-P New Prices'!G80</f>
        <v>94643408.131</v>
      </c>
      <c r="G75" s="18"/>
      <c r="H75" s="18"/>
      <c r="I75" s="18">
        <f>+'L-F-P NP Cap Weights'!I10*'L-F-P New Prices'!J80</f>
        <v>25297.7</v>
      </c>
      <c r="J75" s="18">
        <f>+'L-F-P NP Cap Weights'!J10*'L-F-P New Prices'!K80</f>
        <v>38111.9</v>
      </c>
      <c r="K75" s="18">
        <f>+'L-F-P NP Cap Weights'!K10*'L-F-P New Prices'!L80</f>
        <v>5953.82</v>
      </c>
      <c r="L75" s="18"/>
      <c r="M75" s="18"/>
      <c r="N75" s="18">
        <f>+'L-F-P NP Cap Weights'!N10*'L-F-P New Prices'!O80</f>
        <v>170122.06</v>
      </c>
      <c r="O75" s="18">
        <f>+'L-F-P NP Cap Weights'!O10*'L-F-P New Prices'!P80</f>
        <v>193039.17</v>
      </c>
      <c r="P75" s="18">
        <f>+'L-F-P NP Cap Weights'!P10*'L-F-P New Prices'!Q80</f>
        <v>27160.559999999998</v>
      </c>
      <c r="Q75" s="18"/>
    </row>
    <row r="76" spans="3:17" ht="15">
      <c r="C76" s="20" t="s">
        <v>45</v>
      </c>
      <c r="D76" s="18">
        <f>+'L-F-P NP Cap Weights'!D11*'L-F-P New Prices'!E81</f>
        <v>87312822.96000001</v>
      </c>
      <c r="E76" s="18">
        <f>+'L-F-P NP Cap Weights'!E11*'L-F-P New Prices'!F81</f>
        <v>71592575.922</v>
      </c>
      <c r="F76" s="18">
        <f>+'L-F-P NP Cap Weights'!F11*'L-F-P New Prices'!G81</f>
        <v>190139388.625</v>
      </c>
      <c r="G76" s="18"/>
      <c r="H76" s="18"/>
      <c r="I76" s="18">
        <f>+'L-F-P NP Cap Weights'!I11*'L-F-P New Prices'!J81</f>
        <v>209.1360000000002</v>
      </c>
      <c r="J76" s="18">
        <f>+'L-F-P NP Cap Weights'!J11*'L-F-P New Prices'!K81</f>
        <v>144.08400000000313</v>
      </c>
      <c r="K76" s="18">
        <f>+'L-F-P NP Cap Weights'!K11*'L-F-P New Prices'!L81</f>
        <v>737.8399999999955</v>
      </c>
      <c r="L76" s="18"/>
      <c r="M76" s="18"/>
      <c r="N76" s="18">
        <f>+'L-F-P NP Cap Weights'!N11*'L-F-P New Prices'!O81</f>
        <v>13915.224</v>
      </c>
      <c r="O76" s="18">
        <f>+'L-F-P NP Cap Weights'!O11*'L-F-P New Prices'!P81</f>
        <v>7270.275000000001</v>
      </c>
      <c r="P76" s="18">
        <f>+'L-F-P NP Cap Weights'!P11*'L-F-P New Prices'!Q81</f>
        <v>32763.78</v>
      </c>
      <c r="Q76" s="18"/>
    </row>
    <row r="77" spans="3:17" ht="15">
      <c r="C77" s="20"/>
      <c r="D77" s="18"/>
      <c r="E77" s="18"/>
      <c r="F77" s="18"/>
      <c r="G77" s="18"/>
      <c r="H77" s="18"/>
      <c r="I77" s="18"/>
      <c r="J77" s="18"/>
      <c r="K77" s="18"/>
      <c r="L77" s="18"/>
      <c r="M77" s="18"/>
      <c r="N77" s="18"/>
      <c r="O77" s="18"/>
      <c r="P77" s="18"/>
      <c r="Q77" s="18"/>
    </row>
    <row r="78" spans="2:17" ht="15.75">
      <c r="B78" s="16" t="s">
        <v>46</v>
      </c>
      <c r="D78" s="18"/>
      <c r="E78" s="18"/>
      <c r="F78" s="18"/>
      <c r="G78" s="18"/>
      <c r="H78" s="18"/>
      <c r="I78" s="18"/>
      <c r="J78" s="18"/>
      <c r="K78" s="18"/>
      <c r="L78" s="18"/>
      <c r="M78" s="18"/>
      <c r="N78" s="18"/>
      <c r="O78" s="18"/>
      <c r="P78" s="18"/>
      <c r="Q78" s="18"/>
    </row>
    <row r="79" spans="2:17" ht="15.75">
      <c r="B79" s="16"/>
      <c r="C79" s="4" t="s">
        <v>42</v>
      </c>
      <c r="D79" s="18">
        <f>+'L-F-P NP Cap Weights'!D14*'L-F-P New Prices'!E84</f>
        <v>52601220.74758217</v>
      </c>
      <c r="E79" s="18">
        <f>+'L-F-P NP Cap Weights'!E14*'L-F-P New Prices'!F84</f>
        <v>2916147.3516367236</v>
      </c>
      <c r="F79" s="18">
        <f>+'L-F-P NP Cap Weights'!F14*'L-F-P New Prices'!G84</f>
        <v>0</v>
      </c>
      <c r="G79" s="18"/>
      <c r="H79" s="18"/>
      <c r="I79" s="18"/>
      <c r="J79" s="18"/>
      <c r="K79" s="18"/>
      <c r="L79" s="18"/>
      <c r="M79" s="18"/>
      <c r="N79" s="18"/>
      <c r="O79" s="18"/>
      <c r="P79" s="18"/>
      <c r="Q79" s="18"/>
    </row>
    <row r="80" spans="2:17" ht="15.75">
      <c r="B80" s="16"/>
      <c r="C80" s="4" t="s">
        <v>43</v>
      </c>
      <c r="D80" s="18">
        <f>+'L-F-P NP Cap Weights'!D15*'L-F-P New Prices'!E85</f>
        <v>77891791.10924554</v>
      </c>
      <c r="E80" s="18">
        <f>+'L-F-P NP Cap Weights'!E15*'L-F-P New Prices'!F85</f>
        <v>4126309.5070648845</v>
      </c>
      <c r="F80" s="18">
        <f>+'L-F-P NP Cap Weights'!F15*'L-F-P New Prices'!G85</f>
        <v>41933497.60990934</v>
      </c>
      <c r="G80" s="18"/>
      <c r="H80" s="18"/>
      <c r="I80" s="18"/>
      <c r="J80" s="18"/>
      <c r="K80" s="18"/>
      <c r="L80" s="18"/>
      <c r="M80" s="18"/>
      <c r="N80" s="18"/>
      <c r="O80" s="18"/>
      <c r="P80" s="18"/>
      <c r="Q80" s="18"/>
    </row>
    <row r="81" spans="2:17" ht="15.75">
      <c r="B81" s="16"/>
      <c r="D81" s="18"/>
      <c r="E81" s="18"/>
      <c r="F81" s="18"/>
      <c r="G81" s="18"/>
      <c r="H81" s="18"/>
      <c r="I81" s="18"/>
      <c r="J81" s="18"/>
      <c r="K81" s="18"/>
      <c r="L81" s="18"/>
      <c r="M81" s="18"/>
      <c r="N81" s="18"/>
      <c r="O81" s="18"/>
      <c r="P81" s="18"/>
      <c r="Q81" s="18"/>
    </row>
    <row r="82" spans="2:17" ht="15.75">
      <c r="B82" s="16" t="s">
        <v>47</v>
      </c>
      <c r="D82" s="18"/>
      <c r="E82" s="18"/>
      <c r="F82" s="18"/>
      <c r="G82" s="18"/>
      <c r="H82" s="18"/>
      <c r="I82" s="18"/>
      <c r="J82" s="18"/>
      <c r="K82" s="18"/>
      <c r="L82" s="18"/>
      <c r="M82" s="18"/>
      <c r="N82" s="18"/>
      <c r="O82" s="18"/>
      <c r="P82" s="18"/>
      <c r="Q82" s="18"/>
    </row>
    <row r="83" spans="2:17" ht="15.75">
      <c r="B83" s="16"/>
      <c r="C83" s="4" t="s">
        <v>48</v>
      </c>
      <c r="D83" s="18">
        <f>+'L-F-P NP Cap Weights'!D18*'L-F-P New Prices'!E88</f>
        <v>2563187.235771742</v>
      </c>
      <c r="E83" s="18">
        <f>+'L-F-P NP Cap Weights'!E18*'L-F-P New Prices'!F88</f>
        <v>42547.555576677194</v>
      </c>
      <c r="F83" s="18">
        <f>+'L-F-P NP Cap Weights'!F18*'L-F-P New Prices'!G88</f>
        <v>0</v>
      </c>
      <c r="G83" s="18"/>
      <c r="H83" s="18"/>
      <c r="I83" s="18"/>
      <c r="J83" s="18"/>
      <c r="K83" s="18"/>
      <c r="L83" s="18"/>
      <c r="M83" s="18"/>
      <c r="N83" s="18"/>
      <c r="O83" s="18"/>
      <c r="P83" s="18"/>
      <c r="Q83" s="18"/>
    </row>
    <row r="84" spans="2:17" ht="15.75">
      <c r="B84" s="16"/>
      <c r="C84" s="4" t="s">
        <v>49</v>
      </c>
      <c r="D84" s="18">
        <f>+'L-F-P NP Cap Weights'!D19*'L-F-P New Prices'!E89</f>
        <v>4030374.0437666294</v>
      </c>
      <c r="E84" s="18">
        <f>+'L-F-P NP Cap Weights'!E19*'L-F-P New Prices'!F89</f>
        <v>87352.37683698161</v>
      </c>
      <c r="F84" s="18">
        <f>+'L-F-P NP Cap Weights'!F19*'L-F-P New Prices'!G89</f>
        <v>192651.39501303167</v>
      </c>
      <c r="G84" s="18"/>
      <c r="H84" s="18"/>
      <c r="I84" s="18"/>
      <c r="J84" s="18"/>
      <c r="K84" s="18"/>
      <c r="L84" s="18"/>
      <c r="M84" s="18"/>
      <c r="N84" s="18"/>
      <c r="O84" s="18"/>
      <c r="P84" s="18"/>
      <c r="Q84" s="18"/>
    </row>
    <row r="85" spans="3:17" ht="15">
      <c r="C85" s="20" t="s">
        <v>44</v>
      </c>
      <c r="D85" s="18">
        <f>+'L-F-P NP Cap Weights'!D20*'L-F-P New Prices'!E90</f>
        <v>4197019.5434850305</v>
      </c>
      <c r="E85" s="18">
        <f>+'L-F-P NP Cap Weights'!E20*'L-F-P New Prices'!F90</f>
        <v>239674.032</v>
      </c>
      <c r="F85" s="18">
        <f>+'L-F-P NP Cap Weights'!F20*'L-F-P New Prices'!G90</f>
        <v>994639.5497480042</v>
      </c>
      <c r="G85" s="18"/>
      <c r="H85" s="18"/>
      <c r="I85" s="18"/>
      <c r="J85" s="18"/>
      <c r="K85" s="18"/>
      <c r="L85" s="18"/>
      <c r="M85" s="18"/>
      <c r="N85" s="18"/>
      <c r="O85" s="18"/>
      <c r="P85" s="18"/>
      <c r="Q85" s="18"/>
    </row>
    <row r="86" spans="3:17" ht="15">
      <c r="C86" s="20" t="s">
        <v>45</v>
      </c>
      <c r="D86" s="18">
        <f>+'L-F-P NP Cap Weights'!D21*'L-F-P New Prices'!E91</f>
        <v>4896165.349155862</v>
      </c>
      <c r="E86" s="18">
        <f>+'L-F-P NP Cap Weights'!E21*'L-F-P New Prices'!F91</f>
        <v>41039.310000000005</v>
      </c>
      <c r="F86" s="18">
        <f>+'L-F-P NP Cap Weights'!F21*'L-F-P New Prices'!G91</f>
        <v>780831.0172834033</v>
      </c>
      <c r="G86" s="18"/>
      <c r="H86" s="18"/>
      <c r="I86" s="18"/>
      <c r="J86" s="18"/>
      <c r="K86" s="18"/>
      <c r="L86" s="18"/>
      <c r="M86" s="18"/>
      <c r="N86" s="18"/>
      <c r="O86" s="18"/>
      <c r="P86" s="18"/>
      <c r="Q86" s="18"/>
    </row>
    <row r="87" spans="3:17" ht="15">
      <c r="C87" s="20"/>
      <c r="D87" s="18"/>
      <c r="E87" s="18"/>
      <c r="F87" s="18"/>
      <c r="G87" s="18"/>
      <c r="H87" s="18"/>
      <c r="I87" s="18"/>
      <c r="J87" s="18"/>
      <c r="K87" s="18"/>
      <c r="L87" s="18"/>
      <c r="M87" s="18"/>
      <c r="N87" s="18"/>
      <c r="O87" s="18"/>
      <c r="P87" s="18"/>
      <c r="Q87" s="18"/>
    </row>
    <row r="88" spans="1:17" ht="15.75">
      <c r="A88" s="16" t="s">
        <v>3</v>
      </c>
      <c r="D88" s="18"/>
      <c r="E88" s="18"/>
      <c r="F88" s="18"/>
      <c r="G88" s="18"/>
      <c r="H88" s="18"/>
      <c r="I88" s="18"/>
      <c r="J88" s="18"/>
      <c r="K88" s="18"/>
      <c r="L88" s="18"/>
      <c r="M88" s="18"/>
      <c r="N88" s="18"/>
      <c r="O88" s="18"/>
      <c r="P88" s="18"/>
      <c r="Q88" s="18"/>
    </row>
    <row r="89" spans="2:17" ht="15.75">
      <c r="B89" s="16" t="s">
        <v>41</v>
      </c>
      <c r="D89" s="18"/>
      <c r="E89" s="18"/>
      <c r="F89" s="18"/>
      <c r="G89" s="18"/>
      <c r="H89" s="18"/>
      <c r="I89" s="18"/>
      <c r="J89" s="18"/>
      <c r="K89" s="18"/>
      <c r="L89" s="18"/>
      <c r="M89" s="18"/>
      <c r="N89" s="18"/>
      <c r="O89" s="18"/>
      <c r="P89" s="18"/>
      <c r="Q89" s="18"/>
    </row>
    <row r="90" spans="2:17" ht="15.75">
      <c r="B90" s="16"/>
      <c r="C90" s="4" t="s">
        <v>48</v>
      </c>
      <c r="D90" s="18">
        <f>+'L-F-P NP Cap Weights'!D25*'L-F-P New Prices'!E95</f>
        <v>4366972.501251617</v>
      </c>
      <c r="E90" s="18">
        <f>+'L-F-P NP Cap Weights'!E25*'L-F-P New Prices'!F95</f>
        <v>38423.41283748201</v>
      </c>
      <c r="F90" s="18">
        <f>+'L-F-P NP Cap Weights'!F25*'L-F-P New Prices'!G95</f>
        <v>0</v>
      </c>
      <c r="G90" s="18"/>
      <c r="H90" s="18"/>
      <c r="I90" s="18">
        <f>+'L-F-P NP Cap Weights'!I25*'L-F-P New Prices'!J95</f>
        <v>1939265.8162723714</v>
      </c>
      <c r="J90" s="18">
        <f>+'L-F-P NP Cap Weights'!J25*'L-F-P New Prices'!K95</f>
        <v>32237.431023728815</v>
      </c>
      <c r="K90" s="18">
        <f>+'L-F-P NP Cap Weights'!K25*'L-F-P New Prices'!L95</f>
        <v>0</v>
      </c>
      <c r="L90" s="18"/>
      <c r="M90" s="18"/>
      <c r="N90" s="18">
        <f>+'L-F-P NP Cap Weights'!N25*'L-F-P New Prices'!O95</f>
        <v>2082929.245820366</v>
      </c>
      <c r="O90" s="18">
        <f>+'L-F-P NP Cap Weights'!O25*'L-F-P New Prices'!P95</f>
        <v>23481.010286782763</v>
      </c>
      <c r="P90" s="18">
        <f>+'L-F-P NP Cap Weights'!P25*'L-F-P New Prices'!Q95</f>
        <v>0</v>
      </c>
      <c r="Q90" s="18"/>
    </row>
    <row r="91" spans="2:17" ht="15.75">
      <c r="B91" s="16"/>
      <c r="C91" s="4" t="s">
        <v>49</v>
      </c>
      <c r="D91" s="18">
        <f>+'L-F-P NP Cap Weights'!D26*'L-F-P New Prices'!E96</f>
        <v>8201862.610230471</v>
      </c>
      <c r="E91" s="18">
        <f>+'L-F-P NP Cap Weights'!E26*'L-F-P New Prices'!F96</f>
        <v>78885.13067585585</v>
      </c>
      <c r="F91" s="18">
        <f>+'L-F-P NP Cap Weights'!F26*'L-F-P New Prices'!G96</f>
        <v>27854.496</v>
      </c>
      <c r="G91" s="18"/>
      <c r="H91" s="18"/>
      <c r="I91" s="18">
        <f>+'L-F-P NP Cap Weights'!I26*'L-F-P New Prices'!J96</f>
        <v>4336130.999532472</v>
      </c>
      <c r="J91" s="18">
        <f>+'L-F-P NP Cap Weights'!J26*'L-F-P New Prices'!K96</f>
        <v>102463.11341694914</v>
      </c>
      <c r="K91" s="18">
        <f>+'L-F-P NP Cap Weights'!K26*'L-F-P New Prices'!L96</f>
        <v>9450.318</v>
      </c>
      <c r="L91" s="18"/>
      <c r="M91" s="18"/>
      <c r="N91" s="18">
        <f>+'L-F-P NP Cap Weights'!N26*'L-F-P New Prices'!O96</f>
        <v>4653545.114179634</v>
      </c>
      <c r="O91" s="18">
        <f>+'L-F-P NP Cap Weights'!O26*'L-F-P New Prices'!P96</f>
        <v>83482.00971321724</v>
      </c>
      <c r="P91" s="18">
        <f>+'L-F-P NP Cap Weights'!P26*'L-F-P New Prices'!Q96</f>
        <v>6152.58</v>
      </c>
      <c r="Q91" s="18"/>
    </row>
    <row r="92" spans="3:17" ht="15">
      <c r="C92" s="20" t="s">
        <v>44</v>
      </c>
      <c r="D92" s="18">
        <f>+'L-F-P NP Cap Weights'!D27*'L-F-P New Prices'!E97</f>
        <v>54115312.95036444</v>
      </c>
      <c r="E92" s="18">
        <f>+'L-F-P NP Cap Weights'!E27*'L-F-P New Prices'!F97</f>
        <v>13760390.24650019</v>
      </c>
      <c r="F92" s="18">
        <f>+'L-F-P NP Cap Weights'!F27*'L-F-P New Prices'!G97</f>
        <v>5415776.131814308</v>
      </c>
      <c r="G92" s="18"/>
      <c r="H92" s="18"/>
      <c r="I92" s="18">
        <f>+'L-F-P NP Cap Weights'!I27*'L-F-P New Prices'!J97</f>
        <v>19605651.952644855</v>
      </c>
      <c r="J92" s="18">
        <f>+'L-F-P NP Cap Weights'!J27*'L-F-P New Prices'!K97</f>
        <v>5858640.893578563</v>
      </c>
      <c r="K92" s="18">
        <f>+'L-F-P NP Cap Weights'!K27*'L-F-P New Prices'!L97</f>
        <v>1580611.8183375166</v>
      </c>
      <c r="L92" s="18"/>
      <c r="M92" s="18"/>
      <c r="N92" s="18">
        <f>+'L-F-P NP Cap Weights'!N27*'L-F-P New Prices'!O97</f>
        <v>27734883.828448333</v>
      </c>
      <c r="O92" s="18">
        <f>+'L-F-P NP Cap Weights'!O27*'L-F-P New Prices'!P97</f>
        <v>5403372.8807656085</v>
      </c>
      <c r="P92" s="18">
        <f>+'L-F-P NP Cap Weights'!P27*'L-F-P New Prices'!Q97</f>
        <v>1377242.5792813275</v>
      </c>
      <c r="Q92" s="18"/>
    </row>
    <row r="93" spans="3:17" ht="15">
      <c r="C93" s="20" t="s">
        <v>45</v>
      </c>
      <c r="D93" s="18">
        <f>+'L-F-P NP Cap Weights'!D28*'L-F-P New Prices'!E98</f>
        <v>40580769.363812454</v>
      </c>
      <c r="E93" s="18">
        <f>+'L-F-P NP Cap Weights'!E28*'L-F-P New Prices'!F98</f>
        <v>25091567.43849186</v>
      </c>
      <c r="F93" s="18">
        <f>+'L-F-P NP Cap Weights'!F28*'L-F-P New Prices'!G98</f>
        <v>40727300.17569038</v>
      </c>
      <c r="G93" s="18"/>
      <c r="H93" s="18"/>
      <c r="I93" s="18">
        <f>+'L-F-P NP Cap Weights'!I28*'L-F-P New Prices'!J98</f>
        <v>9953224.184357936</v>
      </c>
      <c r="J93" s="18">
        <f>+'L-F-P NP Cap Weights'!J28*'L-F-P New Prices'!K98</f>
        <v>6361456.131782844</v>
      </c>
      <c r="K93" s="18">
        <f>+'L-F-P NP Cap Weights'!K28*'L-F-P New Prices'!L98</f>
        <v>9016377.231300803</v>
      </c>
      <c r="L93" s="18"/>
      <c r="M93" s="18"/>
      <c r="N93" s="18">
        <f>+'L-F-P NP Cap Weights'!N28*'L-F-P New Prices'!O98</f>
        <v>26769700.263551667</v>
      </c>
      <c r="O93" s="18">
        <f>+'L-F-P NP Cap Weights'!O28*'L-F-P New Prices'!P98</f>
        <v>10813060.834234392</v>
      </c>
      <c r="P93" s="18">
        <f>+'L-F-P NP Cap Weights'!P28*'L-F-P New Prices'!Q98</f>
        <v>14446025.580718672</v>
      </c>
      <c r="Q93" s="18"/>
    </row>
    <row r="94" spans="4:17" ht="15">
      <c r="D94" s="18"/>
      <c r="E94" s="18"/>
      <c r="F94" s="18"/>
      <c r="G94" s="18"/>
      <c r="H94" s="18"/>
      <c r="I94" s="18"/>
      <c r="J94" s="18"/>
      <c r="K94" s="18"/>
      <c r="L94" s="18"/>
      <c r="M94" s="18"/>
      <c r="N94" s="18"/>
      <c r="O94" s="18"/>
      <c r="P94" s="18"/>
      <c r="Q94" s="18"/>
    </row>
    <row r="95" spans="2:17" ht="15.75">
      <c r="B95" s="16" t="s">
        <v>50</v>
      </c>
      <c r="D95" s="18"/>
      <c r="E95" s="18"/>
      <c r="F95" s="18"/>
      <c r="G95" s="18"/>
      <c r="H95" s="18"/>
      <c r="I95" s="18"/>
      <c r="J95" s="18"/>
      <c r="K95" s="18"/>
      <c r="L95" s="18"/>
      <c r="M95" s="18"/>
      <c r="N95" s="18"/>
      <c r="O95" s="18"/>
      <c r="P95" s="18"/>
      <c r="Q95" s="18"/>
    </row>
    <row r="96" spans="2:17" ht="15.75">
      <c r="B96" s="16"/>
      <c r="C96" s="4" t="s">
        <v>48</v>
      </c>
      <c r="D96" s="18">
        <f>+'L-F-P NP Cap Weights'!D31*'L-F-P New Prices'!E101</f>
        <v>8930082.36</v>
      </c>
      <c r="E96" s="18">
        <f>+'L-F-P NP Cap Weights'!E31*'L-F-P New Prices'!F101</f>
        <v>103645.62000000001</v>
      </c>
      <c r="F96" s="18">
        <f>+'L-F-P NP Cap Weights'!F31*'L-F-P New Prices'!G101</f>
        <v>0</v>
      </c>
      <c r="G96" s="18"/>
      <c r="H96" s="18"/>
      <c r="I96" s="18">
        <f>+'L-F-P NP Cap Weights'!I31*'L-F-P New Prices'!J101</f>
        <v>2899243.368</v>
      </c>
      <c r="J96" s="18">
        <f>+'L-F-P NP Cap Weights'!J31*'L-F-P New Prices'!K101</f>
        <v>18133.626</v>
      </c>
      <c r="K96" s="18">
        <f>+'L-F-P NP Cap Weights'!K31*'L-F-P New Prices'!L101</f>
        <v>0</v>
      </c>
      <c r="L96" s="18"/>
      <c r="M96" s="18"/>
      <c r="N96" s="18">
        <f>+'L-F-P NP Cap Weights'!N31*'L-F-P New Prices'!O101</f>
        <v>2431828.892</v>
      </c>
      <c r="O96" s="18">
        <f>+'L-F-P NP Cap Weights'!O31*'L-F-P New Prices'!P101</f>
        <v>9816.15</v>
      </c>
      <c r="P96" s="18">
        <f>+'L-F-P NP Cap Weights'!P31*'L-F-P New Prices'!Q101</f>
        <v>0</v>
      </c>
      <c r="Q96" s="18"/>
    </row>
    <row r="97" spans="2:17" ht="15.75">
      <c r="B97" s="16"/>
      <c r="C97" s="4" t="s">
        <v>49</v>
      </c>
      <c r="D97" s="18">
        <f>+'L-F-P NP Cap Weights'!D32*'L-F-P New Prices'!E102</f>
        <v>3781307.625</v>
      </c>
      <c r="E97" s="18">
        <f>+'L-F-P NP Cap Weights'!E32*'L-F-P New Prices'!F102</f>
        <v>188466.60799999998</v>
      </c>
      <c r="F97" s="18">
        <f>+'L-F-P NP Cap Weights'!F32*'L-F-P New Prices'!G102</f>
        <v>624874.132</v>
      </c>
      <c r="G97" s="18"/>
      <c r="H97" s="18"/>
      <c r="I97" s="18">
        <f>+'L-F-P NP Cap Weights'!I32*'L-F-P New Prices'!J102</f>
        <v>988049.475</v>
      </c>
      <c r="J97" s="18">
        <f>+'L-F-P NP Cap Weights'!J32*'L-F-P New Prices'!K102</f>
        <v>25045.37</v>
      </c>
      <c r="K97" s="18">
        <f>+'L-F-P NP Cap Weights'!K32*'L-F-P New Prices'!L102</f>
        <v>98115.15</v>
      </c>
      <c r="L97" s="18"/>
      <c r="M97" s="18"/>
      <c r="N97" s="18">
        <f>+'L-F-P NP Cap Weights'!N32*'L-F-P New Prices'!O102</f>
        <v>932829.316</v>
      </c>
      <c r="O97" s="18">
        <f>+'L-F-P NP Cap Weights'!O32*'L-F-P New Prices'!P102</f>
        <v>15170.160000000002</v>
      </c>
      <c r="P97" s="18">
        <f>+'L-F-P NP Cap Weights'!P32*'L-F-P New Prices'!Q102</f>
        <v>57622.32</v>
      </c>
      <c r="Q97" s="18"/>
    </row>
    <row r="98" spans="3:17" ht="15">
      <c r="C98" s="20" t="s">
        <v>44</v>
      </c>
      <c r="D98" s="18">
        <f>+'L-F-P NP Cap Weights'!D33*'L-F-P New Prices'!E103</f>
        <v>8210028.090000001</v>
      </c>
      <c r="E98" s="18">
        <f>+'L-F-P NP Cap Weights'!E33*'L-F-P New Prices'!F103</f>
        <v>1118739.4000000001</v>
      </c>
      <c r="F98" s="18">
        <f>+'L-F-P NP Cap Weights'!F33*'L-F-P New Prices'!G103</f>
        <v>3952368.8400000003</v>
      </c>
      <c r="G98" s="18"/>
      <c r="H98" s="18"/>
      <c r="I98" s="18">
        <f>+'L-F-P NP Cap Weights'!I33*'L-F-P New Prices'!J103</f>
        <v>1785103.4000000001</v>
      </c>
      <c r="J98" s="18">
        <f>+'L-F-P NP Cap Weights'!J33*'L-F-P New Prices'!K103</f>
        <v>290592.60000000003</v>
      </c>
      <c r="K98" s="18">
        <f>+'L-F-P NP Cap Weights'!K33*'L-F-P New Prices'!L103</f>
        <v>566137</v>
      </c>
      <c r="L98" s="18"/>
      <c r="M98" s="18"/>
      <c r="N98" s="18">
        <f>+'L-F-P NP Cap Weights'!N33*'L-F-P New Prices'!O103</f>
        <v>2066628.052</v>
      </c>
      <c r="O98" s="18">
        <f>+'L-F-P NP Cap Weights'!O33*'L-F-P New Prices'!P103</f>
        <v>210514.33500000002</v>
      </c>
      <c r="P98" s="18">
        <f>+'L-F-P NP Cap Weights'!P33*'L-F-P New Prices'!Q103</f>
        <v>396320.39999999997</v>
      </c>
      <c r="Q98" s="18"/>
    </row>
    <row r="99" spans="3:17" ht="15">
      <c r="C99" s="20" t="s">
        <v>45</v>
      </c>
      <c r="D99" s="18">
        <f>+'L-F-P NP Cap Weights'!D34*'L-F-P New Prices'!E104</f>
        <v>8283652.115</v>
      </c>
      <c r="E99" s="18">
        <f>+'L-F-P NP Cap Weights'!E34*'L-F-P New Prices'!F104</f>
        <v>737086.6469999999</v>
      </c>
      <c r="F99" s="18">
        <f>+'L-F-P NP Cap Weights'!F34*'L-F-P New Prices'!G104</f>
        <v>4012049.69</v>
      </c>
      <c r="G99" s="18"/>
      <c r="H99" s="18"/>
      <c r="I99" s="18">
        <f>+'L-F-P NP Cap Weights'!I34*'L-F-P New Prices'!J104</f>
        <v>775102.913</v>
      </c>
      <c r="J99" s="18">
        <f>+'L-F-P NP Cap Weights'!J34*'L-F-P New Prices'!K104</f>
        <v>193171.247</v>
      </c>
      <c r="K99" s="18">
        <f>+'L-F-P NP Cap Weights'!K34*'L-F-P New Prices'!L104</f>
        <v>573499.159</v>
      </c>
      <c r="L99" s="18"/>
      <c r="M99" s="18"/>
      <c r="N99" s="18">
        <f>+'L-F-P NP Cap Weights'!N34*'L-F-P New Prices'!O104</f>
        <v>1792477.792</v>
      </c>
      <c r="O99" s="18">
        <f>+'L-F-P NP Cap Weights'!O34*'L-F-P New Prices'!P104</f>
        <v>277315.305</v>
      </c>
      <c r="P99" s="18">
        <f>+'L-F-P NP Cap Weights'!P34*'L-F-P New Prices'!Q104</f>
        <v>796010.0399999999</v>
      </c>
      <c r="Q99" s="18"/>
    </row>
    <row r="100" spans="3:17" ht="15">
      <c r="C100" s="20"/>
      <c r="D100" s="18"/>
      <c r="E100" s="18"/>
      <c r="F100" s="18"/>
      <c r="G100" s="18"/>
      <c r="H100" s="18"/>
      <c r="I100" s="18"/>
      <c r="J100" s="18"/>
      <c r="K100" s="18"/>
      <c r="L100" s="18"/>
      <c r="M100" s="18"/>
      <c r="N100" s="18"/>
      <c r="O100" s="18"/>
      <c r="P100" s="18"/>
      <c r="Q100" s="18"/>
    </row>
    <row r="101" spans="1:17" ht="15.75">
      <c r="A101" s="16" t="s">
        <v>7</v>
      </c>
      <c r="C101" s="18"/>
      <c r="D101" s="18"/>
      <c r="E101" s="18"/>
      <c r="F101" s="18"/>
      <c r="G101" s="18"/>
      <c r="H101" s="18"/>
      <c r="I101" s="18"/>
      <c r="J101" s="18"/>
      <c r="K101" s="18"/>
      <c r="L101" s="18"/>
      <c r="M101" s="18"/>
      <c r="N101" s="18"/>
      <c r="O101" s="18"/>
      <c r="P101" s="18"/>
      <c r="Q101" s="18"/>
    </row>
    <row r="102" spans="2:17" ht="15.75">
      <c r="B102" s="16" t="s">
        <v>51</v>
      </c>
      <c r="D102" s="18"/>
      <c r="E102" s="18"/>
      <c r="F102" s="18"/>
      <c r="G102" s="18"/>
      <c r="H102" s="18"/>
      <c r="I102" s="18"/>
      <c r="J102" s="18"/>
      <c r="K102" s="18"/>
      <c r="L102" s="18"/>
      <c r="M102" s="18"/>
      <c r="N102" s="18"/>
      <c r="O102" s="18"/>
      <c r="P102" s="18"/>
      <c r="Q102" s="18"/>
    </row>
    <row r="103" spans="2:17" ht="15.75">
      <c r="B103" s="16"/>
      <c r="C103" s="4" t="s">
        <v>52</v>
      </c>
      <c r="D103" s="18"/>
      <c r="E103" s="18"/>
      <c r="F103" s="18"/>
      <c r="G103" s="18"/>
      <c r="H103" s="18"/>
      <c r="I103" s="18">
        <f>+'L-F-P NP Cap Weights'!I38*'L-F-P New Prices'!J108</f>
        <v>1106150.872</v>
      </c>
      <c r="J103" s="18">
        <f>+'L-F-P NP Cap Weights'!J38*'L-F-P New Prices'!K108</f>
        <v>0</v>
      </c>
      <c r="K103" s="18">
        <f>+'L-F-P NP Cap Weights'!K38*'L-F-P New Prices'!L108</f>
        <v>0</v>
      </c>
      <c r="L103" s="18">
        <f>+'L-F-P NP Cap Weights'!L38*'L-F-P New Prices'!M108</f>
        <v>0</v>
      </c>
      <c r="M103" s="18"/>
      <c r="N103" s="18">
        <f>+'L-F-P NP Cap Weights'!N38*'L-F-P New Prices'!O108</f>
        <v>530506.067</v>
      </c>
      <c r="O103" s="18">
        <f>+'L-F-P NP Cap Weights'!O38*'L-F-P New Prices'!P108</f>
        <v>0</v>
      </c>
      <c r="P103" s="18">
        <f>+'L-F-P NP Cap Weights'!P38*'L-F-P New Prices'!Q108</f>
        <v>0</v>
      </c>
      <c r="Q103" s="18">
        <f>+'L-F-P NP Cap Weights'!Q38*'L-F-P New Prices'!R108</f>
        <v>0</v>
      </c>
    </row>
    <row r="104" spans="3:17" ht="15">
      <c r="C104" s="4" t="s">
        <v>53</v>
      </c>
      <c r="D104" s="18"/>
      <c r="E104" s="18"/>
      <c r="F104" s="18"/>
      <c r="G104" s="18"/>
      <c r="H104" s="18"/>
      <c r="I104" s="229">
        <f>(+'L-F-P NP Cap Weights'!I39+'L-F-P NP Cap Weights'!$I$40*'Parcels Migration Distributions'!I47)*'L-F-P New Prices'!J109</f>
        <v>2046070.557245124</v>
      </c>
      <c r="J104" s="18">
        <f>+'L-F-P NP Cap Weights'!J39*'L-F-P New Prices'!K109</f>
        <v>138326.958</v>
      </c>
      <c r="K104" s="18">
        <f>+'L-F-P NP Cap Weights'!K39*'L-F-P New Prices'!L109</f>
        <v>0</v>
      </c>
      <c r="L104" s="18">
        <f>+'L-F-P NP Cap Weights'!L39*'L-F-P New Prices'!M109</f>
        <v>0</v>
      </c>
      <c r="M104" s="18"/>
      <c r="N104" s="229">
        <f>(+'L-F-P NP Cap Weights'!N39+'L-F-P NP Cap Weights'!$N$40*'Parcels Migration Distributions'!N47)*'L-F-P New Prices'!O109</f>
        <v>1539070.351963684</v>
      </c>
      <c r="O104" s="18">
        <f>+'L-F-P NP Cap Weights'!O39*'L-F-P New Prices'!P109</f>
        <v>98467.842</v>
      </c>
      <c r="P104" s="18">
        <f>+'L-F-P NP Cap Weights'!P39*'L-F-P New Prices'!Q109</f>
        <v>0</v>
      </c>
      <c r="Q104" s="18">
        <f>+'L-F-P NP Cap Weights'!Q39*'L-F-P New Prices'!R109</f>
        <v>0</v>
      </c>
    </row>
    <row r="105" spans="3:17" ht="15">
      <c r="C105" s="20" t="s">
        <v>45</v>
      </c>
      <c r="D105" s="18"/>
      <c r="E105" s="18"/>
      <c r="F105" s="18"/>
      <c r="G105" s="18"/>
      <c r="H105" s="18"/>
      <c r="I105" s="230">
        <f>+'L-F-P NP Cap Weights'!I40*'L-F-P New Prices'!J110</f>
        <v>0</v>
      </c>
      <c r="J105" s="229">
        <f>(+'L-F-P NP Cap Weights'!J40+'L-F-P NP Cap Weights'!$I$40*'Parcels Migration Distributions'!J48)*'L-F-P New Prices'!K110</f>
        <v>148506.71419181823</v>
      </c>
      <c r="K105" s="229">
        <f>(+'L-F-P NP Cap Weights'!K40+'L-F-P NP Cap Weights'!$I$40*'Parcels Migration Distributions'!K48)*'L-F-P New Prices'!L110</f>
        <v>32582.40169470445</v>
      </c>
      <c r="L105" s="229">
        <f>(+'L-F-P NP Cap Weights'!L40+'L-F-P NP Cap Weights'!$I$40*'Parcels Migration Distributions'!L48)*'L-F-P New Prices'!M110</f>
        <v>3322.184490915286</v>
      </c>
      <c r="M105" s="18"/>
      <c r="N105" s="230">
        <f>+'L-F-P NP Cap Weights'!N40*'L-F-P New Prices'!O110</f>
        <v>0</v>
      </c>
      <c r="O105" s="229">
        <f>(+'L-F-P NP Cap Weights'!O40+'L-F-P NP Cap Weights'!$N$40*'Parcels Migration Distributions'!O48)*'L-F-P New Prices'!P110</f>
        <v>237493.8097714009</v>
      </c>
      <c r="P105" s="229">
        <f>(+'L-F-P NP Cap Weights'!P40+'L-F-P NP Cap Weights'!$N$40*'Parcels Migration Distributions'!P48)*'L-F-P New Prices'!Q110</f>
        <v>22059.33838945537</v>
      </c>
      <c r="Q105" s="229">
        <f>(+'L-F-P NP Cap Weights'!Q40+'L-F-P NP Cap Weights'!$N$40*'Parcels Migration Distributions'!Q48)*'L-F-P New Prices'!R110</f>
        <v>1304.7881665822451</v>
      </c>
    </row>
    <row r="106" spans="4:17" ht="15">
      <c r="D106" s="18"/>
      <c r="E106" s="18"/>
      <c r="F106" s="18"/>
      <c r="G106" s="18"/>
      <c r="H106" s="18"/>
      <c r="I106" s="18"/>
      <c r="J106" s="18"/>
      <c r="K106" s="18"/>
      <c r="L106" s="18"/>
      <c r="M106" s="18"/>
      <c r="N106" s="18"/>
      <c r="O106" s="18"/>
      <c r="P106" s="18"/>
      <c r="Q106" s="18"/>
    </row>
    <row r="107" spans="2:17" ht="15.75">
      <c r="B107" s="16" t="s">
        <v>54</v>
      </c>
      <c r="D107" s="18"/>
      <c r="E107" s="18"/>
      <c r="F107" s="18"/>
      <c r="G107" s="18"/>
      <c r="H107" s="18"/>
      <c r="I107" s="18"/>
      <c r="J107" s="18"/>
      <c r="K107" s="18"/>
      <c r="L107" s="18"/>
      <c r="M107" s="18"/>
      <c r="N107" s="18"/>
      <c r="O107" s="18"/>
      <c r="P107" s="18"/>
      <c r="Q107" s="18"/>
    </row>
    <row r="108" spans="2:17" ht="15.75">
      <c r="B108" s="16"/>
      <c r="C108" s="4" t="s">
        <v>48</v>
      </c>
      <c r="D108" s="18">
        <f>+'L-F-P NP Cap Weights'!D43*'L-F-P New Prices'!E113</f>
        <v>1756301.3580000002</v>
      </c>
      <c r="E108" s="230">
        <f>+'L-F-P NP Cap Weights'!E43*'L-F-P New Prices'!F113</f>
        <v>0</v>
      </c>
      <c r="F108" s="18">
        <f>+'L-F-P NP Cap Weights'!F43*'L-F-P New Prices'!G113</f>
        <v>0</v>
      </c>
      <c r="G108" s="18">
        <f>+'L-F-P NP Cap Weights'!G43*'L-F-P New Prices'!H113</f>
        <v>0</v>
      </c>
      <c r="H108" s="18"/>
      <c r="I108" s="18">
        <f>+'L-F-P NP Cap Weights'!I43*'L-F-P New Prices'!J113</f>
        <v>2450190.261</v>
      </c>
      <c r="J108" s="230">
        <f>+'L-F-P NP Cap Weights'!J43*'L-F-P New Prices'!K113</f>
        <v>0</v>
      </c>
      <c r="K108" s="18">
        <f>+'L-F-P NP Cap Weights'!K43*'L-F-P New Prices'!L113</f>
        <v>0</v>
      </c>
      <c r="L108" s="18">
        <f>+'L-F-P NP Cap Weights'!L43*'L-F-P New Prices'!M113</f>
        <v>0</v>
      </c>
      <c r="M108" s="18"/>
      <c r="N108" s="18">
        <f>+'L-F-P NP Cap Weights'!N43*'L-F-P New Prices'!O113</f>
        <v>752041.433</v>
      </c>
      <c r="O108" s="230">
        <f>+'L-F-P NP Cap Weights'!O43*'L-F-P New Prices'!P113</f>
        <v>0</v>
      </c>
      <c r="P108" s="18">
        <f>+'L-F-P NP Cap Weights'!P43*'L-F-P New Prices'!Q113</f>
        <v>0</v>
      </c>
      <c r="Q108" s="18">
        <f>+'L-F-P NP Cap Weights'!Q43*'L-F-P New Prices'!R113</f>
        <v>0</v>
      </c>
    </row>
    <row r="109" spans="2:17" ht="15.75">
      <c r="B109" s="16"/>
      <c r="C109" s="4" t="s">
        <v>49</v>
      </c>
      <c r="D109" s="229">
        <f>(+'L-F-P NP Cap Weights'!D44+'L-F-P NP Cap Weights'!$D$45*'Parcels Migration Distributions'!D52+'L-F-P NP Cap Weights'!$D$46*'Parcels Migration Distributions'!D58)*'L-F-P New Prices'!E114</f>
        <v>1493047.8419886734</v>
      </c>
      <c r="E109" s="229">
        <f>(+'L-F-P NP Cap Weights'!E44+'L-F-P NP Cap Weights'!E43)*'L-F-P New Prices'!F114</f>
        <v>283.92</v>
      </c>
      <c r="F109" s="230">
        <f>+'L-F-P NP Cap Weights'!F44*'L-F-P New Prices'!G114</f>
        <v>0</v>
      </c>
      <c r="G109" s="18">
        <f>+'L-F-P NP Cap Weights'!G44*'L-F-P New Prices'!H114</f>
        <v>0</v>
      </c>
      <c r="H109" s="18"/>
      <c r="I109" s="229">
        <f>(+'L-F-P NP Cap Weights'!I44+'L-F-P NP Cap Weights'!$I$45*'Parcels Migration Distributions'!I52+'L-F-P NP Cap Weights'!$I$46*'Parcels Migration Distributions'!I58)*'L-F-P New Prices'!J114</f>
        <v>5531729.931651855</v>
      </c>
      <c r="J109" s="229">
        <f>(+'L-F-P NP Cap Weights'!J44+'L-F-P NP Cap Weights'!J43)*'L-F-P New Prices'!K114</f>
        <v>4574.112</v>
      </c>
      <c r="K109" s="230">
        <f>+'L-F-P NP Cap Weights'!K44*'L-F-P New Prices'!L114</f>
        <v>0</v>
      </c>
      <c r="L109" s="18">
        <f>+'L-F-P NP Cap Weights'!L44*'L-F-P New Prices'!M114</f>
        <v>0</v>
      </c>
      <c r="M109" s="18"/>
      <c r="N109" s="229">
        <f>(+'L-F-P NP Cap Weights'!N44+'L-F-P NP Cap Weights'!$N$45*'Parcels Migration Distributions'!N52+'L-F-P NP Cap Weights'!$N$46*'Parcels Migration Distributions'!N58)*'L-F-P New Prices'!O114</f>
        <v>2856213.489388585</v>
      </c>
      <c r="O109" s="229">
        <f>(+'L-F-P NP Cap Weights'!O44+'L-F-P NP Cap Weights'!O43)*'L-F-P New Prices'!P114</f>
        <v>1372.8660000000002</v>
      </c>
      <c r="P109" s="230">
        <f>+'L-F-P NP Cap Weights'!P44*'L-F-P New Prices'!Q114</f>
        <v>0</v>
      </c>
      <c r="Q109" s="18">
        <f>+'L-F-P NP Cap Weights'!Q44*'L-F-P New Prices'!R114</f>
        <v>0</v>
      </c>
    </row>
    <row r="110" spans="3:17" ht="15">
      <c r="C110" s="20" t="s">
        <v>44</v>
      </c>
      <c r="D110" s="230">
        <f>+'L-F-P NP Cap Weights'!D45*'L-F-P New Prices'!E115</f>
        <v>0</v>
      </c>
      <c r="E110" s="229">
        <f>(+'L-F-P NP Cap Weights'!E45+'L-F-P NP Cap Weights'!$D$45*'Parcels Migration Distributions'!E53)*'L-F-P New Prices'!F115</f>
        <v>215.74152088193605</v>
      </c>
      <c r="F110" s="229">
        <f>(+'L-F-P NP Cap Weights'!F45+'L-F-P NP Cap Weights'!$D$45*'Parcels Migration Distributions'!F53+'L-F-P NP Cap Weights'!F44)*'L-F-P New Prices'!G115</f>
        <v>65187.881759083095</v>
      </c>
      <c r="G110" s="18">
        <f>+'L-F-P NP Cap Weights'!G45*'L-F-P New Prices'!H115</f>
        <v>0</v>
      </c>
      <c r="H110" s="18"/>
      <c r="I110" s="230">
        <f>+'L-F-P NP Cap Weights'!I45*'L-F-P New Prices'!J115</f>
        <v>0</v>
      </c>
      <c r="J110" s="229">
        <f>(+'L-F-P NP Cap Weights'!J45+'L-F-P NP Cap Weights'!$I$45*'Parcels Migration Distributions'!J53)*'L-F-P New Prices'!K115</f>
        <v>6697.851615425212</v>
      </c>
      <c r="K110" s="229">
        <f>(+'L-F-P NP Cap Weights'!K45+'L-F-P NP Cap Weights'!$I$45*'Parcels Migration Distributions'!K53+'L-F-P NP Cap Weights'!K44)*'L-F-P New Prices'!L115</f>
        <v>225425.07866355046</v>
      </c>
      <c r="L110" s="18">
        <f>+'L-F-P NP Cap Weights'!L45*'L-F-P New Prices'!M115</f>
        <v>0</v>
      </c>
      <c r="M110" s="18"/>
      <c r="N110" s="230">
        <f>+'L-F-P NP Cap Weights'!N45*'L-F-P New Prices'!O115</f>
        <v>0</v>
      </c>
      <c r="O110" s="229">
        <f>(+'L-F-P NP Cap Weights'!O45+'L-F-P NP Cap Weights'!$N$45*'Parcels Migration Distributions'!O53)*'L-F-P New Prices'!P115</f>
        <v>4425.916922172662</v>
      </c>
      <c r="P110" s="229">
        <f>(+'L-F-P NP Cap Weights'!P45+'L-F-P NP Cap Weights'!$N$45*'Parcels Migration Distributions'!P53+'L-F-P NP Cap Weights'!P44)*'L-F-P New Prices'!Q115</f>
        <v>90290.63741576858</v>
      </c>
      <c r="Q110" s="18">
        <f>+'L-F-P NP Cap Weights'!Q45*'L-F-P New Prices'!R115</f>
        <v>0</v>
      </c>
    </row>
    <row r="111" spans="3:17" ht="15">
      <c r="C111" s="20" t="s">
        <v>45</v>
      </c>
      <c r="D111" s="230">
        <f>+'L-F-P NP Cap Weights'!D46*'L-F-P New Prices'!E116</f>
        <v>0</v>
      </c>
      <c r="E111" s="229">
        <f>(+'L-F-P NP Cap Weights'!E46+'L-F-P NP Cap Weights'!$D$46*'Parcels Migration Distributions'!E60)*'L-F-P New Prices'!F116</f>
        <v>2450.757340089762</v>
      </c>
      <c r="F111" s="229">
        <f>(+'L-F-P NP Cap Weights'!F46+'L-F-P NP Cap Weights'!$D$46*'Parcels Migration Distributions'!F60)*'L-F-P New Prices'!G116</f>
        <v>54075.51040359708</v>
      </c>
      <c r="G111" s="229">
        <f>(+'L-F-P NP Cap Weights'!G46+'L-F-P NP Cap Weights'!$D$46*'Parcels Migration Distributions'!G60)*'L-F-P New Prices'!H116</f>
        <v>919.4666956755226</v>
      </c>
      <c r="H111" s="18"/>
      <c r="I111" s="230">
        <f>+'L-F-P NP Cap Weights'!I46*'L-F-P New Prices'!J116</f>
        <v>0</v>
      </c>
      <c r="J111" s="229">
        <f>(+'L-F-P NP Cap Weights'!J46+'L-F-P NP Cap Weights'!$I$46*'Parcels Migration Distributions'!J60)*'L-F-P New Prices'!K116</f>
        <v>6187.858144912376</v>
      </c>
      <c r="K111" s="229">
        <f>(+'L-F-P NP Cap Weights'!K46+'L-F-P NP Cap Weights'!$I$46*'Parcels Migration Distributions'!K60)*'L-F-P New Prices'!L116</f>
        <v>170066.29482146274</v>
      </c>
      <c r="L111" s="229">
        <f>(+'L-F-P NP Cap Weights'!L46+'L-F-P NP Cap Weights'!$I$46*'Parcels Migration Distributions'!L60)*'L-F-P New Prices'!M116</f>
        <v>11025.708279402854</v>
      </c>
      <c r="M111" s="18"/>
      <c r="N111" s="230">
        <f>+'L-F-P NP Cap Weights'!N46*'L-F-P New Prices'!O116</f>
        <v>0</v>
      </c>
      <c r="O111" s="229">
        <f>(+'L-F-P NP Cap Weights'!O46+'L-F-P NP Cap Weights'!$N$46*'Parcels Migration Distributions'!O60)*'L-F-P New Prices'!P116</f>
        <v>5365.073111602188</v>
      </c>
      <c r="P111" s="229">
        <f>(+'L-F-P NP Cap Weights'!P46+'L-F-P NP Cap Weights'!$N$46*'Parcels Migration Distributions'!P60)*'L-F-P New Prices'!Q116</f>
        <v>66531.60947477947</v>
      </c>
      <c r="Q111" s="229">
        <f>(+'L-F-P NP Cap Weights'!Q46+'L-F-P NP Cap Weights'!$N$46*'Parcels Migration Distributions'!Q60)*'L-F-P New Prices'!R116</f>
        <v>2700.4072152726662</v>
      </c>
    </row>
    <row r="112" spans="3:17" ht="15">
      <c r="C112" s="20"/>
      <c r="D112" s="18"/>
      <c r="E112" s="18"/>
      <c r="F112" s="18"/>
      <c r="G112" s="18"/>
      <c r="H112" s="18"/>
      <c r="I112" s="18"/>
      <c r="J112" s="18"/>
      <c r="K112" s="18"/>
      <c r="L112" s="18"/>
      <c r="M112" s="18"/>
      <c r="N112" s="18"/>
      <c r="O112" s="18"/>
      <c r="P112" s="18"/>
      <c r="Q112" s="18"/>
    </row>
    <row r="113" spans="1:17" ht="15.75">
      <c r="A113" s="16" t="s">
        <v>55</v>
      </c>
      <c r="C113" s="18"/>
      <c r="D113" s="18"/>
      <c r="E113" s="18"/>
      <c r="F113" s="18"/>
      <c r="G113" s="18"/>
      <c r="H113" s="18"/>
      <c r="I113" s="18"/>
      <c r="J113" s="18"/>
      <c r="K113" s="18"/>
      <c r="L113" s="18"/>
      <c r="M113" s="18"/>
      <c r="N113" s="18"/>
      <c r="O113" s="18"/>
      <c r="P113" s="18"/>
      <c r="Q113" s="18"/>
    </row>
    <row r="114" spans="2:17" ht="15.75">
      <c r="B114" s="16" t="s">
        <v>50</v>
      </c>
      <c r="D114" s="18"/>
      <c r="E114" s="18"/>
      <c r="F114" s="18"/>
      <c r="G114" s="18"/>
      <c r="H114" s="18"/>
      <c r="I114" s="18"/>
      <c r="J114" s="18"/>
      <c r="K114" s="18"/>
      <c r="L114" s="18"/>
      <c r="M114" s="18"/>
      <c r="N114" s="18"/>
      <c r="O114" s="18"/>
      <c r="P114" s="18"/>
      <c r="Q114" s="18"/>
    </row>
    <row r="115" spans="3:17" ht="15">
      <c r="C115" s="4" t="s">
        <v>56</v>
      </c>
      <c r="D115" s="18">
        <f>+'L-F-P NP Cap Weights'!D50*'L-F-P New Prices'!E120</f>
        <v>1442719.666</v>
      </c>
      <c r="E115" s="230">
        <f>+'L-F-P NP Cap Weights'!E50*'L-F-P New Prices'!F120</f>
        <v>0</v>
      </c>
      <c r="F115" s="18">
        <f>+'L-F-P NP Cap Weights'!F50*'L-F-P New Prices'!G120</f>
        <v>0</v>
      </c>
      <c r="G115" s="18">
        <f>+'L-F-P NP Cap Weights'!G50*'L-F-P New Prices'!H120</f>
        <v>0</v>
      </c>
      <c r="H115" s="18"/>
      <c r="I115" s="18">
        <f>+'L-F-P NP Cap Weights'!I50*'L-F-P New Prices'!J120</f>
        <v>2740433.804</v>
      </c>
      <c r="J115" s="230">
        <f>+'L-F-P NP Cap Weights'!J50*'L-F-P New Prices'!K120</f>
        <v>0</v>
      </c>
      <c r="K115" s="18">
        <f>+'L-F-P NP Cap Weights'!K50*'L-F-P New Prices'!L120</f>
        <v>0</v>
      </c>
      <c r="L115" s="18">
        <f>+'L-F-P NP Cap Weights'!L50*'L-F-P New Prices'!M120</f>
        <v>0</v>
      </c>
      <c r="M115" s="18"/>
      <c r="N115" s="18">
        <f>+'L-F-P NP Cap Weights'!N50*'L-F-P New Prices'!O120</f>
        <v>790715.575</v>
      </c>
      <c r="O115" s="230">
        <f>+'L-F-P NP Cap Weights'!O50*'L-F-P New Prices'!P120</f>
        <v>0</v>
      </c>
      <c r="P115" s="18">
        <f>+'L-F-P NP Cap Weights'!P50*'L-F-P New Prices'!Q120</f>
        <v>0</v>
      </c>
      <c r="Q115" s="18">
        <f>+'L-F-P NP Cap Weights'!Q50*'L-F-P New Prices'!R120</f>
        <v>0</v>
      </c>
    </row>
    <row r="116" spans="3:17" ht="15">
      <c r="C116" s="4" t="s">
        <v>57</v>
      </c>
      <c r="D116" s="229">
        <f>(+'L-F-P NP Cap Weights'!D51+'L-F-P NP Cap Weights'!$D$52*'Parcels Migration Distributions'!D64+'L-F-P NP Cap Weights'!$D$53*'Parcels Migration Distributions'!D70)*'L-F-P New Prices'!E121</f>
        <v>2182367.144378545</v>
      </c>
      <c r="E116" s="229">
        <f>(+'L-F-P NP Cap Weights'!E51+'L-F-P NP Cap Weights'!E50)*'L-F-P New Prices'!F121</f>
        <v>103136.84999999999</v>
      </c>
      <c r="F116" s="230">
        <f>+'L-F-P NP Cap Weights'!F51*'L-F-P New Prices'!G121</f>
        <v>0</v>
      </c>
      <c r="G116" s="18">
        <f>+'L-F-P NP Cap Weights'!G51*'L-F-P New Prices'!H121</f>
        <v>0</v>
      </c>
      <c r="H116" s="18"/>
      <c r="I116" s="229">
        <f>(+'L-F-P NP Cap Weights'!I51+'L-F-P NP Cap Weights'!$I$52*'Parcels Migration Distributions'!I64+'L-F-P NP Cap Weights'!$I$53*'Parcels Migration Distributions'!I70)*'L-F-P New Prices'!J121</f>
        <v>6923139.751351297</v>
      </c>
      <c r="J116" s="229">
        <f>(+'L-F-P NP Cap Weights'!J51+'L-F-P NP Cap Weights'!J50)*'L-F-P New Prices'!K121</f>
        <v>308262.887</v>
      </c>
      <c r="K116" s="230">
        <f>+'L-F-P NP Cap Weights'!K51*'L-F-P New Prices'!L121</f>
        <v>0</v>
      </c>
      <c r="L116" s="18">
        <f>+'L-F-P NP Cap Weights'!L51*'L-F-P New Prices'!M121</f>
        <v>0</v>
      </c>
      <c r="M116" s="18"/>
      <c r="N116" s="229">
        <f>(+'L-F-P NP Cap Weights'!N51+'L-F-P NP Cap Weights'!$N$52*'Parcels Migration Distributions'!N64+'L-F-P NP Cap Weights'!$N$53*'Parcels Migration Distributions'!N70)*'L-F-P New Prices'!O121</f>
        <v>3929444.591315036</v>
      </c>
      <c r="O116" s="229">
        <f>(+'L-F-P NP Cap Weights'!O51+'L-F-P NP Cap Weights'!O50)*'L-F-P New Prices'!P121</f>
        <v>128469.02200000001</v>
      </c>
      <c r="P116" s="230">
        <f>+'L-F-P NP Cap Weights'!P51*'L-F-P New Prices'!Q121</f>
        <v>0</v>
      </c>
      <c r="Q116" s="18">
        <f>+'L-F-P NP Cap Weights'!Q51*'L-F-P New Prices'!R121</f>
        <v>0</v>
      </c>
    </row>
    <row r="117" spans="3:17" ht="15">
      <c r="C117" s="20" t="s">
        <v>44</v>
      </c>
      <c r="D117" s="230">
        <f>+'L-F-P NP Cap Weights'!D52*'L-F-P New Prices'!E122</f>
        <v>0</v>
      </c>
      <c r="E117" s="229">
        <f>(+'L-F-P NP Cap Weights'!E52+'L-F-P NP Cap Weights'!$D$52*'Parcels Migration Distributions'!E65)*'L-F-P New Prices'!F122</f>
        <v>410818.11909043835</v>
      </c>
      <c r="F117" s="229">
        <f>(+'L-F-P NP Cap Weights'!F52+'L-F-P NP Cap Weights'!$D$52*'Parcels Migration Distributions'!F65+'L-F-P NP Cap Weights'!F51)*'L-F-P New Prices'!G122</f>
        <v>202309.3880295589</v>
      </c>
      <c r="G117" s="18">
        <f>+'L-F-P NP Cap Weights'!G52*'L-F-P New Prices'!H122</f>
        <v>0</v>
      </c>
      <c r="H117" s="18"/>
      <c r="I117" s="230">
        <f>+'L-F-P NP Cap Weights'!I52*'L-F-P New Prices'!J122</f>
        <v>0</v>
      </c>
      <c r="J117" s="229">
        <f>(+'L-F-P NP Cap Weights'!J52+'L-F-P NP Cap Weights'!$I$52*'Parcels Migration Distributions'!J65)*'L-F-P New Prices'!K122</f>
        <v>27874.221806349546</v>
      </c>
      <c r="K117" s="229">
        <f>(+'L-F-P NP Cap Weights'!K52+'L-F-P NP Cap Weights'!$I$52*'Parcels Migration Distributions'!K65+'L-F-P NP Cap Weights'!K51)*'L-F-P New Prices'!L122</f>
        <v>119463.59956618553</v>
      </c>
      <c r="L117" s="18">
        <f>+'L-F-P NP Cap Weights'!L52*'L-F-P New Prices'!M122</f>
        <v>0</v>
      </c>
      <c r="M117" s="18"/>
      <c r="N117" s="230">
        <f>+'L-F-P NP Cap Weights'!N52*'L-F-P New Prices'!O122</f>
        <v>0</v>
      </c>
      <c r="O117" s="229">
        <f>(+'L-F-P NP Cap Weights'!O52+'L-F-P NP Cap Weights'!$N$52*'Parcels Migration Distributions'!O65)*'L-F-P New Prices'!P122</f>
        <v>14449.867028933382</v>
      </c>
      <c r="P117" s="229">
        <f>(+'L-F-P NP Cap Weights'!P52+'L-F-P NP Cap Weights'!$N$52*'Parcels Migration Distributions'!P65+'L-F-P NP Cap Weights'!P51)*'L-F-P New Prices'!Q122</f>
        <v>44944.99659757492</v>
      </c>
      <c r="Q117" s="18">
        <f>+'L-F-P NP Cap Weights'!Q52*'L-F-P New Prices'!R122</f>
        <v>0</v>
      </c>
    </row>
    <row r="118" spans="3:17" ht="15">
      <c r="C118" s="20" t="s">
        <v>45</v>
      </c>
      <c r="D118" s="230">
        <f>+'L-F-P NP Cap Weights'!D53*'L-F-P New Prices'!E123</f>
        <v>0</v>
      </c>
      <c r="E118" s="229">
        <f>(+'L-F-P NP Cap Weights'!E53+'L-F-P NP Cap Weights'!$D$53*'Parcels Migration Distributions'!E72)*'L-F-P New Prices'!F123</f>
        <v>78364.22312710315</v>
      </c>
      <c r="F118" s="229">
        <f>(+'L-F-P NP Cap Weights'!F53+'L-F-P NP Cap Weights'!$D$53*'Parcels Migration Distributions'!F72)*'L-F-P New Prices'!G123</f>
        <v>128635.23678837705</v>
      </c>
      <c r="G118" s="229">
        <f>(+'L-F-P NP Cap Weights'!G53+'L-F-P NP Cap Weights'!$D$53*'Parcels Migration Distributions'!G72)*'L-F-P New Prices'!H123</f>
        <v>2688.8496340657466</v>
      </c>
      <c r="H118" s="18"/>
      <c r="I118" s="230">
        <f>+'L-F-P NP Cap Weights'!I53*'L-F-P New Prices'!J123</f>
        <v>0</v>
      </c>
      <c r="J118" s="229">
        <f>(+'L-F-P NP Cap Weights'!J53+'L-F-P NP Cap Weights'!$I$53*'Parcels Migration Distributions'!J72)*'L-F-P New Prices'!K123</f>
        <v>2921114.881002139</v>
      </c>
      <c r="K118" s="229">
        <f>(+'L-F-P NP Cap Weights'!K53+'L-F-P NP Cap Weights'!$I$53*'Parcels Migration Distributions'!K72)*'L-F-P New Prices'!L123</f>
        <v>223530.77625287866</v>
      </c>
      <c r="L118" s="229">
        <f>(+'L-F-P NP Cap Weights'!L53+'L-F-P NP Cap Weights'!$I$53*'Parcels Migration Distributions'!L72)*'L-F-P New Prices'!M123</f>
        <v>4817.530354966338</v>
      </c>
      <c r="M118" s="18"/>
      <c r="N118" s="230">
        <f>+'L-F-P NP Cap Weights'!N53*'L-F-P New Prices'!O123</f>
        <v>0</v>
      </c>
      <c r="O118" s="229">
        <f>(+'L-F-P NP Cap Weights'!O53+'L-F-P NP Cap Weights'!$N$53*'Parcels Migration Distributions'!O72)*'L-F-P New Prices'!P123</f>
        <v>2270119.1555512943</v>
      </c>
      <c r="P118" s="229">
        <f>(+'L-F-P NP Cap Weights'!P53+'L-F-P NP Cap Weights'!$N$53*'Parcels Migration Distributions'!P72)*'L-F-P New Prices'!Q123</f>
        <v>149636.4904626813</v>
      </c>
      <c r="Q118" s="229">
        <f>(+'L-F-P NP Cap Weights'!Q53+'L-F-P NP Cap Weights'!$N$53*'Parcels Migration Distributions'!Q72)*'L-F-P New Prices'!R123</f>
        <v>2032.2419451656372</v>
      </c>
    </row>
    <row r="119" spans="4:7" ht="15">
      <c r="D119" s="18"/>
      <c r="E119" s="25"/>
      <c r="F119" s="25"/>
      <c r="G119" s="25"/>
    </row>
    <row r="120" spans="1:7" ht="18.75">
      <c r="A120" s="16" t="s">
        <v>78</v>
      </c>
      <c r="D120" s="18">
        <f>+'L-F-P NP Cap Weights'!D55*'L-F-P New Prices'!D125</f>
        <v>506298.80000000005</v>
      </c>
      <c r="E120" s="25"/>
      <c r="F120" s="25"/>
      <c r="G120" s="25"/>
    </row>
    <row r="121" spans="4:7" ht="15">
      <c r="D121" s="18"/>
      <c r="E121" s="25"/>
      <c r="F121" s="25"/>
      <c r="G121" s="25"/>
    </row>
    <row r="122" spans="1:7" ht="15.75">
      <c r="A122" s="16" t="s">
        <v>73</v>
      </c>
      <c r="D122" s="18">
        <f>+'L-F-P NP Cap Weights'!D57*'L-F-P New Prices'!D127</f>
        <v>29863.608</v>
      </c>
      <c r="E122" s="25"/>
      <c r="F122" s="25"/>
      <c r="G122" s="25"/>
    </row>
    <row r="123" spans="1:7" ht="15.75">
      <c r="A123" s="16" t="s">
        <v>63</v>
      </c>
      <c r="D123" s="18">
        <f>+'L-F-P NP Cap Weights'!D58*'L-F-P New Prices'!D128</f>
        <v>171768.285</v>
      </c>
      <c r="E123" s="25"/>
      <c r="F123" s="25"/>
      <c r="G123" s="25"/>
    </row>
    <row r="124" spans="1:7" ht="15.75">
      <c r="A124" s="16"/>
      <c r="D124" s="18"/>
      <c r="E124" s="25"/>
      <c r="F124" s="25"/>
      <c r="G124" s="25"/>
    </row>
    <row r="125" spans="1:7" ht="15.75">
      <c r="A125" s="30"/>
      <c r="B125" s="16"/>
      <c r="C125" s="42" t="s">
        <v>64</v>
      </c>
      <c r="D125" s="50"/>
      <c r="E125" s="25"/>
      <c r="F125" s="25"/>
      <c r="G125" s="25"/>
    </row>
    <row r="126" spans="1:7" ht="15.75">
      <c r="A126" s="16" t="s">
        <v>1</v>
      </c>
      <c r="B126" s="16"/>
      <c r="D126" s="18">
        <f>+'L-F-P Com. Cap Weights'!D68*'L-F-P New Prices'!D131</f>
        <v>0</v>
      </c>
      <c r="E126" s="25"/>
      <c r="F126" s="25"/>
      <c r="G126" s="25"/>
    </row>
    <row r="127" spans="1:7" ht="15.75">
      <c r="A127" s="16" t="s">
        <v>3</v>
      </c>
      <c r="D127" s="18">
        <f>+'L-F-P Com. Cap Weights'!D69*'L-F-P New Prices'!D132</f>
        <v>0</v>
      </c>
      <c r="E127" s="25"/>
      <c r="F127" s="25"/>
      <c r="G127" s="25"/>
    </row>
    <row r="128" spans="1:7" ht="15.75">
      <c r="A128" s="110"/>
      <c r="B128" s="28"/>
      <c r="C128" s="28"/>
      <c r="D128" s="29"/>
      <c r="E128" s="124"/>
      <c r="F128" s="25"/>
      <c r="G128" s="25"/>
    </row>
    <row r="129" spans="1:7" ht="16.5" thickBot="1">
      <c r="A129" s="32"/>
      <c r="B129" s="32"/>
      <c r="C129" s="26"/>
      <c r="D129" s="27"/>
      <c r="E129" s="26"/>
      <c r="F129" s="35"/>
      <c r="G129" s="35"/>
    </row>
    <row r="130" spans="1:7" ht="16.5" thickTop="1">
      <c r="A130" s="16"/>
      <c r="E130" s="18"/>
      <c r="F130" s="17"/>
      <c r="G130" s="17"/>
    </row>
    <row r="131" spans="1:9" ht="15.75">
      <c r="A131" s="36" t="s">
        <v>101</v>
      </c>
      <c r="B131" s="28"/>
      <c r="C131" s="28"/>
      <c r="D131" s="28"/>
      <c r="E131" s="29"/>
      <c r="F131" s="55"/>
      <c r="G131" s="55"/>
      <c r="H131" s="28"/>
      <c r="I131" s="28"/>
    </row>
    <row r="132" spans="1:9" ht="15.75">
      <c r="A132" s="36"/>
      <c r="B132" s="36" t="s">
        <v>13</v>
      </c>
      <c r="C132" s="28"/>
      <c r="D132" s="116">
        <f>SUM(D8:Q53,D55,D59:D62,D64,D126,D127,D65)</f>
        <v>13954245497.948168</v>
      </c>
      <c r="E132" s="116"/>
      <c r="F132" s="231"/>
      <c r="G132" s="116"/>
      <c r="H132" s="28"/>
      <c r="I132" s="28"/>
    </row>
    <row r="133" spans="1:9" ht="15.75">
      <c r="A133" s="36"/>
      <c r="B133" s="36" t="s">
        <v>81</v>
      </c>
      <c r="C133" s="28"/>
      <c r="D133" s="116">
        <f>SUM(D73:Q118,D120,D122,D123)</f>
        <v>1815870867.3416023</v>
      </c>
      <c r="E133" s="116"/>
      <c r="F133" s="231"/>
      <c r="G133" s="116"/>
      <c r="H133" s="28"/>
      <c r="I133" s="28"/>
    </row>
    <row r="134" spans="1:9" ht="15.75">
      <c r="A134" s="36"/>
      <c r="B134" s="36"/>
      <c r="C134" s="36" t="s">
        <v>82</v>
      </c>
      <c r="D134" s="116">
        <f>SUM(D132:D133)</f>
        <v>15770116365.28977</v>
      </c>
      <c r="E134" s="116"/>
      <c r="F134" s="231"/>
      <c r="G134" s="124"/>
      <c r="H134" s="28"/>
      <c r="I134" s="28"/>
    </row>
    <row r="135" spans="1:9" ht="15.75">
      <c r="A135" s="36"/>
      <c r="B135" s="36"/>
      <c r="C135" s="36"/>
      <c r="D135" s="116"/>
      <c r="E135" s="116"/>
      <c r="F135" s="72"/>
      <c r="G135" s="116"/>
      <c r="H135" s="28"/>
      <c r="I135" s="28"/>
    </row>
    <row r="136" spans="1:9" ht="15.75">
      <c r="A136" s="16" t="s">
        <v>155</v>
      </c>
      <c r="E136" s="116"/>
      <c r="F136" s="116"/>
      <c r="G136" s="116"/>
      <c r="H136" s="28"/>
      <c r="I136" s="28"/>
    </row>
    <row r="137" spans="1:9" ht="15.75">
      <c r="A137" s="16"/>
      <c r="B137" s="16" t="s">
        <v>13</v>
      </c>
      <c r="E137" s="116"/>
      <c r="F137" s="231"/>
      <c r="G137" s="116"/>
      <c r="H137" s="28"/>
      <c r="I137" s="28"/>
    </row>
    <row r="138" spans="1:9" ht="15.75">
      <c r="A138" s="16"/>
      <c r="C138" s="16" t="s">
        <v>1</v>
      </c>
      <c r="D138" s="116">
        <f>+'LFP IM Adjustment'!E122</f>
        <v>-12407277.699070953</v>
      </c>
      <c r="E138" s="116"/>
      <c r="F138" s="231"/>
      <c r="G138" s="124"/>
      <c r="H138" s="28"/>
      <c r="I138" s="116"/>
    </row>
    <row r="139" spans="1:10" ht="15.75">
      <c r="A139" s="16"/>
      <c r="C139" s="16" t="s">
        <v>3</v>
      </c>
      <c r="D139" s="116">
        <f>+'LFP IM Adjustment'!E123</f>
        <v>-2237595.578510768</v>
      </c>
      <c r="E139" s="116"/>
      <c r="F139" s="231"/>
      <c r="G139" s="231"/>
      <c r="H139" s="28"/>
      <c r="I139" s="231"/>
      <c r="J139" s="25"/>
    </row>
    <row r="140" spans="1:10" ht="15.75">
      <c r="A140" s="16"/>
      <c r="C140" s="16" t="s">
        <v>156</v>
      </c>
      <c r="D140" s="116">
        <f>+'LFP IM Adjustment'!E124</f>
        <v>0</v>
      </c>
      <c r="E140" s="116"/>
      <c r="F140" s="231"/>
      <c r="G140" s="231"/>
      <c r="H140" s="231"/>
      <c r="I140" s="231"/>
      <c r="J140" s="231"/>
    </row>
    <row r="141" spans="1:10" ht="15.75">
      <c r="A141" s="16"/>
      <c r="B141" s="16" t="s">
        <v>81</v>
      </c>
      <c r="D141" s="116"/>
      <c r="E141" s="116"/>
      <c r="F141" s="231"/>
      <c r="G141" s="231"/>
      <c r="H141" s="231"/>
      <c r="I141" s="231"/>
      <c r="J141" s="231"/>
    </row>
    <row r="142" spans="1:10" ht="15.75">
      <c r="A142" s="16"/>
      <c r="C142" s="16" t="s">
        <v>1</v>
      </c>
      <c r="D142" s="116">
        <f>+'LFP IM Adjustment'!E128</f>
        <v>-2672825.4774657674</v>
      </c>
      <c r="E142" s="116"/>
      <c r="F142" s="231"/>
      <c r="G142" s="231"/>
      <c r="H142" s="231"/>
      <c r="I142" s="231"/>
      <c r="J142" s="231"/>
    </row>
    <row r="143" spans="1:10" ht="15.75">
      <c r="A143" s="16"/>
      <c r="C143" s="16" t="s">
        <v>3</v>
      </c>
      <c r="D143" s="116">
        <f>+'LFP IM Adjustment'!E129</f>
        <v>-393567.03240615356</v>
      </c>
      <c r="E143" s="116"/>
      <c r="F143" s="231"/>
      <c r="G143" s="231"/>
      <c r="H143" s="231"/>
      <c r="I143" s="231"/>
      <c r="J143" s="25"/>
    </row>
    <row r="144" spans="1:10" ht="15.75">
      <c r="A144" s="16"/>
      <c r="C144" s="16" t="s">
        <v>156</v>
      </c>
      <c r="D144" s="116">
        <f>+'LFP IM Adjustment'!E130</f>
        <v>0</v>
      </c>
      <c r="E144" s="116"/>
      <c r="F144" s="231"/>
      <c r="G144" s="231"/>
      <c r="H144" s="231"/>
      <c r="I144" s="231"/>
      <c r="J144" s="231"/>
    </row>
    <row r="145" spans="1:10" ht="15.75">
      <c r="A145" s="36"/>
      <c r="B145" s="36"/>
      <c r="C145" s="36"/>
      <c r="D145" s="116"/>
      <c r="E145" s="116"/>
      <c r="F145" s="231"/>
      <c r="G145" s="231"/>
      <c r="H145" s="231"/>
      <c r="I145" s="231"/>
      <c r="J145" s="231"/>
    </row>
    <row r="146" spans="1:10" ht="15.75">
      <c r="A146" s="16" t="s">
        <v>228</v>
      </c>
      <c r="C146" s="16"/>
      <c r="D146" s="25"/>
      <c r="E146" s="116"/>
      <c r="F146" s="231"/>
      <c r="G146" s="231"/>
      <c r="H146" s="231"/>
      <c r="I146" s="231"/>
      <c r="J146" s="231"/>
    </row>
    <row r="147" spans="1:10" ht="15.75">
      <c r="A147" s="16"/>
      <c r="B147" s="16" t="s">
        <v>13</v>
      </c>
      <c r="C147" s="16"/>
      <c r="D147" s="25">
        <f>+'L-F-P Com. Cap Weights'!E72*'L-F-P New Prices'!D136*'L-F-P New Prices'!D135</f>
        <v>3873075.45695</v>
      </c>
      <c r="E147" s="116"/>
      <c r="F147" s="231"/>
      <c r="G147" s="231"/>
      <c r="H147" s="231"/>
      <c r="I147" s="231"/>
      <c r="J147" s="231"/>
    </row>
    <row r="148" spans="1:10" ht="15.75">
      <c r="A148" s="16"/>
      <c r="B148" s="16" t="s">
        <v>81</v>
      </c>
      <c r="C148" s="16"/>
      <c r="D148" s="25">
        <f>+'L-F-P NP Cap Weights'!E63*'L-F-P New Prices'!D136*'L-F-P New Prices'!D135</f>
        <v>875095.0387900001</v>
      </c>
      <c r="E148" s="116"/>
      <c r="F148" s="231"/>
      <c r="G148" s="231"/>
      <c r="H148" s="231"/>
      <c r="I148" s="231"/>
      <c r="J148" s="231"/>
    </row>
    <row r="149" spans="1:10" ht="15.75">
      <c r="A149" s="16"/>
      <c r="B149" s="16" t="s">
        <v>82</v>
      </c>
      <c r="C149" s="16"/>
      <c r="D149" s="25">
        <f>SUM(D147:D148)</f>
        <v>4748170.49574</v>
      </c>
      <c r="E149" s="116"/>
      <c r="F149" s="231"/>
      <c r="G149" s="231"/>
      <c r="H149" s="231"/>
      <c r="I149" s="231"/>
      <c r="J149" s="231"/>
    </row>
    <row r="150" spans="1:10" ht="15.75">
      <c r="A150" s="16"/>
      <c r="B150" s="16"/>
      <c r="C150" s="16"/>
      <c r="D150" s="25"/>
      <c r="E150" s="116"/>
      <c r="F150" s="231"/>
      <c r="G150" s="231"/>
      <c r="H150" s="231"/>
      <c r="I150" s="231"/>
      <c r="J150" s="231"/>
    </row>
    <row r="151" spans="1:10" ht="15.75">
      <c r="A151" s="16" t="s">
        <v>173</v>
      </c>
      <c r="B151" s="16"/>
      <c r="C151" s="16"/>
      <c r="D151" s="25"/>
      <c r="E151" s="116"/>
      <c r="F151" s="231"/>
      <c r="G151" s="231"/>
      <c r="H151" s="231"/>
      <c r="I151" s="231"/>
      <c r="J151" s="231"/>
    </row>
    <row r="152" spans="1:10" ht="15.75">
      <c r="A152" s="16"/>
      <c r="B152" s="16" t="s">
        <v>13</v>
      </c>
      <c r="C152" s="16"/>
      <c r="D152" s="25">
        <f>SUM(D132,D138:D140,D147)</f>
        <v>13943473700.127535</v>
      </c>
      <c r="E152" s="116"/>
      <c r="F152" s="231"/>
      <c r="G152" s="231"/>
      <c r="H152" s="231"/>
      <c r="I152" s="231"/>
      <c r="J152" s="231"/>
    </row>
    <row r="153" spans="1:10" ht="15.75">
      <c r="A153" s="16"/>
      <c r="B153" s="16" t="s">
        <v>81</v>
      </c>
      <c r="C153" s="16"/>
      <c r="D153" s="25">
        <f>SUM(D133,D142:D144,D148)</f>
        <v>1813679569.8705204</v>
      </c>
      <c r="E153" s="116"/>
      <c r="F153" s="231"/>
      <c r="G153" s="231"/>
      <c r="H153" s="231"/>
      <c r="I153" s="231"/>
      <c r="J153" s="231"/>
    </row>
    <row r="154" spans="1:10" ht="15.75">
      <c r="A154" s="16"/>
      <c r="B154" s="16" t="s">
        <v>82</v>
      </c>
      <c r="C154" s="16"/>
      <c r="D154" s="25">
        <f>SUM(D152:D153)</f>
        <v>15757153269.998055</v>
      </c>
      <c r="E154" s="116"/>
      <c r="F154" s="231"/>
      <c r="G154" s="231"/>
      <c r="H154" s="231"/>
      <c r="I154" s="231"/>
      <c r="J154" s="231"/>
    </row>
    <row r="155" spans="1:10" ht="15.75">
      <c r="A155" s="36"/>
      <c r="B155" s="36"/>
      <c r="C155" s="36"/>
      <c r="D155" s="25"/>
      <c r="E155" s="116"/>
      <c r="F155" s="231"/>
      <c r="G155" s="231"/>
      <c r="H155" s="231"/>
      <c r="I155" s="231"/>
      <c r="J155" s="231"/>
    </row>
    <row r="156" spans="1:10" ht="15.75">
      <c r="A156" s="36" t="s">
        <v>83</v>
      </c>
      <c r="B156" s="36"/>
      <c r="C156" s="36"/>
      <c r="D156" s="29"/>
      <c r="E156" s="170" t="s">
        <v>39</v>
      </c>
      <c r="F156" s="231"/>
      <c r="G156" s="231"/>
      <c r="H156" s="231"/>
      <c r="I156" s="231"/>
      <c r="J156" s="231"/>
    </row>
    <row r="157" spans="1:9" ht="15.75">
      <c r="A157" s="36"/>
      <c r="B157" s="36" t="s">
        <v>1</v>
      </c>
      <c r="C157" s="36"/>
      <c r="D157" s="29">
        <f>SUM(D8:P21,D59,D73:P86,D126,D65,D123,D138,D142)+D147*'L-F-P Com. Cap Weights'!E76/'L-F-P Com. Cap Weights'!E72+'LFP Revenue@New Prices'!D148*'L-F-P NP Cap Weights'!E67/'L-F-P NP Cap Weights'!E63</f>
        <v>11189569951.627226</v>
      </c>
      <c r="E157" s="171">
        <f>+D157/'LFP Revenue@Current Prices'!D137-1</f>
        <v>0.038294082842928345</v>
      </c>
      <c r="G157" s="116"/>
      <c r="H157" s="28"/>
      <c r="I157" s="28"/>
    </row>
    <row r="158" spans="1:9" ht="15.75">
      <c r="A158" s="36"/>
      <c r="B158" s="36" t="s">
        <v>3</v>
      </c>
      <c r="C158" s="36"/>
      <c r="D158" s="29">
        <f>SUM(D25:P34,D60,D64,D90:P99,D122,D127,D139,D143)+D147*'L-F-P Com. Cap Weights'!F76/'L-F-P Com. Cap Weights'!E72+'LFP Revenue@New Prices'!D148*'L-F-P NP Cap Weights'!F67/'L-F-P NP Cap Weights'!E63</f>
        <v>3767003076.177815</v>
      </c>
      <c r="E158" s="171">
        <f>+D158/'LFP Revenue@Current Prices'!D138-1</f>
        <v>0.023064032536465717</v>
      </c>
      <c r="G158" s="116"/>
      <c r="H158" s="28"/>
      <c r="I158" s="28"/>
    </row>
    <row r="159" spans="1:9" ht="15.75">
      <c r="A159" s="36"/>
      <c r="B159" s="36" t="s">
        <v>84</v>
      </c>
      <c r="C159" s="36"/>
      <c r="D159" s="29">
        <f>SUM(D38:Q55,D61,D62,D103:Q120,D140,D144)+D147*'L-F-P Com. Cap Weights'!G76/'L-F-P Com. Cap Weights'!E72+D148*'L-F-P NP Cap Weights'!G67/'L-F-P NP Cap Weights'!E63</f>
        <v>800580242.1930172</v>
      </c>
      <c r="E159" s="171">
        <f>+D159/'LFP Revenue@Current Prices'!D139-1</f>
        <v>0.16425151025364038</v>
      </c>
      <c r="G159" s="116"/>
      <c r="H159" s="28"/>
      <c r="I159" s="28"/>
    </row>
    <row r="160" spans="1:9" ht="15.75">
      <c r="A160" s="36"/>
      <c r="B160" s="36"/>
      <c r="C160" s="36" t="s">
        <v>189</v>
      </c>
      <c r="D160" s="29">
        <f>SUM(D157:D159)</f>
        <v>15757153269.998058</v>
      </c>
      <c r="E160" s="171"/>
      <c r="G160" s="116"/>
      <c r="H160" s="28"/>
      <c r="I160" s="28"/>
    </row>
    <row r="161" spans="1:9" ht="15.75">
      <c r="A161" s="36"/>
      <c r="B161" s="36"/>
      <c r="C161" s="36"/>
      <c r="D161" s="29"/>
      <c r="E161" s="28"/>
      <c r="F161" s="28"/>
      <c r="G161" s="116"/>
      <c r="H161" s="28"/>
      <c r="I161" s="28"/>
    </row>
    <row r="162" spans="1:9" ht="15.75">
      <c r="A162" s="36"/>
      <c r="B162" s="36"/>
      <c r="C162" s="36"/>
      <c r="D162" s="29"/>
      <c r="E162" s="116"/>
      <c r="F162" s="116"/>
      <c r="G162" s="116"/>
      <c r="H162" s="28"/>
      <c r="I162" s="28"/>
    </row>
    <row r="163" spans="1:3" ht="15">
      <c r="A163" s="182" t="s">
        <v>167</v>
      </c>
      <c r="B163" s="28"/>
      <c r="C163" s="28"/>
    </row>
    <row r="164" spans="1:3" ht="15">
      <c r="A164" s="182"/>
      <c r="B164" s="182" t="s">
        <v>219</v>
      </c>
      <c r="C164" s="28"/>
    </row>
    <row r="165" spans="1:3" ht="15">
      <c r="A165" s="182" t="s">
        <v>220</v>
      </c>
      <c r="B165" s="28"/>
      <c r="C165" s="28"/>
    </row>
    <row r="166" spans="1:3" ht="15">
      <c r="A166" s="182" t="s">
        <v>230</v>
      </c>
      <c r="B166" s="182"/>
      <c r="C166" s="182"/>
    </row>
    <row r="167" spans="1:3" ht="15">
      <c r="A167" s="182"/>
      <c r="B167" s="182" t="s">
        <v>223</v>
      </c>
      <c r="C167" s="182"/>
    </row>
    <row r="168" spans="1:3" ht="15">
      <c r="A168" s="125"/>
      <c r="B168" s="28"/>
      <c r="C168" s="75"/>
    </row>
    <row r="169" spans="1:4" ht="15">
      <c r="A169" s="125"/>
      <c r="B169" s="28"/>
      <c r="C169" s="28"/>
      <c r="D169" s="25"/>
    </row>
    <row r="170" spans="1:3" ht="15">
      <c r="A170" s="125"/>
      <c r="B170" s="28"/>
      <c r="C170" s="28"/>
    </row>
    <row r="171" spans="1:3" ht="15">
      <c r="A171" s="125"/>
      <c r="B171" s="28"/>
      <c r="C171" s="28"/>
    </row>
    <row r="172" spans="1:3" ht="15">
      <c r="A172" s="125"/>
      <c r="B172" s="28"/>
      <c r="C172" s="28"/>
    </row>
    <row r="173" spans="1:3" ht="15">
      <c r="A173" s="125"/>
      <c r="B173" s="28"/>
      <c r="C173" s="28"/>
    </row>
    <row r="174" spans="1:3" ht="15">
      <c r="A174" s="125"/>
      <c r="B174" s="28"/>
      <c r="C174" s="28"/>
    </row>
    <row r="175" spans="1:3" ht="15">
      <c r="A175" s="125"/>
      <c r="B175" s="28"/>
      <c r="C175" s="28"/>
    </row>
    <row r="176" spans="1:3" ht="15">
      <c r="A176" s="125"/>
      <c r="B176" s="28"/>
      <c r="C176" s="28"/>
    </row>
    <row r="177" spans="1:3" ht="15">
      <c r="A177" s="125"/>
      <c r="B177" s="28"/>
      <c r="C177" s="28"/>
    </row>
    <row r="178" spans="1:3" ht="15">
      <c r="A178" s="125"/>
      <c r="B178" s="28"/>
      <c r="C178" s="28"/>
    </row>
    <row r="179" spans="1:3" ht="15">
      <c r="A179" s="125"/>
      <c r="B179" s="28"/>
      <c r="C179" s="28"/>
    </row>
    <row r="180" spans="1:3" ht="15">
      <c r="A180" s="125"/>
      <c r="B180" s="28"/>
      <c r="C180" s="28"/>
    </row>
    <row r="181" spans="1:3" ht="15">
      <c r="A181" s="125"/>
      <c r="B181" s="28"/>
      <c r="C181" s="28"/>
    </row>
    <row r="182" spans="1:3" ht="15">
      <c r="A182" s="125"/>
      <c r="B182" s="28"/>
      <c r="C182" s="28"/>
    </row>
    <row r="183" spans="1:3" ht="15">
      <c r="A183" s="125"/>
      <c r="B183" s="28"/>
      <c r="C183" s="28"/>
    </row>
    <row r="184" spans="1:3" ht="15">
      <c r="A184" s="125"/>
      <c r="B184" s="28"/>
      <c r="C184" s="28"/>
    </row>
    <row r="185" spans="1:3" ht="15">
      <c r="A185" s="125"/>
      <c r="B185" s="28"/>
      <c r="C185" s="28"/>
    </row>
  </sheetData>
  <sheetProtection/>
  <printOptions/>
  <pageMargins left="0.75" right="0.75" top="1" bottom="1" header="0.5" footer="0.5"/>
  <pageSetup fitToHeight="2" horizontalDpi="600" verticalDpi="600" orientation="landscape" scale="40" r:id="rId1"/>
  <rowBreaks count="1" manualBreakCount="1">
    <brk id="69" max="16" man="1"/>
  </rowBreaks>
</worksheet>
</file>

<file path=xl/worksheets/sheet16.xml><?xml version="1.0" encoding="utf-8"?>
<worksheet xmlns="http://schemas.openxmlformats.org/spreadsheetml/2006/main" xmlns:r="http://schemas.openxmlformats.org/officeDocument/2006/relationships">
  <sheetPr>
    <tabColor indexed="11"/>
    <pageSetUpPr fitToPage="1"/>
  </sheetPr>
  <dimension ref="A1:U88"/>
  <sheetViews>
    <sheetView zoomScale="75" zoomScaleNormal="75" zoomScalePageLayoutView="0" workbookViewId="0" topLeftCell="A1">
      <selection activeCell="A1" sqref="A1"/>
    </sheetView>
  </sheetViews>
  <sheetFormatPr defaultColWidth="8.88671875" defaultRowHeight="15.75"/>
  <cols>
    <col min="1" max="1" width="4.3359375" style="2" customWidth="1"/>
    <col min="2" max="2" width="3.5546875" style="2" customWidth="1"/>
    <col min="3" max="3" width="29.3359375" style="2" customWidth="1"/>
    <col min="4" max="4" width="11.99609375" style="2" customWidth="1"/>
    <col min="5" max="5" width="14.21484375" style="2" customWidth="1"/>
    <col min="6" max="6" width="13.88671875" style="2" customWidth="1"/>
    <col min="7" max="7" width="12.10546875" style="2" bestFit="1" customWidth="1"/>
    <col min="8" max="8" width="3.88671875" style="2" customWidth="1"/>
    <col min="9" max="11" width="13.10546875" style="2" bestFit="1" customWidth="1"/>
    <col min="12" max="12" width="12.10546875" style="2" bestFit="1" customWidth="1"/>
    <col min="13" max="13" width="4.3359375" style="2" customWidth="1"/>
    <col min="14" max="14" width="12.21484375" style="2" bestFit="1" customWidth="1"/>
    <col min="15" max="15" width="10.99609375" style="2" bestFit="1" customWidth="1"/>
    <col min="16" max="16" width="11.99609375" style="2" bestFit="1" customWidth="1"/>
    <col min="17" max="17" width="12.10546875" style="2" bestFit="1" customWidth="1"/>
    <col min="18" max="18" width="12.6640625" style="2" bestFit="1" customWidth="1"/>
    <col min="19" max="16384" width="8.88671875" style="2" customWidth="1"/>
  </cols>
  <sheetData>
    <row r="1" spans="1:18" ht="15.75">
      <c r="A1" s="16" t="s">
        <v>120</v>
      </c>
      <c r="R1" s="67"/>
    </row>
    <row r="2" spans="1:18" ht="15.75">
      <c r="A2" s="1"/>
      <c r="R2" s="67"/>
    </row>
    <row r="3" spans="4:18" ht="15.75">
      <c r="D3" s="5" t="s">
        <v>8</v>
      </c>
      <c r="E3" s="14"/>
      <c r="F3" s="14"/>
      <c r="G3" s="14"/>
      <c r="I3" s="5" t="s">
        <v>9</v>
      </c>
      <c r="J3" s="14"/>
      <c r="K3" s="14"/>
      <c r="L3" s="14"/>
      <c r="N3" s="5" t="s">
        <v>9</v>
      </c>
      <c r="O3" s="5"/>
      <c r="P3" s="5"/>
      <c r="Q3" s="5"/>
      <c r="R3" s="67"/>
    </row>
    <row r="4" spans="4:14" ht="15.75">
      <c r="D4" s="1" t="s">
        <v>11</v>
      </c>
      <c r="I4" s="1" t="s">
        <v>11</v>
      </c>
      <c r="N4" s="1" t="s">
        <v>12</v>
      </c>
    </row>
    <row r="5" ht="15.75">
      <c r="C5" s="1" t="s">
        <v>21</v>
      </c>
    </row>
    <row r="6" spans="1:17" ht="15.75">
      <c r="A6" s="9"/>
      <c r="B6" s="9"/>
      <c r="C6" s="9"/>
      <c r="D6" s="12" t="s">
        <v>4</v>
      </c>
      <c r="E6" s="12" t="s">
        <v>5</v>
      </c>
      <c r="F6" s="12" t="s">
        <v>6</v>
      </c>
      <c r="G6" s="12" t="s">
        <v>0</v>
      </c>
      <c r="H6" s="12"/>
      <c r="I6" s="12" t="s">
        <v>4</v>
      </c>
      <c r="J6" s="12" t="s">
        <v>5</v>
      </c>
      <c r="K6" s="12" t="s">
        <v>6</v>
      </c>
      <c r="L6" s="12" t="s">
        <v>0</v>
      </c>
      <c r="M6" s="9"/>
      <c r="N6" s="12" t="s">
        <v>4</v>
      </c>
      <c r="O6" s="12" t="s">
        <v>5</v>
      </c>
      <c r="P6" s="12" t="s">
        <v>6</v>
      </c>
      <c r="Q6" s="12" t="s">
        <v>0</v>
      </c>
    </row>
    <row r="7" spans="1:14" ht="15.75">
      <c r="A7" s="16" t="s">
        <v>25</v>
      </c>
      <c r="D7" s="8"/>
      <c r="E7" s="11"/>
      <c r="F7" s="11"/>
      <c r="G7" s="9"/>
      <c r="H7" s="9"/>
      <c r="I7" s="9"/>
      <c r="J7" s="9"/>
      <c r="K7" s="9"/>
      <c r="L7" s="9"/>
      <c r="M7" s="9"/>
      <c r="N7" s="10"/>
    </row>
    <row r="8" spans="2:21" ht="15.75">
      <c r="B8" s="4" t="s">
        <v>17</v>
      </c>
      <c r="D8" s="84">
        <f>+'HD-Sat-CR Com. Cap Wts.'!D8*'HD-Sat-CR New Prices'!D12</f>
        <v>9016092.079</v>
      </c>
      <c r="E8" s="84">
        <f>+'HD-Sat-CR Com. Cap Wts.'!E8*'HD-Sat-CR New Prices'!E12</f>
        <v>9083443.902</v>
      </c>
      <c r="F8" s="84">
        <f>+'HD-Sat-CR Com. Cap Wts.'!F8*'HD-Sat-CR New Prices'!F12</f>
        <v>190678708.5</v>
      </c>
      <c r="G8" s="15"/>
      <c r="H8" s="13"/>
      <c r="I8" s="84">
        <f>+'HD-Sat-CR Com. Cap Wts.'!I8*'HD-Sat-CR New Prices'!I12</f>
        <v>86.317</v>
      </c>
      <c r="J8" s="84">
        <f>+'HD-Sat-CR Com. Cap Wts.'!J8*'HD-Sat-CR New Prices'!J12</f>
        <v>0</v>
      </c>
      <c r="K8" s="84">
        <f>+'HD-Sat-CR Com. Cap Wts.'!K8*'HD-Sat-CR New Prices'!K12</f>
        <v>174450.9050000001</v>
      </c>
      <c r="L8" s="15"/>
      <c r="M8" s="13"/>
      <c r="N8" s="84">
        <f>+'HD-Sat-CR Com. Cap Wts.'!N8*'HD-Sat-CR New Prices'!N12</f>
        <v>205.084</v>
      </c>
      <c r="O8" s="84">
        <f>+'HD-Sat-CR Com. Cap Wts.'!O8*'HD-Sat-CR New Prices'!O12</f>
        <v>0</v>
      </c>
      <c r="P8" s="84">
        <f>+'HD-Sat-CR Com. Cap Wts.'!P8*'HD-Sat-CR New Prices'!P12</f>
        <v>276776.01</v>
      </c>
      <c r="Q8" s="15"/>
      <c r="R8" s="13"/>
      <c r="S8" s="52"/>
      <c r="T8" s="52"/>
      <c r="U8" s="52"/>
    </row>
    <row r="9" spans="2:21" ht="15.75">
      <c r="B9" s="4" t="s">
        <v>18</v>
      </c>
      <c r="D9" s="84">
        <f>+'HD-Sat-CR Com. Cap Wts.'!D9*'HD-Sat-CR New Prices'!D13</f>
        <v>46165525.041999996</v>
      </c>
      <c r="E9" s="84">
        <f>+'HD-Sat-CR Com. Cap Wts.'!E9*'HD-Sat-CR New Prices'!E13</f>
        <v>35780928.291999996</v>
      </c>
      <c r="F9" s="84">
        <f>+'HD-Sat-CR Com. Cap Wts.'!F9*'HD-Sat-CR New Prices'!F13</f>
        <v>394106578.23600006</v>
      </c>
      <c r="G9" s="15"/>
      <c r="H9" s="13"/>
      <c r="I9" s="84">
        <f>+'HD-Sat-CR Com. Cap Wts.'!I9*'HD-Sat-CR New Prices'!I13</f>
        <v>199.69599999999997</v>
      </c>
      <c r="J9" s="84">
        <f>+'HD-Sat-CR Com. Cap Wts.'!J9*'HD-Sat-CR New Prices'!J13</f>
        <v>1123.024</v>
      </c>
      <c r="K9" s="84">
        <f>+'HD-Sat-CR Com. Cap Wts.'!K9*'HD-Sat-CR New Prices'!K13</f>
        <v>1818335.9599999997</v>
      </c>
      <c r="L9" s="15"/>
      <c r="M9" s="13"/>
      <c r="N9" s="84">
        <f>+'HD-Sat-CR Com. Cap Wts.'!N9*'HD-Sat-CR New Prices'!N13</f>
        <v>463.449</v>
      </c>
      <c r="O9" s="84">
        <f>+'HD-Sat-CR Com. Cap Wts.'!O9*'HD-Sat-CR New Prices'!O13</f>
        <v>1886.1339999999998</v>
      </c>
      <c r="P9" s="84">
        <f>+'HD-Sat-CR Com. Cap Wts.'!P9*'HD-Sat-CR New Prices'!P13</f>
        <v>2764278.663</v>
      </c>
      <c r="Q9" s="15"/>
      <c r="R9" s="13"/>
      <c r="S9" s="52"/>
      <c r="T9" s="52"/>
      <c r="U9" s="52"/>
    </row>
    <row r="10" spans="2:21" ht="15.75">
      <c r="B10" s="4"/>
      <c r="D10" s="15"/>
      <c r="E10" s="15"/>
      <c r="F10" s="15"/>
      <c r="G10" s="15"/>
      <c r="H10" s="13"/>
      <c r="I10" s="15"/>
      <c r="J10" s="15"/>
      <c r="K10" s="15"/>
      <c r="L10" s="15"/>
      <c r="M10" s="13"/>
      <c r="N10" s="15"/>
      <c r="O10" s="15"/>
      <c r="P10" s="15"/>
      <c r="Q10" s="15"/>
      <c r="R10" s="13"/>
      <c r="S10" s="52"/>
      <c r="T10" s="52"/>
      <c r="U10" s="52"/>
    </row>
    <row r="11" spans="1:21" ht="15.75">
      <c r="A11" s="16" t="s">
        <v>26</v>
      </c>
      <c r="B11" s="4"/>
      <c r="C11" s="3"/>
      <c r="D11" s="13"/>
      <c r="E11" s="13"/>
      <c r="F11" s="13"/>
      <c r="G11" s="13"/>
      <c r="H11" s="13"/>
      <c r="I11" s="13"/>
      <c r="J11" s="13"/>
      <c r="K11" s="13"/>
      <c r="L11" s="13"/>
      <c r="M11" s="13"/>
      <c r="N11" s="13"/>
      <c r="O11" s="13"/>
      <c r="P11" s="13"/>
      <c r="Q11" s="13"/>
      <c r="R11" s="13"/>
      <c r="S11" s="52"/>
      <c r="T11" s="52"/>
      <c r="U11" s="52"/>
    </row>
    <row r="12" spans="1:21" ht="15.75">
      <c r="A12" s="16"/>
      <c r="B12" s="16" t="s">
        <v>3</v>
      </c>
      <c r="C12" s="3"/>
      <c r="D12" s="13"/>
      <c r="E12" s="13"/>
      <c r="F12" s="13"/>
      <c r="G12" s="13"/>
      <c r="H12" s="13"/>
      <c r="I12" s="13"/>
      <c r="J12" s="13"/>
      <c r="K12" s="13"/>
      <c r="L12" s="13"/>
      <c r="M12" s="13"/>
      <c r="N12" s="13"/>
      <c r="O12" s="13"/>
      <c r="P12" s="13"/>
      <c r="Q12" s="13"/>
      <c r="R12" s="13"/>
      <c r="S12" s="52"/>
      <c r="T12" s="52"/>
      <c r="U12" s="52"/>
    </row>
    <row r="13" spans="3:21" ht="15.75">
      <c r="C13" s="4" t="s">
        <v>17</v>
      </c>
      <c r="D13" s="84">
        <f>+'HD-Sat-CR Com. Cap Wts.'!D13*'HD-Sat-CR New Prices'!D17</f>
        <v>2705399.84</v>
      </c>
      <c r="E13" s="84">
        <f>+'HD-Sat-CR Com. Cap Wts.'!E13*'HD-Sat-CR New Prices'!E17</f>
        <v>7298386.296</v>
      </c>
      <c r="F13" s="84">
        <f>+'HD-Sat-CR Com. Cap Wts.'!F13*'HD-Sat-CR New Prices'!F17</f>
        <v>99823451.985</v>
      </c>
      <c r="G13" s="84">
        <f>+'HD-Sat-CR Com. Cap Wts.'!G13*'HD-Sat-CR New Prices'!G17</f>
        <v>53513760.552</v>
      </c>
      <c r="H13" s="13"/>
      <c r="I13" s="84">
        <f>+'HD-Sat-CR Com. Cap Wts.'!I13*'HD-Sat-CR New Prices'!I17</f>
        <v>538723.522</v>
      </c>
      <c r="J13" s="84">
        <f>+'HD-Sat-CR Com. Cap Wts.'!J13*'HD-Sat-CR New Prices'!J17</f>
        <v>816304.776</v>
      </c>
      <c r="K13" s="84">
        <f>+'HD-Sat-CR Com. Cap Wts.'!K13*'HD-Sat-CR New Prices'!K17</f>
        <v>32753771.832</v>
      </c>
      <c r="L13" s="84">
        <f>+'HD-Sat-CR Com. Cap Wts.'!L13*'HD-Sat-CR New Prices'!L17</f>
        <v>56767265.88199999</v>
      </c>
      <c r="N13" s="84">
        <f>+'HD-Sat-CR Com. Cap Wts.'!N13*'HD-Sat-CR New Prices'!N17</f>
        <v>1336908.199</v>
      </c>
      <c r="O13" s="84">
        <f>+'HD-Sat-CR Com. Cap Wts.'!O13*'HD-Sat-CR New Prices'!O17</f>
        <v>1710309.8159999999</v>
      </c>
      <c r="P13" s="84">
        <f>+'HD-Sat-CR Com. Cap Wts.'!P13*'HD-Sat-CR New Prices'!P17</f>
        <v>58413528.18000001</v>
      </c>
      <c r="Q13" s="84">
        <f>+'HD-Sat-CR Com. Cap Wts.'!Q13*'HD-Sat-CR New Prices'!Q17</f>
        <v>95447171.952</v>
      </c>
      <c r="R13" s="13"/>
      <c r="S13" s="52"/>
      <c r="T13" s="52"/>
      <c r="U13" s="52"/>
    </row>
    <row r="14" spans="3:21" ht="15.75">
      <c r="C14" s="4" t="s">
        <v>18</v>
      </c>
      <c r="D14" s="84">
        <f>+'HD-Sat-CR Com. Cap Wts.'!D14*'HD-Sat-CR New Prices'!D18</f>
        <v>33832000.858</v>
      </c>
      <c r="E14" s="84">
        <f>+'HD-Sat-CR Com. Cap Wts.'!E14*'HD-Sat-CR New Prices'!E18</f>
        <v>20080380.16</v>
      </c>
      <c r="F14" s="84">
        <f>+'HD-Sat-CR Com. Cap Wts.'!F14*'HD-Sat-CR New Prices'!F18</f>
        <v>494226214.0350001</v>
      </c>
      <c r="G14" s="84">
        <f>+'HD-Sat-CR Com. Cap Wts.'!G14*'HD-Sat-CR New Prices'!G18</f>
        <v>537659155.5020001</v>
      </c>
      <c r="H14" s="13"/>
      <c r="I14" s="84">
        <f>+'HD-Sat-CR Com. Cap Wts.'!I14*'HD-Sat-CR New Prices'!I18</f>
        <v>3481256.1240000003</v>
      </c>
      <c r="J14" s="84">
        <f>+'HD-Sat-CR Com. Cap Wts.'!J14*'HD-Sat-CR New Prices'!J18</f>
        <v>329391.11600000004</v>
      </c>
      <c r="K14" s="84">
        <f>+'HD-Sat-CR Com. Cap Wts.'!K14*'HD-Sat-CR New Prices'!K18</f>
        <v>59577515.24</v>
      </c>
      <c r="L14" s="84">
        <f>+'HD-Sat-CR Com. Cap Wts.'!L14*'HD-Sat-CR New Prices'!L18</f>
        <v>187698054.95200002</v>
      </c>
      <c r="N14" s="84">
        <f>+'HD-Sat-CR Com. Cap Wts.'!N14*'HD-Sat-CR New Prices'!N18</f>
        <v>9862290.333</v>
      </c>
      <c r="O14" s="84">
        <f>+'HD-Sat-CR Com. Cap Wts.'!O14*'HD-Sat-CR New Prices'!O18</f>
        <v>793727.4679999999</v>
      </c>
      <c r="P14" s="84">
        <f>+'HD-Sat-CR Com. Cap Wts.'!P14*'HD-Sat-CR New Prices'!P18</f>
        <v>107233846.47600001</v>
      </c>
      <c r="Q14" s="84">
        <f>+'HD-Sat-CR Com. Cap Wts.'!Q14*'HD-Sat-CR New Prices'!Q18</f>
        <v>304671896.86</v>
      </c>
      <c r="R14" s="13"/>
      <c r="S14" s="52"/>
      <c r="T14" s="52"/>
      <c r="U14" s="52"/>
    </row>
    <row r="15" spans="3:21" ht="15.75">
      <c r="C15" s="3"/>
      <c r="D15" s="13"/>
      <c r="E15" s="13"/>
      <c r="F15" s="13"/>
      <c r="G15" s="13"/>
      <c r="H15" s="13"/>
      <c r="R15" s="13"/>
      <c r="S15" s="52"/>
      <c r="T15" s="52"/>
      <c r="U15" s="52"/>
    </row>
    <row r="16" spans="1:21" ht="15.75">
      <c r="A16" s="1"/>
      <c r="B16" s="16" t="s">
        <v>7</v>
      </c>
      <c r="D16" s="13"/>
      <c r="E16" s="13"/>
      <c r="F16" s="13"/>
      <c r="G16" s="13"/>
      <c r="H16" s="13"/>
      <c r="I16" s="13"/>
      <c r="J16" s="13"/>
      <c r="K16" s="13"/>
      <c r="L16" s="13"/>
      <c r="M16" s="13"/>
      <c r="N16" s="13"/>
      <c r="O16" s="13"/>
      <c r="P16" s="13"/>
      <c r="Q16" s="13"/>
      <c r="R16" s="13"/>
      <c r="S16" s="52"/>
      <c r="T16" s="52"/>
      <c r="U16" s="52"/>
    </row>
    <row r="17" spans="3:21" ht="15.75">
      <c r="C17" s="4" t="s">
        <v>17</v>
      </c>
      <c r="D17" s="84">
        <f>+'HD-Sat-CR Com. Cap Wts.'!D17*'HD-Sat-CR New Prices'!D21</f>
        <v>207.00900000000001</v>
      </c>
      <c r="E17" s="84">
        <f>+'HD-Sat-CR Com. Cap Wts.'!E17*'HD-Sat-CR New Prices'!E21</f>
        <v>295.295</v>
      </c>
      <c r="F17" s="84">
        <f>+'HD-Sat-CR Com. Cap Wts.'!F17*'HD-Sat-CR New Prices'!F21</f>
        <v>5910.12</v>
      </c>
      <c r="G17" s="84">
        <f>+'HD-Sat-CR Com. Cap Wts.'!G17*'HD-Sat-CR New Prices'!G21</f>
        <v>1325.6100000000001</v>
      </c>
      <c r="H17" s="13"/>
      <c r="I17" s="84">
        <f>+'HD-Sat-CR Com. Cap Wts.'!I17*'HD-Sat-CR New Prices'!I21</f>
        <v>647.424</v>
      </c>
      <c r="J17" s="84">
        <f>+'HD-Sat-CR Com. Cap Wts.'!J17*'HD-Sat-CR New Prices'!J21</f>
        <v>0</v>
      </c>
      <c r="K17" s="84">
        <f>+'HD-Sat-CR Com. Cap Wts.'!K17*'HD-Sat-CR New Prices'!K21</f>
        <v>814.752</v>
      </c>
      <c r="L17" s="84">
        <f>+'HD-Sat-CR Com. Cap Wts.'!L17*'HD-Sat-CR New Prices'!L21</f>
        <v>132.48</v>
      </c>
      <c r="M17" s="13"/>
      <c r="N17" s="84">
        <f>+'HD-Sat-CR Com. Cap Wts.'!N17*'HD-Sat-CR New Prices'!N21</f>
        <v>692.2199999999999</v>
      </c>
      <c r="O17" s="84">
        <f>+'HD-Sat-CR Com. Cap Wts.'!O17*'HD-Sat-CR New Prices'!O21</f>
        <v>0</v>
      </c>
      <c r="P17" s="84">
        <f>+'HD-Sat-CR Com. Cap Wts.'!P17*'HD-Sat-CR New Prices'!P21</f>
        <v>230.99999999999997</v>
      </c>
      <c r="Q17" s="84">
        <f>+'HD-Sat-CR Com. Cap Wts.'!Q17*'HD-Sat-CR New Prices'!Q21</f>
        <v>40.18</v>
      </c>
      <c r="R17" s="13"/>
      <c r="S17" s="52"/>
      <c r="T17" s="52"/>
      <c r="U17" s="52"/>
    </row>
    <row r="18" spans="3:21" ht="15.75">
      <c r="C18" s="4" t="s">
        <v>18</v>
      </c>
      <c r="D18" s="84">
        <f>+'HD-Sat-CR Com. Cap Wts.'!D18*'HD-Sat-CR New Prices'!D22</f>
        <v>12189.177000000001</v>
      </c>
      <c r="E18" s="84">
        <f>+'HD-Sat-CR Com. Cap Wts.'!E18*'HD-Sat-CR New Prices'!E22</f>
        <v>4860.405000000001</v>
      </c>
      <c r="F18" s="84">
        <f>+'HD-Sat-CR Com. Cap Wts.'!F18*'HD-Sat-CR New Prices'!F22</f>
        <v>259034.33600000007</v>
      </c>
      <c r="G18" s="84">
        <f>+'HD-Sat-CR Com. Cap Wts.'!G18*'HD-Sat-CR New Prices'!G22</f>
        <v>309520.8900000001</v>
      </c>
      <c r="H18" s="13"/>
      <c r="I18" s="84">
        <f>+'HD-Sat-CR Com. Cap Wts.'!I18*'HD-Sat-CR New Prices'!I22</f>
        <v>2103.36</v>
      </c>
      <c r="J18" s="84">
        <f>+'HD-Sat-CR Com. Cap Wts.'!J18*'HD-Sat-CR New Prices'!J22</f>
        <v>0</v>
      </c>
      <c r="K18" s="84">
        <f>+'HD-Sat-CR Com. Cap Wts.'!K18*'HD-Sat-CR New Prices'!K22</f>
        <v>2175.6000000000004</v>
      </c>
      <c r="L18" s="84">
        <f>+'HD-Sat-CR Com. Cap Wts.'!L18*'HD-Sat-CR New Prices'!L22</f>
        <v>19839.960000000003</v>
      </c>
      <c r="M18" s="13"/>
      <c r="N18" s="84">
        <f>+'HD-Sat-CR Com. Cap Wts.'!N18*'HD-Sat-CR New Prices'!N22</f>
        <v>3003.77</v>
      </c>
      <c r="O18" s="84">
        <f>+'HD-Sat-CR Com. Cap Wts.'!O18*'HD-Sat-CR New Prices'!O22</f>
        <v>0</v>
      </c>
      <c r="P18" s="84">
        <f>+'HD-Sat-CR Com. Cap Wts.'!P18*'HD-Sat-CR New Prices'!P22</f>
        <v>1306.55</v>
      </c>
      <c r="Q18" s="84">
        <f>+'HD-Sat-CR Com. Cap Wts.'!Q18*'HD-Sat-CR New Prices'!Q22</f>
        <v>9150.585</v>
      </c>
      <c r="R18" s="13"/>
      <c r="S18" s="52"/>
      <c r="T18" s="52"/>
      <c r="U18" s="52"/>
    </row>
    <row r="19" spans="2:21" ht="15.75">
      <c r="B19" s="4"/>
      <c r="C19" s="3"/>
      <c r="D19" s="15"/>
      <c r="E19" s="15"/>
      <c r="F19" s="15"/>
      <c r="G19" s="15"/>
      <c r="H19" s="13"/>
      <c r="I19" s="15"/>
      <c r="J19" s="15"/>
      <c r="K19" s="15"/>
      <c r="L19" s="15"/>
      <c r="M19" s="13"/>
      <c r="N19" s="15"/>
      <c r="O19" s="15"/>
      <c r="P19" s="15"/>
      <c r="Q19" s="15"/>
      <c r="R19" s="13"/>
      <c r="S19" s="52"/>
      <c r="T19" s="52"/>
      <c r="U19" s="52"/>
    </row>
    <row r="20" spans="1:18" ht="15.75">
      <c r="A20" s="1"/>
      <c r="B20" s="16" t="s">
        <v>28</v>
      </c>
      <c r="C20" s="3"/>
      <c r="D20" s="84">
        <f>+'HD-Sat-CR Com. Cap Wts.'!D20*'HD-Sat-CR New Prices'!D24</f>
        <v>15312026.939000001</v>
      </c>
      <c r="E20" s="13"/>
      <c r="F20" s="13"/>
      <c r="G20" s="13"/>
      <c r="H20" s="13"/>
      <c r="I20" s="13"/>
      <c r="J20" s="13"/>
      <c r="K20" s="13"/>
      <c r="L20" s="13"/>
      <c r="M20" s="13"/>
      <c r="N20" s="13"/>
      <c r="O20" s="13"/>
      <c r="P20" s="13"/>
      <c r="Q20" s="13"/>
      <c r="R20" s="13"/>
    </row>
    <row r="21" spans="1:18" ht="15.75">
      <c r="A21" s="1"/>
      <c r="C21" s="3"/>
      <c r="D21" s="15"/>
      <c r="E21" s="13"/>
      <c r="F21" s="13"/>
      <c r="G21" s="13"/>
      <c r="H21" s="13"/>
      <c r="I21" s="13"/>
      <c r="J21" s="13"/>
      <c r="K21" s="13"/>
      <c r="L21" s="13"/>
      <c r="M21" s="13"/>
      <c r="N21" s="13"/>
      <c r="O21" s="13"/>
      <c r="P21" s="13"/>
      <c r="Q21" s="13"/>
      <c r="R21" s="13"/>
    </row>
    <row r="22" spans="1:18" ht="15.75">
      <c r="A22" s="16" t="s">
        <v>24</v>
      </c>
      <c r="B22" s="16"/>
      <c r="C22" s="3"/>
      <c r="D22" s="15"/>
      <c r="E22" s="13"/>
      <c r="F22" s="13"/>
      <c r="G22" s="13"/>
      <c r="H22" s="13"/>
      <c r="I22" s="13"/>
      <c r="J22" s="13"/>
      <c r="K22" s="13"/>
      <c r="L22" s="13"/>
      <c r="M22" s="13"/>
      <c r="N22" s="13"/>
      <c r="O22" s="13"/>
      <c r="P22" s="13"/>
      <c r="Q22" s="13"/>
      <c r="R22" s="13"/>
    </row>
    <row r="23" spans="1:18" ht="15.75">
      <c r="A23" s="4"/>
      <c r="B23" s="4" t="s">
        <v>1</v>
      </c>
      <c r="C23" s="3"/>
      <c r="D23" s="84">
        <f>+'HD-Sat-CR Com. Cap Wts.'!D23*'HD-Sat-CR New Prices'!D27</f>
        <v>30905515.808000002</v>
      </c>
      <c r="E23" s="84">
        <f>+'HD-Sat-CR Com. Cap Wts.'!E23*'HD-Sat-CR New Prices'!E27</f>
        <v>54918513.444</v>
      </c>
      <c r="F23" s="84">
        <f>+'HD-Sat-CR Com. Cap Wts.'!F23*'HD-Sat-CR New Prices'!F27</f>
        <v>108298478.40000002</v>
      </c>
      <c r="G23" s="84">
        <f>+'HD-Sat-CR Com. Cap Wts.'!G23*'HD-Sat-CR New Prices'!G27</f>
        <v>0</v>
      </c>
      <c r="H23" s="13"/>
      <c r="I23" s="84">
        <f>+'HD-Sat-CR Com. Cap Wts.'!I23*'HD-Sat-CR New Prices'!I27</f>
        <v>4176.255999999999</v>
      </c>
      <c r="J23" s="84">
        <f>+'HD-Sat-CR Com. Cap Wts.'!J23*'HD-Sat-CR New Prices'!J27</f>
        <v>31611.019999999997</v>
      </c>
      <c r="K23" s="84">
        <f>+'HD-Sat-CR Com. Cap Wts.'!K23*'HD-Sat-CR New Prices'!K27</f>
        <v>34986.763999999996</v>
      </c>
      <c r="L23" s="84">
        <f>+'HD-Sat-CR Com. Cap Wts.'!L23*'HD-Sat-CR New Prices'!L27</f>
        <v>0</v>
      </c>
      <c r="M23" s="13"/>
      <c r="N23" s="84">
        <f>+'HD-Sat-CR Com. Cap Wts.'!N23*'HD-Sat-CR New Prices'!N27</f>
        <v>5162.232</v>
      </c>
      <c r="O23" s="84">
        <f>+'HD-Sat-CR Com. Cap Wts.'!O23*'HD-Sat-CR New Prices'!O27</f>
        <v>30387.928999999996</v>
      </c>
      <c r="P23" s="84">
        <f>+'HD-Sat-CR Com. Cap Wts.'!P23*'HD-Sat-CR New Prices'!P27</f>
        <v>30473.16</v>
      </c>
      <c r="Q23" s="84">
        <f>+'HD-Sat-CR Com. Cap Wts.'!Q23*'HD-Sat-CR New Prices'!Q27</f>
        <v>0</v>
      </c>
      <c r="R23" s="13"/>
    </row>
    <row r="24" spans="1:19" ht="15.75">
      <c r="A24" s="4"/>
      <c r="B24" s="4" t="s">
        <v>3</v>
      </c>
      <c r="C24" s="3"/>
      <c r="D24" s="84">
        <f>+'HD-Sat-CR Com. Cap Wts.'!D24*'HD-Sat-CR New Prices'!D28</f>
        <v>58134027.986</v>
      </c>
      <c r="E24" s="84">
        <f>+'HD-Sat-CR Com. Cap Wts.'!E24*'HD-Sat-CR New Prices'!E28</f>
        <v>141169066.188</v>
      </c>
      <c r="F24" s="84">
        <f>+'HD-Sat-CR Com. Cap Wts.'!F24*'HD-Sat-CR New Prices'!F28</f>
        <v>891656030.1180001</v>
      </c>
      <c r="G24" s="84">
        <f>+'HD-Sat-CR Com. Cap Wts.'!G24*'HD-Sat-CR New Prices'!G28</f>
        <v>21943377.96</v>
      </c>
      <c r="H24" s="13"/>
      <c r="I24" s="84">
        <f>+'HD-Sat-CR Com. Cap Wts.'!I24*'HD-Sat-CR New Prices'!I28</f>
        <v>12211423.991999999</v>
      </c>
      <c r="J24" s="84">
        <f>+'HD-Sat-CR Com. Cap Wts.'!J24*'HD-Sat-CR New Prices'!J28</f>
        <v>63587246.577999994</v>
      </c>
      <c r="K24" s="84">
        <f>+'HD-Sat-CR Com. Cap Wts.'!K24*'HD-Sat-CR New Prices'!K28</f>
        <v>535650696.94799995</v>
      </c>
      <c r="L24" s="84">
        <f>+'HD-Sat-CR Com. Cap Wts.'!L24*'HD-Sat-CR New Prices'!L28</f>
        <v>10296371.547999999</v>
      </c>
      <c r="N24" s="84">
        <f>+'HD-Sat-CR Com. Cap Wts.'!N24*'HD-Sat-CR New Prices'!N28</f>
        <v>26184763.751999997</v>
      </c>
      <c r="O24" s="84">
        <f>+'HD-Sat-CR Com. Cap Wts.'!O24*'HD-Sat-CR New Prices'!O28</f>
        <v>88118692.44099998</v>
      </c>
      <c r="P24" s="84">
        <f>+'HD-Sat-CR Com. Cap Wts.'!P24*'HD-Sat-CR New Prices'!P28</f>
        <v>702371244.944</v>
      </c>
      <c r="Q24" s="84">
        <f>+'HD-Sat-CR Com. Cap Wts.'!Q24*'HD-Sat-CR New Prices'!Q28</f>
        <v>13631581.794999998</v>
      </c>
      <c r="R24" s="13"/>
      <c r="S24" s="52"/>
    </row>
    <row r="25" spans="1:19" ht="15.75">
      <c r="A25" s="64"/>
      <c r="B25" s="4" t="s">
        <v>7</v>
      </c>
      <c r="C25" s="3"/>
      <c r="D25" s="84">
        <f>+'HD-Sat-CR Com. Cap Wts.'!D25*'HD-Sat-CR New Prices'!D29</f>
        <v>510432.93600000005</v>
      </c>
      <c r="E25" s="84">
        <f>+'HD-Sat-CR Com. Cap Wts.'!E25*'HD-Sat-CR New Prices'!E29</f>
        <v>3736.4100000000003</v>
      </c>
      <c r="F25" s="84">
        <f>+'HD-Sat-CR Com. Cap Wts.'!F25*'HD-Sat-CR New Prices'!F29</f>
        <v>35842.47</v>
      </c>
      <c r="G25" s="84">
        <f>+'HD-Sat-CR Com. Cap Wts.'!G25*'HD-Sat-CR New Prices'!G29</f>
        <v>29767.920000000002</v>
      </c>
      <c r="H25" s="13"/>
      <c r="I25" s="84">
        <f>+'HD-Sat-CR Com. Cap Wts.'!I25*'HD-Sat-CR New Prices'!I29</f>
        <v>40016.8</v>
      </c>
      <c r="J25" s="84">
        <f>+'HD-Sat-CR Com. Cap Wts.'!J25*'HD-Sat-CR New Prices'!J29</f>
        <v>14.4</v>
      </c>
      <c r="K25" s="84">
        <f>+'HD-Sat-CR Com. Cap Wts.'!K25*'HD-Sat-CR New Prices'!K29</f>
        <v>18236.8</v>
      </c>
      <c r="L25" s="84">
        <f>+'HD-Sat-CR Com. Cap Wts.'!L25*'HD-Sat-CR New Prices'!L29</f>
        <v>2653.6000000000004</v>
      </c>
      <c r="M25" s="13"/>
      <c r="N25" s="84">
        <f>+'HD-Sat-CR Com. Cap Wts.'!N25*'HD-Sat-CR New Prices'!N29</f>
        <v>40449.61</v>
      </c>
      <c r="O25" s="84">
        <f>+'HD-Sat-CR Com. Cap Wts.'!O25*'HD-Sat-CR New Prices'!O29</f>
        <v>10.704</v>
      </c>
      <c r="P25" s="84">
        <f>+'HD-Sat-CR Com. Cap Wts.'!P25*'HD-Sat-CR New Prices'!P29</f>
        <v>6699.8099999999995</v>
      </c>
      <c r="Q25" s="84">
        <f>+'HD-Sat-CR Com. Cap Wts.'!Q25*'HD-Sat-CR New Prices'!Q29</f>
        <v>1188.525</v>
      </c>
      <c r="R25" s="13"/>
      <c r="S25" s="52"/>
    </row>
    <row r="26" spans="1:18" ht="15.75">
      <c r="A26" s="1"/>
      <c r="C26" s="3"/>
      <c r="D26" s="15"/>
      <c r="E26" s="13"/>
      <c r="F26" s="13"/>
      <c r="G26" s="13"/>
      <c r="H26" s="13"/>
      <c r="I26" s="13"/>
      <c r="J26" s="13"/>
      <c r="K26" s="13"/>
      <c r="L26" s="13"/>
      <c r="M26" s="13"/>
      <c r="N26" s="13"/>
      <c r="O26" s="13"/>
      <c r="P26" s="13"/>
      <c r="Q26" s="13"/>
      <c r="R26" s="13"/>
    </row>
    <row r="27" spans="1:18" ht="15.75">
      <c r="A27" s="1"/>
      <c r="C27" s="3"/>
      <c r="D27" s="15"/>
      <c r="E27" s="13"/>
      <c r="F27" s="13"/>
      <c r="G27" s="13"/>
      <c r="H27" s="13"/>
      <c r="I27" s="13"/>
      <c r="J27" s="13"/>
      <c r="K27" s="13"/>
      <c r="L27" s="13"/>
      <c r="M27" s="13"/>
      <c r="N27" s="13"/>
      <c r="O27" s="13"/>
      <c r="P27" s="13"/>
      <c r="Q27" s="13"/>
      <c r="R27" s="13"/>
    </row>
    <row r="28" spans="3:14" ht="15.75">
      <c r="C28" s="1" t="s">
        <v>22</v>
      </c>
      <c r="D28" s="13"/>
      <c r="E28" s="13"/>
      <c r="F28" s="13"/>
      <c r="G28" s="13"/>
      <c r="H28" s="13"/>
      <c r="I28" s="13"/>
      <c r="J28" s="13"/>
      <c r="K28" s="13"/>
      <c r="L28" s="13"/>
      <c r="M28" s="9"/>
      <c r="N28" s="10"/>
    </row>
    <row r="29" spans="1:17" ht="15.75">
      <c r="A29" s="9"/>
      <c r="B29" s="9"/>
      <c r="C29" s="9"/>
      <c r="D29" s="12" t="s">
        <v>4</v>
      </c>
      <c r="E29" s="12" t="s">
        <v>5</v>
      </c>
      <c r="F29" s="12" t="s">
        <v>6</v>
      </c>
      <c r="G29" s="12" t="s">
        <v>0</v>
      </c>
      <c r="H29" s="12"/>
      <c r="I29" s="12" t="s">
        <v>4</v>
      </c>
      <c r="J29" s="12" t="s">
        <v>5</v>
      </c>
      <c r="K29" s="12" t="s">
        <v>6</v>
      </c>
      <c r="L29" s="12" t="s">
        <v>0</v>
      </c>
      <c r="M29" s="9"/>
      <c r="N29" s="12" t="s">
        <v>4</v>
      </c>
      <c r="O29" s="12" t="s">
        <v>5</v>
      </c>
      <c r="P29" s="12" t="s">
        <v>6</v>
      </c>
      <c r="Q29" s="12" t="s">
        <v>0</v>
      </c>
    </row>
    <row r="30" spans="1:14" ht="15.75">
      <c r="A30" s="7" t="s">
        <v>1</v>
      </c>
      <c r="D30" s="8"/>
      <c r="E30" s="11"/>
      <c r="F30" s="11"/>
      <c r="G30" s="9"/>
      <c r="H30" s="9"/>
      <c r="I30" s="9"/>
      <c r="J30" s="9"/>
      <c r="K30" s="9"/>
      <c r="L30" s="9"/>
      <c r="M30" s="9"/>
      <c r="N30" s="10"/>
    </row>
    <row r="31" spans="2:17" ht="15.75">
      <c r="B31" s="4" t="s">
        <v>17</v>
      </c>
      <c r="D31" s="84">
        <f>+'HD-Sat-CR NP Cap Wts.'!D8*'HD-Sat-CR New Prices'!D41</f>
        <v>767365.423</v>
      </c>
      <c r="E31" s="84">
        <f>+'HD-Sat-CR NP Cap Wts.'!E8*'HD-Sat-CR New Prices'!E41</f>
        <v>210656.058</v>
      </c>
      <c r="F31" s="84">
        <f>+'HD-Sat-CR NP Cap Wts.'!F8*'HD-Sat-CR New Prices'!F41</f>
        <v>5871932.898000001</v>
      </c>
      <c r="G31" s="15"/>
      <c r="H31" s="48"/>
      <c r="I31" s="84">
        <f>+'HD-Sat-CR NP Cap Wts.'!I8*'HD-Sat-CR New Prices'!I41</f>
        <v>5.764000000000001</v>
      </c>
      <c r="J31" s="84">
        <f>+'HD-Sat-CR NP Cap Wts.'!J8*'HD-Sat-CR New Prices'!J41</f>
        <v>343.3760000000001</v>
      </c>
      <c r="K31" s="84">
        <f>+'HD-Sat-CR NP Cap Wts.'!K8*'HD-Sat-CR New Prices'!K41</f>
        <v>531.2340000000008</v>
      </c>
      <c r="L31" s="15"/>
      <c r="M31" s="48"/>
      <c r="N31" s="84">
        <f>+'HD-Sat-CR NP Cap Wts.'!N8*'HD-Sat-CR New Prices'!N41</f>
        <v>26.823999999999998</v>
      </c>
      <c r="O31" s="84">
        <f>+'HD-Sat-CR NP Cap Wts.'!O8*'HD-Sat-CR New Prices'!O41</f>
        <v>3853.62</v>
      </c>
      <c r="P31" s="84">
        <f>+'HD-Sat-CR NP Cap Wts.'!P8*'HD-Sat-CR New Prices'!P41</f>
        <v>1420.0400000000002</v>
      </c>
      <c r="Q31" s="15"/>
    </row>
    <row r="32" spans="2:17" ht="15.75">
      <c r="B32" s="4" t="s">
        <v>18</v>
      </c>
      <c r="D32" s="84">
        <f>+'HD-Sat-CR NP Cap Wts.'!D9*'HD-Sat-CR New Prices'!D42</f>
        <v>9755087.540000001</v>
      </c>
      <c r="E32" s="84">
        <f>+'HD-Sat-CR NP Cap Wts.'!E9*'HD-Sat-CR New Prices'!E42</f>
        <v>2803412.228</v>
      </c>
      <c r="F32" s="84">
        <f>+'HD-Sat-CR NP Cap Wts.'!F9*'HD-Sat-CR New Prices'!F42</f>
        <v>43368428.32500001</v>
      </c>
      <c r="G32" s="15"/>
      <c r="H32" s="48"/>
      <c r="I32" s="84">
        <f>+'HD-Sat-CR NP Cap Wts.'!I9*'HD-Sat-CR New Prices'!I42</f>
        <v>889.6940000000002</v>
      </c>
      <c r="J32" s="84">
        <f>+'HD-Sat-CR NP Cap Wts.'!J9*'HD-Sat-CR New Prices'!J42</f>
        <v>0</v>
      </c>
      <c r="K32" s="84">
        <f>+'HD-Sat-CR NP Cap Wts.'!K9*'HD-Sat-CR New Prices'!K42</f>
        <v>13596.590000000002</v>
      </c>
      <c r="L32" s="15"/>
      <c r="M32" s="48"/>
      <c r="N32" s="84">
        <f>+'HD-Sat-CR NP Cap Wts.'!N9*'HD-Sat-CR New Prices'!N42</f>
        <v>4453.216</v>
      </c>
      <c r="O32" s="84">
        <f>+'HD-Sat-CR NP Cap Wts.'!O9*'HD-Sat-CR New Prices'!O42</f>
        <v>0</v>
      </c>
      <c r="P32" s="84">
        <f>+'HD-Sat-CR NP Cap Wts.'!P9*'HD-Sat-CR New Prices'!P42</f>
        <v>35522.718</v>
      </c>
      <c r="Q32" s="15"/>
    </row>
    <row r="33" spans="2:17" ht="15.75">
      <c r="B33" s="4"/>
      <c r="D33" s="15"/>
      <c r="E33" s="15"/>
      <c r="F33" s="15"/>
      <c r="G33" s="15"/>
      <c r="H33" s="48"/>
      <c r="I33" s="15"/>
      <c r="J33" s="15"/>
      <c r="K33" s="15"/>
      <c r="L33" s="15"/>
      <c r="M33" s="48"/>
      <c r="N33" s="15"/>
      <c r="O33" s="15"/>
      <c r="P33" s="15"/>
      <c r="Q33" s="15"/>
    </row>
    <row r="34" spans="1:17" ht="15.75">
      <c r="A34" s="16" t="s">
        <v>26</v>
      </c>
      <c r="B34" s="4"/>
      <c r="C34" s="3"/>
      <c r="D34" s="48"/>
      <c r="E34" s="48"/>
      <c r="F34" s="48"/>
      <c r="G34" s="48"/>
      <c r="H34" s="48"/>
      <c r="I34" s="48"/>
      <c r="J34" s="48"/>
      <c r="K34" s="48"/>
      <c r="L34" s="48"/>
      <c r="M34" s="48"/>
      <c r="N34" s="48"/>
      <c r="O34" s="48"/>
      <c r="P34" s="48"/>
      <c r="Q34" s="48"/>
    </row>
    <row r="35" spans="1:17" ht="15.75">
      <c r="A35" s="16"/>
      <c r="B35" s="16" t="s">
        <v>3</v>
      </c>
      <c r="C35" s="3"/>
      <c r="D35" s="48"/>
      <c r="E35" s="48"/>
      <c r="F35" s="48"/>
      <c r="G35" s="48"/>
      <c r="H35" s="48"/>
      <c r="I35" s="48"/>
      <c r="J35" s="48"/>
      <c r="K35" s="48"/>
      <c r="L35" s="48"/>
      <c r="M35" s="48"/>
      <c r="N35" s="48"/>
      <c r="O35" s="48"/>
      <c r="P35" s="48"/>
      <c r="Q35" s="48"/>
    </row>
    <row r="36" spans="3:17" ht="15.75">
      <c r="C36" s="4" t="s">
        <v>17</v>
      </c>
      <c r="D36" s="84">
        <f>+'HD-Sat-CR NP Cap Wts.'!D13*'HD-Sat-CR New Prices'!D46</f>
        <v>1248253.572</v>
      </c>
      <c r="E36" s="84">
        <f>+'HD-Sat-CR NP Cap Wts.'!E13*'HD-Sat-CR New Prices'!E46</f>
        <v>1637193.376</v>
      </c>
      <c r="F36" s="84">
        <f>+'HD-Sat-CR NP Cap Wts.'!F13*'HD-Sat-CR New Prices'!F46</f>
        <v>3756751.5479999995</v>
      </c>
      <c r="G36" s="84">
        <f>+'HD-Sat-CR NP Cap Wts.'!G13*'HD-Sat-CR New Prices'!G46</f>
        <v>370606.562</v>
      </c>
      <c r="H36" s="48"/>
      <c r="I36" s="84">
        <f>+'HD-Sat-CR NP Cap Wts.'!I13*'HD-Sat-CR New Prices'!I46</f>
        <v>6923.758</v>
      </c>
      <c r="J36" s="84">
        <f>+'HD-Sat-CR NP Cap Wts.'!J13*'HD-Sat-CR New Prices'!J46</f>
        <v>6904.065</v>
      </c>
      <c r="K36" s="84">
        <f>+'HD-Sat-CR NP Cap Wts.'!K13*'HD-Sat-CR New Prices'!K46</f>
        <v>462680.549</v>
      </c>
      <c r="L36" s="84">
        <f>+'HD-Sat-CR NP Cap Wts.'!L13*'HD-Sat-CR New Prices'!L46</f>
        <v>14807.115</v>
      </c>
      <c r="M36" s="6"/>
      <c r="N36" s="84">
        <f>+'HD-Sat-CR NP Cap Wts.'!N13*'HD-Sat-CR New Prices'!N46</f>
        <v>30994.174</v>
      </c>
      <c r="O36" s="84">
        <f>+'HD-Sat-CR NP Cap Wts.'!O13*'HD-Sat-CR New Prices'!O46</f>
        <v>15942.516</v>
      </c>
      <c r="P36" s="84">
        <f>+'HD-Sat-CR NP Cap Wts.'!P13*'HD-Sat-CR New Prices'!P46</f>
        <v>1158153.73</v>
      </c>
      <c r="Q36" s="84">
        <f>+'HD-Sat-CR NP Cap Wts.'!Q13*'HD-Sat-CR New Prices'!Q46</f>
        <v>20949.522</v>
      </c>
    </row>
    <row r="37" spans="3:17" ht="15.75">
      <c r="C37" s="4" t="s">
        <v>18</v>
      </c>
      <c r="D37" s="84">
        <f>+'HD-Sat-CR NP Cap Wts.'!D14*'HD-Sat-CR New Prices'!D47</f>
        <v>5433300.12</v>
      </c>
      <c r="E37" s="84">
        <f>+'HD-Sat-CR NP Cap Wts.'!E14*'HD-Sat-CR New Prices'!E47</f>
        <v>512275.25399999996</v>
      </c>
      <c r="F37" s="84">
        <f>+'HD-Sat-CR NP Cap Wts.'!F14*'HD-Sat-CR New Prices'!F47</f>
        <v>16205811.006000003</v>
      </c>
      <c r="G37" s="84">
        <f>+'HD-Sat-CR NP Cap Wts.'!G14*'HD-Sat-CR New Prices'!G47</f>
        <v>8614161.052000001</v>
      </c>
      <c r="H37" s="48"/>
      <c r="I37" s="84">
        <f>+'HD-Sat-CR NP Cap Wts.'!I14*'HD-Sat-CR New Prices'!I47</f>
        <v>199760.72900000002</v>
      </c>
      <c r="J37" s="84">
        <f>+'HD-Sat-CR NP Cap Wts.'!J14*'HD-Sat-CR New Prices'!J47</f>
        <v>16979.181</v>
      </c>
      <c r="K37" s="84">
        <f>+'HD-Sat-CR NP Cap Wts.'!K14*'HD-Sat-CR New Prices'!K47</f>
        <v>1506799.6030000001</v>
      </c>
      <c r="L37" s="84">
        <f>+'HD-Sat-CR NP Cap Wts.'!L14*'HD-Sat-CR New Prices'!L47</f>
        <v>515627.25</v>
      </c>
      <c r="M37" s="6"/>
      <c r="N37" s="84">
        <f>+'HD-Sat-CR NP Cap Wts.'!N14*'HD-Sat-CR New Prices'!N47</f>
        <v>1003789.304</v>
      </c>
      <c r="O37" s="84">
        <f>+'HD-Sat-CR NP Cap Wts.'!O14*'HD-Sat-CR New Prices'!O47</f>
        <v>52841.85600000001</v>
      </c>
      <c r="P37" s="84">
        <f>+'HD-Sat-CR NP Cap Wts.'!P14*'HD-Sat-CR New Prices'!P47</f>
        <v>3841925.472</v>
      </c>
      <c r="Q37" s="84">
        <f>+'HD-Sat-CR NP Cap Wts.'!Q14*'HD-Sat-CR New Prices'!Q47</f>
        <v>1151685.96</v>
      </c>
    </row>
    <row r="38" spans="3:17" ht="15.75">
      <c r="C38" s="3"/>
      <c r="D38" s="48"/>
      <c r="E38" s="48"/>
      <c r="F38" s="48"/>
      <c r="G38" s="48"/>
      <c r="H38" s="48"/>
      <c r="I38" s="6"/>
      <c r="J38" s="6"/>
      <c r="K38" s="6"/>
      <c r="L38" s="6"/>
      <c r="M38" s="6"/>
      <c r="N38" s="6"/>
      <c r="O38" s="6"/>
      <c r="P38" s="6"/>
      <c r="Q38" s="6"/>
    </row>
    <row r="39" spans="1:17" ht="15.75">
      <c r="A39" s="1"/>
      <c r="B39" s="16" t="s">
        <v>7</v>
      </c>
      <c r="D39" s="48"/>
      <c r="E39" s="48"/>
      <c r="F39" s="48"/>
      <c r="G39" s="48"/>
      <c r="H39" s="48"/>
      <c r="I39" s="48"/>
      <c r="J39" s="48"/>
      <c r="K39" s="48"/>
      <c r="L39" s="48"/>
      <c r="M39" s="48"/>
      <c r="N39" s="48"/>
      <c r="O39" s="48"/>
      <c r="P39" s="48"/>
      <c r="Q39" s="48"/>
    </row>
    <row r="40" spans="3:17" ht="15.75">
      <c r="C40" s="4" t="s">
        <v>17</v>
      </c>
      <c r="D40" s="84">
        <f>+'HD-Sat-CR NP Cap Wts.'!D17*'HD-Sat-CR New Prices'!D50</f>
        <v>200.08</v>
      </c>
      <c r="E40" s="84">
        <f>+'HD-Sat-CR NP Cap Wts.'!E17*'HD-Sat-CR New Prices'!E50</f>
        <v>0</v>
      </c>
      <c r="F40" s="84">
        <f>+'HD-Sat-CR NP Cap Wts.'!F17*'HD-Sat-CR New Prices'!F50</f>
        <v>641.429</v>
      </c>
      <c r="G40" s="84">
        <f>+'HD-Sat-CR NP Cap Wts.'!G17*'HD-Sat-CR New Prices'!G50</f>
        <v>0</v>
      </c>
      <c r="H40" s="48"/>
      <c r="I40" s="84">
        <f>+'HD-Sat-CR NP Cap Wts.'!I17*'HD-Sat-CR New Prices'!I50</f>
        <v>0</v>
      </c>
      <c r="J40" s="84">
        <f>+'HD-Sat-CR NP Cap Wts.'!J17*'HD-Sat-CR New Prices'!J50</f>
        <v>0</v>
      </c>
      <c r="K40" s="84">
        <f>+'HD-Sat-CR NP Cap Wts.'!K17*'HD-Sat-CR New Prices'!K50</f>
        <v>0</v>
      </c>
      <c r="L40" s="84">
        <f>+'HD-Sat-CR NP Cap Wts.'!L17*'HD-Sat-CR New Prices'!L50</f>
        <v>598.158</v>
      </c>
      <c r="M40" s="48"/>
      <c r="N40" s="84">
        <f>+'HD-Sat-CR NP Cap Wts.'!N17*'HD-Sat-CR New Prices'!N50</f>
        <v>0</v>
      </c>
      <c r="O40" s="84">
        <f>+'HD-Sat-CR NP Cap Wts.'!O17*'HD-Sat-CR New Prices'!O50</f>
        <v>0</v>
      </c>
      <c r="P40" s="84">
        <f>+'HD-Sat-CR NP Cap Wts.'!P17*'HD-Sat-CR New Prices'!P50</f>
        <v>0</v>
      </c>
      <c r="Q40" s="84">
        <f>+'HD-Sat-CR NP Cap Wts.'!Q17*'HD-Sat-CR New Prices'!Q50</f>
        <v>4.7</v>
      </c>
    </row>
    <row r="41" spans="3:17" ht="15.75">
      <c r="C41" s="4" t="s">
        <v>18</v>
      </c>
      <c r="D41" s="84">
        <f>+'HD-Sat-CR NP Cap Wts.'!D18*'HD-Sat-CR New Prices'!D51</f>
        <v>0</v>
      </c>
      <c r="E41" s="84">
        <f>+'HD-Sat-CR NP Cap Wts.'!E18*'HD-Sat-CR New Prices'!E51</f>
        <v>0</v>
      </c>
      <c r="F41" s="84">
        <f>+'HD-Sat-CR NP Cap Wts.'!F18*'HD-Sat-CR New Prices'!F51</f>
        <v>0</v>
      </c>
      <c r="G41" s="84">
        <f>+'HD-Sat-CR NP Cap Wts.'!G18*'HD-Sat-CR New Prices'!G51</f>
        <v>0</v>
      </c>
      <c r="H41" s="48"/>
      <c r="I41" s="84">
        <f>+'HD-Sat-CR NP Cap Wts.'!I18*'HD-Sat-CR New Prices'!I51</f>
        <v>2237.63</v>
      </c>
      <c r="J41" s="84">
        <f>+'HD-Sat-CR NP Cap Wts.'!J18*'HD-Sat-CR New Prices'!J51</f>
        <v>72.58</v>
      </c>
      <c r="K41" s="84">
        <f>+'HD-Sat-CR NP Cap Wts.'!K18*'HD-Sat-CR New Prices'!K51</f>
        <v>17101.52</v>
      </c>
      <c r="L41" s="84">
        <f>+'HD-Sat-CR NP Cap Wts.'!L18*'HD-Sat-CR New Prices'!L51</f>
        <v>7276.43</v>
      </c>
      <c r="M41" s="48"/>
      <c r="N41" s="84">
        <f>+'HD-Sat-CR NP Cap Wts.'!N18*'HD-Sat-CR New Prices'!N51</f>
        <v>1895.67</v>
      </c>
      <c r="O41" s="84">
        <f>+'HD-Sat-CR NP Cap Wts.'!O18*'HD-Sat-CR New Prices'!O51</f>
        <v>40.082</v>
      </c>
      <c r="P41" s="84">
        <f>+'HD-Sat-CR NP Cap Wts.'!P18*'HD-Sat-CR New Prices'!P51</f>
        <v>5881.65</v>
      </c>
      <c r="Q41" s="84">
        <f>+'HD-Sat-CR NP Cap Wts.'!Q18*'HD-Sat-CR New Prices'!Q51</f>
        <v>59.535000000000004</v>
      </c>
    </row>
    <row r="42" spans="2:17" ht="15.75">
      <c r="B42" s="4"/>
      <c r="C42" s="3"/>
      <c r="D42" s="15"/>
      <c r="E42" s="15"/>
      <c r="F42" s="15"/>
      <c r="G42" s="15"/>
      <c r="H42" s="48"/>
      <c r="I42" s="15"/>
      <c r="J42" s="15"/>
      <c r="K42" s="15"/>
      <c r="L42" s="15"/>
      <c r="M42" s="48"/>
      <c r="N42" s="15"/>
      <c r="O42" s="15"/>
      <c r="P42" s="15"/>
      <c r="Q42" s="15"/>
    </row>
    <row r="43" spans="1:17" ht="15.75">
      <c r="A43" s="1"/>
      <c r="B43" s="16" t="s">
        <v>28</v>
      </c>
      <c r="C43" s="3"/>
      <c r="D43" s="84">
        <f>+'HD-Sat-CR NP Cap Wts.'!D20*'HD-Sat-CR New Prices'!D53</f>
        <v>14314.816</v>
      </c>
      <c r="E43" s="48"/>
      <c r="F43" s="48"/>
      <c r="G43" s="48"/>
      <c r="H43" s="48"/>
      <c r="I43" s="48"/>
      <c r="J43" s="48"/>
      <c r="K43" s="48"/>
      <c r="L43" s="48"/>
      <c r="M43" s="48"/>
      <c r="N43" s="48"/>
      <c r="O43" s="48"/>
      <c r="P43" s="48"/>
      <c r="Q43" s="48"/>
    </row>
    <row r="44" spans="1:17" ht="15.75">
      <c r="A44" s="1"/>
      <c r="C44" s="3"/>
      <c r="D44" s="15"/>
      <c r="E44" s="48"/>
      <c r="F44" s="48"/>
      <c r="G44" s="48"/>
      <c r="H44" s="48"/>
      <c r="I44" s="48"/>
      <c r="J44" s="48"/>
      <c r="K44" s="48"/>
      <c r="L44" s="48"/>
      <c r="M44" s="48"/>
      <c r="N44" s="48"/>
      <c r="O44" s="48"/>
      <c r="P44" s="48"/>
      <c r="Q44" s="48"/>
    </row>
    <row r="45" spans="1:17" ht="15.75">
      <c r="A45" s="16" t="s">
        <v>24</v>
      </c>
      <c r="B45" s="16"/>
      <c r="C45" s="3"/>
      <c r="D45" s="15"/>
      <c r="E45" s="48"/>
      <c r="F45" s="48"/>
      <c r="G45" s="48"/>
      <c r="H45" s="48"/>
      <c r="I45" s="48"/>
      <c r="J45" s="48"/>
      <c r="K45" s="48"/>
      <c r="L45" s="48"/>
      <c r="M45" s="48"/>
      <c r="N45" s="48"/>
      <c r="O45" s="48"/>
      <c r="P45" s="48"/>
      <c r="Q45" s="48"/>
    </row>
    <row r="46" spans="1:17" ht="15.75">
      <c r="A46" s="4"/>
      <c r="B46" s="4" t="s">
        <v>1</v>
      </c>
      <c r="C46" s="3"/>
      <c r="D46" s="84">
        <f>+'HD-Sat-CR NP Cap Wts.'!D23*'HD-Sat-CR New Prices'!D56</f>
        <v>3326975.43</v>
      </c>
      <c r="E46" s="84">
        <f>+'HD-Sat-CR NP Cap Wts.'!E23*'HD-Sat-CR New Prices'!E56</f>
        <v>1358587.308</v>
      </c>
      <c r="F46" s="84">
        <f>+'HD-Sat-CR NP Cap Wts.'!F23*'HD-Sat-CR New Prices'!F56</f>
        <v>4336675.371</v>
      </c>
      <c r="G46" s="84">
        <f>+'HD-Sat-CR NP Cap Wts.'!G23*'HD-Sat-CR New Prices'!G56</f>
        <v>0</v>
      </c>
      <c r="H46" s="48"/>
      <c r="I46" s="84">
        <f>+'HD-Sat-CR NP Cap Wts.'!I23*'HD-Sat-CR New Prices'!I56</f>
        <v>446.408</v>
      </c>
      <c r="J46" s="84">
        <f>+'HD-Sat-CR NP Cap Wts.'!J23*'HD-Sat-CR New Prices'!J56</f>
        <v>59.942</v>
      </c>
      <c r="K46" s="84">
        <f>+'HD-Sat-CR NP Cap Wts.'!K23*'HD-Sat-CR New Prices'!K56</f>
        <v>4756.5740000000005</v>
      </c>
      <c r="L46" s="84">
        <f>+'HD-Sat-CR NP Cap Wts.'!L23*'HD-Sat-CR New Prices'!L56</f>
        <v>0</v>
      </c>
      <c r="M46" s="48"/>
      <c r="N46" s="84">
        <f>+'HD-Sat-CR NP Cap Wts.'!N23*'HD-Sat-CR New Prices'!N56</f>
        <v>599.64</v>
      </c>
      <c r="O46" s="84">
        <f>+'HD-Sat-CR NP Cap Wts.'!O23*'HD-Sat-CR New Prices'!O56</f>
        <v>55.902</v>
      </c>
      <c r="P46" s="84">
        <f>+'HD-Sat-CR NP Cap Wts.'!P23*'HD-Sat-CR New Prices'!P56</f>
        <v>3919.032</v>
      </c>
      <c r="Q46" s="84">
        <f>+'HD-Sat-CR NP Cap Wts.'!Q23*'HD-Sat-CR New Prices'!Q56</f>
        <v>0</v>
      </c>
    </row>
    <row r="47" spans="1:17" ht="15.75">
      <c r="A47" s="4"/>
      <c r="B47" s="4" t="s">
        <v>3</v>
      </c>
      <c r="C47" s="3"/>
      <c r="D47" s="84">
        <f>+'HD-Sat-CR NP Cap Wts.'!D24*'HD-Sat-CR New Prices'!D57</f>
        <v>14126031.27</v>
      </c>
      <c r="E47" s="84">
        <f>+'HD-Sat-CR NP Cap Wts.'!E24*'HD-Sat-CR New Prices'!E57</f>
        <v>15183967.032</v>
      </c>
      <c r="F47" s="84">
        <f>+'HD-Sat-CR NP Cap Wts.'!F24*'HD-Sat-CR New Prices'!F57</f>
        <v>78259082.223</v>
      </c>
      <c r="G47" s="84">
        <f>+'HD-Sat-CR NP Cap Wts.'!G24*'HD-Sat-CR New Prices'!G57</f>
        <v>1812889.5780000002</v>
      </c>
      <c r="H47" s="48"/>
      <c r="I47" s="84">
        <f>+'HD-Sat-CR NP Cap Wts.'!I24*'HD-Sat-CR New Prices'!I57</f>
        <v>1743465.468</v>
      </c>
      <c r="J47" s="84">
        <f>+'HD-Sat-CR NP Cap Wts.'!J24*'HD-Sat-CR New Prices'!J57</f>
        <v>1762440.5960000001</v>
      </c>
      <c r="K47" s="84">
        <f>+'HD-Sat-CR NP Cap Wts.'!K24*'HD-Sat-CR New Prices'!K57</f>
        <v>9101460.522</v>
      </c>
      <c r="L47" s="84">
        <f>+'HD-Sat-CR NP Cap Wts.'!L24*'HD-Sat-CR New Prices'!L57</f>
        <v>175488.52800000002</v>
      </c>
      <c r="M47" s="6"/>
      <c r="N47" s="84">
        <f>+'HD-Sat-CR NP Cap Wts.'!N24*'HD-Sat-CR New Prices'!N57</f>
        <v>3854143.494</v>
      </c>
      <c r="O47" s="84">
        <f>+'HD-Sat-CR NP Cap Wts.'!O24*'HD-Sat-CR New Prices'!O57</f>
        <v>2316578.154</v>
      </c>
      <c r="P47" s="84">
        <f>+'HD-Sat-CR NP Cap Wts.'!P24*'HD-Sat-CR New Prices'!P57</f>
        <v>11010819.006000001</v>
      </c>
      <c r="Q47" s="84">
        <f>+'HD-Sat-CR NP Cap Wts.'!Q24*'HD-Sat-CR New Prices'!Q57</f>
        <v>196047.03300000002</v>
      </c>
    </row>
    <row r="48" spans="1:17" ht="15.75">
      <c r="A48" s="64"/>
      <c r="B48" s="4" t="s">
        <v>7</v>
      </c>
      <c r="C48" s="3"/>
      <c r="D48" s="84">
        <f>+'HD-Sat-CR NP Cap Wts.'!D25*'HD-Sat-CR New Prices'!D58</f>
        <v>1947.888</v>
      </c>
      <c r="E48" s="84">
        <f>+'HD-Sat-CR NP Cap Wts.'!E25*'HD-Sat-CR New Prices'!E58</f>
        <v>0</v>
      </c>
      <c r="F48" s="84">
        <f>+'HD-Sat-CR NP Cap Wts.'!F25*'HD-Sat-CR New Prices'!F58</f>
        <v>36658.575000000004</v>
      </c>
      <c r="G48" s="84">
        <f>+'HD-Sat-CR NP Cap Wts.'!G25*'HD-Sat-CR New Prices'!G58</f>
        <v>0</v>
      </c>
      <c r="H48" s="48"/>
      <c r="I48" s="84">
        <f>+'HD-Sat-CR NP Cap Wts.'!I25*'HD-Sat-CR New Prices'!I58</f>
        <v>7736.360000000001</v>
      </c>
      <c r="J48" s="84">
        <f>+'HD-Sat-CR NP Cap Wts.'!J25*'HD-Sat-CR New Prices'!J58</f>
        <v>0</v>
      </c>
      <c r="K48" s="84">
        <f>+'HD-Sat-CR NP Cap Wts.'!K25*'HD-Sat-CR New Prices'!K58</f>
        <v>2127.38</v>
      </c>
      <c r="L48" s="84">
        <f>+'HD-Sat-CR NP Cap Wts.'!L25*'HD-Sat-CR New Prices'!L58</f>
        <v>1846.88</v>
      </c>
      <c r="M48" s="48"/>
      <c r="N48" s="84">
        <f>+'HD-Sat-CR NP Cap Wts.'!N25*'HD-Sat-CR New Prices'!N58</f>
        <v>7082.96</v>
      </c>
      <c r="O48" s="84">
        <f>+'HD-Sat-CR NP Cap Wts.'!O25*'HD-Sat-CR New Prices'!O58</f>
        <v>0</v>
      </c>
      <c r="P48" s="84">
        <f>+'HD-Sat-CR NP Cap Wts.'!P25*'HD-Sat-CR New Prices'!P58</f>
        <v>610.19</v>
      </c>
      <c r="Q48" s="84">
        <f>+'HD-Sat-CR NP Cap Wts.'!Q25*'HD-Sat-CR New Prices'!Q58</f>
        <v>155.89000000000001</v>
      </c>
    </row>
    <row r="49" spans="1:4" ht="16.5" thickBot="1">
      <c r="A49" s="65"/>
      <c r="B49" s="65"/>
      <c r="C49" s="65"/>
      <c r="D49" s="13"/>
    </row>
    <row r="50" spans="1:7" ht="16.5" thickTop="1">
      <c r="A50" s="173"/>
      <c r="B50" s="173"/>
      <c r="C50" s="173"/>
      <c r="D50" s="178"/>
      <c r="E50" s="179"/>
      <c r="F50" s="179"/>
      <c r="G50" s="179"/>
    </row>
    <row r="51" spans="1:7" ht="15.75">
      <c r="A51" s="36" t="s">
        <v>101</v>
      </c>
      <c r="B51" s="6"/>
      <c r="C51" s="6"/>
      <c r="D51" s="48"/>
      <c r="E51" s="6"/>
      <c r="F51" s="179"/>
      <c r="G51" s="179"/>
    </row>
    <row r="52" spans="1:7" ht="15.75">
      <c r="A52" s="6"/>
      <c r="B52" s="36" t="s">
        <v>13</v>
      </c>
      <c r="C52" s="28"/>
      <c r="D52" s="6"/>
      <c r="E52" s="180">
        <f>SUM(D8:Q25)</f>
        <v>5636288180.159001</v>
      </c>
      <c r="F52" s="179"/>
      <c r="G52" s="179"/>
    </row>
    <row r="53" spans="1:7" ht="15.75">
      <c r="A53" s="6"/>
      <c r="B53" s="36" t="s">
        <v>81</v>
      </c>
      <c r="C53" s="28"/>
      <c r="D53" s="6"/>
      <c r="E53" s="180">
        <f>SUM(D31:Q48)</f>
        <v>259305621.736</v>
      </c>
      <c r="F53" s="179"/>
      <c r="G53" s="179"/>
    </row>
    <row r="54" spans="1:7" ht="15.75">
      <c r="A54" s="6"/>
      <c r="B54" s="36"/>
      <c r="C54" s="36" t="s">
        <v>82</v>
      </c>
      <c r="D54" s="6"/>
      <c r="E54" s="116">
        <f>SUM(E52:E53)</f>
        <v>5895593801.895001</v>
      </c>
      <c r="F54" s="179"/>
      <c r="G54" s="179"/>
    </row>
    <row r="55" spans="1:7" ht="15.75">
      <c r="A55" s="6"/>
      <c r="B55" s="36"/>
      <c r="C55" s="36"/>
      <c r="D55" s="6"/>
      <c r="E55" s="116"/>
      <c r="F55" s="179"/>
      <c r="G55" s="179"/>
    </row>
    <row r="56" spans="1:7" ht="15.75">
      <c r="A56" s="16" t="s">
        <v>155</v>
      </c>
      <c r="B56" s="4"/>
      <c r="C56" s="4"/>
      <c r="D56" s="6"/>
      <c r="E56" s="116"/>
      <c r="F56" s="179"/>
      <c r="G56" s="179"/>
    </row>
    <row r="57" spans="1:7" ht="15.75">
      <c r="A57" s="16"/>
      <c r="B57" s="215" t="s">
        <v>13</v>
      </c>
      <c r="D57" s="6"/>
      <c r="E57" s="116"/>
      <c r="F57" s="179"/>
      <c r="G57" s="179"/>
    </row>
    <row r="58" spans="1:7" ht="15.75">
      <c r="A58" s="16"/>
      <c r="C58" s="172" t="s">
        <v>25</v>
      </c>
      <c r="E58" s="116">
        <f>+'HD-Sat-CR IM Adjustment'!E64</f>
        <v>-1574043.162515576</v>
      </c>
      <c r="F58" s="179"/>
      <c r="G58" s="179"/>
    </row>
    <row r="59" spans="1:7" ht="15.75">
      <c r="A59" s="16"/>
      <c r="C59" s="172" t="s">
        <v>38</v>
      </c>
      <c r="E59" s="116">
        <f>+'HD-Sat-CR IM Adjustment'!E65</f>
        <v>-563533.3872246151</v>
      </c>
      <c r="F59" s="179"/>
      <c r="G59" s="179"/>
    </row>
    <row r="60" spans="1:7" ht="15.75">
      <c r="A60" s="16"/>
      <c r="C60" s="172" t="s">
        <v>27</v>
      </c>
      <c r="E60" s="116">
        <f>+'HD-Sat-CR IM Adjustment'!E66</f>
        <v>-3149701.248857883</v>
      </c>
      <c r="F60" s="179"/>
      <c r="G60" s="179"/>
    </row>
    <row r="61" spans="1:7" ht="15.75">
      <c r="A61" s="16"/>
      <c r="B61" s="215" t="s">
        <v>81</v>
      </c>
      <c r="D61" s="6"/>
      <c r="E61" s="116"/>
      <c r="F61" s="179"/>
      <c r="G61" s="179"/>
    </row>
    <row r="62" spans="1:7" ht="15.75">
      <c r="A62" s="16"/>
      <c r="B62" s="172"/>
      <c r="C62" s="172" t="s">
        <v>25</v>
      </c>
      <c r="D62" s="6"/>
      <c r="E62" s="116">
        <f>+'HD-Sat-CR IM Adjustment'!E70</f>
        <v>-297173.621993269</v>
      </c>
      <c r="F62" s="179"/>
      <c r="G62" s="179"/>
    </row>
    <row r="63" spans="1:7" ht="15.75">
      <c r="A63" s="16"/>
      <c r="B63" s="172"/>
      <c r="C63" s="172" t="s">
        <v>38</v>
      </c>
      <c r="D63" s="6"/>
      <c r="E63" s="116">
        <f>+'HD-Sat-CR IM Adjustment'!E71</f>
        <v>-20958.149169230757</v>
      </c>
      <c r="F63" s="179"/>
      <c r="G63" s="179"/>
    </row>
    <row r="64" spans="1:7" ht="15.75">
      <c r="A64" s="16"/>
      <c r="B64" s="172"/>
      <c r="C64" s="172" t="s">
        <v>27</v>
      </c>
      <c r="D64" s="6"/>
      <c r="E64" s="116">
        <f>+'HD-Sat-CR IM Adjustment'!E72</f>
        <v>-262693.6158401921</v>
      </c>
      <c r="F64" s="179"/>
      <c r="G64" s="179"/>
    </row>
    <row r="65" spans="1:7" ht="15.75">
      <c r="A65" s="16"/>
      <c r="B65" s="172"/>
      <c r="C65" s="172"/>
      <c r="D65" s="6"/>
      <c r="E65" s="116"/>
      <c r="F65" s="179"/>
      <c r="G65" s="179"/>
    </row>
    <row r="66" spans="1:7" ht="15.75">
      <c r="A66" s="16" t="s">
        <v>228</v>
      </c>
      <c r="B66" s="4"/>
      <c r="C66" s="16"/>
      <c r="D66" s="25"/>
      <c r="E66" s="116"/>
      <c r="F66" s="179"/>
      <c r="G66" s="179"/>
    </row>
    <row r="67" spans="1:7" ht="15.75">
      <c r="A67" s="16"/>
      <c r="B67" s="16" t="s">
        <v>13</v>
      </c>
      <c r="C67" s="16"/>
      <c r="E67" s="25">
        <f>+'HD-Sat-CR Com. Cap Wts.'!E31*'HD-Sat-CR New Prices'!D63*'HD-Sat-CR New Prices'!D62</f>
        <v>2024866.77939</v>
      </c>
      <c r="F67" s="179"/>
      <c r="G67" s="179"/>
    </row>
    <row r="68" spans="1:7" ht="15.75">
      <c r="A68" s="16"/>
      <c r="B68" s="16" t="s">
        <v>81</v>
      </c>
      <c r="C68" s="16"/>
      <c r="E68" s="25">
        <f>+'HD-Sat-CR NP Cap Wts.'!E31*'HD-Sat-CR New Prices'!D63*'HD-Sat-CR New Prices'!D62</f>
        <v>162853.57102000003</v>
      </c>
      <c r="F68" s="179"/>
      <c r="G68" s="179"/>
    </row>
    <row r="69" spans="1:7" ht="15.75">
      <c r="A69" s="16"/>
      <c r="B69" s="16" t="s">
        <v>82</v>
      </c>
      <c r="C69" s="16"/>
      <c r="E69" s="25">
        <f>SUM(E67:E68)</f>
        <v>2187720.35041</v>
      </c>
      <c r="F69" s="179"/>
      <c r="G69" s="179"/>
    </row>
    <row r="70" spans="1:7" ht="15.75">
      <c r="A70" s="16"/>
      <c r="B70" s="172"/>
      <c r="C70" s="172"/>
      <c r="D70" s="6"/>
      <c r="E70" s="116"/>
      <c r="F70" s="179"/>
      <c r="G70" s="179"/>
    </row>
    <row r="71" spans="1:7" ht="15.75">
      <c r="A71" s="16" t="s">
        <v>173</v>
      </c>
      <c r="B71" s="172"/>
      <c r="C71" s="172"/>
      <c r="D71" s="6"/>
      <c r="E71" s="116"/>
      <c r="F71" s="179"/>
      <c r="G71" s="179"/>
    </row>
    <row r="72" spans="1:7" ht="15.75">
      <c r="A72" s="16"/>
      <c r="B72" s="16" t="s">
        <v>13</v>
      </c>
      <c r="C72" s="16"/>
      <c r="D72" s="6"/>
      <c r="E72" s="116">
        <f>SUM(E52,E58:E60,E67)</f>
        <v>5633025769.139794</v>
      </c>
      <c r="F72" s="179"/>
      <c r="G72" s="179"/>
    </row>
    <row r="73" spans="1:7" ht="15.75">
      <c r="A73" s="16"/>
      <c r="B73" s="16" t="s">
        <v>81</v>
      </c>
      <c r="C73" s="16"/>
      <c r="D73" s="6"/>
      <c r="E73" s="116">
        <f>SUM(E53,E62:E64,E68)</f>
        <v>258887649.9200173</v>
      </c>
      <c r="F73" s="179"/>
      <c r="G73" s="179"/>
    </row>
    <row r="74" spans="1:7" ht="15.75">
      <c r="A74" s="16"/>
      <c r="B74" s="16" t="s">
        <v>82</v>
      </c>
      <c r="C74" s="16"/>
      <c r="D74" s="6"/>
      <c r="E74" s="116">
        <f>SUM(E72:E73)</f>
        <v>5891913419.059812</v>
      </c>
      <c r="F74" s="179"/>
      <c r="G74" s="179"/>
    </row>
    <row r="75" spans="1:7" ht="15.75">
      <c r="A75" s="6"/>
      <c r="B75" s="172"/>
      <c r="C75" s="172"/>
      <c r="D75" s="6"/>
      <c r="E75" s="116"/>
      <c r="F75" s="179"/>
      <c r="G75" s="179"/>
    </row>
    <row r="76" spans="1:7" ht="15.75">
      <c r="A76" s="179"/>
      <c r="B76" s="179"/>
      <c r="C76" s="179"/>
      <c r="D76" s="179"/>
      <c r="E76" s="179"/>
      <c r="F76" s="179"/>
      <c r="G76" s="179"/>
    </row>
    <row r="77" spans="1:7" ht="15.75">
      <c r="A77" s="36" t="s">
        <v>83</v>
      </c>
      <c r="B77" s="180"/>
      <c r="C77" s="180"/>
      <c r="D77" s="180"/>
      <c r="E77" s="180"/>
      <c r="F77" s="176" t="s">
        <v>39</v>
      </c>
      <c r="G77" s="179"/>
    </row>
    <row r="78" spans="1:7" ht="15.75">
      <c r="A78" s="180"/>
      <c r="B78" s="172" t="s">
        <v>25</v>
      </c>
      <c r="C78" s="180"/>
      <c r="D78" s="180"/>
      <c r="E78" s="180">
        <f>SUM(D8:P9,D31:P32,E58,E62)+E67*'HD-Sat-CR Com. Cap Wts.'!E33/'HD-Sat-CR Com. Cap Wts.'!E31+E68*'HD-Sat-CR NP Cap Wts.'!E33/'HD-Sat-CR NP Cap Wts.'!E31</f>
        <v>751227313.9630613</v>
      </c>
      <c r="F78" s="181">
        <f>+E78/'HD-Sat-CR Revenue@Curr. Prices'!E58-1</f>
        <v>0.012478101168325262</v>
      </c>
      <c r="G78" s="179"/>
    </row>
    <row r="79" spans="1:7" ht="15.75">
      <c r="A79" s="180"/>
      <c r="B79" s="172" t="s">
        <v>38</v>
      </c>
      <c r="C79" s="180"/>
      <c r="D79" s="180"/>
      <c r="E79" s="180">
        <f>SUM(D13:Q20,D36:Q43,E59,E63)+E67*'HD-Sat-CR Com. Cap Wts.'!E34/'HD-Sat-CR Com. Cap Wts.'!E31+E68*'HD-Sat-CR NP Cap Wts.'!E34/'HD-Sat-CR NP Cap Wts.'!E31</f>
        <v>2234718053.7550344</v>
      </c>
      <c r="F79" s="181">
        <f>+E79/'HD-Sat-CR Revenue@Curr. Prices'!E59-1</f>
        <v>0.02233123810149662</v>
      </c>
      <c r="G79" s="179"/>
    </row>
    <row r="80" spans="1:7" ht="15.75">
      <c r="A80" s="180"/>
      <c r="B80" s="172" t="s">
        <v>27</v>
      </c>
      <c r="C80" s="172"/>
      <c r="D80" s="180"/>
      <c r="E80" s="180">
        <f>SUM(D23:Q25,D46:Q48,E60,E64)+E67*'HD-Sat-CR Com. Cap Wts.'!E35/'HD-Sat-CR Com. Cap Wts.'!E31+E68*'HD-Sat-CR NP Cap Wts.'!E35/'HD-Sat-CR NP Cap Wts.'!E31</f>
        <v>2905968051.341712</v>
      </c>
      <c r="F80" s="181">
        <f>+E80/'HD-Sat-CR Revenue@Curr. Prices'!E60-1</f>
        <v>0.04309969923550905</v>
      </c>
      <c r="G80" s="179"/>
    </row>
    <row r="81" spans="1:7" ht="15.75">
      <c r="A81" s="180"/>
      <c r="B81" s="172"/>
      <c r="C81" s="36" t="s">
        <v>188</v>
      </c>
      <c r="D81" s="180"/>
      <c r="E81" s="180">
        <f>SUM(E78:E80)</f>
        <v>5891913419.059808</v>
      </c>
      <c r="F81" s="181"/>
      <c r="G81" s="179"/>
    </row>
    <row r="82" spans="1:7" ht="15.75">
      <c r="A82" s="180"/>
      <c r="B82" s="172"/>
      <c r="C82" s="172"/>
      <c r="D82" s="180"/>
      <c r="E82" s="180"/>
      <c r="F82" s="176"/>
      <c r="G82" s="179"/>
    </row>
    <row r="83" spans="1:7" ht="15.75">
      <c r="A83" s="180"/>
      <c r="B83" s="172"/>
      <c r="C83" s="172"/>
      <c r="D83" s="180"/>
      <c r="F83" s="179"/>
      <c r="G83" s="177"/>
    </row>
    <row r="84" spans="1:7" ht="15.75">
      <c r="A84" s="182" t="s">
        <v>104</v>
      </c>
      <c r="B84" s="172"/>
      <c r="C84" s="172"/>
      <c r="D84" s="180"/>
      <c r="F84" s="179"/>
      <c r="G84" s="179"/>
    </row>
    <row r="85" spans="1:7" ht="15.75">
      <c r="A85" s="182" t="s">
        <v>221</v>
      </c>
      <c r="B85" s="179"/>
      <c r="C85" s="172"/>
      <c r="D85" s="179"/>
      <c r="E85" s="179"/>
      <c r="F85" s="174"/>
      <c r="G85" s="179"/>
    </row>
    <row r="86" spans="1:7" ht="15.75">
      <c r="A86" s="182" t="s">
        <v>229</v>
      </c>
      <c r="B86" s="182"/>
      <c r="C86" s="182"/>
      <c r="D86" s="179"/>
      <c r="E86" s="179"/>
      <c r="F86" s="179"/>
      <c r="G86" s="179"/>
    </row>
    <row r="87" spans="1:7" ht="15.75">
      <c r="A87" s="182"/>
      <c r="B87" s="182" t="s">
        <v>222</v>
      </c>
      <c r="C87" s="182"/>
      <c r="D87" s="179"/>
      <c r="E87" s="179"/>
      <c r="F87" s="179"/>
      <c r="G87" s="179"/>
    </row>
    <row r="88" spans="1:7" ht="15.75">
      <c r="A88" s="179"/>
      <c r="B88" s="179"/>
      <c r="C88" s="179"/>
      <c r="D88" s="179"/>
      <c r="E88" s="179"/>
      <c r="F88" s="179"/>
      <c r="G88" s="179"/>
    </row>
  </sheetData>
  <sheetProtection/>
  <printOptions/>
  <pageMargins left="0.75" right="0.75" top="1" bottom="1" header="0.5" footer="0.5"/>
  <pageSetup fitToHeight="1" fitToWidth="1" horizontalDpi="600" verticalDpi="600" orientation="landscape" scale="46" r:id="rId1"/>
</worksheet>
</file>

<file path=xl/worksheets/sheet17.xml><?xml version="1.0" encoding="utf-8"?>
<worksheet xmlns="http://schemas.openxmlformats.org/spreadsheetml/2006/main" xmlns:r="http://schemas.openxmlformats.org/officeDocument/2006/relationships">
  <sheetPr>
    <tabColor indexed="14"/>
    <pageSetUpPr fitToPage="1"/>
  </sheetPr>
  <dimension ref="A1:X360"/>
  <sheetViews>
    <sheetView zoomScale="75" zoomScaleNormal="75" zoomScalePageLayoutView="0" workbookViewId="0" topLeftCell="A1">
      <selection activeCell="A1" sqref="A1"/>
    </sheetView>
  </sheetViews>
  <sheetFormatPr defaultColWidth="8.88671875" defaultRowHeight="15.75"/>
  <cols>
    <col min="1" max="1" width="19.21484375" style="0" customWidth="1"/>
    <col min="2" max="2" width="40.6640625" style="0" customWidth="1"/>
    <col min="3" max="3" width="14.5546875" style="0" customWidth="1"/>
    <col min="4" max="4" width="15.3359375" style="0" customWidth="1"/>
    <col min="5" max="5" width="15.88671875" style="0" customWidth="1"/>
    <col min="6" max="6" width="12.4453125" style="0" customWidth="1"/>
  </cols>
  <sheetData>
    <row r="1" ht="15.75">
      <c r="A1" s="16" t="s">
        <v>95</v>
      </c>
    </row>
    <row r="3" ht="15.75">
      <c r="B3" s="1" t="s">
        <v>96</v>
      </c>
    </row>
    <row r="5" spans="1:3" ht="15.75">
      <c r="A5" s="183" t="s">
        <v>105</v>
      </c>
      <c r="B5" s="1" t="s">
        <v>97</v>
      </c>
      <c r="C5" s="167">
        <f>SUM('LFP Revenue@Current Prices'!D132:D133,'HD-Sat-CR Revenue@Curr. Prices'!E52:E53)</f>
        <v>20860363652.199154</v>
      </c>
    </row>
    <row r="6" spans="1:3" ht="15.75">
      <c r="A6" s="183" t="s">
        <v>106</v>
      </c>
      <c r="B6" s="1" t="s">
        <v>98</v>
      </c>
      <c r="C6" s="167">
        <f>SUM('LFP Revenue@New Prices'!D160,'HD-Sat-CR Revenue@New Prices'!E74)</f>
        <v>21649066689.05787</v>
      </c>
    </row>
    <row r="7" spans="1:3" ht="15.75">
      <c r="A7" s="183" t="s">
        <v>107</v>
      </c>
      <c r="B7" s="1" t="s">
        <v>39</v>
      </c>
      <c r="C7" s="232">
        <f>+C6/C5-1</f>
        <v>0.03780869068289561</v>
      </c>
    </row>
    <row r="8" spans="1:2" ht="15.75">
      <c r="A8" s="183"/>
      <c r="B8" s="1"/>
    </row>
    <row r="9" spans="1:2" ht="15.75">
      <c r="A9" s="183"/>
      <c r="B9" s="1" t="s">
        <v>224</v>
      </c>
    </row>
    <row r="10" spans="1:2" ht="15.75">
      <c r="A10" s="183"/>
      <c r="B10" s="1"/>
    </row>
    <row r="11" spans="1:3" ht="15.75">
      <c r="A11" s="183" t="s">
        <v>108</v>
      </c>
      <c r="B11" s="1" t="s">
        <v>174</v>
      </c>
      <c r="C11" s="184">
        <v>0.038</v>
      </c>
    </row>
    <row r="12" spans="1:3" ht="15.75">
      <c r="A12" s="183" t="s">
        <v>109</v>
      </c>
      <c r="B12" s="1" t="s">
        <v>175</v>
      </c>
      <c r="C12" s="184">
        <v>0.0006199357264594398</v>
      </c>
    </row>
    <row r="13" spans="1:3" ht="15.75">
      <c r="A13" s="183" t="s">
        <v>110</v>
      </c>
      <c r="B13" s="1" t="s">
        <v>225</v>
      </c>
      <c r="C13" s="184">
        <f>+C11+C12</f>
        <v>0.03861993572645944</v>
      </c>
    </row>
    <row r="14" spans="1:3" ht="15.75">
      <c r="A14" s="183" t="s">
        <v>140</v>
      </c>
      <c r="B14" s="1" t="s">
        <v>138</v>
      </c>
      <c r="C14" s="185">
        <f>+C7</f>
        <v>0.03780869068289561</v>
      </c>
    </row>
    <row r="15" spans="1:3" ht="15.75">
      <c r="A15" s="183" t="s">
        <v>141</v>
      </c>
      <c r="B15" s="1" t="s">
        <v>226</v>
      </c>
      <c r="C15" s="186">
        <f>+C11-C14</f>
        <v>0.00019130931710439197</v>
      </c>
    </row>
    <row r="16" spans="1:24" ht="15.75">
      <c r="A16" s="183"/>
      <c r="B16" s="1"/>
      <c r="E16" s="127"/>
      <c r="F16" s="127"/>
      <c r="G16" s="127"/>
      <c r="H16" s="127"/>
      <c r="I16" s="127"/>
      <c r="J16" s="127"/>
      <c r="K16" s="127"/>
      <c r="L16" s="127"/>
      <c r="M16" s="127"/>
      <c r="N16" s="127"/>
      <c r="O16" s="127"/>
      <c r="P16" s="127"/>
      <c r="Q16" s="127"/>
      <c r="R16" s="127"/>
      <c r="S16" s="127"/>
      <c r="T16" s="127"/>
      <c r="U16" s="127"/>
      <c r="V16" s="127"/>
      <c r="W16" s="127"/>
      <c r="X16" s="127"/>
    </row>
    <row r="17" spans="1:24" ht="15.75">
      <c r="A17" s="183"/>
      <c r="B17" s="1" t="s">
        <v>99</v>
      </c>
      <c r="E17" s="127"/>
      <c r="F17" s="127"/>
      <c r="G17" s="127"/>
      <c r="H17" s="127"/>
      <c r="I17" s="127"/>
      <c r="J17" s="127"/>
      <c r="K17" s="127"/>
      <c r="L17" s="127"/>
      <c r="M17" s="127"/>
      <c r="N17" s="127"/>
      <c r="O17" s="127"/>
      <c r="P17" s="127"/>
      <c r="Q17" s="127"/>
      <c r="R17" s="127"/>
      <c r="S17" s="127"/>
      <c r="T17" s="127"/>
      <c r="U17" s="127"/>
      <c r="V17" s="127"/>
      <c r="W17" s="127"/>
      <c r="X17" s="127"/>
    </row>
    <row r="18" spans="1:24" ht="15.75">
      <c r="A18" s="183"/>
      <c r="B18" s="1"/>
      <c r="E18" s="127"/>
      <c r="F18" s="127"/>
      <c r="G18" s="127"/>
      <c r="H18" s="127"/>
      <c r="I18" s="127"/>
      <c r="J18" s="127"/>
      <c r="K18" s="127"/>
      <c r="L18" s="127"/>
      <c r="M18" s="127"/>
      <c r="N18" s="127"/>
      <c r="O18" s="127"/>
      <c r="P18" s="127"/>
      <c r="Q18" s="127"/>
      <c r="R18" s="127"/>
      <c r="S18" s="127"/>
      <c r="T18" s="127"/>
      <c r="U18" s="127"/>
      <c r="V18" s="127"/>
      <c r="W18" s="127"/>
      <c r="X18" s="127"/>
    </row>
    <row r="19" spans="1:24" ht="15.75">
      <c r="A19" s="183" t="s">
        <v>142</v>
      </c>
      <c r="B19" s="1" t="s">
        <v>13</v>
      </c>
      <c r="C19" s="168">
        <f>SUM('LFP Revenue@New Prices'!D152,'HD-Sat-CR Revenue@New Prices'!E72)/SUM('L-F-P Com. Cap Weights'!E72,'HD-Sat-CR Com. Cap Wts.'!E31)</f>
        <v>0.23234458866099278</v>
      </c>
      <c r="E19" s="127"/>
      <c r="F19" s="127"/>
      <c r="G19" s="127"/>
      <c r="H19" s="127"/>
      <c r="I19" s="127"/>
      <c r="J19" s="127"/>
      <c r="K19" s="127"/>
      <c r="L19" s="127"/>
      <c r="M19" s="127"/>
      <c r="N19" s="127"/>
      <c r="O19" s="127"/>
      <c r="P19" s="127"/>
      <c r="Q19" s="127"/>
      <c r="R19" s="127"/>
      <c r="S19" s="127"/>
      <c r="T19" s="127"/>
      <c r="U19" s="127"/>
      <c r="V19" s="127"/>
      <c r="W19" s="127"/>
      <c r="X19" s="127"/>
    </row>
    <row r="20" spans="1:24" ht="15.75">
      <c r="A20" s="183" t="s">
        <v>178</v>
      </c>
      <c r="B20" s="1" t="s">
        <v>81</v>
      </c>
      <c r="C20" s="168">
        <f>SUM('LFP Revenue@New Prices'!D153,'HD-Sat-CR Revenue@New Prices'!E73)/SUM('L-F-P NP Cap Weights'!E63,'HD-Sat-CR NP Cap Wts.'!E31)</f>
        <v>0.1397754224189336</v>
      </c>
      <c r="E20" s="127"/>
      <c r="F20" s="127"/>
      <c r="G20" s="127"/>
      <c r="H20" s="127"/>
      <c r="I20" s="127"/>
      <c r="J20" s="127"/>
      <c r="K20" s="127"/>
      <c r="L20" s="127"/>
      <c r="M20" s="127"/>
      <c r="N20" s="127"/>
      <c r="O20" s="127"/>
      <c r="P20" s="127"/>
      <c r="Q20" s="127"/>
      <c r="R20" s="127"/>
      <c r="S20" s="127"/>
      <c r="T20" s="127"/>
      <c r="U20" s="127"/>
      <c r="V20" s="127"/>
      <c r="W20" s="127"/>
      <c r="X20" s="127"/>
    </row>
    <row r="21" spans="1:24" ht="15.75">
      <c r="A21" s="183" t="s">
        <v>179</v>
      </c>
      <c r="B21" s="1" t="s">
        <v>100</v>
      </c>
      <c r="C21" s="244">
        <f>+C20/C19</f>
        <v>0.6015867347049595</v>
      </c>
      <c r="E21" s="127"/>
      <c r="F21" s="127"/>
      <c r="G21" s="127"/>
      <c r="H21" s="127"/>
      <c r="I21" s="127"/>
      <c r="J21" s="127"/>
      <c r="K21" s="127"/>
      <c r="L21" s="127"/>
      <c r="M21" s="127"/>
      <c r="N21" s="127"/>
      <c r="O21" s="127"/>
      <c r="P21" s="127"/>
      <c r="Q21" s="127"/>
      <c r="R21" s="127"/>
      <c r="S21" s="127"/>
      <c r="T21" s="127"/>
      <c r="U21" s="127"/>
      <c r="V21" s="127"/>
      <c r="W21" s="127"/>
      <c r="X21" s="127"/>
    </row>
    <row r="22" spans="2:24" ht="15.75">
      <c r="B22" s="1"/>
      <c r="E22" s="127"/>
      <c r="F22" s="127"/>
      <c r="G22" s="127"/>
      <c r="H22" s="127"/>
      <c r="I22" s="127"/>
      <c r="J22" s="127"/>
      <c r="K22" s="127"/>
      <c r="L22" s="127"/>
      <c r="M22" s="127"/>
      <c r="N22" s="127"/>
      <c r="O22" s="127"/>
      <c r="P22" s="127"/>
      <c r="Q22" s="127"/>
      <c r="R22" s="127"/>
      <c r="S22" s="127"/>
      <c r="T22" s="127"/>
      <c r="U22" s="127"/>
      <c r="V22" s="127"/>
      <c r="W22" s="127"/>
      <c r="X22" s="127"/>
    </row>
    <row r="23" spans="2:24" ht="15.75">
      <c r="B23" s="1"/>
      <c r="E23" s="127"/>
      <c r="F23" s="127"/>
      <c r="G23" s="127"/>
      <c r="H23" s="127"/>
      <c r="I23" s="127"/>
      <c r="J23" s="127"/>
      <c r="K23" s="127"/>
      <c r="L23" s="127"/>
      <c r="M23" s="127"/>
      <c r="N23" s="127"/>
      <c r="O23" s="127"/>
      <c r="P23" s="127"/>
      <c r="Q23" s="127"/>
      <c r="R23" s="127"/>
      <c r="S23" s="127"/>
      <c r="T23" s="127"/>
      <c r="U23" s="127"/>
      <c r="V23" s="127"/>
      <c r="W23" s="127"/>
      <c r="X23" s="127"/>
    </row>
    <row r="24" spans="1:24" ht="15.75">
      <c r="A24" s="87" t="s">
        <v>2</v>
      </c>
      <c r="B24" s="1"/>
      <c r="E24" s="127"/>
      <c r="F24" s="127"/>
      <c r="G24" s="127"/>
      <c r="H24" s="127"/>
      <c r="I24" s="127"/>
      <c r="J24" s="127"/>
      <c r="K24" s="127"/>
      <c r="L24" s="127"/>
      <c r="M24" s="127"/>
      <c r="N24" s="127"/>
      <c r="O24" s="127"/>
      <c r="P24" s="127"/>
      <c r="Q24" s="127"/>
      <c r="R24" s="127"/>
      <c r="S24" s="127"/>
      <c r="T24" s="127"/>
      <c r="U24" s="127"/>
      <c r="V24" s="127"/>
      <c r="W24" s="127"/>
      <c r="X24" s="127"/>
    </row>
    <row r="25" spans="1:24" ht="15.75">
      <c r="A25" s="183" t="s">
        <v>105</v>
      </c>
      <c r="B25" s="173" t="s">
        <v>111</v>
      </c>
      <c r="E25" s="127"/>
      <c r="F25" s="127"/>
      <c r="G25" s="127"/>
      <c r="H25" s="127"/>
      <c r="I25" s="127"/>
      <c r="J25" s="127"/>
      <c r="K25" s="127"/>
      <c r="L25" s="127"/>
      <c r="M25" s="127"/>
      <c r="N25" s="127"/>
      <c r="O25" s="127"/>
      <c r="P25" s="127"/>
      <c r="Q25" s="127"/>
      <c r="R25" s="127"/>
      <c r="S25" s="127"/>
      <c r="T25" s="127"/>
      <c r="U25" s="127"/>
      <c r="V25" s="127"/>
      <c r="W25" s="127"/>
      <c r="X25" s="127"/>
    </row>
    <row r="26" spans="1:24" ht="15.75">
      <c r="A26" s="183" t="s">
        <v>106</v>
      </c>
      <c r="B26" s="173" t="s">
        <v>112</v>
      </c>
      <c r="E26" s="127"/>
      <c r="F26" s="127"/>
      <c r="G26" s="127"/>
      <c r="H26" s="127"/>
      <c r="I26" s="127"/>
      <c r="J26" s="127"/>
      <c r="K26" s="127"/>
      <c r="L26" s="127"/>
      <c r="M26" s="127"/>
      <c r="N26" s="127"/>
      <c r="O26" s="127"/>
      <c r="P26" s="127"/>
      <c r="Q26" s="127"/>
      <c r="R26" s="127"/>
      <c r="S26" s="127"/>
      <c r="T26" s="127"/>
      <c r="U26" s="127"/>
      <c r="V26" s="127"/>
      <c r="W26" s="127"/>
      <c r="X26" s="127"/>
    </row>
    <row r="27" spans="1:24" ht="15.75">
      <c r="A27" s="183" t="s">
        <v>107</v>
      </c>
      <c r="B27" s="173" t="s">
        <v>113</v>
      </c>
      <c r="E27" s="127"/>
      <c r="F27" s="127"/>
      <c r="G27" s="127"/>
      <c r="H27" s="127"/>
      <c r="I27" s="127"/>
      <c r="J27" s="127"/>
      <c r="K27" s="127"/>
      <c r="L27" s="127"/>
      <c r="M27" s="127"/>
      <c r="N27" s="127"/>
      <c r="O27" s="127"/>
      <c r="P27" s="127"/>
      <c r="Q27" s="127"/>
      <c r="R27" s="127"/>
      <c r="S27" s="127"/>
      <c r="T27" s="127"/>
      <c r="U27" s="127"/>
      <c r="V27" s="127"/>
      <c r="W27" s="127"/>
      <c r="X27" s="127"/>
    </row>
    <row r="28" spans="1:24" ht="15.75">
      <c r="A28" s="183" t="s">
        <v>108</v>
      </c>
      <c r="B28" s="173" t="s">
        <v>143</v>
      </c>
      <c r="E28" s="127"/>
      <c r="F28" s="127"/>
      <c r="G28" s="127"/>
      <c r="H28" s="127"/>
      <c r="I28" s="127"/>
      <c r="J28" s="127"/>
      <c r="K28" s="127"/>
      <c r="L28" s="127"/>
      <c r="M28" s="127"/>
      <c r="N28" s="127"/>
      <c r="O28" s="127"/>
      <c r="P28" s="127"/>
      <c r="Q28" s="127"/>
      <c r="R28" s="127"/>
      <c r="S28" s="127"/>
      <c r="T28" s="127"/>
      <c r="U28" s="127"/>
      <c r="V28" s="127"/>
      <c r="W28" s="127"/>
      <c r="X28" s="127"/>
    </row>
    <row r="29" spans="1:24" ht="15.75">
      <c r="A29" s="183" t="s">
        <v>109</v>
      </c>
      <c r="B29" s="173" t="s">
        <v>176</v>
      </c>
      <c r="E29" s="127"/>
      <c r="F29" s="127"/>
      <c r="G29" s="127"/>
      <c r="H29" s="127"/>
      <c r="I29" s="127"/>
      <c r="J29" s="127"/>
      <c r="K29" s="127"/>
      <c r="L29" s="127"/>
      <c r="M29" s="127"/>
      <c r="N29" s="127"/>
      <c r="O29" s="127"/>
      <c r="P29" s="127"/>
      <c r="Q29" s="127"/>
      <c r="R29" s="127"/>
      <c r="S29" s="127"/>
      <c r="T29" s="127"/>
      <c r="U29" s="127"/>
      <c r="V29" s="127"/>
      <c r="W29" s="127"/>
      <c r="X29" s="127"/>
    </row>
    <row r="30" spans="1:24" ht="15.75">
      <c r="A30" s="183" t="s">
        <v>110</v>
      </c>
      <c r="B30" s="173" t="s">
        <v>177</v>
      </c>
      <c r="E30" s="127"/>
      <c r="F30" s="127"/>
      <c r="G30" s="127"/>
      <c r="H30" s="127"/>
      <c r="I30" s="127"/>
      <c r="J30" s="127"/>
      <c r="K30" s="127"/>
      <c r="L30" s="127"/>
      <c r="M30" s="127"/>
      <c r="N30" s="127"/>
      <c r="O30" s="127"/>
      <c r="P30" s="127"/>
      <c r="Q30" s="127"/>
      <c r="R30" s="127"/>
      <c r="S30" s="127"/>
      <c r="T30" s="127"/>
      <c r="U30" s="127"/>
      <c r="V30" s="127"/>
      <c r="W30" s="127"/>
      <c r="X30" s="127"/>
    </row>
    <row r="31" spans="1:24" ht="15.75">
      <c r="A31" s="183" t="s">
        <v>140</v>
      </c>
      <c r="B31" s="173" t="s">
        <v>139</v>
      </c>
      <c r="E31" s="127"/>
      <c r="F31" s="127"/>
      <c r="G31" s="127"/>
      <c r="H31" s="127"/>
      <c r="I31" s="127"/>
      <c r="J31" s="127"/>
      <c r="K31" s="127"/>
      <c r="L31" s="127"/>
      <c r="M31" s="127"/>
      <c r="N31" s="127"/>
      <c r="O31" s="127"/>
      <c r="P31" s="127"/>
      <c r="Q31" s="127"/>
      <c r="R31" s="127"/>
      <c r="S31" s="127"/>
      <c r="T31" s="127"/>
      <c r="U31" s="127"/>
      <c r="V31" s="127"/>
      <c r="W31" s="127"/>
      <c r="X31" s="127"/>
    </row>
    <row r="32" spans="1:24" ht="15.75">
      <c r="A32" s="183" t="s">
        <v>141</v>
      </c>
      <c r="B32" s="173" t="s">
        <v>227</v>
      </c>
      <c r="E32" s="127"/>
      <c r="F32" s="127"/>
      <c r="G32" s="127"/>
      <c r="H32" s="127"/>
      <c r="I32" s="127"/>
      <c r="J32" s="127"/>
      <c r="K32" s="127"/>
      <c r="L32" s="127"/>
      <c r="M32" s="127"/>
      <c r="N32" s="127"/>
      <c r="O32" s="127"/>
      <c r="P32" s="127"/>
      <c r="Q32" s="127"/>
      <c r="R32" s="127"/>
      <c r="S32" s="127"/>
      <c r="T32" s="127"/>
      <c r="U32" s="127"/>
      <c r="V32" s="127"/>
      <c r="W32" s="127"/>
      <c r="X32" s="127"/>
    </row>
    <row r="33" spans="1:24" ht="15.75">
      <c r="A33" s="183" t="s">
        <v>142</v>
      </c>
      <c r="B33" s="173" t="s">
        <v>114</v>
      </c>
      <c r="C33" s="6"/>
      <c r="E33" s="127"/>
      <c r="F33" s="127"/>
      <c r="G33" s="127"/>
      <c r="H33" s="127"/>
      <c r="I33" s="127"/>
      <c r="J33" s="127"/>
      <c r="K33" s="127"/>
      <c r="L33" s="127"/>
      <c r="M33" s="127"/>
      <c r="N33" s="127"/>
      <c r="O33" s="127"/>
      <c r="P33" s="127"/>
      <c r="Q33" s="127"/>
      <c r="R33" s="127"/>
      <c r="S33" s="127"/>
      <c r="T33" s="127"/>
      <c r="U33" s="127"/>
      <c r="V33" s="127"/>
      <c r="W33" s="127"/>
      <c r="X33" s="127"/>
    </row>
    <row r="34" spans="1:24" ht="15.75">
      <c r="A34" s="183"/>
      <c r="B34" s="173" t="s">
        <v>115</v>
      </c>
      <c r="C34" s="6"/>
      <c r="E34" s="127"/>
      <c r="F34" s="127"/>
      <c r="G34" s="127"/>
      <c r="H34" s="127"/>
      <c r="I34" s="127"/>
      <c r="J34" s="127"/>
      <c r="K34" s="127"/>
      <c r="L34" s="127"/>
      <c r="M34" s="127"/>
      <c r="N34" s="127"/>
      <c r="O34" s="127"/>
      <c r="P34" s="127"/>
      <c r="Q34" s="127"/>
      <c r="R34" s="127"/>
      <c r="S34" s="127"/>
      <c r="T34" s="127"/>
      <c r="U34" s="127"/>
      <c r="V34" s="127"/>
      <c r="W34" s="127"/>
      <c r="X34" s="127"/>
    </row>
    <row r="35" spans="1:24" ht="15.75">
      <c r="A35" s="183" t="s">
        <v>178</v>
      </c>
      <c r="B35" s="173" t="s">
        <v>116</v>
      </c>
      <c r="C35" s="6"/>
      <c r="E35" s="127"/>
      <c r="F35" s="127"/>
      <c r="G35" s="127"/>
      <c r="H35" s="127"/>
      <c r="I35" s="127"/>
      <c r="J35" s="127"/>
      <c r="K35" s="127"/>
      <c r="L35" s="127"/>
      <c r="M35" s="127"/>
      <c r="N35" s="127"/>
      <c r="O35" s="127"/>
      <c r="P35" s="127"/>
      <c r="Q35" s="127"/>
      <c r="R35" s="127"/>
      <c r="S35" s="127"/>
      <c r="T35" s="127"/>
      <c r="U35" s="127"/>
      <c r="V35" s="127"/>
      <c r="W35" s="127"/>
      <c r="X35" s="127"/>
    </row>
    <row r="36" spans="2:24" ht="15.75">
      <c r="B36" s="173" t="s">
        <v>117</v>
      </c>
      <c r="C36" s="6"/>
      <c r="E36" s="127"/>
      <c r="F36" s="127"/>
      <c r="G36" s="127"/>
      <c r="H36" s="127"/>
      <c r="I36" s="127"/>
      <c r="J36" s="127"/>
      <c r="K36" s="127"/>
      <c r="L36" s="127"/>
      <c r="M36" s="127"/>
      <c r="N36" s="127"/>
      <c r="O36" s="127"/>
      <c r="P36" s="127"/>
      <c r="Q36" s="127"/>
      <c r="R36" s="127"/>
      <c r="S36" s="127"/>
      <c r="T36" s="127"/>
      <c r="U36" s="127"/>
      <c r="V36" s="127"/>
      <c r="W36" s="127"/>
      <c r="X36" s="127"/>
    </row>
    <row r="37" spans="1:24" ht="15.75">
      <c r="A37" s="183" t="s">
        <v>179</v>
      </c>
      <c r="B37" s="173" t="s">
        <v>118</v>
      </c>
      <c r="C37" s="6"/>
      <c r="E37" s="127"/>
      <c r="F37" s="127"/>
      <c r="G37" s="127"/>
      <c r="H37" s="127"/>
      <c r="I37" s="127"/>
      <c r="J37" s="127"/>
      <c r="K37" s="127"/>
      <c r="L37" s="127"/>
      <c r="M37" s="127"/>
      <c r="N37" s="127"/>
      <c r="O37" s="127"/>
      <c r="P37" s="127"/>
      <c r="Q37" s="127"/>
      <c r="R37" s="127"/>
      <c r="S37" s="127"/>
      <c r="T37" s="127"/>
      <c r="U37" s="127"/>
      <c r="V37" s="127"/>
      <c r="W37" s="127"/>
      <c r="X37" s="127"/>
    </row>
    <row r="38" spans="1:24" ht="15.75">
      <c r="A38" s="183"/>
      <c r="B38" s="6"/>
      <c r="C38" s="6"/>
      <c r="E38" s="127"/>
      <c r="F38" s="127"/>
      <c r="G38" s="127"/>
      <c r="H38" s="127"/>
      <c r="I38" s="127"/>
      <c r="J38" s="127"/>
      <c r="K38" s="127"/>
      <c r="L38" s="127"/>
      <c r="M38" s="127"/>
      <c r="N38" s="127"/>
      <c r="O38" s="127"/>
      <c r="P38" s="127"/>
      <c r="Q38" s="127"/>
      <c r="R38" s="127"/>
      <c r="S38" s="127"/>
      <c r="T38" s="127"/>
      <c r="U38" s="127"/>
      <c r="V38" s="127"/>
      <c r="W38" s="127"/>
      <c r="X38" s="127"/>
    </row>
    <row r="39" spans="5:24" ht="15.75">
      <c r="E39" s="127"/>
      <c r="F39" s="127"/>
      <c r="G39" s="127"/>
      <c r="H39" s="127"/>
      <c r="I39" s="127"/>
      <c r="J39" s="127"/>
      <c r="K39" s="127"/>
      <c r="L39" s="127"/>
      <c r="M39" s="127"/>
      <c r="N39" s="127"/>
      <c r="O39" s="127"/>
      <c r="P39" s="127"/>
      <c r="Q39" s="127"/>
      <c r="R39" s="127"/>
      <c r="S39" s="127"/>
      <c r="T39" s="127"/>
      <c r="U39" s="127"/>
      <c r="V39" s="127"/>
      <c r="W39" s="127"/>
      <c r="X39" s="127"/>
    </row>
    <row r="40" spans="5:24" ht="15.75">
      <c r="E40" s="127"/>
      <c r="F40" s="127"/>
      <c r="G40" s="127"/>
      <c r="H40" s="127"/>
      <c r="I40" s="127"/>
      <c r="J40" s="127"/>
      <c r="K40" s="127"/>
      <c r="L40" s="127"/>
      <c r="M40" s="127"/>
      <c r="N40" s="127"/>
      <c r="O40" s="127"/>
      <c r="P40" s="127"/>
      <c r="Q40" s="127"/>
      <c r="R40" s="127"/>
      <c r="S40" s="127"/>
      <c r="T40" s="127"/>
      <c r="U40" s="127"/>
      <c r="V40" s="127"/>
      <c r="W40" s="127"/>
      <c r="X40" s="127"/>
    </row>
    <row r="41" spans="5:24" ht="15.75">
      <c r="E41" s="127"/>
      <c r="F41" s="127"/>
      <c r="G41" s="127"/>
      <c r="H41" s="127"/>
      <c r="I41" s="127"/>
      <c r="J41" s="127"/>
      <c r="K41" s="127"/>
      <c r="L41" s="127"/>
      <c r="M41" s="127"/>
      <c r="N41" s="127"/>
      <c r="O41" s="127"/>
      <c r="P41" s="127"/>
      <c r="Q41" s="127"/>
      <c r="R41" s="127"/>
      <c r="S41" s="127"/>
      <c r="T41" s="127"/>
      <c r="U41" s="127"/>
      <c r="V41" s="127"/>
      <c r="W41" s="127"/>
      <c r="X41" s="127"/>
    </row>
    <row r="42" spans="5:24" ht="15.75">
      <c r="E42" s="127"/>
      <c r="F42" s="127"/>
      <c r="G42" s="127"/>
      <c r="H42" s="127"/>
      <c r="I42" s="127"/>
      <c r="J42" s="127"/>
      <c r="K42" s="127"/>
      <c r="L42" s="127"/>
      <c r="M42" s="127"/>
      <c r="N42" s="127"/>
      <c r="O42" s="127"/>
      <c r="P42" s="127"/>
      <c r="Q42" s="127"/>
      <c r="R42" s="127"/>
      <c r="S42" s="127"/>
      <c r="T42" s="127"/>
      <c r="U42" s="127"/>
      <c r="V42" s="127"/>
      <c r="W42" s="127"/>
      <c r="X42" s="127"/>
    </row>
    <row r="43" spans="5:24" ht="15.75">
      <c r="E43" s="127"/>
      <c r="F43" s="127"/>
      <c r="G43" s="127"/>
      <c r="H43" s="127"/>
      <c r="I43" s="127"/>
      <c r="J43" s="127"/>
      <c r="K43" s="127"/>
      <c r="L43" s="127"/>
      <c r="M43" s="127"/>
      <c r="N43" s="127"/>
      <c r="O43" s="127"/>
      <c r="P43" s="127"/>
      <c r="Q43" s="127"/>
      <c r="R43" s="127"/>
      <c r="S43" s="127"/>
      <c r="T43" s="127"/>
      <c r="U43" s="127"/>
      <c r="V43" s="127"/>
      <c r="W43" s="127"/>
      <c r="X43" s="127"/>
    </row>
    <row r="44" spans="5:24" ht="15.75">
      <c r="E44" s="127"/>
      <c r="F44" s="127"/>
      <c r="G44" s="127"/>
      <c r="H44" s="127"/>
      <c r="I44" s="127"/>
      <c r="J44" s="127"/>
      <c r="K44" s="127"/>
      <c r="L44" s="127"/>
      <c r="M44" s="127"/>
      <c r="N44" s="127"/>
      <c r="O44" s="127"/>
      <c r="P44" s="127"/>
      <c r="Q44" s="127"/>
      <c r="R44" s="127"/>
      <c r="S44" s="127"/>
      <c r="T44" s="127"/>
      <c r="U44" s="127"/>
      <c r="V44" s="127"/>
      <c r="W44" s="127"/>
      <c r="X44" s="127"/>
    </row>
    <row r="45" spans="5:24" ht="15.75">
      <c r="E45" s="127"/>
      <c r="F45" s="127"/>
      <c r="G45" s="127"/>
      <c r="H45" s="127"/>
      <c r="I45" s="127"/>
      <c r="J45" s="127"/>
      <c r="K45" s="127"/>
      <c r="L45" s="127"/>
      <c r="M45" s="127"/>
      <c r="N45" s="127"/>
      <c r="O45" s="127"/>
      <c r="P45" s="127"/>
      <c r="Q45" s="127"/>
      <c r="R45" s="127"/>
      <c r="S45" s="127"/>
      <c r="T45" s="127"/>
      <c r="U45" s="127"/>
      <c r="V45" s="127"/>
      <c r="W45" s="127"/>
      <c r="X45" s="127"/>
    </row>
    <row r="46" spans="5:24" ht="15.75">
      <c r="E46" s="127"/>
      <c r="F46" s="127"/>
      <c r="G46" s="127"/>
      <c r="H46" s="127"/>
      <c r="I46" s="127"/>
      <c r="J46" s="127"/>
      <c r="K46" s="127"/>
      <c r="L46" s="127"/>
      <c r="M46" s="127"/>
      <c r="N46" s="127"/>
      <c r="O46" s="127"/>
      <c r="P46" s="127"/>
      <c r="Q46" s="127"/>
      <c r="R46" s="127"/>
      <c r="S46" s="127"/>
      <c r="T46" s="127"/>
      <c r="U46" s="127"/>
      <c r="V46" s="127"/>
      <c r="W46" s="127"/>
      <c r="X46" s="127"/>
    </row>
    <row r="47" spans="5:24" ht="15.75">
      <c r="E47" s="127"/>
      <c r="F47" s="127"/>
      <c r="G47" s="127"/>
      <c r="H47" s="127"/>
      <c r="I47" s="127"/>
      <c r="J47" s="127"/>
      <c r="K47" s="127"/>
      <c r="L47" s="127"/>
      <c r="M47" s="127"/>
      <c r="N47" s="127"/>
      <c r="O47" s="127"/>
      <c r="P47" s="127"/>
      <c r="Q47" s="127"/>
      <c r="R47" s="127"/>
      <c r="S47" s="127"/>
      <c r="T47" s="127"/>
      <c r="U47" s="127"/>
      <c r="V47" s="127"/>
      <c r="W47" s="127"/>
      <c r="X47" s="127"/>
    </row>
    <row r="48" spans="5:24" ht="15.75">
      <c r="E48" s="127"/>
      <c r="F48" s="127"/>
      <c r="G48" s="127"/>
      <c r="H48" s="127"/>
      <c r="I48" s="127"/>
      <c r="J48" s="127"/>
      <c r="K48" s="127"/>
      <c r="L48" s="127"/>
      <c r="M48" s="127"/>
      <c r="N48" s="127"/>
      <c r="O48" s="127"/>
      <c r="P48" s="127"/>
      <c r="Q48" s="127"/>
      <c r="R48" s="127"/>
      <c r="S48" s="127"/>
      <c r="T48" s="127"/>
      <c r="U48" s="127"/>
      <c r="V48" s="127"/>
      <c r="W48" s="127"/>
      <c r="X48" s="127"/>
    </row>
    <row r="49" spans="5:24" ht="15.75">
      <c r="E49" s="127"/>
      <c r="F49" s="127"/>
      <c r="G49" s="127"/>
      <c r="H49" s="127"/>
      <c r="I49" s="127"/>
      <c r="J49" s="127"/>
      <c r="K49" s="127"/>
      <c r="L49" s="127"/>
      <c r="M49" s="127"/>
      <c r="N49" s="127"/>
      <c r="O49" s="127"/>
      <c r="P49" s="127"/>
      <c r="Q49" s="127"/>
      <c r="R49" s="127"/>
      <c r="S49" s="127"/>
      <c r="T49" s="127"/>
      <c r="U49" s="127"/>
      <c r="V49" s="127"/>
      <c r="W49" s="127"/>
      <c r="X49" s="127"/>
    </row>
    <row r="50" spans="5:24" ht="15.75">
      <c r="E50" s="127"/>
      <c r="F50" s="127"/>
      <c r="G50" s="127"/>
      <c r="H50" s="127"/>
      <c r="I50" s="127"/>
      <c r="J50" s="127"/>
      <c r="K50" s="127"/>
      <c r="L50" s="127"/>
      <c r="M50" s="127"/>
      <c r="N50" s="127"/>
      <c r="O50" s="127"/>
      <c r="P50" s="127"/>
      <c r="Q50" s="127"/>
      <c r="R50" s="127"/>
      <c r="S50" s="127"/>
      <c r="T50" s="127"/>
      <c r="U50" s="127"/>
      <c r="V50" s="127"/>
      <c r="W50" s="127"/>
      <c r="X50" s="127"/>
    </row>
    <row r="51" spans="5:24" ht="15.75">
      <c r="E51" s="127"/>
      <c r="F51" s="127"/>
      <c r="G51" s="127"/>
      <c r="H51" s="127"/>
      <c r="I51" s="127"/>
      <c r="J51" s="127"/>
      <c r="K51" s="127"/>
      <c r="L51" s="127"/>
      <c r="M51" s="127"/>
      <c r="N51" s="127"/>
      <c r="O51" s="127"/>
      <c r="P51" s="127"/>
      <c r="Q51" s="127"/>
      <c r="R51" s="127"/>
      <c r="S51" s="127"/>
      <c r="T51" s="127"/>
      <c r="U51" s="127"/>
      <c r="V51" s="127"/>
      <c r="W51" s="127"/>
      <c r="X51" s="127"/>
    </row>
    <row r="52" spans="5:24" ht="15.75">
      <c r="E52" s="127"/>
      <c r="F52" s="127"/>
      <c r="G52" s="127"/>
      <c r="H52" s="127"/>
      <c r="I52" s="127"/>
      <c r="J52" s="127"/>
      <c r="K52" s="127"/>
      <c r="L52" s="127"/>
      <c r="M52" s="127"/>
      <c r="N52" s="127"/>
      <c r="O52" s="127"/>
      <c r="P52" s="127"/>
      <c r="Q52" s="127"/>
      <c r="R52" s="127"/>
      <c r="S52" s="127"/>
      <c r="T52" s="127"/>
      <c r="U52" s="127"/>
      <c r="V52" s="127"/>
      <c r="W52" s="127"/>
      <c r="X52" s="127"/>
    </row>
    <row r="53" spans="5:24" ht="15.75">
      <c r="E53" s="127"/>
      <c r="F53" s="127"/>
      <c r="G53" s="127"/>
      <c r="H53" s="127"/>
      <c r="I53" s="127"/>
      <c r="J53" s="127"/>
      <c r="K53" s="127"/>
      <c r="L53" s="127"/>
      <c r="M53" s="127"/>
      <c r="N53" s="127"/>
      <c r="O53" s="127"/>
      <c r="P53" s="127"/>
      <c r="Q53" s="127"/>
      <c r="R53" s="127"/>
      <c r="S53" s="127"/>
      <c r="T53" s="127"/>
      <c r="U53" s="127"/>
      <c r="V53" s="127"/>
      <c r="W53" s="127"/>
      <c r="X53" s="127"/>
    </row>
    <row r="54" spans="5:24" ht="15.75">
      <c r="E54" s="127"/>
      <c r="F54" s="127"/>
      <c r="G54" s="127"/>
      <c r="H54" s="127"/>
      <c r="I54" s="127"/>
      <c r="J54" s="127"/>
      <c r="K54" s="127"/>
      <c r="L54" s="127"/>
      <c r="M54" s="127"/>
      <c r="N54" s="127"/>
      <c r="O54" s="127"/>
      <c r="P54" s="127"/>
      <c r="Q54" s="127"/>
      <c r="R54" s="127"/>
      <c r="S54" s="127"/>
      <c r="T54" s="127"/>
      <c r="U54" s="127"/>
      <c r="V54" s="127"/>
      <c r="W54" s="127"/>
      <c r="X54" s="127"/>
    </row>
    <row r="55" spans="5:24" ht="15.75">
      <c r="E55" s="127"/>
      <c r="F55" s="127"/>
      <c r="G55" s="127"/>
      <c r="H55" s="127"/>
      <c r="I55" s="127"/>
      <c r="J55" s="127"/>
      <c r="K55" s="127"/>
      <c r="L55" s="127"/>
      <c r="M55" s="127"/>
      <c r="N55" s="127"/>
      <c r="O55" s="127"/>
      <c r="P55" s="127"/>
      <c r="Q55" s="127"/>
      <c r="R55" s="127"/>
      <c r="S55" s="127"/>
      <c r="T55" s="127"/>
      <c r="U55" s="127"/>
      <c r="V55" s="127"/>
      <c r="W55" s="127"/>
      <c r="X55" s="127"/>
    </row>
    <row r="56" spans="5:24" ht="15.75">
      <c r="E56" s="127"/>
      <c r="F56" s="127"/>
      <c r="G56" s="127"/>
      <c r="H56" s="127"/>
      <c r="I56" s="127"/>
      <c r="J56" s="127"/>
      <c r="K56" s="127"/>
      <c r="L56" s="127"/>
      <c r="M56" s="127"/>
      <c r="N56" s="127"/>
      <c r="O56" s="127"/>
      <c r="P56" s="127"/>
      <c r="Q56" s="127"/>
      <c r="R56" s="127"/>
      <c r="S56" s="127"/>
      <c r="T56" s="127"/>
      <c r="U56" s="127"/>
      <c r="V56" s="127"/>
      <c r="W56" s="127"/>
      <c r="X56" s="127"/>
    </row>
    <row r="57" spans="5:24" ht="15.75">
      <c r="E57" s="127"/>
      <c r="F57" s="127"/>
      <c r="G57" s="127"/>
      <c r="H57" s="127"/>
      <c r="I57" s="127"/>
      <c r="J57" s="127"/>
      <c r="K57" s="127"/>
      <c r="L57" s="127"/>
      <c r="M57" s="127"/>
      <c r="N57" s="127"/>
      <c r="O57" s="127"/>
      <c r="P57" s="127"/>
      <c r="Q57" s="127"/>
      <c r="R57" s="127"/>
      <c r="S57" s="127"/>
      <c r="T57" s="127"/>
      <c r="U57" s="127"/>
      <c r="V57" s="127"/>
      <c r="W57" s="127"/>
      <c r="X57" s="127"/>
    </row>
    <row r="58" spans="5:24" ht="15.75">
      <c r="E58" s="127"/>
      <c r="F58" s="127"/>
      <c r="G58" s="127"/>
      <c r="H58" s="127"/>
      <c r="I58" s="127"/>
      <c r="J58" s="127"/>
      <c r="K58" s="127"/>
      <c r="L58" s="127"/>
      <c r="M58" s="127"/>
      <c r="N58" s="127"/>
      <c r="O58" s="127"/>
      <c r="P58" s="127"/>
      <c r="Q58" s="127"/>
      <c r="R58" s="127"/>
      <c r="S58" s="127"/>
      <c r="T58" s="127"/>
      <c r="U58" s="127"/>
      <c r="V58" s="127"/>
      <c r="W58" s="127"/>
      <c r="X58" s="127"/>
    </row>
    <row r="59" spans="5:24" ht="15.75">
      <c r="E59" s="127"/>
      <c r="F59" s="127"/>
      <c r="G59" s="127"/>
      <c r="H59" s="127"/>
      <c r="I59" s="127"/>
      <c r="J59" s="127"/>
      <c r="K59" s="127"/>
      <c r="L59" s="127"/>
      <c r="M59" s="127"/>
      <c r="N59" s="127"/>
      <c r="O59" s="127"/>
      <c r="P59" s="127"/>
      <c r="Q59" s="127"/>
      <c r="R59" s="127"/>
      <c r="S59" s="127"/>
      <c r="T59" s="127"/>
      <c r="U59" s="127"/>
      <c r="V59" s="127"/>
      <c r="W59" s="127"/>
      <c r="X59" s="127"/>
    </row>
    <row r="60" spans="5:24" ht="15.75">
      <c r="E60" s="127"/>
      <c r="F60" s="127"/>
      <c r="G60" s="127"/>
      <c r="H60" s="127"/>
      <c r="I60" s="127"/>
      <c r="J60" s="127"/>
      <c r="K60" s="127"/>
      <c r="L60" s="127"/>
      <c r="M60" s="127"/>
      <c r="N60" s="127"/>
      <c r="O60" s="127"/>
      <c r="P60" s="127"/>
      <c r="Q60" s="127"/>
      <c r="R60" s="127"/>
      <c r="S60" s="127"/>
      <c r="T60" s="127"/>
      <c r="U60" s="127"/>
      <c r="V60" s="127"/>
      <c r="W60" s="127"/>
      <c r="X60" s="127"/>
    </row>
    <row r="61" spans="5:24" ht="15.75">
      <c r="E61" s="127"/>
      <c r="F61" s="127"/>
      <c r="G61" s="127"/>
      <c r="H61" s="127"/>
      <c r="I61" s="127"/>
      <c r="J61" s="127"/>
      <c r="K61" s="127"/>
      <c r="L61" s="127"/>
      <c r="M61" s="127"/>
      <c r="N61" s="127"/>
      <c r="O61" s="127"/>
      <c r="P61" s="127"/>
      <c r="Q61" s="127"/>
      <c r="R61" s="127"/>
      <c r="S61" s="127"/>
      <c r="T61" s="127"/>
      <c r="U61" s="127"/>
      <c r="V61" s="127"/>
      <c r="W61" s="127"/>
      <c r="X61" s="127"/>
    </row>
    <row r="62" spans="5:24" ht="15.75">
      <c r="E62" s="127"/>
      <c r="F62" s="127"/>
      <c r="G62" s="127"/>
      <c r="H62" s="127"/>
      <c r="I62" s="127"/>
      <c r="J62" s="127"/>
      <c r="K62" s="127"/>
      <c r="L62" s="127"/>
      <c r="M62" s="127"/>
      <c r="N62" s="127"/>
      <c r="O62" s="127"/>
      <c r="P62" s="127"/>
      <c r="Q62" s="127"/>
      <c r="R62" s="127"/>
      <c r="S62" s="127"/>
      <c r="T62" s="127"/>
      <c r="U62" s="127"/>
      <c r="V62" s="127"/>
      <c r="W62" s="127"/>
      <c r="X62" s="127"/>
    </row>
    <row r="63" spans="5:24" ht="15.75">
      <c r="E63" s="127"/>
      <c r="F63" s="127"/>
      <c r="G63" s="127"/>
      <c r="H63" s="127"/>
      <c r="I63" s="127"/>
      <c r="J63" s="127"/>
      <c r="K63" s="127"/>
      <c r="L63" s="127"/>
      <c r="M63" s="127"/>
      <c r="N63" s="127"/>
      <c r="O63" s="127"/>
      <c r="P63" s="127"/>
      <c r="Q63" s="127"/>
      <c r="R63" s="127"/>
      <c r="S63" s="127"/>
      <c r="T63" s="127"/>
      <c r="U63" s="127"/>
      <c r="V63" s="127"/>
      <c r="W63" s="127"/>
      <c r="X63" s="127"/>
    </row>
    <row r="64" spans="5:24" ht="15.75">
      <c r="E64" s="127"/>
      <c r="F64" s="127"/>
      <c r="G64" s="127"/>
      <c r="H64" s="127"/>
      <c r="I64" s="127"/>
      <c r="J64" s="127"/>
      <c r="K64" s="127"/>
      <c r="L64" s="127"/>
      <c r="M64" s="127"/>
      <c r="N64" s="127"/>
      <c r="O64" s="127"/>
      <c r="P64" s="127"/>
      <c r="Q64" s="127"/>
      <c r="R64" s="127"/>
      <c r="S64" s="127"/>
      <c r="T64" s="127"/>
      <c r="U64" s="127"/>
      <c r="V64" s="127"/>
      <c r="W64" s="127"/>
      <c r="X64" s="127"/>
    </row>
    <row r="65" spans="5:24" ht="15.75">
      <c r="E65" s="127"/>
      <c r="F65" s="127"/>
      <c r="G65" s="127"/>
      <c r="H65" s="127"/>
      <c r="I65" s="127"/>
      <c r="J65" s="127"/>
      <c r="K65" s="127"/>
      <c r="L65" s="127"/>
      <c r="M65" s="127"/>
      <c r="N65" s="127"/>
      <c r="O65" s="127"/>
      <c r="P65" s="127"/>
      <c r="Q65" s="127"/>
      <c r="R65" s="127"/>
      <c r="S65" s="127"/>
      <c r="T65" s="127"/>
      <c r="U65" s="127"/>
      <c r="V65" s="127"/>
      <c r="W65" s="127"/>
      <c r="X65" s="127"/>
    </row>
    <row r="66" spans="5:24" ht="15.75">
      <c r="E66" s="127"/>
      <c r="F66" s="127"/>
      <c r="G66" s="127"/>
      <c r="H66" s="127"/>
      <c r="I66" s="127"/>
      <c r="J66" s="127"/>
      <c r="K66" s="127"/>
      <c r="L66" s="127"/>
      <c r="M66" s="127"/>
      <c r="N66" s="127"/>
      <c r="O66" s="127"/>
      <c r="P66" s="127"/>
      <c r="Q66" s="127"/>
      <c r="R66" s="127"/>
      <c r="S66" s="127"/>
      <c r="T66" s="127"/>
      <c r="U66" s="127"/>
      <c r="V66" s="127"/>
      <c r="W66" s="127"/>
      <c r="X66" s="127"/>
    </row>
    <row r="67" spans="5:24" ht="15.75">
      <c r="E67" s="127"/>
      <c r="F67" s="127"/>
      <c r="G67" s="127"/>
      <c r="H67" s="127"/>
      <c r="I67" s="127"/>
      <c r="J67" s="127"/>
      <c r="K67" s="127"/>
      <c r="L67" s="127"/>
      <c r="M67" s="127"/>
      <c r="N67" s="127"/>
      <c r="O67" s="127"/>
      <c r="P67" s="127"/>
      <c r="Q67" s="127"/>
      <c r="R67" s="127"/>
      <c r="S67" s="127"/>
      <c r="T67" s="127"/>
      <c r="U67" s="127"/>
      <c r="V67" s="127"/>
      <c r="W67" s="127"/>
      <c r="X67" s="127"/>
    </row>
    <row r="68" spans="5:24" ht="15.75">
      <c r="E68" s="127"/>
      <c r="F68" s="127"/>
      <c r="G68" s="127"/>
      <c r="H68" s="127"/>
      <c r="I68" s="127"/>
      <c r="J68" s="127"/>
      <c r="K68" s="127"/>
      <c r="L68" s="127"/>
      <c r="M68" s="127"/>
      <c r="N68" s="127"/>
      <c r="O68" s="127"/>
      <c r="P68" s="127"/>
      <c r="Q68" s="127"/>
      <c r="R68" s="127"/>
      <c r="S68" s="127"/>
      <c r="T68" s="127"/>
      <c r="U68" s="127"/>
      <c r="V68" s="127"/>
      <c r="W68" s="127"/>
      <c r="X68" s="127"/>
    </row>
    <row r="69" spans="5:24" ht="15.75">
      <c r="E69" s="127"/>
      <c r="F69" s="127"/>
      <c r="G69" s="127"/>
      <c r="H69" s="127"/>
      <c r="I69" s="127"/>
      <c r="J69" s="127"/>
      <c r="K69" s="127"/>
      <c r="L69" s="127"/>
      <c r="M69" s="127"/>
      <c r="N69" s="127"/>
      <c r="O69" s="127"/>
      <c r="P69" s="127"/>
      <c r="Q69" s="127"/>
      <c r="R69" s="127"/>
      <c r="S69" s="127"/>
      <c r="T69" s="127"/>
      <c r="U69" s="127"/>
      <c r="V69" s="127"/>
      <c r="W69" s="127"/>
      <c r="X69" s="127"/>
    </row>
    <row r="70" spans="5:24" ht="15.75">
      <c r="E70" s="127"/>
      <c r="F70" s="127"/>
      <c r="G70" s="127"/>
      <c r="H70" s="127"/>
      <c r="I70" s="127"/>
      <c r="J70" s="127"/>
      <c r="K70" s="127"/>
      <c r="L70" s="127"/>
      <c r="M70" s="127"/>
      <c r="N70" s="127"/>
      <c r="O70" s="127"/>
      <c r="P70" s="127"/>
      <c r="Q70" s="127"/>
      <c r="R70" s="127"/>
      <c r="S70" s="127"/>
      <c r="T70" s="127"/>
      <c r="U70" s="127"/>
      <c r="V70" s="127"/>
      <c r="W70" s="127"/>
      <c r="X70" s="127"/>
    </row>
    <row r="71" spans="5:24" ht="15.75">
      <c r="E71" s="127"/>
      <c r="F71" s="127"/>
      <c r="G71" s="127"/>
      <c r="H71" s="127"/>
      <c r="I71" s="127"/>
      <c r="J71" s="127"/>
      <c r="K71" s="127"/>
      <c r="L71" s="127"/>
      <c r="M71" s="127"/>
      <c r="N71" s="127"/>
      <c r="O71" s="127"/>
      <c r="P71" s="127"/>
      <c r="Q71" s="127"/>
      <c r="R71" s="127"/>
      <c r="S71" s="127"/>
      <c r="T71" s="127"/>
      <c r="U71" s="127"/>
      <c r="V71" s="127"/>
      <c r="W71" s="127"/>
      <c r="X71" s="127"/>
    </row>
    <row r="72" spans="5:24" ht="15.75">
      <c r="E72" s="127"/>
      <c r="F72" s="127"/>
      <c r="G72" s="127"/>
      <c r="H72" s="127"/>
      <c r="I72" s="127"/>
      <c r="J72" s="127"/>
      <c r="K72" s="127"/>
      <c r="L72" s="127"/>
      <c r="M72" s="127"/>
      <c r="N72" s="127"/>
      <c r="O72" s="127"/>
      <c r="P72" s="127"/>
      <c r="Q72" s="127"/>
      <c r="R72" s="127"/>
      <c r="S72" s="127"/>
      <c r="T72" s="127"/>
      <c r="U72" s="127"/>
      <c r="V72" s="127"/>
      <c r="W72" s="127"/>
      <c r="X72" s="127"/>
    </row>
    <row r="73" spans="5:24" ht="15.75">
      <c r="E73" s="127"/>
      <c r="F73" s="127"/>
      <c r="G73" s="127"/>
      <c r="H73" s="127"/>
      <c r="I73" s="127"/>
      <c r="J73" s="127"/>
      <c r="K73" s="127"/>
      <c r="L73" s="127"/>
      <c r="M73" s="127"/>
      <c r="N73" s="127"/>
      <c r="O73" s="127"/>
      <c r="P73" s="127"/>
      <c r="Q73" s="127"/>
      <c r="R73" s="127"/>
      <c r="S73" s="127"/>
      <c r="T73" s="127"/>
      <c r="U73" s="127"/>
      <c r="V73" s="127"/>
      <c r="W73" s="127"/>
      <c r="X73" s="127"/>
    </row>
    <row r="74" spans="5:24" ht="15.75">
      <c r="E74" s="127"/>
      <c r="F74" s="127"/>
      <c r="G74" s="127"/>
      <c r="H74" s="127"/>
      <c r="I74" s="127"/>
      <c r="J74" s="127"/>
      <c r="K74" s="127"/>
      <c r="L74" s="127"/>
      <c r="M74" s="127"/>
      <c r="N74" s="127"/>
      <c r="O74" s="127"/>
      <c r="P74" s="127"/>
      <c r="Q74" s="127"/>
      <c r="R74" s="127"/>
      <c r="S74" s="127"/>
      <c r="T74" s="127"/>
      <c r="U74" s="127"/>
      <c r="V74" s="127"/>
      <c r="W74" s="127"/>
      <c r="X74" s="127"/>
    </row>
    <row r="75" spans="5:24" ht="15.75">
      <c r="E75" s="127"/>
      <c r="F75" s="127"/>
      <c r="G75" s="127"/>
      <c r="H75" s="127"/>
      <c r="I75" s="127"/>
      <c r="J75" s="127"/>
      <c r="K75" s="127"/>
      <c r="L75" s="127"/>
      <c r="M75" s="127"/>
      <c r="N75" s="127"/>
      <c r="O75" s="127"/>
      <c r="P75" s="127"/>
      <c r="Q75" s="127"/>
      <c r="R75" s="127"/>
      <c r="S75" s="127"/>
      <c r="T75" s="127"/>
      <c r="U75" s="127"/>
      <c r="V75" s="127"/>
      <c r="W75" s="127"/>
      <c r="X75" s="127"/>
    </row>
    <row r="76" spans="5:24" ht="15.75">
      <c r="E76" s="127"/>
      <c r="F76" s="127"/>
      <c r="G76" s="127"/>
      <c r="H76" s="127"/>
      <c r="I76" s="127"/>
      <c r="J76" s="127"/>
      <c r="K76" s="127"/>
      <c r="L76" s="127"/>
      <c r="M76" s="127"/>
      <c r="N76" s="127"/>
      <c r="O76" s="127"/>
      <c r="P76" s="127"/>
      <c r="Q76" s="127"/>
      <c r="R76" s="127"/>
      <c r="S76" s="127"/>
      <c r="T76" s="127"/>
      <c r="U76" s="127"/>
      <c r="V76" s="127"/>
      <c r="W76" s="127"/>
      <c r="X76" s="127"/>
    </row>
    <row r="77" spans="5:24" ht="15.75">
      <c r="E77" s="127"/>
      <c r="F77" s="127"/>
      <c r="G77" s="127"/>
      <c r="H77" s="127"/>
      <c r="I77" s="127"/>
      <c r="J77" s="127"/>
      <c r="K77" s="127"/>
      <c r="L77" s="127"/>
      <c r="M77" s="127"/>
      <c r="N77" s="127"/>
      <c r="O77" s="127"/>
      <c r="P77" s="127"/>
      <c r="Q77" s="127"/>
      <c r="R77" s="127"/>
      <c r="S77" s="127"/>
      <c r="T77" s="127"/>
      <c r="U77" s="127"/>
      <c r="V77" s="127"/>
      <c r="W77" s="127"/>
      <c r="X77" s="127"/>
    </row>
    <row r="78" spans="5:24" ht="15.75">
      <c r="E78" s="127"/>
      <c r="F78" s="127"/>
      <c r="G78" s="127"/>
      <c r="H78" s="127"/>
      <c r="I78" s="127"/>
      <c r="J78" s="127"/>
      <c r="K78" s="127"/>
      <c r="L78" s="127"/>
      <c r="M78" s="127"/>
      <c r="N78" s="127"/>
      <c r="O78" s="127"/>
      <c r="P78" s="127"/>
      <c r="Q78" s="127"/>
      <c r="R78" s="127"/>
      <c r="S78" s="127"/>
      <c r="T78" s="127"/>
      <c r="U78" s="127"/>
      <c r="V78" s="127"/>
      <c r="W78" s="127"/>
      <c r="X78" s="127"/>
    </row>
    <row r="79" spans="5:24" ht="15.75">
      <c r="E79" s="127"/>
      <c r="F79" s="127"/>
      <c r="G79" s="127"/>
      <c r="H79" s="127"/>
      <c r="I79" s="127"/>
      <c r="J79" s="127"/>
      <c r="K79" s="127"/>
      <c r="L79" s="127"/>
      <c r="M79" s="127"/>
      <c r="N79" s="127"/>
      <c r="O79" s="127"/>
      <c r="P79" s="127"/>
      <c r="Q79" s="127"/>
      <c r="R79" s="127"/>
      <c r="S79" s="127"/>
      <c r="T79" s="127"/>
      <c r="U79" s="127"/>
      <c r="V79" s="127"/>
      <c r="W79" s="127"/>
      <c r="X79" s="127"/>
    </row>
    <row r="80" spans="5:24" ht="15.75">
      <c r="E80" s="127"/>
      <c r="F80" s="127"/>
      <c r="G80" s="127"/>
      <c r="H80" s="127"/>
      <c r="I80" s="127"/>
      <c r="J80" s="127"/>
      <c r="K80" s="127"/>
      <c r="L80" s="127"/>
      <c r="M80" s="127"/>
      <c r="N80" s="127"/>
      <c r="O80" s="127"/>
      <c r="P80" s="127"/>
      <c r="Q80" s="127"/>
      <c r="R80" s="127"/>
      <c r="S80" s="127"/>
      <c r="T80" s="127"/>
      <c r="U80" s="127"/>
      <c r="V80" s="127"/>
      <c r="W80" s="127"/>
      <c r="X80" s="127"/>
    </row>
    <row r="81" spans="5:24" ht="15.75">
      <c r="E81" s="127"/>
      <c r="F81" s="127"/>
      <c r="G81" s="127"/>
      <c r="H81" s="127"/>
      <c r="I81" s="127"/>
      <c r="J81" s="127"/>
      <c r="K81" s="127"/>
      <c r="L81" s="127"/>
      <c r="M81" s="127"/>
      <c r="N81" s="127"/>
      <c r="O81" s="127"/>
      <c r="P81" s="127"/>
      <c r="Q81" s="127"/>
      <c r="R81" s="127"/>
      <c r="S81" s="127"/>
      <c r="T81" s="127"/>
      <c r="U81" s="127"/>
      <c r="V81" s="127"/>
      <c r="W81" s="127"/>
      <c r="X81" s="127"/>
    </row>
    <row r="82" spans="5:24" ht="15.75">
      <c r="E82" s="127"/>
      <c r="F82" s="127"/>
      <c r="G82" s="127"/>
      <c r="H82" s="127"/>
      <c r="I82" s="127"/>
      <c r="J82" s="127"/>
      <c r="K82" s="127"/>
      <c r="L82" s="127"/>
      <c r="M82" s="127"/>
      <c r="N82" s="127"/>
      <c r="O82" s="127"/>
      <c r="P82" s="127"/>
      <c r="Q82" s="127"/>
      <c r="R82" s="127"/>
      <c r="S82" s="127"/>
      <c r="T82" s="127"/>
      <c r="U82" s="127"/>
      <c r="V82" s="127"/>
      <c r="W82" s="127"/>
      <c r="X82" s="127"/>
    </row>
    <row r="83" spans="5:24" ht="15.75">
      <c r="E83" s="127"/>
      <c r="F83" s="127"/>
      <c r="G83" s="127"/>
      <c r="H83" s="127"/>
      <c r="I83" s="127"/>
      <c r="J83" s="127"/>
      <c r="K83" s="127"/>
      <c r="L83" s="127"/>
      <c r="M83" s="127"/>
      <c r="N83" s="127"/>
      <c r="O83" s="127"/>
      <c r="P83" s="127"/>
      <c r="Q83" s="127"/>
      <c r="R83" s="127"/>
      <c r="S83" s="127"/>
      <c r="T83" s="127"/>
      <c r="U83" s="127"/>
      <c r="V83" s="127"/>
      <c r="W83" s="127"/>
      <c r="X83" s="127"/>
    </row>
    <row r="84" spans="5:24" ht="15.75">
      <c r="E84" s="127"/>
      <c r="F84" s="127"/>
      <c r="G84" s="127"/>
      <c r="H84" s="127"/>
      <c r="I84" s="127"/>
      <c r="J84" s="127"/>
      <c r="K84" s="127"/>
      <c r="L84" s="127"/>
      <c r="M84" s="127"/>
      <c r="N84" s="127"/>
      <c r="O84" s="127"/>
      <c r="P84" s="127"/>
      <c r="Q84" s="127"/>
      <c r="R84" s="127"/>
      <c r="S84" s="127"/>
      <c r="T84" s="127"/>
      <c r="U84" s="127"/>
      <c r="V84" s="127"/>
      <c r="W84" s="127"/>
      <c r="X84" s="127"/>
    </row>
    <row r="85" spans="5:24" ht="15.75">
      <c r="E85" s="127"/>
      <c r="F85" s="127"/>
      <c r="G85" s="127"/>
      <c r="H85" s="127"/>
      <c r="I85" s="127"/>
      <c r="J85" s="127"/>
      <c r="K85" s="127"/>
      <c r="L85" s="127"/>
      <c r="M85" s="127"/>
      <c r="N85" s="127"/>
      <c r="O85" s="127"/>
      <c r="P85" s="127"/>
      <c r="Q85" s="127"/>
      <c r="R85" s="127"/>
      <c r="S85" s="127"/>
      <c r="T85" s="127"/>
      <c r="U85" s="127"/>
      <c r="V85" s="127"/>
      <c r="W85" s="127"/>
      <c r="X85" s="127"/>
    </row>
    <row r="86" spans="5:24" ht="15.75">
      <c r="E86" s="127"/>
      <c r="F86" s="127"/>
      <c r="G86" s="127"/>
      <c r="H86" s="127"/>
      <c r="I86" s="127"/>
      <c r="J86" s="127"/>
      <c r="K86" s="127"/>
      <c r="L86" s="127"/>
      <c r="M86" s="127"/>
      <c r="N86" s="127"/>
      <c r="O86" s="127"/>
      <c r="P86" s="127"/>
      <c r="Q86" s="127"/>
      <c r="R86" s="127"/>
      <c r="S86" s="127"/>
      <c r="T86" s="127"/>
      <c r="U86" s="127"/>
      <c r="V86" s="127"/>
      <c r="W86" s="127"/>
      <c r="X86" s="127"/>
    </row>
    <row r="87" spans="5:24" ht="15.75">
      <c r="E87" s="127"/>
      <c r="F87" s="127"/>
      <c r="G87" s="127"/>
      <c r="H87" s="127"/>
      <c r="I87" s="127"/>
      <c r="J87" s="127"/>
      <c r="K87" s="127"/>
      <c r="L87" s="127"/>
      <c r="M87" s="127"/>
      <c r="N87" s="127"/>
      <c r="O87" s="127"/>
      <c r="P87" s="127"/>
      <c r="Q87" s="127"/>
      <c r="R87" s="127"/>
      <c r="S87" s="127"/>
      <c r="T87" s="127"/>
      <c r="U87" s="127"/>
      <c r="V87" s="127"/>
      <c r="W87" s="127"/>
      <c r="X87" s="127"/>
    </row>
    <row r="88" spans="5:24" ht="15.75">
      <c r="E88" s="127"/>
      <c r="F88" s="127"/>
      <c r="G88" s="127"/>
      <c r="H88" s="127"/>
      <c r="I88" s="127"/>
      <c r="J88" s="127"/>
      <c r="K88" s="127"/>
      <c r="L88" s="127"/>
      <c r="M88" s="127"/>
      <c r="N88" s="127"/>
      <c r="O88" s="127"/>
      <c r="P88" s="127"/>
      <c r="Q88" s="127"/>
      <c r="R88" s="127"/>
      <c r="S88" s="127"/>
      <c r="T88" s="127"/>
      <c r="U88" s="127"/>
      <c r="V88" s="127"/>
      <c r="W88" s="127"/>
      <c r="X88" s="127"/>
    </row>
    <row r="89" spans="5:24" ht="15.75">
      <c r="E89" s="127"/>
      <c r="F89" s="127"/>
      <c r="G89" s="127"/>
      <c r="H89" s="127"/>
      <c r="I89" s="127"/>
      <c r="J89" s="127"/>
      <c r="K89" s="127"/>
      <c r="L89" s="127"/>
      <c r="M89" s="127"/>
      <c r="N89" s="127"/>
      <c r="O89" s="127"/>
      <c r="P89" s="127"/>
      <c r="Q89" s="127"/>
      <c r="R89" s="127"/>
      <c r="S89" s="127"/>
      <c r="T89" s="127"/>
      <c r="U89" s="127"/>
      <c r="V89" s="127"/>
      <c r="W89" s="127"/>
      <c r="X89" s="127"/>
    </row>
    <row r="90" spans="5:24" ht="15.75">
      <c r="E90" s="127"/>
      <c r="F90" s="127"/>
      <c r="G90" s="127"/>
      <c r="H90" s="127"/>
      <c r="I90" s="127"/>
      <c r="J90" s="127"/>
      <c r="K90" s="127"/>
      <c r="L90" s="127"/>
      <c r="M90" s="127"/>
      <c r="N90" s="127"/>
      <c r="O90" s="127"/>
      <c r="P90" s="127"/>
      <c r="Q90" s="127"/>
      <c r="R90" s="127"/>
      <c r="S90" s="127"/>
      <c r="T90" s="127"/>
      <c r="U90" s="127"/>
      <c r="V90" s="127"/>
      <c r="W90" s="127"/>
      <c r="X90" s="127"/>
    </row>
    <row r="91" spans="5:24" ht="15.75">
      <c r="E91" s="127"/>
      <c r="F91" s="127"/>
      <c r="G91" s="127"/>
      <c r="H91" s="127"/>
      <c r="I91" s="127"/>
      <c r="J91" s="127"/>
      <c r="K91" s="127"/>
      <c r="L91" s="127"/>
      <c r="M91" s="127"/>
      <c r="N91" s="127"/>
      <c r="O91" s="127"/>
      <c r="P91" s="127"/>
      <c r="Q91" s="127"/>
      <c r="R91" s="127"/>
      <c r="S91" s="127"/>
      <c r="T91" s="127"/>
      <c r="U91" s="127"/>
      <c r="V91" s="127"/>
      <c r="W91" s="127"/>
      <c r="X91" s="127"/>
    </row>
    <row r="92" spans="5:24" ht="15.75">
      <c r="E92" s="127"/>
      <c r="F92" s="127"/>
      <c r="G92" s="127"/>
      <c r="H92" s="127"/>
      <c r="I92" s="127"/>
      <c r="J92" s="127"/>
      <c r="K92" s="127"/>
      <c r="L92" s="127"/>
      <c r="M92" s="127"/>
      <c r="N92" s="127"/>
      <c r="O92" s="127"/>
      <c r="P92" s="127"/>
      <c r="Q92" s="127"/>
      <c r="R92" s="127"/>
      <c r="S92" s="127"/>
      <c r="T92" s="127"/>
      <c r="U92" s="127"/>
      <c r="V92" s="127"/>
      <c r="W92" s="127"/>
      <c r="X92" s="127"/>
    </row>
    <row r="93" spans="5:24" ht="15.75">
      <c r="E93" s="127"/>
      <c r="F93" s="127"/>
      <c r="G93" s="127"/>
      <c r="H93" s="127"/>
      <c r="I93" s="127"/>
      <c r="J93" s="127"/>
      <c r="K93" s="127"/>
      <c r="L93" s="127"/>
      <c r="M93" s="127"/>
      <c r="N93" s="127"/>
      <c r="O93" s="127"/>
      <c r="P93" s="127"/>
      <c r="Q93" s="127"/>
      <c r="R93" s="127"/>
      <c r="S93" s="127"/>
      <c r="T93" s="127"/>
      <c r="U93" s="127"/>
      <c r="V93" s="127"/>
      <c r="W93" s="127"/>
      <c r="X93" s="127"/>
    </row>
    <row r="94" spans="5:24" ht="15.75">
      <c r="E94" s="127"/>
      <c r="F94" s="127"/>
      <c r="G94" s="127"/>
      <c r="H94" s="127"/>
      <c r="I94" s="127"/>
      <c r="J94" s="127"/>
      <c r="K94" s="127"/>
      <c r="L94" s="127"/>
      <c r="M94" s="127"/>
      <c r="N94" s="127"/>
      <c r="O94" s="127"/>
      <c r="P94" s="127"/>
      <c r="Q94" s="127"/>
      <c r="R94" s="127"/>
      <c r="S94" s="127"/>
      <c r="T94" s="127"/>
      <c r="U94" s="127"/>
      <c r="V94" s="127"/>
      <c r="W94" s="127"/>
      <c r="X94" s="127"/>
    </row>
    <row r="95" spans="5:24" ht="15.75">
      <c r="E95" s="127"/>
      <c r="F95" s="127"/>
      <c r="G95" s="127"/>
      <c r="H95" s="127"/>
      <c r="I95" s="127"/>
      <c r="J95" s="127"/>
      <c r="K95" s="127"/>
      <c r="L95" s="127"/>
      <c r="M95" s="127"/>
      <c r="N95" s="127"/>
      <c r="O95" s="127"/>
      <c r="P95" s="127"/>
      <c r="Q95" s="127"/>
      <c r="R95" s="127"/>
      <c r="S95" s="127"/>
      <c r="T95" s="127"/>
      <c r="U95" s="127"/>
      <c r="V95" s="127"/>
      <c r="W95" s="127"/>
      <c r="X95" s="127"/>
    </row>
    <row r="96" spans="5:24" ht="15.75">
      <c r="E96" s="127"/>
      <c r="F96" s="127"/>
      <c r="G96" s="127"/>
      <c r="H96" s="127"/>
      <c r="I96" s="127"/>
      <c r="J96" s="127"/>
      <c r="K96" s="127"/>
      <c r="L96" s="127"/>
      <c r="M96" s="127"/>
      <c r="N96" s="127"/>
      <c r="O96" s="127"/>
      <c r="P96" s="127"/>
      <c r="Q96" s="127"/>
      <c r="R96" s="127"/>
      <c r="S96" s="127"/>
      <c r="T96" s="127"/>
      <c r="U96" s="127"/>
      <c r="V96" s="127"/>
      <c r="W96" s="127"/>
      <c r="X96" s="127"/>
    </row>
    <row r="97" spans="5:24" ht="15.75">
      <c r="E97" s="127"/>
      <c r="F97" s="127"/>
      <c r="G97" s="127"/>
      <c r="H97" s="127"/>
      <c r="I97" s="127"/>
      <c r="J97" s="127"/>
      <c r="K97" s="127"/>
      <c r="L97" s="127"/>
      <c r="M97" s="127"/>
      <c r="N97" s="127"/>
      <c r="O97" s="127"/>
      <c r="P97" s="127"/>
      <c r="Q97" s="127"/>
      <c r="R97" s="127"/>
      <c r="S97" s="127"/>
      <c r="T97" s="127"/>
      <c r="U97" s="127"/>
      <c r="V97" s="127"/>
      <c r="W97" s="127"/>
      <c r="X97" s="127"/>
    </row>
    <row r="98" spans="5:24" ht="15.75">
      <c r="E98" s="127"/>
      <c r="F98" s="127"/>
      <c r="G98" s="127"/>
      <c r="H98" s="127"/>
      <c r="I98" s="127"/>
      <c r="J98" s="127"/>
      <c r="K98" s="127"/>
      <c r="L98" s="127"/>
      <c r="M98" s="127"/>
      <c r="N98" s="127"/>
      <c r="O98" s="127"/>
      <c r="P98" s="127"/>
      <c r="Q98" s="127"/>
      <c r="R98" s="127"/>
      <c r="S98" s="127"/>
      <c r="T98" s="127"/>
      <c r="U98" s="127"/>
      <c r="V98" s="127"/>
      <c r="W98" s="127"/>
      <c r="X98" s="127"/>
    </row>
    <row r="99" spans="5:24" ht="15.75">
      <c r="E99" s="127"/>
      <c r="F99" s="127"/>
      <c r="G99" s="127"/>
      <c r="H99" s="127"/>
      <c r="I99" s="127"/>
      <c r="J99" s="127"/>
      <c r="K99" s="127"/>
      <c r="L99" s="127"/>
      <c r="M99" s="127"/>
      <c r="N99" s="127"/>
      <c r="O99" s="127"/>
      <c r="P99" s="127"/>
      <c r="Q99" s="127"/>
      <c r="R99" s="127"/>
      <c r="S99" s="127"/>
      <c r="T99" s="127"/>
      <c r="U99" s="127"/>
      <c r="V99" s="127"/>
      <c r="W99" s="127"/>
      <c r="X99" s="127"/>
    </row>
    <row r="100" spans="5:24" ht="15.75">
      <c r="E100" s="127"/>
      <c r="F100" s="127"/>
      <c r="G100" s="127"/>
      <c r="H100" s="127"/>
      <c r="I100" s="127"/>
      <c r="J100" s="127"/>
      <c r="K100" s="127"/>
      <c r="L100" s="127"/>
      <c r="M100" s="127"/>
      <c r="N100" s="127"/>
      <c r="O100" s="127"/>
      <c r="P100" s="127"/>
      <c r="Q100" s="127"/>
      <c r="R100" s="127"/>
      <c r="S100" s="127"/>
      <c r="T100" s="127"/>
      <c r="U100" s="127"/>
      <c r="V100" s="127"/>
      <c r="W100" s="127"/>
      <c r="X100" s="127"/>
    </row>
    <row r="101" spans="5:24" ht="15.75">
      <c r="E101" s="127"/>
      <c r="F101" s="127"/>
      <c r="G101" s="127"/>
      <c r="H101" s="127"/>
      <c r="I101" s="127"/>
      <c r="J101" s="127"/>
      <c r="K101" s="127"/>
      <c r="L101" s="127"/>
      <c r="M101" s="127"/>
      <c r="N101" s="127"/>
      <c r="O101" s="127"/>
      <c r="P101" s="127"/>
      <c r="Q101" s="127"/>
      <c r="R101" s="127"/>
      <c r="S101" s="127"/>
      <c r="T101" s="127"/>
      <c r="U101" s="127"/>
      <c r="V101" s="127"/>
      <c r="W101" s="127"/>
      <c r="X101" s="127"/>
    </row>
    <row r="102" spans="5:24" ht="15.75">
      <c r="E102" s="127"/>
      <c r="F102" s="127"/>
      <c r="G102" s="127"/>
      <c r="H102" s="127"/>
      <c r="I102" s="127"/>
      <c r="J102" s="127"/>
      <c r="K102" s="127"/>
      <c r="L102" s="127"/>
      <c r="M102" s="127"/>
      <c r="N102" s="127"/>
      <c r="O102" s="127"/>
      <c r="P102" s="127"/>
      <c r="Q102" s="127"/>
      <c r="R102" s="127"/>
      <c r="S102" s="127"/>
      <c r="T102" s="127"/>
      <c r="U102" s="127"/>
      <c r="V102" s="127"/>
      <c r="W102" s="127"/>
      <c r="X102" s="127"/>
    </row>
    <row r="103" spans="5:24" ht="15.75">
      <c r="E103" s="127"/>
      <c r="F103" s="127"/>
      <c r="G103" s="127"/>
      <c r="H103" s="127"/>
      <c r="I103" s="127"/>
      <c r="J103" s="127"/>
      <c r="K103" s="127"/>
      <c r="L103" s="127"/>
      <c r="M103" s="127"/>
      <c r="N103" s="127"/>
      <c r="O103" s="127"/>
      <c r="P103" s="127"/>
      <c r="Q103" s="127"/>
      <c r="R103" s="127"/>
      <c r="S103" s="127"/>
      <c r="T103" s="127"/>
      <c r="U103" s="127"/>
      <c r="V103" s="127"/>
      <c r="W103" s="127"/>
      <c r="X103" s="127"/>
    </row>
    <row r="104" spans="5:24" ht="15.75">
      <c r="E104" s="127"/>
      <c r="F104" s="127"/>
      <c r="G104" s="127"/>
      <c r="H104" s="127"/>
      <c r="I104" s="127"/>
      <c r="J104" s="127"/>
      <c r="K104" s="127"/>
      <c r="L104" s="127"/>
      <c r="M104" s="127"/>
      <c r="N104" s="127"/>
      <c r="O104" s="127"/>
      <c r="P104" s="127"/>
      <c r="Q104" s="127"/>
      <c r="R104" s="127"/>
      <c r="S104" s="127"/>
      <c r="T104" s="127"/>
      <c r="U104" s="127"/>
      <c r="V104" s="127"/>
      <c r="W104" s="127"/>
      <c r="X104" s="127"/>
    </row>
    <row r="105" spans="5:24" ht="15.75">
      <c r="E105" s="127"/>
      <c r="F105" s="127"/>
      <c r="G105" s="127"/>
      <c r="H105" s="127"/>
      <c r="I105" s="127"/>
      <c r="J105" s="127"/>
      <c r="K105" s="127"/>
      <c r="L105" s="127"/>
      <c r="M105" s="127"/>
      <c r="N105" s="127"/>
      <c r="O105" s="127"/>
      <c r="P105" s="127"/>
      <c r="Q105" s="127"/>
      <c r="R105" s="127"/>
      <c r="S105" s="127"/>
      <c r="T105" s="127"/>
      <c r="U105" s="127"/>
      <c r="V105" s="127"/>
      <c r="W105" s="127"/>
      <c r="X105" s="127"/>
    </row>
    <row r="106" spans="5:24" ht="15.75">
      <c r="E106" s="127"/>
      <c r="F106" s="127"/>
      <c r="G106" s="127"/>
      <c r="H106" s="127"/>
      <c r="I106" s="127"/>
      <c r="J106" s="127"/>
      <c r="K106" s="127"/>
      <c r="L106" s="127"/>
      <c r="M106" s="127"/>
      <c r="N106" s="127"/>
      <c r="O106" s="127"/>
      <c r="P106" s="127"/>
      <c r="Q106" s="127"/>
      <c r="R106" s="127"/>
      <c r="S106" s="127"/>
      <c r="T106" s="127"/>
      <c r="U106" s="127"/>
      <c r="V106" s="127"/>
      <c r="W106" s="127"/>
      <c r="X106" s="127"/>
    </row>
    <row r="107" spans="5:24" ht="15.75">
      <c r="E107" s="127"/>
      <c r="F107" s="127"/>
      <c r="G107" s="127"/>
      <c r="H107" s="127"/>
      <c r="I107" s="127"/>
      <c r="J107" s="127"/>
      <c r="K107" s="127"/>
      <c r="L107" s="127"/>
      <c r="M107" s="127"/>
      <c r="N107" s="127"/>
      <c r="O107" s="127"/>
      <c r="P107" s="127"/>
      <c r="Q107" s="127"/>
      <c r="R107" s="127"/>
      <c r="S107" s="127"/>
      <c r="T107" s="127"/>
      <c r="U107" s="127"/>
      <c r="V107" s="127"/>
      <c r="W107" s="127"/>
      <c r="X107" s="127"/>
    </row>
    <row r="108" spans="5:24" ht="15.75">
      <c r="E108" s="127"/>
      <c r="F108" s="127"/>
      <c r="G108" s="127"/>
      <c r="H108" s="127"/>
      <c r="I108" s="127"/>
      <c r="J108" s="127"/>
      <c r="K108" s="127"/>
      <c r="L108" s="127"/>
      <c r="M108" s="127"/>
      <c r="N108" s="127"/>
      <c r="O108" s="127"/>
      <c r="P108" s="127"/>
      <c r="Q108" s="127"/>
      <c r="R108" s="127"/>
      <c r="S108" s="127"/>
      <c r="T108" s="127"/>
      <c r="U108" s="127"/>
      <c r="V108" s="127"/>
      <c r="W108" s="127"/>
      <c r="X108" s="127"/>
    </row>
    <row r="109" spans="5:24" ht="15.75">
      <c r="E109" s="127"/>
      <c r="F109" s="127"/>
      <c r="G109" s="127"/>
      <c r="H109" s="127"/>
      <c r="I109" s="127"/>
      <c r="J109" s="127"/>
      <c r="K109" s="127"/>
      <c r="L109" s="127"/>
      <c r="M109" s="127"/>
      <c r="N109" s="127"/>
      <c r="O109" s="127"/>
      <c r="P109" s="127"/>
      <c r="Q109" s="127"/>
      <c r="R109" s="127"/>
      <c r="S109" s="127"/>
      <c r="T109" s="127"/>
      <c r="U109" s="127"/>
      <c r="V109" s="127"/>
      <c r="W109" s="127"/>
      <c r="X109" s="127"/>
    </row>
    <row r="110" spans="5:24" ht="15.75">
      <c r="E110" s="127"/>
      <c r="F110" s="127"/>
      <c r="G110" s="127"/>
      <c r="H110" s="127"/>
      <c r="I110" s="127"/>
      <c r="J110" s="127"/>
      <c r="K110" s="127"/>
      <c r="L110" s="127"/>
      <c r="M110" s="127"/>
      <c r="N110" s="127"/>
      <c r="O110" s="127"/>
      <c r="P110" s="127"/>
      <c r="Q110" s="127"/>
      <c r="R110" s="127"/>
      <c r="S110" s="127"/>
      <c r="T110" s="127"/>
      <c r="U110" s="127"/>
      <c r="V110" s="127"/>
      <c r="W110" s="127"/>
      <c r="X110" s="127"/>
    </row>
    <row r="111" spans="5:24" ht="15.75">
      <c r="E111" s="127"/>
      <c r="F111" s="127"/>
      <c r="G111" s="127"/>
      <c r="H111" s="127"/>
      <c r="I111" s="127"/>
      <c r="J111" s="127"/>
      <c r="K111" s="127"/>
      <c r="L111" s="127"/>
      <c r="M111" s="127"/>
      <c r="N111" s="127"/>
      <c r="O111" s="127"/>
      <c r="P111" s="127"/>
      <c r="Q111" s="127"/>
      <c r="R111" s="127"/>
      <c r="S111" s="127"/>
      <c r="T111" s="127"/>
      <c r="U111" s="127"/>
      <c r="V111" s="127"/>
      <c r="W111" s="127"/>
      <c r="X111" s="127"/>
    </row>
    <row r="112" spans="5:24" ht="15.75">
      <c r="E112" s="127"/>
      <c r="F112" s="127"/>
      <c r="G112" s="127"/>
      <c r="H112" s="127"/>
      <c r="I112" s="127"/>
      <c r="J112" s="127"/>
      <c r="K112" s="127"/>
      <c r="L112" s="127"/>
      <c r="M112" s="127"/>
      <c r="N112" s="127"/>
      <c r="O112" s="127"/>
      <c r="P112" s="127"/>
      <c r="Q112" s="127"/>
      <c r="R112" s="127"/>
      <c r="S112" s="127"/>
      <c r="T112" s="127"/>
      <c r="U112" s="127"/>
      <c r="V112" s="127"/>
      <c r="W112" s="127"/>
      <c r="X112" s="127"/>
    </row>
    <row r="113" spans="5:24" ht="15.75">
      <c r="E113" s="127"/>
      <c r="F113" s="127"/>
      <c r="G113" s="127"/>
      <c r="H113" s="127"/>
      <c r="I113" s="127"/>
      <c r="J113" s="127"/>
      <c r="K113" s="127"/>
      <c r="L113" s="127"/>
      <c r="M113" s="127"/>
      <c r="N113" s="127"/>
      <c r="O113" s="127"/>
      <c r="P113" s="127"/>
      <c r="Q113" s="127"/>
      <c r="R113" s="127"/>
      <c r="S113" s="127"/>
      <c r="T113" s="127"/>
      <c r="U113" s="127"/>
      <c r="V113" s="127"/>
      <c r="W113" s="127"/>
      <c r="X113" s="127"/>
    </row>
    <row r="114" spans="5:24" ht="15.75">
      <c r="E114" s="127"/>
      <c r="F114" s="127"/>
      <c r="G114" s="127"/>
      <c r="H114" s="127"/>
      <c r="I114" s="127"/>
      <c r="J114" s="127"/>
      <c r="K114" s="127"/>
      <c r="L114" s="127"/>
      <c r="M114" s="127"/>
      <c r="N114" s="127"/>
      <c r="O114" s="127"/>
      <c r="P114" s="127"/>
      <c r="Q114" s="127"/>
      <c r="R114" s="127"/>
      <c r="S114" s="127"/>
      <c r="T114" s="127"/>
      <c r="U114" s="127"/>
      <c r="V114" s="127"/>
      <c r="W114" s="127"/>
      <c r="X114" s="127"/>
    </row>
    <row r="115" spans="5:24" ht="15.75">
      <c r="E115" s="127"/>
      <c r="F115" s="127"/>
      <c r="G115" s="127"/>
      <c r="H115" s="127"/>
      <c r="I115" s="127"/>
      <c r="J115" s="127"/>
      <c r="K115" s="127"/>
      <c r="L115" s="127"/>
      <c r="M115" s="127"/>
      <c r="N115" s="127"/>
      <c r="O115" s="127"/>
      <c r="P115" s="127"/>
      <c r="Q115" s="127"/>
      <c r="R115" s="127"/>
      <c r="S115" s="127"/>
      <c r="T115" s="127"/>
      <c r="U115" s="127"/>
      <c r="V115" s="127"/>
      <c r="W115" s="127"/>
      <c r="X115" s="127"/>
    </row>
    <row r="116" spans="5:24" ht="15.75">
      <c r="E116" s="127"/>
      <c r="F116" s="127"/>
      <c r="G116" s="127"/>
      <c r="H116" s="127"/>
      <c r="I116" s="127"/>
      <c r="J116" s="127"/>
      <c r="K116" s="127"/>
      <c r="L116" s="127"/>
      <c r="M116" s="127"/>
      <c r="N116" s="127"/>
      <c r="O116" s="127"/>
      <c r="P116" s="127"/>
      <c r="Q116" s="127"/>
      <c r="R116" s="127"/>
      <c r="S116" s="127"/>
      <c r="T116" s="127"/>
      <c r="U116" s="127"/>
      <c r="V116" s="127"/>
      <c r="W116" s="127"/>
      <c r="X116" s="127"/>
    </row>
    <row r="117" spans="5:24" ht="15.75">
      <c r="E117" s="127"/>
      <c r="F117" s="127"/>
      <c r="G117" s="127"/>
      <c r="H117" s="127"/>
      <c r="I117" s="127"/>
      <c r="J117" s="127"/>
      <c r="K117" s="127"/>
      <c r="L117" s="127"/>
      <c r="M117" s="127"/>
      <c r="N117" s="127"/>
      <c r="O117" s="127"/>
      <c r="P117" s="127"/>
      <c r="Q117" s="127"/>
      <c r="R117" s="127"/>
      <c r="S117" s="127"/>
      <c r="T117" s="127"/>
      <c r="U117" s="127"/>
      <c r="V117" s="127"/>
      <c r="W117" s="127"/>
      <c r="X117" s="127"/>
    </row>
    <row r="118" spans="5:24" ht="15.75">
      <c r="E118" s="127"/>
      <c r="F118" s="127"/>
      <c r="G118" s="127"/>
      <c r="H118" s="127"/>
      <c r="I118" s="127"/>
      <c r="J118" s="127"/>
      <c r="K118" s="127"/>
      <c r="L118" s="127"/>
      <c r="M118" s="127"/>
      <c r="N118" s="127"/>
      <c r="O118" s="127"/>
      <c r="P118" s="127"/>
      <c r="Q118" s="127"/>
      <c r="R118" s="127"/>
      <c r="S118" s="127"/>
      <c r="T118" s="127"/>
      <c r="U118" s="127"/>
      <c r="V118" s="127"/>
      <c r="W118" s="127"/>
      <c r="X118" s="127"/>
    </row>
    <row r="119" spans="5:24" ht="15.75">
      <c r="E119" s="127"/>
      <c r="F119" s="127"/>
      <c r="G119" s="127"/>
      <c r="H119" s="127"/>
      <c r="I119" s="127"/>
      <c r="J119" s="127"/>
      <c r="K119" s="127"/>
      <c r="L119" s="127"/>
      <c r="M119" s="127"/>
      <c r="N119" s="127"/>
      <c r="O119" s="127"/>
      <c r="P119" s="127"/>
      <c r="Q119" s="127"/>
      <c r="R119" s="127"/>
      <c r="S119" s="127"/>
      <c r="T119" s="127"/>
      <c r="U119" s="127"/>
      <c r="V119" s="127"/>
      <c r="W119" s="127"/>
      <c r="X119" s="127"/>
    </row>
    <row r="120" spans="5:24" ht="15.75">
      <c r="E120" s="127"/>
      <c r="F120" s="127"/>
      <c r="G120" s="127"/>
      <c r="H120" s="127"/>
      <c r="I120" s="127"/>
      <c r="J120" s="127"/>
      <c r="K120" s="127"/>
      <c r="L120" s="127"/>
      <c r="M120" s="127"/>
      <c r="N120" s="127"/>
      <c r="O120" s="127"/>
      <c r="P120" s="127"/>
      <c r="Q120" s="127"/>
      <c r="R120" s="127"/>
      <c r="S120" s="127"/>
      <c r="T120" s="127"/>
      <c r="U120" s="127"/>
      <c r="V120" s="127"/>
      <c r="W120" s="127"/>
      <c r="X120" s="127"/>
    </row>
    <row r="121" spans="5:24" ht="15.75">
      <c r="E121" s="127"/>
      <c r="F121" s="127"/>
      <c r="G121" s="127"/>
      <c r="H121" s="127"/>
      <c r="I121" s="127"/>
      <c r="J121" s="127"/>
      <c r="K121" s="127"/>
      <c r="L121" s="127"/>
      <c r="M121" s="127"/>
      <c r="N121" s="127"/>
      <c r="O121" s="127"/>
      <c r="P121" s="127"/>
      <c r="Q121" s="127"/>
      <c r="R121" s="127"/>
      <c r="S121" s="127"/>
      <c r="T121" s="127"/>
      <c r="U121" s="127"/>
      <c r="V121" s="127"/>
      <c r="W121" s="127"/>
      <c r="X121" s="127"/>
    </row>
    <row r="122" spans="5:24" ht="15.75">
      <c r="E122" s="127"/>
      <c r="F122" s="127"/>
      <c r="G122" s="127"/>
      <c r="H122" s="127"/>
      <c r="I122" s="127"/>
      <c r="J122" s="127"/>
      <c r="K122" s="127"/>
      <c r="L122" s="127"/>
      <c r="M122" s="127"/>
      <c r="N122" s="127"/>
      <c r="O122" s="127"/>
      <c r="P122" s="127"/>
      <c r="Q122" s="127"/>
      <c r="R122" s="127"/>
      <c r="S122" s="127"/>
      <c r="T122" s="127"/>
      <c r="U122" s="127"/>
      <c r="V122" s="127"/>
      <c r="W122" s="127"/>
      <c r="X122" s="127"/>
    </row>
    <row r="123" spans="5:24" ht="15.75">
      <c r="E123" s="127"/>
      <c r="F123" s="127"/>
      <c r="G123" s="127"/>
      <c r="H123" s="127"/>
      <c r="I123" s="127"/>
      <c r="J123" s="127"/>
      <c r="K123" s="127"/>
      <c r="L123" s="127"/>
      <c r="M123" s="127"/>
      <c r="N123" s="127"/>
      <c r="O123" s="127"/>
      <c r="P123" s="127"/>
      <c r="Q123" s="127"/>
      <c r="R123" s="127"/>
      <c r="S123" s="127"/>
      <c r="T123" s="127"/>
      <c r="U123" s="127"/>
      <c r="V123" s="127"/>
      <c r="W123" s="127"/>
      <c r="X123" s="127"/>
    </row>
    <row r="124" spans="5:24" ht="15.75">
      <c r="E124" s="127"/>
      <c r="F124" s="127"/>
      <c r="G124" s="127"/>
      <c r="H124" s="127"/>
      <c r="I124" s="127"/>
      <c r="J124" s="127"/>
      <c r="K124" s="127"/>
      <c r="L124" s="127"/>
      <c r="M124" s="127"/>
      <c r="N124" s="127"/>
      <c r="O124" s="127"/>
      <c r="P124" s="127"/>
      <c r="Q124" s="127"/>
      <c r="R124" s="127"/>
      <c r="S124" s="127"/>
      <c r="T124" s="127"/>
      <c r="U124" s="127"/>
      <c r="V124" s="127"/>
      <c r="W124" s="127"/>
      <c r="X124" s="127"/>
    </row>
    <row r="125" spans="5:24" ht="15.75">
      <c r="E125" s="127"/>
      <c r="F125" s="127"/>
      <c r="G125" s="127"/>
      <c r="H125" s="127"/>
      <c r="I125" s="127"/>
      <c r="J125" s="127"/>
      <c r="K125" s="127"/>
      <c r="L125" s="127"/>
      <c r="M125" s="127"/>
      <c r="N125" s="127"/>
      <c r="O125" s="127"/>
      <c r="P125" s="127"/>
      <c r="Q125" s="127"/>
      <c r="R125" s="127"/>
      <c r="S125" s="127"/>
      <c r="T125" s="127"/>
      <c r="U125" s="127"/>
      <c r="V125" s="127"/>
      <c r="W125" s="127"/>
      <c r="X125" s="127"/>
    </row>
    <row r="126" spans="5:24" ht="15.75">
      <c r="E126" s="127"/>
      <c r="F126" s="127"/>
      <c r="G126" s="127"/>
      <c r="H126" s="127"/>
      <c r="I126" s="127"/>
      <c r="J126" s="127"/>
      <c r="K126" s="127"/>
      <c r="L126" s="127"/>
      <c r="M126" s="127"/>
      <c r="N126" s="127"/>
      <c r="O126" s="127"/>
      <c r="P126" s="127"/>
      <c r="Q126" s="127"/>
      <c r="R126" s="127"/>
      <c r="S126" s="127"/>
      <c r="T126" s="127"/>
      <c r="U126" s="127"/>
      <c r="V126" s="127"/>
      <c r="W126" s="127"/>
      <c r="X126" s="127"/>
    </row>
    <row r="127" spans="5:24" ht="15.75">
      <c r="E127" s="127"/>
      <c r="F127" s="127"/>
      <c r="G127" s="127"/>
      <c r="H127" s="127"/>
      <c r="I127" s="127"/>
      <c r="J127" s="127"/>
      <c r="K127" s="127"/>
      <c r="L127" s="127"/>
      <c r="M127" s="127"/>
      <c r="N127" s="127"/>
      <c r="O127" s="127"/>
      <c r="P127" s="127"/>
      <c r="Q127" s="127"/>
      <c r="R127" s="127"/>
      <c r="S127" s="127"/>
      <c r="T127" s="127"/>
      <c r="U127" s="127"/>
      <c r="V127" s="127"/>
      <c r="W127" s="127"/>
      <c r="X127" s="127"/>
    </row>
    <row r="128" spans="5:24" ht="15.75">
      <c r="E128" s="127"/>
      <c r="F128" s="127"/>
      <c r="G128" s="127"/>
      <c r="H128" s="127"/>
      <c r="I128" s="127"/>
      <c r="J128" s="127"/>
      <c r="K128" s="127"/>
      <c r="L128" s="127"/>
      <c r="M128" s="127"/>
      <c r="N128" s="127"/>
      <c r="O128" s="127"/>
      <c r="P128" s="127"/>
      <c r="Q128" s="127"/>
      <c r="R128" s="127"/>
      <c r="S128" s="127"/>
      <c r="T128" s="127"/>
      <c r="U128" s="127"/>
      <c r="V128" s="127"/>
      <c r="W128" s="127"/>
      <c r="X128" s="127"/>
    </row>
    <row r="129" spans="5:24" ht="15.75">
      <c r="E129" s="127"/>
      <c r="F129" s="127"/>
      <c r="G129" s="127"/>
      <c r="H129" s="127"/>
      <c r="I129" s="127"/>
      <c r="J129" s="127"/>
      <c r="K129" s="127"/>
      <c r="L129" s="127"/>
      <c r="M129" s="127"/>
      <c r="N129" s="127"/>
      <c r="O129" s="127"/>
      <c r="P129" s="127"/>
      <c r="Q129" s="127"/>
      <c r="R129" s="127"/>
      <c r="S129" s="127"/>
      <c r="T129" s="127"/>
      <c r="U129" s="127"/>
      <c r="V129" s="127"/>
      <c r="W129" s="127"/>
      <c r="X129" s="127"/>
    </row>
    <row r="130" spans="5:24" ht="15.75">
      <c r="E130" s="127"/>
      <c r="F130" s="127"/>
      <c r="G130" s="127"/>
      <c r="H130" s="127"/>
      <c r="I130" s="127"/>
      <c r="J130" s="127"/>
      <c r="K130" s="127"/>
      <c r="L130" s="127"/>
      <c r="M130" s="127"/>
      <c r="N130" s="127"/>
      <c r="O130" s="127"/>
      <c r="P130" s="127"/>
      <c r="Q130" s="127"/>
      <c r="R130" s="127"/>
      <c r="S130" s="127"/>
      <c r="T130" s="127"/>
      <c r="U130" s="127"/>
      <c r="V130" s="127"/>
      <c r="W130" s="127"/>
      <c r="X130" s="127"/>
    </row>
    <row r="131" spans="5:24" ht="15.75">
      <c r="E131" s="127"/>
      <c r="F131" s="127"/>
      <c r="G131" s="127"/>
      <c r="H131" s="127"/>
      <c r="I131" s="127"/>
      <c r="J131" s="127"/>
      <c r="K131" s="127"/>
      <c r="L131" s="127"/>
      <c r="M131" s="127"/>
      <c r="N131" s="127"/>
      <c r="O131" s="127"/>
      <c r="P131" s="127"/>
      <c r="Q131" s="127"/>
      <c r="R131" s="127"/>
      <c r="S131" s="127"/>
      <c r="T131" s="127"/>
      <c r="U131" s="127"/>
      <c r="V131" s="127"/>
      <c r="W131" s="127"/>
      <c r="X131" s="127"/>
    </row>
    <row r="132" spans="5:24" ht="15.75">
      <c r="E132" s="127"/>
      <c r="F132" s="127"/>
      <c r="G132" s="127"/>
      <c r="H132" s="127"/>
      <c r="I132" s="127"/>
      <c r="J132" s="127"/>
      <c r="K132" s="127"/>
      <c r="L132" s="127"/>
      <c r="M132" s="127"/>
      <c r="N132" s="127"/>
      <c r="O132" s="127"/>
      <c r="P132" s="127"/>
      <c r="Q132" s="127"/>
      <c r="R132" s="127"/>
      <c r="S132" s="127"/>
      <c r="T132" s="127"/>
      <c r="U132" s="127"/>
      <c r="V132" s="127"/>
      <c r="W132" s="127"/>
      <c r="X132" s="127"/>
    </row>
    <row r="133" spans="5:24" ht="15.75">
      <c r="E133" s="127"/>
      <c r="F133" s="127"/>
      <c r="G133" s="127"/>
      <c r="H133" s="127"/>
      <c r="I133" s="127"/>
      <c r="J133" s="127"/>
      <c r="K133" s="127"/>
      <c r="L133" s="127"/>
      <c r="M133" s="127"/>
      <c r="N133" s="127"/>
      <c r="O133" s="127"/>
      <c r="P133" s="127"/>
      <c r="Q133" s="127"/>
      <c r="R133" s="127"/>
      <c r="S133" s="127"/>
      <c r="T133" s="127"/>
      <c r="U133" s="127"/>
      <c r="V133" s="127"/>
      <c r="W133" s="127"/>
      <c r="X133" s="127"/>
    </row>
    <row r="134" spans="5:24" ht="15.75">
      <c r="E134" s="127"/>
      <c r="F134" s="127"/>
      <c r="G134" s="127"/>
      <c r="H134" s="127"/>
      <c r="I134" s="127"/>
      <c r="J134" s="127"/>
      <c r="K134" s="127"/>
      <c r="L134" s="127"/>
      <c r="M134" s="127"/>
      <c r="N134" s="127"/>
      <c r="O134" s="127"/>
      <c r="P134" s="127"/>
      <c r="Q134" s="127"/>
      <c r="R134" s="127"/>
      <c r="S134" s="127"/>
      <c r="T134" s="127"/>
      <c r="U134" s="127"/>
      <c r="V134" s="127"/>
      <c r="W134" s="127"/>
      <c r="X134" s="127"/>
    </row>
    <row r="135" spans="5:24" ht="15.75">
      <c r="E135" s="127"/>
      <c r="F135" s="127"/>
      <c r="G135" s="127"/>
      <c r="H135" s="127"/>
      <c r="I135" s="127"/>
      <c r="J135" s="127"/>
      <c r="K135" s="127"/>
      <c r="L135" s="127"/>
      <c r="M135" s="127"/>
      <c r="N135" s="127"/>
      <c r="O135" s="127"/>
      <c r="P135" s="127"/>
      <c r="Q135" s="127"/>
      <c r="R135" s="127"/>
      <c r="S135" s="127"/>
      <c r="T135" s="127"/>
      <c r="U135" s="127"/>
      <c r="V135" s="127"/>
      <c r="W135" s="127"/>
      <c r="X135" s="127"/>
    </row>
    <row r="136" spans="5:24" ht="15.75">
      <c r="E136" s="127"/>
      <c r="F136" s="127"/>
      <c r="G136" s="127"/>
      <c r="H136" s="127"/>
      <c r="I136" s="127"/>
      <c r="J136" s="127"/>
      <c r="K136" s="127"/>
      <c r="L136" s="127"/>
      <c r="M136" s="127"/>
      <c r="N136" s="127"/>
      <c r="O136" s="127"/>
      <c r="P136" s="127"/>
      <c r="Q136" s="127"/>
      <c r="R136" s="127"/>
      <c r="S136" s="127"/>
      <c r="T136" s="127"/>
      <c r="U136" s="127"/>
      <c r="V136" s="127"/>
      <c r="W136" s="127"/>
      <c r="X136" s="127"/>
    </row>
    <row r="137" spans="5:24" ht="15.75">
      <c r="E137" s="127"/>
      <c r="F137" s="127"/>
      <c r="G137" s="127"/>
      <c r="H137" s="127"/>
      <c r="I137" s="127"/>
      <c r="J137" s="127"/>
      <c r="K137" s="127"/>
      <c r="L137" s="127"/>
      <c r="M137" s="127"/>
      <c r="N137" s="127"/>
      <c r="O137" s="127"/>
      <c r="P137" s="127"/>
      <c r="Q137" s="127"/>
      <c r="R137" s="127"/>
      <c r="S137" s="127"/>
      <c r="T137" s="127"/>
      <c r="U137" s="127"/>
      <c r="V137" s="127"/>
      <c r="W137" s="127"/>
      <c r="X137" s="127"/>
    </row>
    <row r="138" spans="5:24" ht="15.75">
      <c r="E138" s="127"/>
      <c r="F138" s="127"/>
      <c r="G138" s="127"/>
      <c r="H138" s="127"/>
      <c r="I138" s="127"/>
      <c r="J138" s="127"/>
      <c r="K138" s="127"/>
      <c r="L138" s="127"/>
      <c r="M138" s="127"/>
      <c r="N138" s="127"/>
      <c r="O138" s="127"/>
      <c r="P138" s="127"/>
      <c r="Q138" s="127"/>
      <c r="R138" s="127"/>
      <c r="S138" s="127"/>
      <c r="T138" s="127"/>
      <c r="U138" s="127"/>
      <c r="V138" s="127"/>
      <c r="W138" s="127"/>
      <c r="X138" s="127"/>
    </row>
    <row r="139" spans="5:24" ht="15.75">
      <c r="E139" s="127"/>
      <c r="F139" s="127"/>
      <c r="G139" s="127"/>
      <c r="H139" s="127"/>
      <c r="I139" s="127"/>
      <c r="J139" s="127"/>
      <c r="K139" s="127"/>
      <c r="L139" s="127"/>
      <c r="M139" s="127"/>
      <c r="N139" s="127"/>
      <c r="O139" s="127"/>
      <c r="P139" s="127"/>
      <c r="Q139" s="127"/>
      <c r="R139" s="127"/>
      <c r="S139" s="127"/>
      <c r="T139" s="127"/>
      <c r="U139" s="127"/>
      <c r="V139" s="127"/>
      <c r="W139" s="127"/>
      <c r="X139" s="127"/>
    </row>
    <row r="140" spans="5:24" ht="15.75">
      <c r="E140" s="127"/>
      <c r="F140" s="127"/>
      <c r="G140" s="127"/>
      <c r="H140" s="127"/>
      <c r="I140" s="127"/>
      <c r="J140" s="127"/>
      <c r="K140" s="127"/>
      <c r="L140" s="127"/>
      <c r="M140" s="127"/>
      <c r="N140" s="127"/>
      <c r="O140" s="127"/>
      <c r="P140" s="127"/>
      <c r="Q140" s="127"/>
      <c r="R140" s="127"/>
      <c r="S140" s="127"/>
      <c r="T140" s="127"/>
      <c r="U140" s="127"/>
      <c r="V140" s="127"/>
      <c r="W140" s="127"/>
      <c r="X140" s="127"/>
    </row>
    <row r="141" spans="5:24" ht="15.75">
      <c r="E141" s="127"/>
      <c r="F141" s="127"/>
      <c r="G141" s="127"/>
      <c r="H141" s="127"/>
      <c r="I141" s="127"/>
      <c r="J141" s="127"/>
      <c r="K141" s="127"/>
      <c r="L141" s="127"/>
      <c r="M141" s="127"/>
      <c r="N141" s="127"/>
      <c r="O141" s="127"/>
      <c r="P141" s="127"/>
      <c r="Q141" s="127"/>
      <c r="R141" s="127"/>
      <c r="S141" s="127"/>
      <c r="T141" s="127"/>
      <c r="U141" s="127"/>
      <c r="V141" s="127"/>
      <c r="W141" s="127"/>
      <c r="X141" s="127"/>
    </row>
    <row r="142" spans="5:24" ht="15.75">
      <c r="E142" s="127"/>
      <c r="F142" s="127"/>
      <c r="G142" s="127"/>
      <c r="H142" s="127"/>
      <c r="I142" s="127"/>
      <c r="J142" s="127"/>
      <c r="K142" s="127"/>
      <c r="L142" s="127"/>
      <c r="M142" s="127"/>
      <c r="N142" s="127"/>
      <c r="O142" s="127"/>
      <c r="P142" s="127"/>
      <c r="Q142" s="127"/>
      <c r="R142" s="127"/>
      <c r="S142" s="127"/>
      <c r="T142" s="127"/>
      <c r="U142" s="127"/>
      <c r="V142" s="127"/>
      <c r="W142" s="127"/>
      <c r="X142" s="127"/>
    </row>
    <row r="143" spans="5:24" ht="15.75">
      <c r="E143" s="127"/>
      <c r="F143" s="127"/>
      <c r="G143" s="127"/>
      <c r="H143" s="127"/>
      <c r="I143" s="127"/>
      <c r="J143" s="127"/>
      <c r="K143" s="127"/>
      <c r="L143" s="127"/>
      <c r="M143" s="127"/>
      <c r="N143" s="127"/>
      <c r="O143" s="127"/>
      <c r="P143" s="127"/>
      <c r="Q143" s="127"/>
      <c r="R143" s="127"/>
      <c r="S143" s="127"/>
      <c r="T143" s="127"/>
      <c r="U143" s="127"/>
      <c r="V143" s="127"/>
      <c r="W143" s="127"/>
      <c r="X143" s="127"/>
    </row>
    <row r="144" spans="5:24" ht="15.75">
      <c r="E144" s="127"/>
      <c r="F144" s="127"/>
      <c r="G144" s="127"/>
      <c r="H144" s="127"/>
      <c r="I144" s="127"/>
      <c r="J144" s="127"/>
      <c r="K144" s="127"/>
      <c r="L144" s="127"/>
      <c r="M144" s="127"/>
      <c r="N144" s="127"/>
      <c r="O144" s="127"/>
      <c r="P144" s="127"/>
      <c r="Q144" s="127"/>
      <c r="R144" s="127"/>
      <c r="S144" s="127"/>
      <c r="T144" s="127"/>
      <c r="U144" s="127"/>
      <c r="V144" s="127"/>
      <c r="W144" s="127"/>
      <c r="X144" s="127"/>
    </row>
    <row r="145" spans="5:24" ht="15.75">
      <c r="E145" s="127"/>
      <c r="F145" s="127"/>
      <c r="G145" s="127"/>
      <c r="H145" s="127"/>
      <c r="I145" s="127"/>
      <c r="J145" s="127"/>
      <c r="K145" s="127"/>
      <c r="L145" s="127"/>
      <c r="M145" s="127"/>
      <c r="N145" s="127"/>
      <c r="O145" s="127"/>
      <c r="P145" s="127"/>
      <c r="Q145" s="127"/>
      <c r="R145" s="127"/>
      <c r="S145" s="127"/>
      <c r="T145" s="127"/>
      <c r="U145" s="127"/>
      <c r="V145" s="127"/>
      <c r="W145" s="127"/>
      <c r="X145" s="127"/>
    </row>
    <row r="146" spans="5:24" ht="15.75">
      <c r="E146" s="127"/>
      <c r="F146" s="127"/>
      <c r="G146" s="127"/>
      <c r="H146" s="127"/>
      <c r="I146" s="127"/>
      <c r="J146" s="127"/>
      <c r="K146" s="127"/>
      <c r="L146" s="127"/>
      <c r="M146" s="127"/>
      <c r="N146" s="127"/>
      <c r="O146" s="127"/>
      <c r="P146" s="127"/>
      <c r="Q146" s="127"/>
      <c r="R146" s="127"/>
      <c r="S146" s="127"/>
      <c r="T146" s="127"/>
      <c r="U146" s="127"/>
      <c r="V146" s="127"/>
      <c r="W146" s="127"/>
      <c r="X146" s="127"/>
    </row>
    <row r="147" spans="5:24" ht="15.75">
      <c r="E147" s="127"/>
      <c r="F147" s="127"/>
      <c r="G147" s="127"/>
      <c r="H147" s="127"/>
      <c r="I147" s="127"/>
      <c r="J147" s="127"/>
      <c r="K147" s="127"/>
      <c r="L147" s="127"/>
      <c r="M147" s="127"/>
      <c r="N147" s="127"/>
      <c r="O147" s="127"/>
      <c r="P147" s="127"/>
      <c r="Q147" s="127"/>
      <c r="R147" s="127"/>
      <c r="S147" s="127"/>
      <c r="T147" s="127"/>
      <c r="U147" s="127"/>
      <c r="V147" s="127"/>
      <c r="W147" s="127"/>
      <c r="X147" s="127"/>
    </row>
    <row r="148" spans="5:24" ht="15.75">
      <c r="E148" s="127"/>
      <c r="F148" s="127"/>
      <c r="G148" s="127"/>
      <c r="H148" s="127"/>
      <c r="I148" s="127"/>
      <c r="J148" s="127"/>
      <c r="K148" s="127"/>
      <c r="L148" s="127"/>
      <c r="M148" s="127"/>
      <c r="N148" s="127"/>
      <c r="O148" s="127"/>
      <c r="P148" s="127"/>
      <c r="Q148" s="127"/>
      <c r="R148" s="127"/>
      <c r="S148" s="127"/>
      <c r="T148" s="127"/>
      <c r="U148" s="127"/>
      <c r="V148" s="127"/>
      <c r="W148" s="127"/>
      <c r="X148" s="127"/>
    </row>
    <row r="149" spans="5:24" ht="15.75">
      <c r="E149" s="127"/>
      <c r="F149" s="127"/>
      <c r="G149" s="127"/>
      <c r="H149" s="127"/>
      <c r="I149" s="127"/>
      <c r="J149" s="127"/>
      <c r="K149" s="127"/>
      <c r="L149" s="127"/>
      <c r="M149" s="127"/>
      <c r="N149" s="127"/>
      <c r="O149" s="127"/>
      <c r="P149" s="127"/>
      <c r="Q149" s="127"/>
      <c r="R149" s="127"/>
      <c r="S149" s="127"/>
      <c r="T149" s="127"/>
      <c r="U149" s="127"/>
      <c r="V149" s="127"/>
      <c r="W149" s="127"/>
      <c r="X149" s="127"/>
    </row>
    <row r="150" spans="5:24" ht="15.75">
      <c r="E150" s="127"/>
      <c r="F150" s="127"/>
      <c r="G150" s="127"/>
      <c r="H150" s="127"/>
      <c r="I150" s="127"/>
      <c r="J150" s="127"/>
      <c r="K150" s="127"/>
      <c r="L150" s="127"/>
      <c r="M150" s="127"/>
      <c r="N150" s="127"/>
      <c r="O150" s="127"/>
      <c r="P150" s="127"/>
      <c r="Q150" s="127"/>
      <c r="R150" s="127"/>
      <c r="S150" s="127"/>
      <c r="T150" s="127"/>
      <c r="U150" s="127"/>
      <c r="V150" s="127"/>
      <c r="W150" s="127"/>
      <c r="X150" s="127"/>
    </row>
    <row r="151" spans="5:24" ht="15.75">
      <c r="E151" s="127"/>
      <c r="F151" s="127"/>
      <c r="G151" s="127"/>
      <c r="H151" s="127"/>
      <c r="I151" s="127"/>
      <c r="J151" s="127"/>
      <c r="K151" s="127"/>
      <c r="L151" s="127"/>
      <c r="M151" s="127"/>
      <c r="N151" s="127"/>
      <c r="O151" s="127"/>
      <c r="P151" s="127"/>
      <c r="Q151" s="127"/>
      <c r="R151" s="127"/>
      <c r="S151" s="127"/>
      <c r="T151" s="127"/>
      <c r="U151" s="127"/>
      <c r="V151" s="127"/>
      <c r="W151" s="127"/>
      <c r="X151" s="127"/>
    </row>
    <row r="152" spans="5:24" ht="15.75">
      <c r="E152" s="127"/>
      <c r="F152" s="127"/>
      <c r="G152" s="127"/>
      <c r="H152" s="127"/>
      <c r="I152" s="127"/>
      <c r="J152" s="127"/>
      <c r="K152" s="127"/>
      <c r="L152" s="127"/>
      <c r="M152" s="127"/>
      <c r="N152" s="127"/>
      <c r="O152" s="127"/>
      <c r="P152" s="127"/>
      <c r="Q152" s="127"/>
      <c r="R152" s="127"/>
      <c r="S152" s="127"/>
      <c r="T152" s="127"/>
      <c r="U152" s="127"/>
      <c r="V152" s="127"/>
      <c r="W152" s="127"/>
      <c r="X152" s="127"/>
    </row>
    <row r="153" spans="5:24" ht="15.75">
      <c r="E153" s="127"/>
      <c r="F153" s="127"/>
      <c r="G153" s="127"/>
      <c r="H153" s="127"/>
      <c r="I153" s="127"/>
      <c r="J153" s="127"/>
      <c r="K153" s="127"/>
      <c r="L153" s="127"/>
      <c r="M153" s="127"/>
      <c r="N153" s="127"/>
      <c r="O153" s="127"/>
      <c r="P153" s="127"/>
      <c r="Q153" s="127"/>
      <c r="R153" s="127"/>
      <c r="S153" s="127"/>
      <c r="T153" s="127"/>
      <c r="U153" s="127"/>
      <c r="V153" s="127"/>
      <c r="W153" s="127"/>
      <c r="X153" s="127"/>
    </row>
    <row r="154" spans="5:24" ht="15.75">
      <c r="E154" s="127"/>
      <c r="F154" s="127"/>
      <c r="G154" s="127"/>
      <c r="H154" s="127"/>
      <c r="I154" s="127"/>
      <c r="J154" s="127"/>
      <c r="K154" s="127"/>
      <c r="L154" s="127"/>
      <c r="M154" s="127"/>
      <c r="N154" s="127"/>
      <c r="O154" s="127"/>
      <c r="P154" s="127"/>
      <c r="Q154" s="127"/>
      <c r="R154" s="127"/>
      <c r="S154" s="127"/>
      <c r="T154" s="127"/>
      <c r="U154" s="127"/>
      <c r="V154" s="127"/>
      <c r="W154" s="127"/>
      <c r="X154" s="127"/>
    </row>
    <row r="155" spans="5:24" ht="15.75">
      <c r="E155" s="127"/>
      <c r="F155" s="127"/>
      <c r="G155" s="127"/>
      <c r="H155" s="127"/>
      <c r="I155" s="127"/>
      <c r="J155" s="127"/>
      <c r="K155" s="127"/>
      <c r="L155" s="127"/>
      <c r="M155" s="127"/>
      <c r="N155" s="127"/>
      <c r="O155" s="127"/>
      <c r="P155" s="127"/>
      <c r="Q155" s="127"/>
      <c r="R155" s="127"/>
      <c r="S155" s="127"/>
      <c r="T155" s="127"/>
      <c r="U155" s="127"/>
      <c r="V155" s="127"/>
      <c r="W155" s="127"/>
      <c r="X155" s="127"/>
    </row>
    <row r="156" spans="5:24" ht="15.75">
      <c r="E156" s="127"/>
      <c r="F156" s="127"/>
      <c r="G156" s="127"/>
      <c r="H156" s="127"/>
      <c r="I156" s="127"/>
      <c r="J156" s="127"/>
      <c r="K156" s="127"/>
      <c r="L156" s="127"/>
      <c r="M156" s="127"/>
      <c r="N156" s="127"/>
      <c r="O156" s="127"/>
      <c r="P156" s="127"/>
      <c r="Q156" s="127"/>
      <c r="R156" s="127"/>
      <c r="S156" s="127"/>
      <c r="T156" s="127"/>
      <c r="U156" s="127"/>
      <c r="V156" s="127"/>
      <c r="W156" s="127"/>
      <c r="X156" s="127"/>
    </row>
    <row r="157" spans="5:24" ht="15.75">
      <c r="E157" s="127"/>
      <c r="F157" s="127"/>
      <c r="G157" s="127"/>
      <c r="H157" s="127"/>
      <c r="I157" s="127"/>
      <c r="J157" s="127"/>
      <c r="K157" s="127"/>
      <c r="L157" s="127"/>
      <c r="M157" s="127"/>
      <c r="N157" s="127"/>
      <c r="O157" s="127"/>
      <c r="P157" s="127"/>
      <c r="Q157" s="127"/>
      <c r="R157" s="127"/>
      <c r="S157" s="127"/>
      <c r="T157" s="127"/>
      <c r="U157" s="127"/>
      <c r="V157" s="127"/>
      <c r="W157" s="127"/>
      <c r="X157" s="127"/>
    </row>
    <row r="158" spans="5:24" ht="15.75">
      <c r="E158" s="127"/>
      <c r="F158" s="127"/>
      <c r="G158" s="127"/>
      <c r="H158" s="127"/>
      <c r="I158" s="127"/>
      <c r="J158" s="127"/>
      <c r="K158" s="127"/>
      <c r="L158" s="127"/>
      <c r="M158" s="127"/>
      <c r="N158" s="127"/>
      <c r="O158" s="127"/>
      <c r="P158" s="127"/>
      <c r="Q158" s="127"/>
      <c r="R158" s="127"/>
      <c r="S158" s="127"/>
      <c r="T158" s="127"/>
      <c r="U158" s="127"/>
      <c r="V158" s="127"/>
      <c r="W158" s="127"/>
      <c r="X158" s="127"/>
    </row>
    <row r="159" spans="5:24" ht="15.75">
      <c r="E159" s="127"/>
      <c r="F159" s="127"/>
      <c r="G159" s="127"/>
      <c r="H159" s="127"/>
      <c r="I159" s="127"/>
      <c r="J159" s="127"/>
      <c r="K159" s="127"/>
      <c r="L159" s="127"/>
      <c r="M159" s="127"/>
      <c r="N159" s="127"/>
      <c r="O159" s="127"/>
      <c r="P159" s="127"/>
      <c r="Q159" s="127"/>
      <c r="R159" s="127"/>
      <c r="S159" s="127"/>
      <c r="T159" s="127"/>
      <c r="U159" s="127"/>
      <c r="V159" s="127"/>
      <c r="W159" s="127"/>
      <c r="X159" s="127"/>
    </row>
    <row r="160" spans="5:24" ht="15.75">
      <c r="E160" s="127"/>
      <c r="F160" s="127"/>
      <c r="G160" s="127"/>
      <c r="H160" s="127"/>
      <c r="I160" s="127"/>
      <c r="J160" s="127"/>
      <c r="K160" s="127"/>
      <c r="L160" s="127"/>
      <c r="M160" s="127"/>
      <c r="N160" s="127"/>
      <c r="O160" s="127"/>
      <c r="P160" s="127"/>
      <c r="Q160" s="127"/>
      <c r="R160" s="127"/>
      <c r="S160" s="127"/>
      <c r="T160" s="127"/>
      <c r="U160" s="127"/>
      <c r="V160" s="127"/>
      <c r="W160" s="127"/>
      <c r="X160" s="127"/>
    </row>
    <row r="161" spans="5:24" ht="15.75">
      <c r="E161" s="127"/>
      <c r="F161" s="127"/>
      <c r="G161" s="127"/>
      <c r="H161" s="127"/>
      <c r="I161" s="127"/>
      <c r="J161" s="127"/>
      <c r="K161" s="127"/>
      <c r="L161" s="127"/>
      <c r="M161" s="127"/>
      <c r="N161" s="127"/>
      <c r="O161" s="127"/>
      <c r="P161" s="127"/>
      <c r="Q161" s="127"/>
      <c r="R161" s="127"/>
      <c r="S161" s="127"/>
      <c r="T161" s="127"/>
      <c r="U161" s="127"/>
      <c r="V161" s="127"/>
      <c r="W161" s="127"/>
      <c r="X161" s="127"/>
    </row>
    <row r="162" spans="5:24" ht="15.75">
      <c r="E162" s="127"/>
      <c r="F162" s="127"/>
      <c r="G162" s="127"/>
      <c r="H162" s="127"/>
      <c r="I162" s="127"/>
      <c r="J162" s="127"/>
      <c r="K162" s="127"/>
      <c r="L162" s="127"/>
      <c r="M162" s="127"/>
      <c r="N162" s="127"/>
      <c r="O162" s="127"/>
      <c r="P162" s="127"/>
      <c r="Q162" s="127"/>
      <c r="R162" s="127"/>
      <c r="S162" s="127"/>
      <c r="T162" s="127"/>
      <c r="U162" s="127"/>
      <c r="V162" s="127"/>
      <c r="W162" s="127"/>
      <c r="X162" s="127"/>
    </row>
    <row r="163" spans="5:24" ht="15.75">
      <c r="E163" s="127"/>
      <c r="F163" s="127"/>
      <c r="G163" s="127"/>
      <c r="H163" s="127"/>
      <c r="I163" s="127"/>
      <c r="J163" s="127"/>
      <c r="K163" s="127"/>
      <c r="L163" s="127"/>
      <c r="M163" s="127"/>
      <c r="N163" s="127"/>
      <c r="O163" s="127"/>
      <c r="P163" s="127"/>
      <c r="Q163" s="127"/>
      <c r="R163" s="127"/>
      <c r="S163" s="127"/>
      <c r="T163" s="127"/>
      <c r="U163" s="127"/>
      <c r="V163" s="127"/>
      <c r="W163" s="127"/>
      <c r="X163" s="127"/>
    </row>
    <row r="164" spans="5:24" ht="15.75">
      <c r="E164" s="127"/>
      <c r="F164" s="127"/>
      <c r="G164" s="127"/>
      <c r="H164" s="127"/>
      <c r="I164" s="127"/>
      <c r="J164" s="127"/>
      <c r="K164" s="127"/>
      <c r="L164" s="127"/>
      <c r="M164" s="127"/>
      <c r="N164" s="127"/>
      <c r="O164" s="127"/>
      <c r="P164" s="127"/>
      <c r="Q164" s="127"/>
      <c r="R164" s="127"/>
      <c r="S164" s="127"/>
      <c r="T164" s="127"/>
      <c r="U164" s="127"/>
      <c r="V164" s="127"/>
      <c r="W164" s="127"/>
      <c r="X164" s="127"/>
    </row>
    <row r="165" spans="5:24" ht="15.75">
      <c r="E165" s="127"/>
      <c r="F165" s="127"/>
      <c r="G165" s="127"/>
      <c r="H165" s="127"/>
      <c r="I165" s="127"/>
      <c r="J165" s="127"/>
      <c r="K165" s="127"/>
      <c r="L165" s="127"/>
      <c r="M165" s="127"/>
      <c r="N165" s="127"/>
      <c r="O165" s="127"/>
      <c r="P165" s="127"/>
      <c r="Q165" s="127"/>
      <c r="R165" s="127"/>
      <c r="S165" s="127"/>
      <c r="T165" s="127"/>
      <c r="U165" s="127"/>
      <c r="V165" s="127"/>
      <c r="W165" s="127"/>
      <c r="X165" s="127"/>
    </row>
    <row r="166" spans="5:24" ht="15.75">
      <c r="E166" s="127"/>
      <c r="F166" s="127"/>
      <c r="G166" s="127"/>
      <c r="H166" s="127"/>
      <c r="I166" s="127"/>
      <c r="J166" s="127"/>
      <c r="K166" s="127"/>
      <c r="L166" s="127"/>
      <c r="M166" s="127"/>
      <c r="N166" s="127"/>
      <c r="O166" s="127"/>
      <c r="P166" s="127"/>
      <c r="Q166" s="127"/>
      <c r="R166" s="127"/>
      <c r="S166" s="127"/>
      <c r="T166" s="127"/>
      <c r="U166" s="127"/>
      <c r="V166" s="127"/>
      <c r="W166" s="127"/>
      <c r="X166" s="127"/>
    </row>
    <row r="167" spans="5:24" ht="15.75">
      <c r="E167" s="127"/>
      <c r="F167" s="127"/>
      <c r="G167" s="127"/>
      <c r="H167" s="127"/>
      <c r="I167" s="127"/>
      <c r="J167" s="127"/>
      <c r="K167" s="127"/>
      <c r="L167" s="127"/>
      <c r="M167" s="127"/>
      <c r="N167" s="127"/>
      <c r="O167" s="127"/>
      <c r="P167" s="127"/>
      <c r="Q167" s="127"/>
      <c r="R167" s="127"/>
      <c r="S167" s="127"/>
      <c r="T167" s="127"/>
      <c r="U167" s="127"/>
      <c r="V167" s="127"/>
      <c r="W167" s="127"/>
      <c r="X167" s="127"/>
    </row>
    <row r="168" spans="5:24" ht="15.75">
      <c r="E168" s="127"/>
      <c r="F168" s="127"/>
      <c r="G168" s="127"/>
      <c r="H168" s="127"/>
      <c r="I168" s="127"/>
      <c r="J168" s="127"/>
      <c r="K168" s="127"/>
      <c r="L168" s="127"/>
      <c r="M168" s="127"/>
      <c r="N168" s="127"/>
      <c r="O168" s="127"/>
      <c r="P168" s="127"/>
      <c r="Q168" s="127"/>
      <c r="R168" s="127"/>
      <c r="S168" s="127"/>
      <c r="T168" s="127"/>
      <c r="U168" s="127"/>
      <c r="V168" s="127"/>
      <c r="W168" s="127"/>
      <c r="X168" s="127"/>
    </row>
    <row r="169" spans="5:24" ht="15.75">
      <c r="E169" s="127"/>
      <c r="F169" s="127"/>
      <c r="G169" s="127"/>
      <c r="H169" s="127"/>
      <c r="I169" s="127"/>
      <c r="J169" s="127"/>
      <c r="K169" s="127"/>
      <c r="L169" s="127"/>
      <c r="M169" s="127"/>
      <c r="N169" s="127"/>
      <c r="O169" s="127"/>
      <c r="P169" s="127"/>
      <c r="Q169" s="127"/>
      <c r="R169" s="127"/>
      <c r="S169" s="127"/>
      <c r="T169" s="127"/>
      <c r="U169" s="127"/>
      <c r="V169" s="127"/>
      <c r="W169" s="127"/>
      <c r="X169" s="127"/>
    </row>
    <row r="170" spans="5:24" ht="15.75">
      <c r="E170" s="127"/>
      <c r="F170" s="127"/>
      <c r="G170" s="127"/>
      <c r="H170" s="127"/>
      <c r="I170" s="127"/>
      <c r="J170" s="127"/>
      <c r="K170" s="127"/>
      <c r="L170" s="127"/>
      <c r="M170" s="127"/>
      <c r="N170" s="127"/>
      <c r="O170" s="127"/>
      <c r="P170" s="127"/>
      <c r="Q170" s="127"/>
      <c r="R170" s="127"/>
      <c r="S170" s="127"/>
      <c r="T170" s="127"/>
      <c r="U170" s="127"/>
      <c r="V170" s="127"/>
      <c r="W170" s="127"/>
      <c r="X170" s="127"/>
    </row>
    <row r="171" spans="5:24" ht="15.75">
      <c r="E171" s="127"/>
      <c r="F171" s="127"/>
      <c r="G171" s="127"/>
      <c r="H171" s="127"/>
      <c r="I171" s="127"/>
      <c r="J171" s="127"/>
      <c r="K171" s="127"/>
      <c r="L171" s="127"/>
      <c r="M171" s="127"/>
      <c r="N171" s="127"/>
      <c r="O171" s="127"/>
      <c r="P171" s="127"/>
      <c r="Q171" s="127"/>
      <c r="R171" s="127"/>
      <c r="S171" s="127"/>
      <c r="T171" s="127"/>
      <c r="U171" s="127"/>
      <c r="V171" s="127"/>
      <c r="W171" s="127"/>
      <c r="X171" s="127"/>
    </row>
    <row r="172" spans="5:24" ht="15.75">
      <c r="E172" s="127"/>
      <c r="F172" s="127"/>
      <c r="G172" s="127"/>
      <c r="H172" s="127"/>
      <c r="I172" s="127"/>
      <c r="J172" s="127"/>
      <c r="K172" s="127"/>
      <c r="L172" s="127"/>
      <c r="M172" s="127"/>
      <c r="N172" s="127"/>
      <c r="O172" s="127"/>
      <c r="P172" s="127"/>
      <c r="Q172" s="127"/>
      <c r="R172" s="127"/>
      <c r="S172" s="127"/>
      <c r="T172" s="127"/>
      <c r="U172" s="127"/>
      <c r="V172" s="127"/>
      <c r="W172" s="127"/>
      <c r="X172" s="127"/>
    </row>
    <row r="173" spans="5:24" ht="15.75">
      <c r="E173" s="127"/>
      <c r="F173" s="127"/>
      <c r="G173" s="127"/>
      <c r="H173" s="127"/>
      <c r="I173" s="127"/>
      <c r="J173" s="127"/>
      <c r="K173" s="127"/>
      <c r="L173" s="127"/>
      <c r="M173" s="127"/>
      <c r="N173" s="127"/>
      <c r="O173" s="127"/>
      <c r="P173" s="127"/>
      <c r="Q173" s="127"/>
      <c r="R173" s="127"/>
      <c r="S173" s="127"/>
      <c r="T173" s="127"/>
      <c r="U173" s="127"/>
      <c r="V173" s="127"/>
      <c r="W173" s="127"/>
      <c r="X173" s="127"/>
    </row>
    <row r="174" spans="5:24" ht="15.75">
      <c r="E174" s="127"/>
      <c r="F174" s="127"/>
      <c r="G174" s="127"/>
      <c r="H174" s="127"/>
      <c r="I174" s="127"/>
      <c r="J174" s="127"/>
      <c r="K174" s="127"/>
      <c r="L174" s="127"/>
      <c r="M174" s="127"/>
      <c r="N174" s="127"/>
      <c r="O174" s="127"/>
      <c r="P174" s="127"/>
      <c r="Q174" s="127"/>
      <c r="R174" s="127"/>
      <c r="S174" s="127"/>
      <c r="T174" s="127"/>
      <c r="U174" s="127"/>
      <c r="V174" s="127"/>
      <c r="W174" s="127"/>
      <c r="X174" s="127"/>
    </row>
    <row r="175" spans="5:24" ht="15.75">
      <c r="E175" s="127"/>
      <c r="F175" s="127"/>
      <c r="G175" s="127"/>
      <c r="H175" s="127"/>
      <c r="I175" s="127"/>
      <c r="J175" s="127"/>
      <c r="K175" s="127"/>
      <c r="L175" s="127"/>
      <c r="M175" s="127"/>
      <c r="N175" s="127"/>
      <c r="O175" s="127"/>
      <c r="P175" s="127"/>
      <c r="Q175" s="127"/>
      <c r="R175" s="127"/>
      <c r="S175" s="127"/>
      <c r="T175" s="127"/>
      <c r="U175" s="127"/>
      <c r="V175" s="127"/>
      <c r="W175" s="127"/>
      <c r="X175" s="127"/>
    </row>
    <row r="176" spans="5:24" ht="15.75">
      <c r="E176" s="127"/>
      <c r="F176" s="127"/>
      <c r="G176" s="127"/>
      <c r="H176" s="127"/>
      <c r="I176" s="127"/>
      <c r="J176" s="127"/>
      <c r="K176" s="127"/>
      <c r="L176" s="127"/>
      <c r="M176" s="127"/>
      <c r="N176" s="127"/>
      <c r="O176" s="127"/>
      <c r="P176" s="127"/>
      <c r="Q176" s="127"/>
      <c r="R176" s="127"/>
      <c r="S176" s="127"/>
      <c r="T176" s="127"/>
      <c r="U176" s="127"/>
      <c r="V176" s="127"/>
      <c r="W176" s="127"/>
      <c r="X176" s="127"/>
    </row>
    <row r="177" spans="5:24" ht="15.75">
      <c r="E177" s="127"/>
      <c r="F177" s="127"/>
      <c r="G177" s="127"/>
      <c r="H177" s="127"/>
      <c r="I177" s="127"/>
      <c r="J177" s="127"/>
      <c r="K177" s="127"/>
      <c r="L177" s="127"/>
      <c r="M177" s="127"/>
      <c r="N177" s="127"/>
      <c r="O177" s="127"/>
      <c r="P177" s="127"/>
      <c r="Q177" s="127"/>
      <c r="R177" s="127"/>
      <c r="S177" s="127"/>
      <c r="T177" s="127"/>
      <c r="U177" s="127"/>
      <c r="V177" s="127"/>
      <c r="W177" s="127"/>
      <c r="X177" s="127"/>
    </row>
    <row r="178" spans="5:24" ht="15.75">
      <c r="E178" s="127"/>
      <c r="F178" s="127"/>
      <c r="G178" s="127"/>
      <c r="H178" s="127"/>
      <c r="I178" s="127"/>
      <c r="J178" s="127"/>
      <c r="K178" s="127"/>
      <c r="L178" s="127"/>
      <c r="M178" s="127"/>
      <c r="N178" s="127"/>
      <c r="O178" s="127"/>
      <c r="P178" s="127"/>
      <c r="Q178" s="127"/>
      <c r="R178" s="127"/>
      <c r="S178" s="127"/>
      <c r="T178" s="127"/>
      <c r="U178" s="127"/>
      <c r="V178" s="127"/>
      <c r="W178" s="127"/>
      <c r="X178" s="127"/>
    </row>
    <row r="179" spans="5:24" ht="15.75">
      <c r="E179" s="127"/>
      <c r="F179" s="127"/>
      <c r="G179" s="127"/>
      <c r="H179" s="127"/>
      <c r="I179" s="127"/>
      <c r="J179" s="127"/>
      <c r="K179" s="127"/>
      <c r="L179" s="127"/>
      <c r="M179" s="127"/>
      <c r="N179" s="127"/>
      <c r="O179" s="127"/>
      <c r="P179" s="127"/>
      <c r="Q179" s="127"/>
      <c r="R179" s="127"/>
      <c r="S179" s="127"/>
      <c r="T179" s="127"/>
      <c r="U179" s="127"/>
      <c r="V179" s="127"/>
      <c r="W179" s="127"/>
      <c r="X179" s="127"/>
    </row>
    <row r="180" spans="5:24" ht="15.75">
      <c r="E180" s="127"/>
      <c r="F180" s="127"/>
      <c r="G180" s="127"/>
      <c r="H180" s="127"/>
      <c r="I180" s="127"/>
      <c r="J180" s="127"/>
      <c r="K180" s="127"/>
      <c r="L180" s="127"/>
      <c r="M180" s="127"/>
      <c r="N180" s="127"/>
      <c r="O180" s="127"/>
      <c r="P180" s="127"/>
      <c r="Q180" s="127"/>
      <c r="R180" s="127"/>
      <c r="S180" s="127"/>
      <c r="T180" s="127"/>
      <c r="U180" s="127"/>
      <c r="V180" s="127"/>
      <c r="W180" s="127"/>
      <c r="X180" s="127"/>
    </row>
    <row r="181" spans="5:24" ht="15.75">
      <c r="E181" s="127"/>
      <c r="F181" s="127"/>
      <c r="G181" s="127"/>
      <c r="H181" s="127"/>
      <c r="I181" s="127"/>
      <c r="J181" s="127"/>
      <c r="K181" s="127"/>
      <c r="L181" s="127"/>
      <c r="M181" s="127"/>
      <c r="N181" s="127"/>
      <c r="O181" s="127"/>
      <c r="P181" s="127"/>
      <c r="Q181" s="127"/>
      <c r="R181" s="127"/>
      <c r="S181" s="127"/>
      <c r="T181" s="127"/>
      <c r="U181" s="127"/>
      <c r="V181" s="127"/>
      <c r="W181" s="127"/>
      <c r="X181" s="127"/>
    </row>
    <row r="182" spans="5:24" ht="15.75">
      <c r="E182" s="127"/>
      <c r="F182" s="127"/>
      <c r="G182" s="127"/>
      <c r="H182" s="127"/>
      <c r="I182" s="127"/>
      <c r="J182" s="127"/>
      <c r="K182" s="127"/>
      <c r="L182" s="127"/>
      <c r="M182" s="127"/>
      <c r="N182" s="127"/>
      <c r="O182" s="127"/>
      <c r="P182" s="127"/>
      <c r="Q182" s="127"/>
      <c r="R182" s="127"/>
      <c r="S182" s="127"/>
      <c r="T182" s="127"/>
      <c r="U182" s="127"/>
      <c r="V182" s="127"/>
      <c r="W182" s="127"/>
      <c r="X182" s="127"/>
    </row>
    <row r="183" spans="5:24" ht="15.75">
      <c r="E183" s="127"/>
      <c r="F183" s="127"/>
      <c r="G183" s="127"/>
      <c r="H183" s="127"/>
      <c r="I183" s="127"/>
      <c r="J183" s="127"/>
      <c r="K183" s="127"/>
      <c r="L183" s="127"/>
      <c r="M183" s="127"/>
      <c r="N183" s="127"/>
      <c r="O183" s="127"/>
      <c r="P183" s="127"/>
      <c r="Q183" s="127"/>
      <c r="R183" s="127"/>
      <c r="S183" s="127"/>
      <c r="T183" s="127"/>
      <c r="U183" s="127"/>
      <c r="V183" s="127"/>
      <c r="W183" s="127"/>
      <c r="X183" s="127"/>
    </row>
    <row r="184" spans="5:24" ht="15.75">
      <c r="E184" s="127"/>
      <c r="F184" s="127"/>
      <c r="G184" s="127"/>
      <c r="H184" s="127"/>
      <c r="I184" s="127"/>
      <c r="J184" s="127"/>
      <c r="K184" s="127"/>
      <c r="L184" s="127"/>
      <c r="M184" s="127"/>
      <c r="N184" s="127"/>
      <c r="O184" s="127"/>
      <c r="P184" s="127"/>
      <c r="Q184" s="127"/>
      <c r="R184" s="127"/>
      <c r="S184" s="127"/>
      <c r="T184" s="127"/>
      <c r="U184" s="127"/>
      <c r="V184" s="127"/>
      <c r="W184" s="127"/>
      <c r="X184" s="127"/>
    </row>
    <row r="185" spans="5:24" ht="15.75">
      <c r="E185" s="127"/>
      <c r="F185" s="127"/>
      <c r="G185" s="127"/>
      <c r="H185" s="127"/>
      <c r="I185" s="127"/>
      <c r="J185" s="127"/>
      <c r="K185" s="127"/>
      <c r="L185" s="127"/>
      <c r="M185" s="127"/>
      <c r="N185" s="127"/>
      <c r="O185" s="127"/>
      <c r="P185" s="127"/>
      <c r="Q185" s="127"/>
      <c r="R185" s="127"/>
      <c r="S185" s="127"/>
      <c r="T185" s="127"/>
      <c r="U185" s="127"/>
      <c r="V185" s="127"/>
      <c r="W185" s="127"/>
      <c r="X185" s="127"/>
    </row>
    <row r="186" spans="5:24" ht="15.75">
      <c r="E186" s="127"/>
      <c r="F186" s="127"/>
      <c r="G186" s="127"/>
      <c r="H186" s="127"/>
      <c r="I186" s="127"/>
      <c r="J186" s="127"/>
      <c r="K186" s="127"/>
      <c r="L186" s="127"/>
      <c r="M186" s="127"/>
      <c r="N186" s="127"/>
      <c r="O186" s="127"/>
      <c r="P186" s="127"/>
      <c r="Q186" s="127"/>
      <c r="R186" s="127"/>
      <c r="S186" s="127"/>
      <c r="T186" s="127"/>
      <c r="U186" s="127"/>
      <c r="V186" s="127"/>
      <c r="W186" s="127"/>
      <c r="X186" s="127"/>
    </row>
    <row r="187" spans="5:24" ht="15.75">
      <c r="E187" s="127"/>
      <c r="F187" s="127"/>
      <c r="G187" s="127"/>
      <c r="H187" s="127"/>
      <c r="I187" s="127"/>
      <c r="J187" s="127"/>
      <c r="K187" s="127"/>
      <c r="L187" s="127"/>
      <c r="M187" s="127"/>
      <c r="N187" s="127"/>
      <c r="O187" s="127"/>
      <c r="P187" s="127"/>
      <c r="Q187" s="127"/>
      <c r="R187" s="127"/>
      <c r="S187" s="127"/>
      <c r="T187" s="127"/>
      <c r="U187" s="127"/>
      <c r="V187" s="127"/>
      <c r="W187" s="127"/>
      <c r="X187" s="127"/>
    </row>
    <row r="188" spans="5:24" ht="15.75">
      <c r="E188" s="127"/>
      <c r="F188" s="127"/>
      <c r="G188" s="127"/>
      <c r="H188" s="127"/>
      <c r="I188" s="127"/>
      <c r="J188" s="127"/>
      <c r="K188" s="127"/>
      <c r="L188" s="127"/>
      <c r="M188" s="127"/>
      <c r="N188" s="127"/>
      <c r="O188" s="127"/>
      <c r="P188" s="127"/>
      <c r="Q188" s="127"/>
      <c r="R188" s="127"/>
      <c r="S188" s="127"/>
      <c r="T188" s="127"/>
      <c r="U188" s="127"/>
      <c r="V188" s="127"/>
      <c r="W188" s="127"/>
      <c r="X188" s="127"/>
    </row>
    <row r="189" spans="5:24" ht="15.75">
      <c r="E189" s="127"/>
      <c r="F189" s="127"/>
      <c r="G189" s="127"/>
      <c r="H189" s="127"/>
      <c r="I189" s="127"/>
      <c r="J189" s="127"/>
      <c r="K189" s="127"/>
      <c r="L189" s="127"/>
      <c r="M189" s="127"/>
      <c r="N189" s="127"/>
      <c r="O189" s="127"/>
      <c r="P189" s="127"/>
      <c r="Q189" s="127"/>
      <c r="R189" s="127"/>
      <c r="S189" s="127"/>
      <c r="T189" s="127"/>
      <c r="U189" s="127"/>
      <c r="V189" s="127"/>
      <c r="W189" s="127"/>
      <c r="X189" s="127"/>
    </row>
    <row r="190" spans="5:24" ht="15.75">
      <c r="E190" s="127"/>
      <c r="F190" s="127"/>
      <c r="G190" s="127"/>
      <c r="H190" s="127"/>
      <c r="I190" s="127"/>
      <c r="J190" s="127"/>
      <c r="K190" s="127"/>
      <c r="L190" s="127"/>
      <c r="M190" s="127"/>
      <c r="N190" s="127"/>
      <c r="O190" s="127"/>
      <c r="P190" s="127"/>
      <c r="Q190" s="127"/>
      <c r="R190" s="127"/>
      <c r="S190" s="127"/>
      <c r="T190" s="127"/>
      <c r="U190" s="127"/>
      <c r="V190" s="127"/>
      <c r="W190" s="127"/>
      <c r="X190" s="127"/>
    </row>
    <row r="191" spans="5:24" ht="15.75">
      <c r="E191" s="127"/>
      <c r="F191" s="127"/>
      <c r="G191" s="127"/>
      <c r="H191" s="127"/>
      <c r="I191" s="127"/>
      <c r="J191" s="127"/>
      <c r="K191" s="127"/>
      <c r="L191" s="127"/>
      <c r="M191" s="127"/>
      <c r="N191" s="127"/>
      <c r="O191" s="127"/>
      <c r="P191" s="127"/>
      <c r="Q191" s="127"/>
      <c r="R191" s="127"/>
      <c r="S191" s="127"/>
      <c r="T191" s="127"/>
      <c r="U191" s="127"/>
      <c r="V191" s="127"/>
      <c r="W191" s="127"/>
      <c r="X191" s="127"/>
    </row>
    <row r="192" spans="5:24" ht="15.75">
      <c r="E192" s="127"/>
      <c r="F192" s="127"/>
      <c r="G192" s="127"/>
      <c r="H192" s="127"/>
      <c r="I192" s="127"/>
      <c r="J192" s="127"/>
      <c r="K192" s="127"/>
      <c r="L192" s="127"/>
      <c r="M192" s="127"/>
      <c r="N192" s="127"/>
      <c r="O192" s="127"/>
      <c r="P192" s="127"/>
      <c r="Q192" s="127"/>
      <c r="R192" s="127"/>
      <c r="S192" s="127"/>
      <c r="T192" s="127"/>
      <c r="U192" s="127"/>
      <c r="V192" s="127"/>
      <c r="W192" s="127"/>
      <c r="X192" s="127"/>
    </row>
    <row r="193" spans="5:24" ht="15.75">
      <c r="E193" s="127"/>
      <c r="F193" s="127"/>
      <c r="G193" s="127"/>
      <c r="H193" s="127"/>
      <c r="I193" s="127"/>
      <c r="J193" s="127"/>
      <c r="K193" s="127"/>
      <c r="L193" s="127"/>
      <c r="M193" s="127"/>
      <c r="N193" s="127"/>
      <c r="O193" s="127"/>
      <c r="P193" s="127"/>
      <c r="Q193" s="127"/>
      <c r="R193" s="127"/>
      <c r="S193" s="127"/>
      <c r="T193" s="127"/>
      <c r="U193" s="127"/>
      <c r="V193" s="127"/>
      <c r="W193" s="127"/>
      <c r="X193" s="127"/>
    </row>
    <row r="194" spans="5:24" ht="15.75">
      <c r="E194" s="127"/>
      <c r="F194" s="127"/>
      <c r="G194" s="127"/>
      <c r="H194" s="127"/>
      <c r="I194" s="127"/>
      <c r="J194" s="127"/>
      <c r="K194" s="127"/>
      <c r="L194" s="127"/>
      <c r="M194" s="127"/>
      <c r="N194" s="127"/>
      <c r="O194" s="127"/>
      <c r="P194" s="127"/>
      <c r="Q194" s="127"/>
      <c r="R194" s="127"/>
      <c r="S194" s="127"/>
      <c r="T194" s="127"/>
      <c r="U194" s="127"/>
      <c r="V194" s="127"/>
      <c r="W194" s="127"/>
      <c r="X194" s="127"/>
    </row>
    <row r="195" spans="5:24" ht="15.75">
      <c r="E195" s="127"/>
      <c r="F195" s="127"/>
      <c r="G195" s="127"/>
      <c r="H195" s="127"/>
      <c r="I195" s="127"/>
      <c r="J195" s="127"/>
      <c r="K195" s="127"/>
      <c r="L195" s="127"/>
      <c r="M195" s="127"/>
      <c r="N195" s="127"/>
      <c r="O195" s="127"/>
      <c r="P195" s="127"/>
      <c r="Q195" s="127"/>
      <c r="R195" s="127"/>
      <c r="S195" s="127"/>
      <c r="T195" s="127"/>
      <c r="U195" s="127"/>
      <c r="V195" s="127"/>
      <c r="W195" s="127"/>
      <c r="X195" s="127"/>
    </row>
    <row r="196" spans="5:24" ht="15.75">
      <c r="E196" s="127"/>
      <c r="F196" s="127"/>
      <c r="G196" s="127"/>
      <c r="H196" s="127"/>
      <c r="I196" s="127"/>
      <c r="J196" s="127"/>
      <c r="K196" s="127"/>
      <c r="L196" s="127"/>
      <c r="M196" s="127"/>
      <c r="N196" s="127"/>
      <c r="O196" s="127"/>
      <c r="P196" s="127"/>
      <c r="Q196" s="127"/>
      <c r="R196" s="127"/>
      <c r="S196" s="127"/>
      <c r="T196" s="127"/>
      <c r="U196" s="127"/>
      <c r="V196" s="127"/>
      <c r="W196" s="127"/>
      <c r="X196" s="127"/>
    </row>
    <row r="197" spans="5:24" ht="15.75">
      <c r="E197" s="127"/>
      <c r="F197" s="127"/>
      <c r="G197" s="127"/>
      <c r="H197" s="127"/>
      <c r="I197" s="127"/>
      <c r="J197" s="127"/>
      <c r="K197" s="127"/>
      <c r="L197" s="127"/>
      <c r="M197" s="127"/>
      <c r="N197" s="127"/>
      <c r="O197" s="127"/>
      <c r="P197" s="127"/>
      <c r="Q197" s="127"/>
      <c r="R197" s="127"/>
      <c r="S197" s="127"/>
      <c r="T197" s="127"/>
      <c r="U197" s="127"/>
      <c r="V197" s="127"/>
      <c r="W197" s="127"/>
      <c r="X197" s="127"/>
    </row>
    <row r="198" spans="5:24" ht="15.75">
      <c r="E198" s="127"/>
      <c r="F198" s="127"/>
      <c r="G198" s="127"/>
      <c r="H198" s="127"/>
      <c r="I198" s="127"/>
      <c r="J198" s="127"/>
      <c r="K198" s="127"/>
      <c r="L198" s="127"/>
      <c r="M198" s="127"/>
      <c r="N198" s="127"/>
      <c r="O198" s="127"/>
      <c r="P198" s="127"/>
      <c r="Q198" s="127"/>
      <c r="R198" s="127"/>
      <c r="S198" s="127"/>
      <c r="T198" s="127"/>
      <c r="U198" s="127"/>
      <c r="V198" s="127"/>
      <c r="W198" s="127"/>
      <c r="X198" s="127"/>
    </row>
    <row r="199" spans="5:24" ht="15.75">
      <c r="E199" s="127"/>
      <c r="F199" s="127"/>
      <c r="G199" s="127"/>
      <c r="H199" s="127"/>
      <c r="I199" s="127"/>
      <c r="J199" s="127"/>
      <c r="K199" s="127"/>
      <c r="L199" s="127"/>
      <c r="M199" s="127"/>
      <c r="N199" s="127"/>
      <c r="O199" s="127"/>
      <c r="P199" s="127"/>
      <c r="Q199" s="127"/>
      <c r="R199" s="127"/>
      <c r="S199" s="127"/>
      <c r="T199" s="127"/>
      <c r="U199" s="127"/>
      <c r="V199" s="127"/>
      <c r="W199" s="127"/>
      <c r="X199" s="127"/>
    </row>
    <row r="200" spans="5:24" ht="15.75">
      <c r="E200" s="127"/>
      <c r="F200" s="127"/>
      <c r="G200" s="127"/>
      <c r="H200" s="127"/>
      <c r="I200" s="127"/>
      <c r="J200" s="127"/>
      <c r="K200" s="127"/>
      <c r="L200" s="127"/>
      <c r="M200" s="127"/>
      <c r="N200" s="127"/>
      <c r="O200" s="127"/>
      <c r="P200" s="127"/>
      <c r="Q200" s="127"/>
      <c r="R200" s="127"/>
      <c r="S200" s="127"/>
      <c r="T200" s="127"/>
      <c r="U200" s="127"/>
      <c r="V200" s="127"/>
      <c r="W200" s="127"/>
      <c r="X200" s="127"/>
    </row>
    <row r="201" spans="5:24" ht="15.75">
      <c r="E201" s="127"/>
      <c r="F201" s="127"/>
      <c r="G201" s="127"/>
      <c r="H201" s="127"/>
      <c r="I201" s="127"/>
      <c r="J201" s="127"/>
      <c r="K201" s="127"/>
      <c r="L201" s="127"/>
      <c r="M201" s="127"/>
      <c r="N201" s="127"/>
      <c r="O201" s="127"/>
      <c r="P201" s="127"/>
      <c r="Q201" s="127"/>
      <c r="R201" s="127"/>
      <c r="S201" s="127"/>
      <c r="T201" s="127"/>
      <c r="U201" s="127"/>
      <c r="V201" s="127"/>
      <c r="W201" s="127"/>
      <c r="X201" s="127"/>
    </row>
    <row r="202" spans="5:24" ht="15.75">
      <c r="E202" s="127"/>
      <c r="F202" s="127"/>
      <c r="G202" s="127"/>
      <c r="H202" s="127"/>
      <c r="I202" s="127"/>
      <c r="J202" s="127"/>
      <c r="K202" s="127"/>
      <c r="L202" s="127"/>
      <c r="M202" s="127"/>
      <c r="N202" s="127"/>
      <c r="O202" s="127"/>
      <c r="P202" s="127"/>
      <c r="Q202" s="127"/>
      <c r="R202" s="127"/>
      <c r="S202" s="127"/>
      <c r="T202" s="127"/>
      <c r="U202" s="127"/>
      <c r="V202" s="127"/>
      <c r="W202" s="127"/>
      <c r="X202" s="127"/>
    </row>
    <row r="203" spans="5:24" ht="15.75">
      <c r="E203" s="127"/>
      <c r="F203" s="127"/>
      <c r="G203" s="127"/>
      <c r="H203" s="127"/>
      <c r="I203" s="127"/>
      <c r="J203" s="127"/>
      <c r="K203" s="127"/>
      <c r="L203" s="127"/>
      <c r="M203" s="127"/>
      <c r="N203" s="127"/>
      <c r="O203" s="127"/>
      <c r="P203" s="127"/>
      <c r="Q203" s="127"/>
      <c r="R203" s="127"/>
      <c r="S203" s="127"/>
      <c r="T203" s="127"/>
      <c r="U203" s="127"/>
      <c r="V203" s="127"/>
      <c r="W203" s="127"/>
      <c r="X203" s="127"/>
    </row>
    <row r="204" spans="5:24" ht="15.75">
      <c r="E204" s="127"/>
      <c r="F204" s="127"/>
      <c r="G204" s="127"/>
      <c r="H204" s="127"/>
      <c r="I204" s="127"/>
      <c r="J204" s="127"/>
      <c r="K204" s="127"/>
      <c r="L204" s="127"/>
      <c r="M204" s="127"/>
      <c r="N204" s="127"/>
      <c r="O204" s="127"/>
      <c r="P204" s="127"/>
      <c r="Q204" s="127"/>
      <c r="R204" s="127"/>
      <c r="S204" s="127"/>
      <c r="T204" s="127"/>
      <c r="U204" s="127"/>
      <c r="V204" s="127"/>
      <c r="W204" s="127"/>
      <c r="X204" s="127"/>
    </row>
    <row r="205" spans="5:24" ht="15.75">
      <c r="E205" s="127"/>
      <c r="F205" s="127"/>
      <c r="G205" s="127"/>
      <c r="H205" s="127"/>
      <c r="I205" s="127"/>
      <c r="J205" s="127"/>
      <c r="K205" s="127"/>
      <c r="L205" s="127"/>
      <c r="M205" s="127"/>
      <c r="N205" s="127"/>
      <c r="O205" s="127"/>
      <c r="P205" s="127"/>
      <c r="Q205" s="127"/>
      <c r="R205" s="127"/>
      <c r="S205" s="127"/>
      <c r="T205" s="127"/>
      <c r="U205" s="127"/>
      <c r="V205" s="127"/>
      <c r="W205" s="127"/>
      <c r="X205" s="127"/>
    </row>
    <row r="206" spans="5:24" ht="15.75">
      <c r="E206" s="127"/>
      <c r="F206" s="127"/>
      <c r="G206" s="127"/>
      <c r="H206" s="127"/>
      <c r="I206" s="127"/>
      <c r="J206" s="127"/>
      <c r="K206" s="127"/>
      <c r="L206" s="127"/>
      <c r="M206" s="127"/>
      <c r="N206" s="127"/>
      <c r="O206" s="127"/>
      <c r="P206" s="127"/>
      <c r="Q206" s="127"/>
      <c r="R206" s="127"/>
      <c r="S206" s="127"/>
      <c r="T206" s="127"/>
      <c r="U206" s="127"/>
      <c r="V206" s="127"/>
      <c r="W206" s="127"/>
      <c r="X206" s="127"/>
    </row>
    <row r="207" spans="5:24" ht="15.75">
      <c r="E207" s="127"/>
      <c r="F207" s="127"/>
      <c r="G207" s="127"/>
      <c r="H207" s="127"/>
      <c r="I207" s="127"/>
      <c r="J207" s="127"/>
      <c r="K207" s="127"/>
      <c r="L207" s="127"/>
      <c r="M207" s="127"/>
      <c r="N207" s="127"/>
      <c r="O207" s="127"/>
      <c r="P207" s="127"/>
      <c r="Q207" s="127"/>
      <c r="R207" s="127"/>
      <c r="S207" s="127"/>
      <c r="T207" s="127"/>
      <c r="U207" s="127"/>
      <c r="V207" s="127"/>
      <c r="W207" s="127"/>
      <c r="X207" s="127"/>
    </row>
    <row r="208" spans="5:24" ht="15.75">
      <c r="E208" s="127"/>
      <c r="F208" s="127"/>
      <c r="G208" s="127"/>
      <c r="H208" s="127"/>
      <c r="I208" s="127"/>
      <c r="J208" s="127"/>
      <c r="K208" s="127"/>
      <c r="L208" s="127"/>
      <c r="M208" s="127"/>
      <c r="N208" s="127"/>
      <c r="O208" s="127"/>
      <c r="P208" s="127"/>
      <c r="Q208" s="127"/>
      <c r="R208" s="127"/>
      <c r="S208" s="127"/>
      <c r="T208" s="127"/>
      <c r="U208" s="127"/>
      <c r="V208" s="127"/>
      <c r="W208" s="127"/>
      <c r="X208" s="127"/>
    </row>
    <row r="209" spans="5:24" ht="15.75">
      <c r="E209" s="127"/>
      <c r="F209" s="127"/>
      <c r="G209" s="127"/>
      <c r="H209" s="127"/>
      <c r="I209" s="127"/>
      <c r="J209" s="127"/>
      <c r="K209" s="127"/>
      <c r="L209" s="127"/>
      <c r="M209" s="127"/>
      <c r="N209" s="127"/>
      <c r="O209" s="127"/>
      <c r="P209" s="127"/>
      <c r="Q209" s="127"/>
      <c r="R209" s="127"/>
      <c r="S209" s="127"/>
      <c r="T209" s="127"/>
      <c r="U209" s="127"/>
      <c r="V209" s="127"/>
      <c r="W209" s="127"/>
      <c r="X209" s="127"/>
    </row>
    <row r="210" spans="5:24" ht="15.75">
      <c r="E210" s="127"/>
      <c r="F210" s="127"/>
      <c r="G210" s="127"/>
      <c r="H210" s="127"/>
      <c r="I210" s="127"/>
      <c r="J210" s="127"/>
      <c r="K210" s="127"/>
      <c r="L210" s="127"/>
      <c r="M210" s="127"/>
      <c r="N210" s="127"/>
      <c r="O210" s="127"/>
      <c r="P210" s="127"/>
      <c r="Q210" s="127"/>
      <c r="R210" s="127"/>
      <c r="S210" s="127"/>
      <c r="T210" s="127"/>
      <c r="U210" s="127"/>
      <c r="V210" s="127"/>
      <c r="W210" s="127"/>
      <c r="X210" s="127"/>
    </row>
    <row r="211" spans="5:24" ht="15.75">
      <c r="E211" s="127"/>
      <c r="F211" s="127"/>
      <c r="G211" s="127"/>
      <c r="H211" s="127"/>
      <c r="I211" s="127"/>
      <c r="J211" s="127"/>
      <c r="K211" s="127"/>
      <c r="L211" s="127"/>
      <c r="M211" s="127"/>
      <c r="N211" s="127"/>
      <c r="O211" s="127"/>
      <c r="P211" s="127"/>
      <c r="Q211" s="127"/>
      <c r="R211" s="127"/>
      <c r="S211" s="127"/>
      <c r="T211" s="127"/>
      <c r="U211" s="127"/>
      <c r="V211" s="127"/>
      <c r="W211" s="127"/>
      <c r="X211" s="127"/>
    </row>
    <row r="212" spans="5:24" ht="15.75">
      <c r="E212" s="127"/>
      <c r="F212" s="127"/>
      <c r="G212" s="127"/>
      <c r="H212" s="127"/>
      <c r="I212" s="127"/>
      <c r="J212" s="127"/>
      <c r="K212" s="127"/>
      <c r="L212" s="127"/>
      <c r="M212" s="127"/>
      <c r="N212" s="127"/>
      <c r="O212" s="127"/>
      <c r="P212" s="127"/>
      <c r="Q212" s="127"/>
      <c r="R212" s="127"/>
      <c r="S212" s="127"/>
      <c r="T212" s="127"/>
      <c r="U212" s="127"/>
      <c r="V212" s="127"/>
      <c r="W212" s="127"/>
      <c r="X212" s="127"/>
    </row>
    <row r="213" spans="5:24" ht="15.75">
      <c r="E213" s="127"/>
      <c r="F213" s="127"/>
      <c r="G213" s="127"/>
      <c r="H213" s="127"/>
      <c r="I213" s="127"/>
      <c r="J213" s="127"/>
      <c r="K213" s="127"/>
      <c r="L213" s="127"/>
      <c r="M213" s="127"/>
      <c r="N213" s="127"/>
      <c r="O213" s="127"/>
      <c r="P213" s="127"/>
      <c r="Q213" s="127"/>
      <c r="R213" s="127"/>
      <c r="S213" s="127"/>
      <c r="T213" s="127"/>
      <c r="U213" s="127"/>
      <c r="V213" s="127"/>
      <c r="W213" s="127"/>
      <c r="X213" s="127"/>
    </row>
    <row r="214" spans="5:24" ht="15.75">
      <c r="E214" s="127"/>
      <c r="F214" s="127"/>
      <c r="G214" s="127"/>
      <c r="H214" s="127"/>
      <c r="I214" s="127"/>
      <c r="J214" s="127"/>
      <c r="K214" s="127"/>
      <c r="L214" s="127"/>
      <c r="M214" s="127"/>
      <c r="N214" s="127"/>
      <c r="O214" s="127"/>
      <c r="P214" s="127"/>
      <c r="Q214" s="127"/>
      <c r="R214" s="127"/>
      <c r="S214" s="127"/>
      <c r="T214" s="127"/>
      <c r="U214" s="127"/>
      <c r="V214" s="127"/>
      <c r="W214" s="127"/>
      <c r="X214" s="127"/>
    </row>
    <row r="215" spans="5:24" ht="15.75">
      <c r="E215" s="127"/>
      <c r="F215" s="127"/>
      <c r="G215" s="127"/>
      <c r="H215" s="127"/>
      <c r="I215" s="127"/>
      <c r="J215" s="127"/>
      <c r="K215" s="127"/>
      <c r="L215" s="127"/>
      <c r="M215" s="127"/>
      <c r="N215" s="127"/>
      <c r="O215" s="127"/>
      <c r="P215" s="127"/>
      <c r="Q215" s="127"/>
      <c r="R215" s="127"/>
      <c r="S215" s="127"/>
      <c r="T215" s="127"/>
      <c r="U215" s="127"/>
      <c r="V215" s="127"/>
      <c r="W215" s="127"/>
      <c r="X215" s="127"/>
    </row>
    <row r="216" spans="5:24" ht="15.75">
      <c r="E216" s="127"/>
      <c r="F216" s="127"/>
      <c r="G216" s="127"/>
      <c r="H216" s="127"/>
      <c r="I216" s="127"/>
      <c r="J216" s="127"/>
      <c r="K216" s="127"/>
      <c r="L216" s="127"/>
      <c r="M216" s="127"/>
      <c r="N216" s="127"/>
      <c r="O216" s="127"/>
      <c r="P216" s="127"/>
      <c r="Q216" s="127"/>
      <c r="R216" s="127"/>
      <c r="S216" s="127"/>
      <c r="T216" s="127"/>
      <c r="U216" s="127"/>
      <c r="V216" s="127"/>
      <c r="W216" s="127"/>
      <c r="X216" s="127"/>
    </row>
    <row r="217" spans="5:24" ht="15.75">
      <c r="E217" s="127"/>
      <c r="F217" s="127"/>
      <c r="G217" s="127"/>
      <c r="H217" s="127"/>
      <c r="I217" s="127"/>
      <c r="J217" s="127"/>
      <c r="K217" s="127"/>
      <c r="L217" s="127"/>
      <c r="M217" s="127"/>
      <c r="N217" s="127"/>
      <c r="O217" s="127"/>
      <c r="P217" s="127"/>
      <c r="Q217" s="127"/>
      <c r="R217" s="127"/>
      <c r="S217" s="127"/>
      <c r="T217" s="127"/>
      <c r="U217" s="127"/>
      <c r="V217" s="127"/>
      <c r="W217" s="127"/>
      <c r="X217" s="127"/>
    </row>
    <row r="218" spans="5:24" ht="15.75">
      <c r="E218" s="127"/>
      <c r="F218" s="127"/>
      <c r="G218" s="127"/>
      <c r="H218" s="127"/>
      <c r="I218" s="127"/>
      <c r="J218" s="127"/>
      <c r="K218" s="127"/>
      <c r="L218" s="127"/>
      <c r="M218" s="127"/>
      <c r="N218" s="127"/>
      <c r="O218" s="127"/>
      <c r="P218" s="127"/>
      <c r="Q218" s="127"/>
      <c r="R218" s="127"/>
      <c r="S218" s="127"/>
      <c r="T218" s="127"/>
      <c r="U218" s="127"/>
      <c r="V218" s="127"/>
      <c r="W218" s="127"/>
      <c r="X218" s="127"/>
    </row>
    <row r="219" spans="5:24" ht="15.75">
      <c r="E219" s="127"/>
      <c r="F219" s="127"/>
      <c r="G219" s="127"/>
      <c r="H219" s="127"/>
      <c r="I219" s="127"/>
      <c r="J219" s="127"/>
      <c r="K219" s="127"/>
      <c r="L219" s="127"/>
      <c r="M219" s="127"/>
      <c r="N219" s="127"/>
      <c r="O219" s="127"/>
      <c r="P219" s="127"/>
      <c r="Q219" s="127"/>
      <c r="R219" s="127"/>
      <c r="S219" s="127"/>
      <c r="T219" s="127"/>
      <c r="U219" s="127"/>
      <c r="V219" s="127"/>
      <c r="W219" s="127"/>
      <c r="X219" s="127"/>
    </row>
    <row r="220" spans="5:24" ht="15.75">
      <c r="E220" s="127"/>
      <c r="F220" s="127"/>
      <c r="G220" s="127"/>
      <c r="H220" s="127"/>
      <c r="I220" s="127"/>
      <c r="J220" s="127"/>
      <c r="K220" s="127"/>
      <c r="L220" s="127"/>
      <c r="M220" s="127"/>
      <c r="N220" s="127"/>
      <c r="O220" s="127"/>
      <c r="P220" s="127"/>
      <c r="Q220" s="127"/>
      <c r="R220" s="127"/>
      <c r="S220" s="127"/>
      <c r="T220" s="127"/>
      <c r="U220" s="127"/>
      <c r="V220" s="127"/>
      <c r="W220" s="127"/>
      <c r="X220" s="127"/>
    </row>
    <row r="221" spans="5:24" ht="15.75">
      <c r="E221" s="127"/>
      <c r="F221" s="127"/>
      <c r="G221" s="127"/>
      <c r="H221" s="127"/>
      <c r="I221" s="127"/>
      <c r="J221" s="127"/>
      <c r="K221" s="127"/>
      <c r="L221" s="127"/>
      <c r="M221" s="127"/>
      <c r="N221" s="127"/>
      <c r="O221" s="127"/>
      <c r="P221" s="127"/>
      <c r="Q221" s="127"/>
      <c r="R221" s="127"/>
      <c r="S221" s="127"/>
      <c r="T221" s="127"/>
      <c r="U221" s="127"/>
      <c r="V221" s="127"/>
      <c r="W221" s="127"/>
      <c r="X221" s="127"/>
    </row>
    <row r="222" spans="5:24" ht="15.75">
      <c r="E222" s="127"/>
      <c r="F222" s="127"/>
      <c r="G222" s="127"/>
      <c r="H222" s="127"/>
      <c r="I222" s="127"/>
      <c r="J222" s="127"/>
      <c r="K222" s="127"/>
      <c r="L222" s="127"/>
      <c r="M222" s="127"/>
      <c r="N222" s="127"/>
      <c r="O222" s="127"/>
      <c r="P222" s="127"/>
      <c r="Q222" s="127"/>
      <c r="R222" s="127"/>
      <c r="S222" s="127"/>
      <c r="T222" s="127"/>
      <c r="U222" s="127"/>
      <c r="V222" s="127"/>
      <c r="W222" s="127"/>
      <c r="X222" s="127"/>
    </row>
    <row r="223" spans="5:24" ht="15.75">
      <c r="E223" s="127"/>
      <c r="F223" s="127"/>
      <c r="G223" s="127"/>
      <c r="H223" s="127"/>
      <c r="I223" s="127"/>
      <c r="J223" s="127"/>
      <c r="K223" s="127"/>
      <c r="L223" s="127"/>
      <c r="M223" s="127"/>
      <c r="N223" s="127"/>
      <c r="O223" s="127"/>
      <c r="P223" s="127"/>
      <c r="Q223" s="127"/>
      <c r="R223" s="127"/>
      <c r="S223" s="127"/>
      <c r="T223" s="127"/>
      <c r="U223" s="127"/>
      <c r="V223" s="127"/>
      <c r="W223" s="127"/>
      <c r="X223" s="127"/>
    </row>
    <row r="224" spans="5:24" ht="15.75">
      <c r="E224" s="127"/>
      <c r="F224" s="127"/>
      <c r="G224" s="127"/>
      <c r="H224" s="127"/>
      <c r="I224" s="127"/>
      <c r="J224" s="127"/>
      <c r="K224" s="127"/>
      <c r="L224" s="127"/>
      <c r="M224" s="127"/>
      <c r="N224" s="127"/>
      <c r="O224" s="127"/>
      <c r="P224" s="127"/>
      <c r="Q224" s="127"/>
      <c r="R224" s="127"/>
      <c r="S224" s="127"/>
      <c r="T224" s="127"/>
      <c r="U224" s="127"/>
      <c r="V224" s="127"/>
      <c r="W224" s="127"/>
      <c r="X224" s="127"/>
    </row>
    <row r="225" spans="5:21" ht="15.75">
      <c r="E225" s="127"/>
      <c r="F225" s="127"/>
      <c r="G225" s="127"/>
      <c r="H225" s="127"/>
      <c r="I225" s="127"/>
      <c r="J225" s="127"/>
      <c r="K225" s="127"/>
      <c r="L225" s="127"/>
      <c r="M225" s="127"/>
      <c r="N225" s="127"/>
      <c r="O225" s="127"/>
      <c r="P225" s="127"/>
      <c r="Q225" s="127"/>
      <c r="R225" s="127"/>
      <c r="S225" s="127"/>
      <c r="T225" s="127"/>
      <c r="U225" s="127"/>
    </row>
    <row r="226" spans="5:21" ht="15.75">
      <c r="E226" s="127"/>
      <c r="F226" s="127"/>
      <c r="G226" s="127"/>
      <c r="H226" s="127"/>
      <c r="I226" s="127"/>
      <c r="J226" s="127"/>
      <c r="K226" s="127"/>
      <c r="L226" s="127"/>
      <c r="M226" s="127"/>
      <c r="N226" s="127"/>
      <c r="O226" s="127"/>
      <c r="P226" s="127"/>
      <c r="Q226" s="127"/>
      <c r="R226" s="127"/>
      <c r="S226" s="127"/>
      <c r="T226" s="127"/>
      <c r="U226" s="127"/>
    </row>
    <row r="227" spans="5:21" ht="15.75">
      <c r="E227" s="127"/>
      <c r="F227" s="127"/>
      <c r="G227" s="127"/>
      <c r="H227" s="127"/>
      <c r="I227" s="127"/>
      <c r="J227" s="127"/>
      <c r="K227" s="127"/>
      <c r="L227" s="127"/>
      <c r="M227" s="127"/>
      <c r="N227" s="127"/>
      <c r="O227" s="127"/>
      <c r="P227" s="127"/>
      <c r="Q227" s="127"/>
      <c r="R227" s="127"/>
      <c r="S227" s="127"/>
      <c r="T227" s="127"/>
      <c r="U227" s="127"/>
    </row>
    <row r="228" spans="5:21" ht="15.75">
      <c r="E228" s="127"/>
      <c r="F228" s="127"/>
      <c r="G228" s="127"/>
      <c r="H228" s="127"/>
      <c r="I228" s="127"/>
      <c r="J228" s="127"/>
      <c r="K228" s="127"/>
      <c r="L228" s="127"/>
      <c r="M228" s="127"/>
      <c r="N228" s="127"/>
      <c r="O228" s="127"/>
      <c r="P228" s="127"/>
      <c r="Q228" s="127"/>
      <c r="R228" s="127"/>
      <c r="S228" s="127"/>
      <c r="T228" s="127"/>
      <c r="U228" s="127"/>
    </row>
    <row r="229" spans="5:21" ht="15.75">
      <c r="E229" s="127"/>
      <c r="F229" s="127"/>
      <c r="G229" s="127"/>
      <c r="H229" s="127"/>
      <c r="I229" s="127"/>
      <c r="J229" s="127"/>
      <c r="K229" s="127"/>
      <c r="L229" s="127"/>
      <c r="M229" s="127"/>
      <c r="N229" s="127"/>
      <c r="O229" s="127"/>
      <c r="P229" s="127"/>
      <c r="Q229" s="127"/>
      <c r="R229" s="127"/>
      <c r="S229" s="127"/>
      <c r="T229" s="127"/>
      <c r="U229" s="127"/>
    </row>
    <row r="230" spans="5:21" ht="15.75">
      <c r="E230" s="127"/>
      <c r="F230" s="127"/>
      <c r="G230" s="127"/>
      <c r="H230" s="127"/>
      <c r="I230" s="127"/>
      <c r="J230" s="127"/>
      <c r="K230" s="127"/>
      <c r="L230" s="127"/>
      <c r="M230" s="127"/>
      <c r="N230" s="127"/>
      <c r="O230" s="127"/>
      <c r="P230" s="127"/>
      <c r="Q230" s="127"/>
      <c r="R230" s="127"/>
      <c r="S230" s="127"/>
      <c r="T230" s="127"/>
      <c r="U230" s="127"/>
    </row>
    <row r="231" spans="5:21" ht="15.75">
      <c r="E231" s="127"/>
      <c r="F231" s="127"/>
      <c r="G231" s="127"/>
      <c r="H231" s="127"/>
      <c r="I231" s="127"/>
      <c r="J231" s="127"/>
      <c r="K231" s="127"/>
      <c r="L231" s="127"/>
      <c r="M231" s="127"/>
      <c r="N231" s="127"/>
      <c r="O231" s="127"/>
      <c r="P231" s="127"/>
      <c r="Q231" s="127"/>
      <c r="R231" s="127"/>
      <c r="S231" s="127"/>
      <c r="T231" s="127"/>
      <c r="U231" s="127"/>
    </row>
    <row r="232" spans="5:21" ht="15.75">
      <c r="E232" s="127"/>
      <c r="F232" s="127"/>
      <c r="G232" s="127"/>
      <c r="H232" s="127"/>
      <c r="I232" s="127"/>
      <c r="J232" s="127"/>
      <c r="K232" s="127"/>
      <c r="L232" s="127"/>
      <c r="M232" s="127"/>
      <c r="N232" s="127"/>
      <c r="O232" s="127"/>
      <c r="P232" s="127"/>
      <c r="Q232" s="127"/>
      <c r="R232" s="127"/>
      <c r="S232" s="127"/>
      <c r="T232" s="127"/>
      <c r="U232" s="127"/>
    </row>
    <row r="233" spans="5:21" ht="15.75">
      <c r="E233" s="127"/>
      <c r="F233" s="127"/>
      <c r="G233" s="127"/>
      <c r="H233" s="127"/>
      <c r="I233" s="127"/>
      <c r="J233" s="127"/>
      <c r="K233" s="127"/>
      <c r="L233" s="127"/>
      <c r="M233" s="127"/>
      <c r="N233" s="127"/>
      <c r="O233" s="127"/>
      <c r="P233" s="127"/>
      <c r="Q233" s="127"/>
      <c r="R233" s="127"/>
      <c r="S233" s="127"/>
      <c r="T233" s="127"/>
      <c r="U233" s="127"/>
    </row>
    <row r="234" spans="5:21" ht="15.75">
      <c r="E234" s="127"/>
      <c r="F234" s="127"/>
      <c r="G234" s="127"/>
      <c r="H234" s="127"/>
      <c r="I234" s="127"/>
      <c r="J234" s="127"/>
      <c r="K234" s="127"/>
      <c r="L234" s="127"/>
      <c r="M234" s="127"/>
      <c r="N234" s="127"/>
      <c r="O234" s="127"/>
      <c r="P234" s="127"/>
      <c r="Q234" s="127"/>
      <c r="R234" s="127"/>
      <c r="S234" s="127"/>
      <c r="T234" s="127"/>
      <c r="U234" s="127"/>
    </row>
    <row r="235" spans="5:21" ht="15.75">
      <c r="E235" s="127"/>
      <c r="F235" s="127"/>
      <c r="G235" s="127"/>
      <c r="H235" s="127"/>
      <c r="I235" s="127"/>
      <c r="J235" s="127"/>
      <c r="K235" s="127"/>
      <c r="L235" s="127"/>
      <c r="M235" s="127"/>
      <c r="N235" s="127"/>
      <c r="O235" s="127"/>
      <c r="P235" s="127"/>
      <c r="Q235" s="127"/>
      <c r="R235" s="127"/>
      <c r="S235" s="127"/>
      <c r="T235" s="127"/>
      <c r="U235" s="127"/>
    </row>
    <row r="236" spans="5:21" ht="15.75">
      <c r="E236" s="127"/>
      <c r="F236" s="127"/>
      <c r="G236" s="127"/>
      <c r="H236" s="127"/>
      <c r="I236" s="127"/>
      <c r="J236" s="127"/>
      <c r="K236" s="127"/>
      <c r="L236" s="127"/>
      <c r="M236" s="127"/>
      <c r="N236" s="127"/>
      <c r="O236" s="127"/>
      <c r="P236" s="127"/>
      <c r="Q236" s="127"/>
      <c r="R236" s="127"/>
      <c r="S236" s="127"/>
      <c r="T236" s="127"/>
      <c r="U236" s="127"/>
    </row>
    <row r="237" spans="5:21" ht="15.75">
      <c r="E237" s="127"/>
      <c r="F237" s="127"/>
      <c r="G237" s="127"/>
      <c r="H237" s="127"/>
      <c r="I237" s="127"/>
      <c r="J237" s="127"/>
      <c r="K237" s="127"/>
      <c r="L237" s="127"/>
      <c r="M237" s="127"/>
      <c r="N237" s="127"/>
      <c r="O237" s="127"/>
      <c r="P237" s="127"/>
      <c r="Q237" s="127"/>
      <c r="R237" s="127"/>
      <c r="S237" s="127"/>
      <c r="T237" s="127"/>
      <c r="U237" s="127"/>
    </row>
    <row r="238" spans="5:21" ht="15.75">
      <c r="E238" s="127"/>
      <c r="F238" s="127"/>
      <c r="G238" s="127"/>
      <c r="H238" s="127"/>
      <c r="I238" s="127"/>
      <c r="J238" s="127"/>
      <c r="K238" s="127"/>
      <c r="L238" s="127"/>
      <c r="M238" s="127"/>
      <c r="N238" s="127"/>
      <c r="O238" s="127"/>
      <c r="P238" s="127"/>
      <c r="Q238" s="127"/>
      <c r="R238" s="127"/>
      <c r="S238" s="127"/>
      <c r="T238" s="127"/>
      <c r="U238" s="127"/>
    </row>
    <row r="239" spans="5:21" ht="15.75">
      <c r="E239" s="127"/>
      <c r="F239" s="127"/>
      <c r="G239" s="127"/>
      <c r="H239" s="127"/>
      <c r="I239" s="127"/>
      <c r="J239" s="127"/>
      <c r="K239" s="127"/>
      <c r="L239" s="127"/>
      <c r="M239" s="127"/>
      <c r="N239" s="127"/>
      <c r="O239" s="127"/>
      <c r="P239" s="127"/>
      <c r="Q239" s="127"/>
      <c r="R239" s="127"/>
      <c r="S239" s="127"/>
      <c r="T239" s="127"/>
      <c r="U239" s="127"/>
    </row>
    <row r="240" spans="5:21" ht="15.75">
      <c r="E240" s="127"/>
      <c r="F240" s="127"/>
      <c r="G240" s="127"/>
      <c r="H240" s="127"/>
      <c r="I240" s="127"/>
      <c r="J240" s="127"/>
      <c r="K240" s="127"/>
      <c r="L240" s="127"/>
      <c r="M240" s="127"/>
      <c r="N240" s="127"/>
      <c r="O240" s="127"/>
      <c r="P240" s="127"/>
      <c r="Q240" s="127"/>
      <c r="R240" s="127"/>
      <c r="S240" s="127"/>
      <c r="T240" s="127"/>
      <c r="U240" s="127"/>
    </row>
    <row r="241" spans="5:21" ht="15.75">
      <c r="E241" s="127"/>
      <c r="F241" s="127"/>
      <c r="G241" s="127"/>
      <c r="H241" s="127"/>
      <c r="I241" s="127"/>
      <c r="J241" s="127"/>
      <c r="K241" s="127"/>
      <c r="L241" s="127"/>
      <c r="M241" s="127"/>
      <c r="N241" s="127"/>
      <c r="O241" s="127"/>
      <c r="P241" s="127"/>
      <c r="Q241" s="127"/>
      <c r="R241" s="127"/>
      <c r="S241" s="127"/>
      <c r="T241" s="127"/>
      <c r="U241" s="127"/>
    </row>
    <row r="242" spans="5:21" ht="15.75">
      <c r="E242" s="127"/>
      <c r="F242" s="127"/>
      <c r="G242" s="127"/>
      <c r="H242" s="127"/>
      <c r="I242" s="127"/>
      <c r="J242" s="127"/>
      <c r="K242" s="127"/>
      <c r="L242" s="127"/>
      <c r="M242" s="127"/>
      <c r="N242" s="127"/>
      <c r="O242" s="127"/>
      <c r="P242" s="127"/>
      <c r="Q242" s="127"/>
      <c r="R242" s="127"/>
      <c r="S242" s="127"/>
      <c r="T242" s="127"/>
      <c r="U242" s="127"/>
    </row>
    <row r="243" spans="5:21" ht="15.75">
      <c r="E243" s="127"/>
      <c r="F243" s="127"/>
      <c r="G243" s="127"/>
      <c r="H243" s="127"/>
      <c r="I243" s="127"/>
      <c r="J243" s="127"/>
      <c r="K243" s="127"/>
      <c r="L243" s="127"/>
      <c r="M243" s="127"/>
      <c r="N243" s="127"/>
      <c r="O243" s="127"/>
      <c r="P243" s="127"/>
      <c r="Q243" s="127"/>
      <c r="R243" s="127"/>
      <c r="S243" s="127"/>
      <c r="T243" s="127"/>
      <c r="U243" s="127"/>
    </row>
    <row r="244" spans="5:21" ht="15.75">
      <c r="E244" s="127"/>
      <c r="F244" s="127"/>
      <c r="G244" s="127"/>
      <c r="H244" s="127"/>
      <c r="I244" s="127"/>
      <c r="J244" s="127"/>
      <c r="K244" s="127"/>
      <c r="L244" s="127"/>
      <c r="M244" s="127"/>
      <c r="N244" s="127"/>
      <c r="O244" s="127"/>
      <c r="P244" s="127"/>
      <c r="Q244" s="127"/>
      <c r="R244" s="127"/>
      <c r="S244" s="127"/>
      <c r="T244" s="127"/>
      <c r="U244" s="127"/>
    </row>
    <row r="245" spans="5:21" ht="15.75">
      <c r="E245" s="127"/>
      <c r="F245" s="127"/>
      <c r="G245" s="127"/>
      <c r="H245" s="127"/>
      <c r="I245" s="127"/>
      <c r="J245" s="127"/>
      <c r="K245" s="127"/>
      <c r="L245" s="127"/>
      <c r="M245" s="127"/>
      <c r="N245" s="127"/>
      <c r="O245" s="127"/>
      <c r="P245" s="127"/>
      <c r="Q245" s="127"/>
      <c r="R245" s="127"/>
      <c r="S245" s="127"/>
      <c r="T245" s="127"/>
      <c r="U245" s="127"/>
    </row>
    <row r="246" spans="5:21" ht="15.75">
      <c r="E246" s="127"/>
      <c r="F246" s="127"/>
      <c r="G246" s="127"/>
      <c r="H246" s="127"/>
      <c r="I246" s="127"/>
      <c r="J246" s="127"/>
      <c r="K246" s="127"/>
      <c r="L246" s="127"/>
      <c r="M246" s="127"/>
      <c r="N246" s="127"/>
      <c r="O246" s="127"/>
      <c r="P246" s="127"/>
      <c r="Q246" s="127"/>
      <c r="R246" s="127"/>
      <c r="S246" s="127"/>
      <c r="T246" s="127"/>
      <c r="U246" s="127"/>
    </row>
    <row r="247" spans="5:21" ht="15.75">
      <c r="E247" s="127"/>
      <c r="F247" s="127"/>
      <c r="G247" s="127"/>
      <c r="H247" s="127"/>
      <c r="I247" s="127"/>
      <c r="J247" s="127"/>
      <c r="K247" s="127"/>
      <c r="L247" s="127"/>
      <c r="M247" s="127"/>
      <c r="N247" s="127"/>
      <c r="O247" s="127"/>
      <c r="P247" s="127"/>
      <c r="Q247" s="127"/>
      <c r="R247" s="127"/>
      <c r="S247" s="127"/>
      <c r="T247" s="127"/>
      <c r="U247" s="127"/>
    </row>
    <row r="248" spans="5:21" ht="15.75">
      <c r="E248" s="127"/>
      <c r="F248" s="127"/>
      <c r="G248" s="127"/>
      <c r="H248" s="127"/>
      <c r="I248" s="127"/>
      <c r="J248" s="127"/>
      <c r="K248" s="127"/>
      <c r="L248" s="127"/>
      <c r="M248" s="127"/>
      <c r="N248" s="127"/>
      <c r="O248" s="127"/>
      <c r="P248" s="127"/>
      <c r="Q248" s="127"/>
      <c r="R248" s="127"/>
      <c r="S248" s="127"/>
      <c r="T248" s="127"/>
      <c r="U248" s="127"/>
    </row>
    <row r="249" spans="5:21" ht="15.75">
      <c r="E249" s="127"/>
      <c r="F249" s="127"/>
      <c r="G249" s="127"/>
      <c r="H249" s="127"/>
      <c r="I249" s="127"/>
      <c r="J249" s="127"/>
      <c r="K249" s="127"/>
      <c r="L249" s="127"/>
      <c r="M249" s="127"/>
      <c r="N249" s="127"/>
      <c r="O249" s="127"/>
      <c r="P249" s="127"/>
      <c r="Q249" s="127"/>
      <c r="R249" s="127"/>
      <c r="S249" s="127"/>
      <c r="T249" s="127"/>
      <c r="U249" s="127"/>
    </row>
    <row r="250" spans="5:21" ht="15.75">
      <c r="E250" s="127"/>
      <c r="F250" s="127"/>
      <c r="G250" s="127"/>
      <c r="H250" s="127"/>
      <c r="I250" s="127"/>
      <c r="J250" s="127"/>
      <c r="K250" s="127"/>
      <c r="L250" s="127"/>
      <c r="M250" s="127"/>
      <c r="N250" s="127"/>
      <c r="O250" s="127"/>
      <c r="P250" s="127"/>
      <c r="Q250" s="127"/>
      <c r="R250" s="127"/>
      <c r="S250" s="127"/>
      <c r="T250" s="127"/>
      <c r="U250" s="127"/>
    </row>
    <row r="251" spans="5:21" ht="15.75">
      <c r="E251" s="127"/>
      <c r="F251" s="127"/>
      <c r="G251" s="127"/>
      <c r="H251" s="127"/>
      <c r="I251" s="127"/>
      <c r="J251" s="127"/>
      <c r="K251" s="127"/>
      <c r="L251" s="127"/>
      <c r="M251" s="127"/>
      <c r="N251" s="127"/>
      <c r="O251" s="127"/>
      <c r="P251" s="127"/>
      <c r="Q251" s="127"/>
      <c r="R251" s="127"/>
      <c r="S251" s="127"/>
      <c r="T251" s="127"/>
      <c r="U251" s="127"/>
    </row>
    <row r="252" spans="5:21" ht="15.75">
      <c r="E252" s="127"/>
      <c r="F252" s="127"/>
      <c r="G252" s="127"/>
      <c r="H252" s="127"/>
      <c r="I252" s="127"/>
      <c r="J252" s="127"/>
      <c r="K252" s="127"/>
      <c r="L252" s="127"/>
      <c r="M252" s="127"/>
      <c r="N252" s="127"/>
      <c r="O252" s="127"/>
      <c r="P252" s="127"/>
      <c r="Q252" s="127"/>
      <c r="R252" s="127"/>
      <c r="S252" s="127"/>
      <c r="T252" s="127"/>
      <c r="U252" s="127"/>
    </row>
    <row r="253" spans="5:21" ht="15.75">
      <c r="E253" s="127"/>
      <c r="F253" s="127"/>
      <c r="G253" s="127"/>
      <c r="H253" s="127"/>
      <c r="I253" s="127"/>
      <c r="J253" s="127"/>
      <c r="K253" s="127"/>
      <c r="L253" s="127"/>
      <c r="M253" s="127"/>
      <c r="N253" s="127"/>
      <c r="O253" s="127"/>
      <c r="P253" s="127"/>
      <c r="Q253" s="127"/>
      <c r="R253" s="127"/>
      <c r="S253" s="127"/>
      <c r="T253" s="127"/>
      <c r="U253" s="127"/>
    </row>
    <row r="254" spans="5:21" ht="15.75">
      <c r="E254" s="127"/>
      <c r="F254" s="127"/>
      <c r="G254" s="127"/>
      <c r="H254" s="127"/>
      <c r="I254" s="127"/>
      <c r="J254" s="127"/>
      <c r="K254" s="127"/>
      <c r="L254" s="127"/>
      <c r="M254" s="127"/>
      <c r="N254" s="127"/>
      <c r="O254" s="127"/>
      <c r="P254" s="127"/>
      <c r="Q254" s="127"/>
      <c r="R254" s="127"/>
      <c r="S254" s="127"/>
      <c r="T254" s="127"/>
      <c r="U254" s="127"/>
    </row>
    <row r="255" spans="5:21" ht="15.75">
      <c r="E255" s="127"/>
      <c r="F255" s="127"/>
      <c r="G255" s="127"/>
      <c r="H255" s="127"/>
      <c r="I255" s="127"/>
      <c r="J255" s="127"/>
      <c r="K255" s="127"/>
      <c r="L255" s="127"/>
      <c r="M255" s="127"/>
      <c r="N255" s="127"/>
      <c r="O255" s="127"/>
      <c r="P255" s="127"/>
      <c r="Q255" s="127"/>
      <c r="R255" s="127"/>
      <c r="S255" s="127"/>
      <c r="T255" s="127"/>
      <c r="U255" s="127"/>
    </row>
    <row r="256" spans="5:21" ht="15.75">
      <c r="E256" s="127"/>
      <c r="F256" s="127"/>
      <c r="G256" s="127"/>
      <c r="H256" s="127"/>
      <c r="I256" s="127"/>
      <c r="J256" s="127"/>
      <c r="K256" s="127"/>
      <c r="L256" s="127"/>
      <c r="M256" s="127"/>
      <c r="N256" s="127"/>
      <c r="O256" s="127"/>
      <c r="P256" s="127"/>
      <c r="Q256" s="127"/>
      <c r="R256" s="127"/>
      <c r="S256" s="127"/>
      <c r="T256" s="127"/>
      <c r="U256" s="127"/>
    </row>
    <row r="257" spans="5:21" ht="15.75">
      <c r="E257" s="127"/>
      <c r="F257" s="127"/>
      <c r="G257" s="127"/>
      <c r="H257" s="127"/>
      <c r="I257" s="127"/>
      <c r="J257" s="127"/>
      <c r="K257" s="127"/>
      <c r="L257" s="127"/>
      <c r="M257" s="127"/>
      <c r="N257" s="127"/>
      <c r="O257" s="127"/>
      <c r="P257" s="127"/>
      <c r="Q257" s="127"/>
      <c r="R257" s="127"/>
      <c r="S257" s="127"/>
      <c r="T257" s="127"/>
      <c r="U257" s="127"/>
    </row>
    <row r="258" spans="5:21" ht="15.75">
      <c r="E258" s="127"/>
      <c r="F258" s="127"/>
      <c r="G258" s="127"/>
      <c r="H258" s="127"/>
      <c r="I258" s="127"/>
      <c r="J258" s="127"/>
      <c r="K258" s="127"/>
      <c r="L258" s="127"/>
      <c r="M258" s="127"/>
      <c r="N258" s="127"/>
      <c r="O258" s="127"/>
      <c r="P258" s="127"/>
      <c r="Q258" s="127"/>
      <c r="R258" s="127"/>
      <c r="S258" s="127"/>
      <c r="T258" s="127"/>
      <c r="U258" s="127"/>
    </row>
    <row r="259" spans="5:21" ht="15.75">
      <c r="E259" s="127"/>
      <c r="F259" s="127"/>
      <c r="G259" s="127"/>
      <c r="H259" s="127"/>
      <c r="I259" s="127"/>
      <c r="J259" s="127"/>
      <c r="K259" s="127"/>
      <c r="L259" s="127"/>
      <c r="M259" s="127"/>
      <c r="N259" s="127"/>
      <c r="O259" s="127"/>
      <c r="P259" s="127"/>
      <c r="Q259" s="127"/>
      <c r="R259" s="127"/>
      <c r="S259" s="127"/>
      <c r="T259" s="127"/>
      <c r="U259" s="127"/>
    </row>
    <row r="260" spans="5:21" ht="15.75">
      <c r="E260" s="127"/>
      <c r="F260" s="127"/>
      <c r="G260" s="127"/>
      <c r="H260" s="127"/>
      <c r="I260" s="127"/>
      <c r="J260" s="127"/>
      <c r="K260" s="127"/>
      <c r="L260" s="127"/>
      <c r="M260" s="127"/>
      <c r="N260" s="127"/>
      <c r="O260" s="127"/>
      <c r="P260" s="127"/>
      <c r="Q260" s="127"/>
      <c r="R260" s="127"/>
      <c r="S260" s="127"/>
      <c r="T260" s="127"/>
      <c r="U260" s="127"/>
    </row>
    <row r="261" spans="5:21" ht="15.75">
      <c r="E261" s="127"/>
      <c r="F261" s="127"/>
      <c r="G261" s="127"/>
      <c r="H261" s="127"/>
      <c r="I261" s="127"/>
      <c r="J261" s="127"/>
      <c r="K261" s="127"/>
      <c r="L261" s="127"/>
      <c r="M261" s="127"/>
      <c r="N261" s="127"/>
      <c r="O261" s="127"/>
      <c r="P261" s="127"/>
      <c r="Q261" s="127"/>
      <c r="R261" s="127"/>
      <c r="S261" s="127"/>
      <c r="T261" s="127"/>
      <c r="U261" s="127"/>
    </row>
    <row r="262" spans="5:21" ht="15.75">
      <c r="E262" s="127"/>
      <c r="F262" s="127"/>
      <c r="G262" s="127"/>
      <c r="H262" s="127"/>
      <c r="I262" s="127"/>
      <c r="J262" s="127"/>
      <c r="K262" s="127"/>
      <c r="L262" s="127"/>
      <c r="M262" s="127"/>
      <c r="N262" s="127"/>
      <c r="O262" s="127"/>
      <c r="P262" s="127"/>
      <c r="Q262" s="127"/>
      <c r="R262" s="127"/>
      <c r="S262" s="127"/>
      <c r="T262" s="127"/>
      <c r="U262" s="127"/>
    </row>
    <row r="263" spans="5:21" ht="15.75">
      <c r="E263" s="127"/>
      <c r="F263" s="127"/>
      <c r="G263" s="127"/>
      <c r="H263" s="127"/>
      <c r="I263" s="127"/>
      <c r="J263" s="127"/>
      <c r="K263" s="127"/>
      <c r="L263" s="127"/>
      <c r="M263" s="127"/>
      <c r="N263" s="127"/>
      <c r="O263" s="127"/>
      <c r="P263" s="127"/>
      <c r="Q263" s="127"/>
      <c r="R263" s="127"/>
      <c r="S263" s="127"/>
      <c r="T263" s="127"/>
      <c r="U263" s="127"/>
    </row>
    <row r="264" spans="5:21" ht="15.75">
      <c r="E264" s="127"/>
      <c r="F264" s="127"/>
      <c r="G264" s="127"/>
      <c r="H264" s="127"/>
      <c r="I264" s="127"/>
      <c r="J264" s="127"/>
      <c r="K264" s="127"/>
      <c r="L264" s="127"/>
      <c r="M264" s="127"/>
      <c r="N264" s="127"/>
      <c r="O264" s="127"/>
      <c r="P264" s="127"/>
      <c r="Q264" s="127"/>
      <c r="R264" s="127"/>
      <c r="S264" s="127"/>
      <c r="T264" s="127"/>
      <c r="U264" s="127"/>
    </row>
    <row r="265" spans="5:21" ht="15.75">
      <c r="E265" s="127"/>
      <c r="F265" s="127"/>
      <c r="G265" s="127"/>
      <c r="H265" s="127"/>
      <c r="I265" s="127"/>
      <c r="J265" s="127"/>
      <c r="K265" s="127"/>
      <c r="L265" s="127"/>
      <c r="M265" s="127"/>
      <c r="N265" s="127"/>
      <c r="O265" s="127"/>
      <c r="P265" s="127"/>
      <c r="Q265" s="127"/>
      <c r="R265" s="127"/>
      <c r="S265" s="127"/>
      <c r="T265" s="127"/>
      <c r="U265" s="127"/>
    </row>
    <row r="266" spans="5:21" ht="15.75">
      <c r="E266" s="127"/>
      <c r="F266" s="127"/>
      <c r="G266" s="127"/>
      <c r="H266" s="127"/>
      <c r="I266" s="127"/>
      <c r="J266" s="127"/>
      <c r="K266" s="127"/>
      <c r="L266" s="127"/>
      <c r="M266" s="127"/>
      <c r="N266" s="127"/>
      <c r="O266" s="127"/>
      <c r="P266" s="127"/>
      <c r="Q266" s="127"/>
      <c r="R266" s="127"/>
      <c r="S266" s="127"/>
      <c r="T266" s="127"/>
      <c r="U266" s="127"/>
    </row>
    <row r="267" spans="5:21" ht="15.75">
      <c r="E267" s="127"/>
      <c r="F267" s="127"/>
      <c r="G267" s="127"/>
      <c r="H267" s="127"/>
      <c r="I267" s="127"/>
      <c r="J267" s="127"/>
      <c r="K267" s="127"/>
      <c r="L267" s="127"/>
      <c r="M267" s="127"/>
      <c r="N267" s="127"/>
      <c r="O267" s="127"/>
      <c r="P267" s="127"/>
      <c r="Q267" s="127"/>
      <c r="R267" s="127"/>
      <c r="S267" s="127"/>
      <c r="T267" s="127"/>
      <c r="U267" s="127"/>
    </row>
    <row r="268" spans="5:21" ht="15.75">
      <c r="E268" s="127"/>
      <c r="F268" s="127"/>
      <c r="G268" s="127"/>
      <c r="H268" s="127"/>
      <c r="I268" s="127"/>
      <c r="J268" s="127"/>
      <c r="K268" s="127"/>
      <c r="L268" s="127"/>
      <c r="M268" s="127"/>
      <c r="N268" s="127"/>
      <c r="O268" s="127"/>
      <c r="P268" s="127"/>
      <c r="Q268" s="127"/>
      <c r="R268" s="127"/>
      <c r="S268" s="127"/>
      <c r="T268" s="127"/>
      <c r="U268" s="127"/>
    </row>
    <row r="269" spans="5:21" ht="15.75">
      <c r="E269" s="127"/>
      <c r="F269" s="127"/>
      <c r="G269" s="127"/>
      <c r="H269" s="127"/>
      <c r="I269" s="127"/>
      <c r="J269" s="127"/>
      <c r="K269" s="127"/>
      <c r="L269" s="127"/>
      <c r="M269" s="127"/>
      <c r="N269" s="127"/>
      <c r="O269" s="127"/>
      <c r="P269" s="127"/>
      <c r="Q269" s="127"/>
      <c r="R269" s="127"/>
      <c r="S269" s="127"/>
      <c r="T269" s="127"/>
      <c r="U269" s="127"/>
    </row>
    <row r="270" spans="5:21" ht="15.75">
      <c r="E270" s="127"/>
      <c r="F270" s="127"/>
      <c r="G270" s="127"/>
      <c r="H270" s="127"/>
      <c r="I270" s="127"/>
      <c r="J270" s="127"/>
      <c r="K270" s="127"/>
      <c r="L270" s="127"/>
      <c r="M270" s="127"/>
      <c r="N270" s="127"/>
      <c r="O270" s="127"/>
      <c r="P270" s="127"/>
      <c r="Q270" s="127"/>
      <c r="R270" s="127"/>
      <c r="S270" s="127"/>
      <c r="T270" s="127"/>
      <c r="U270" s="127"/>
    </row>
    <row r="271" spans="5:21" ht="15.75">
      <c r="E271" s="127"/>
      <c r="F271" s="127"/>
      <c r="G271" s="127"/>
      <c r="H271" s="127"/>
      <c r="I271" s="127"/>
      <c r="J271" s="127"/>
      <c r="K271" s="127"/>
      <c r="L271" s="127"/>
      <c r="M271" s="127"/>
      <c r="N271" s="127"/>
      <c r="O271" s="127"/>
      <c r="P271" s="127"/>
      <c r="Q271" s="127"/>
      <c r="R271" s="127"/>
      <c r="S271" s="127"/>
      <c r="T271" s="127"/>
      <c r="U271" s="127"/>
    </row>
    <row r="272" spans="5:21" ht="15.75">
      <c r="E272" s="127"/>
      <c r="F272" s="127"/>
      <c r="G272" s="127"/>
      <c r="H272" s="127"/>
      <c r="I272" s="127"/>
      <c r="J272" s="127"/>
      <c r="K272" s="127"/>
      <c r="L272" s="127"/>
      <c r="M272" s="127"/>
      <c r="N272" s="127"/>
      <c r="O272" s="127"/>
      <c r="P272" s="127"/>
      <c r="Q272" s="127"/>
      <c r="R272" s="127"/>
      <c r="S272" s="127"/>
      <c r="T272" s="127"/>
      <c r="U272" s="127"/>
    </row>
    <row r="273" spans="5:21" ht="15.75">
      <c r="E273" s="127"/>
      <c r="F273" s="127"/>
      <c r="G273" s="127"/>
      <c r="H273" s="127"/>
      <c r="I273" s="127"/>
      <c r="J273" s="127"/>
      <c r="K273" s="127"/>
      <c r="L273" s="127"/>
      <c r="M273" s="127"/>
      <c r="N273" s="127"/>
      <c r="O273" s="127"/>
      <c r="P273" s="127"/>
      <c r="Q273" s="127"/>
      <c r="R273" s="127"/>
      <c r="S273" s="127"/>
      <c r="T273" s="127"/>
      <c r="U273" s="127"/>
    </row>
    <row r="274" spans="5:21" ht="15.75">
      <c r="E274" s="127"/>
      <c r="F274" s="127"/>
      <c r="G274" s="127"/>
      <c r="H274" s="127"/>
      <c r="I274" s="127"/>
      <c r="J274" s="127"/>
      <c r="K274" s="127"/>
      <c r="L274" s="127"/>
      <c r="M274" s="127"/>
      <c r="N274" s="127"/>
      <c r="O274" s="127"/>
      <c r="P274" s="127"/>
      <c r="Q274" s="127"/>
      <c r="R274" s="127"/>
      <c r="S274" s="127"/>
      <c r="T274" s="127"/>
      <c r="U274" s="127"/>
    </row>
    <row r="275" spans="5:21" ht="15.75">
      <c r="E275" s="127"/>
      <c r="F275" s="127"/>
      <c r="G275" s="127"/>
      <c r="H275" s="127"/>
      <c r="I275" s="127"/>
      <c r="J275" s="127"/>
      <c r="K275" s="127"/>
      <c r="L275" s="127"/>
      <c r="M275" s="127"/>
      <c r="N275" s="127"/>
      <c r="O275" s="127"/>
      <c r="P275" s="127"/>
      <c r="Q275" s="127"/>
      <c r="R275" s="127"/>
      <c r="S275" s="127"/>
      <c r="T275" s="127"/>
      <c r="U275" s="127"/>
    </row>
    <row r="276" spans="5:21" ht="15.75">
      <c r="E276" s="127"/>
      <c r="F276" s="127"/>
      <c r="G276" s="127"/>
      <c r="H276" s="127"/>
      <c r="I276" s="127"/>
      <c r="J276" s="127"/>
      <c r="K276" s="127"/>
      <c r="L276" s="127"/>
      <c r="M276" s="127"/>
      <c r="N276" s="127"/>
      <c r="O276" s="127"/>
      <c r="P276" s="127"/>
      <c r="Q276" s="127"/>
      <c r="R276" s="127"/>
      <c r="S276" s="127"/>
      <c r="T276" s="127"/>
      <c r="U276" s="127"/>
    </row>
    <row r="277" spans="5:21" ht="15.75">
      <c r="E277" s="127"/>
      <c r="F277" s="127"/>
      <c r="G277" s="127"/>
      <c r="H277" s="127"/>
      <c r="I277" s="127"/>
      <c r="J277" s="127"/>
      <c r="K277" s="127"/>
      <c r="L277" s="127"/>
      <c r="M277" s="127"/>
      <c r="N277" s="127"/>
      <c r="O277" s="127"/>
      <c r="P277" s="127"/>
      <c r="Q277" s="127"/>
      <c r="R277" s="127"/>
      <c r="S277" s="127"/>
      <c r="T277" s="127"/>
      <c r="U277" s="127"/>
    </row>
    <row r="278" spans="5:21" ht="15.75">
      <c r="E278" s="127"/>
      <c r="F278" s="127"/>
      <c r="G278" s="127"/>
      <c r="H278" s="127"/>
      <c r="I278" s="127"/>
      <c r="J278" s="127"/>
      <c r="K278" s="127"/>
      <c r="L278" s="127"/>
      <c r="M278" s="127"/>
      <c r="N278" s="127"/>
      <c r="O278" s="127"/>
      <c r="P278" s="127"/>
      <c r="Q278" s="127"/>
      <c r="R278" s="127"/>
      <c r="S278" s="127"/>
      <c r="T278" s="127"/>
      <c r="U278" s="127"/>
    </row>
    <row r="279" spans="5:21" ht="15.75">
      <c r="E279" s="127"/>
      <c r="F279" s="127"/>
      <c r="G279" s="127"/>
      <c r="H279" s="127"/>
      <c r="I279" s="127"/>
      <c r="J279" s="127"/>
      <c r="K279" s="127"/>
      <c r="L279" s="127"/>
      <c r="M279" s="127"/>
      <c r="N279" s="127"/>
      <c r="O279" s="127"/>
      <c r="P279" s="127"/>
      <c r="Q279" s="127"/>
      <c r="R279" s="127"/>
      <c r="S279" s="127"/>
      <c r="T279" s="127"/>
      <c r="U279" s="127"/>
    </row>
    <row r="280" spans="5:21" ht="15.75">
      <c r="E280" s="127"/>
      <c r="F280" s="127"/>
      <c r="G280" s="127"/>
      <c r="H280" s="127"/>
      <c r="I280" s="127"/>
      <c r="J280" s="127"/>
      <c r="K280" s="127"/>
      <c r="L280" s="127"/>
      <c r="M280" s="127"/>
      <c r="N280" s="127"/>
      <c r="O280" s="127"/>
      <c r="P280" s="127"/>
      <c r="Q280" s="127"/>
      <c r="R280" s="127"/>
      <c r="S280" s="127"/>
      <c r="T280" s="127"/>
      <c r="U280" s="127"/>
    </row>
    <row r="281" spans="5:21" ht="15.75">
      <c r="E281" s="127"/>
      <c r="F281" s="127"/>
      <c r="G281" s="127"/>
      <c r="H281" s="127"/>
      <c r="I281" s="127"/>
      <c r="J281" s="127"/>
      <c r="K281" s="127"/>
      <c r="L281" s="127"/>
      <c r="M281" s="127"/>
      <c r="N281" s="127"/>
      <c r="O281" s="127"/>
      <c r="P281" s="127"/>
      <c r="Q281" s="127"/>
      <c r="R281" s="127"/>
      <c r="S281" s="127"/>
      <c r="T281" s="127"/>
      <c r="U281" s="127"/>
    </row>
    <row r="282" spans="5:21" ht="15.75">
      <c r="E282" s="127"/>
      <c r="F282" s="127"/>
      <c r="G282" s="127"/>
      <c r="H282" s="127"/>
      <c r="I282" s="127"/>
      <c r="J282" s="127"/>
      <c r="K282" s="127"/>
      <c r="L282" s="127"/>
      <c r="M282" s="127"/>
      <c r="N282" s="127"/>
      <c r="O282" s="127"/>
      <c r="P282" s="127"/>
      <c r="Q282" s="127"/>
      <c r="R282" s="127"/>
      <c r="S282" s="127"/>
      <c r="T282" s="127"/>
      <c r="U282" s="127"/>
    </row>
    <row r="283" spans="5:21" ht="15.75">
      <c r="E283" s="127"/>
      <c r="F283" s="127"/>
      <c r="G283" s="127"/>
      <c r="H283" s="127"/>
      <c r="I283" s="127"/>
      <c r="J283" s="127"/>
      <c r="K283" s="127"/>
      <c r="L283" s="127"/>
      <c r="M283" s="127"/>
      <c r="N283" s="127"/>
      <c r="O283" s="127"/>
      <c r="P283" s="127"/>
      <c r="Q283" s="127"/>
      <c r="R283" s="127"/>
      <c r="S283" s="127"/>
      <c r="T283" s="127"/>
      <c r="U283" s="127"/>
    </row>
    <row r="284" spans="5:21" ht="15.75">
      <c r="E284" s="127"/>
      <c r="F284" s="127"/>
      <c r="G284" s="127"/>
      <c r="H284" s="127"/>
      <c r="I284" s="127"/>
      <c r="J284" s="127"/>
      <c r="K284" s="127"/>
      <c r="L284" s="127"/>
      <c r="M284" s="127"/>
      <c r="N284" s="127"/>
      <c r="O284" s="127"/>
      <c r="P284" s="127"/>
      <c r="Q284" s="127"/>
      <c r="R284" s="127"/>
      <c r="S284" s="127"/>
      <c r="T284" s="127"/>
      <c r="U284" s="127"/>
    </row>
    <row r="285" spans="5:21" ht="15.75">
      <c r="E285" s="127"/>
      <c r="F285" s="127"/>
      <c r="G285" s="127"/>
      <c r="H285" s="127"/>
      <c r="I285" s="127"/>
      <c r="J285" s="127"/>
      <c r="K285" s="127"/>
      <c r="L285" s="127"/>
      <c r="M285" s="127"/>
      <c r="N285" s="127"/>
      <c r="O285" s="127"/>
      <c r="P285" s="127"/>
      <c r="Q285" s="127"/>
      <c r="R285" s="127"/>
      <c r="S285" s="127"/>
      <c r="T285" s="127"/>
      <c r="U285" s="127"/>
    </row>
    <row r="286" spans="5:21" ht="15.75">
      <c r="E286" s="127"/>
      <c r="F286" s="127"/>
      <c r="G286" s="127"/>
      <c r="H286" s="127"/>
      <c r="I286" s="127"/>
      <c r="J286" s="127"/>
      <c r="K286" s="127"/>
      <c r="L286" s="127"/>
      <c r="M286" s="127"/>
      <c r="N286" s="127"/>
      <c r="O286" s="127"/>
      <c r="P286" s="127"/>
      <c r="Q286" s="127"/>
      <c r="R286" s="127"/>
      <c r="S286" s="127"/>
      <c r="T286" s="127"/>
      <c r="U286" s="127"/>
    </row>
    <row r="287" spans="5:21" ht="15.75">
      <c r="E287" s="127"/>
      <c r="F287" s="127"/>
      <c r="G287" s="127"/>
      <c r="H287" s="127"/>
      <c r="I287" s="127"/>
      <c r="J287" s="127"/>
      <c r="K287" s="127"/>
      <c r="L287" s="127"/>
      <c r="M287" s="127"/>
      <c r="N287" s="127"/>
      <c r="O287" s="127"/>
      <c r="P287" s="127"/>
      <c r="Q287" s="127"/>
      <c r="R287" s="127"/>
      <c r="S287" s="127"/>
      <c r="T287" s="127"/>
      <c r="U287" s="127"/>
    </row>
    <row r="288" spans="5:21" ht="15.75">
      <c r="E288" s="127"/>
      <c r="F288" s="127"/>
      <c r="G288" s="127"/>
      <c r="H288" s="127"/>
      <c r="I288" s="127"/>
      <c r="J288" s="127"/>
      <c r="K288" s="127"/>
      <c r="L288" s="127"/>
      <c r="M288" s="127"/>
      <c r="N288" s="127"/>
      <c r="O288" s="127"/>
      <c r="P288" s="127"/>
      <c r="Q288" s="127"/>
      <c r="R288" s="127"/>
      <c r="S288" s="127"/>
      <c r="T288" s="127"/>
      <c r="U288" s="127"/>
    </row>
    <row r="289" spans="5:21" ht="15.75">
      <c r="E289" s="127"/>
      <c r="F289" s="127"/>
      <c r="G289" s="127"/>
      <c r="H289" s="127"/>
      <c r="I289" s="127"/>
      <c r="J289" s="127"/>
      <c r="K289" s="127"/>
      <c r="L289" s="127"/>
      <c r="M289" s="127"/>
      <c r="N289" s="127"/>
      <c r="O289" s="127"/>
      <c r="P289" s="127"/>
      <c r="Q289" s="127"/>
      <c r="R289" s="127"/>
      <c r="S289" s="127"/>
      <c r="T289" s="127"/>
      <c r="U289" s="127"/>
    </row>
    <row r="290" spans="5:21" ht="15.75">
      <c r="E290" s="127"/>
      <c r="F290" s="127"/>
      <c r="G290" s="127"/>
      <c r="H290" s="127"/>
      <c r="I290" s="127"/>
      <c r="J290" s="127"/>
      <c r="K290" s="127"/>
      <c r="L290" s="127"/>
      <c r="M290" s="127"/>
      <c r="N290" s="127"/>
      <c r="O290" s="127"/>
      <c r="P290" s="127"/>
      <c r="Q290" s="127"/>
      <c r="R290" s="127"/>
      <c r="S290" s="127"/>
      <c r="T290" s="127"/>
      <c r="U290" s="127"/>
    </row>
    <row r="291" spans="5:21" ht="15.75">
      <c r="E291" s="127"/>
      <c r="F291" s="127"/>
      <c r="G291" s="127"/>
      <c r="H291" s="127"/>
      <c r="I291" s="127"/>
      <c r="J291" s="127"/>
      <c r="K291" s="127"/>
      <c r="L291" s="127"/>
      <c r="M291" s="127"/>
      <c r="N291" s="127"/>
      <c r="O291" s="127"/>
      <c r="P291" s="127"/>
      <c r="Q291" s="127"/>
      <c r="R291" s="127"/>
      <c r="S291" s="127"/>
      <c r="T291" s="127"/>
      <c r="U291" s="127"/>
    </row>
    <row r="292" spans="5:21" ht="15.75">
      <c r="E292" s="127"/>
      <c r="F292" s="127"/>
      <c r="G292" s="127"/>
      <c r="H292" s="127"/>
      <c r="I292" s="127"/>
      <c r="J292" s="127"/>
      <c r="K292" s="127"/>
      <c r="L292" s="127"/>
      <c r="M292" s="127"/>
      <c r="N292" s="127"/>
      <c r="O292" s="127"/>
      <c r="P292" s="127"/>
      <c r="Q292" s="127"/>
      <c r="R292" s="127"/>
      <c r="S292" s="127"/>
      <c r="T292" s="127"/>
      <c r="U292" s="127"/>
    </row>
    <row r="293" spans="5:21" ht="15.75">
      <c r="E293" s="127"/>
      <c r="F293" s="127"/>
      <c r="G293" s="127"/>
      <c r="H293" s="127"/>
      <c r="I293" s="127"/>
      <c r="J293" s="127"/>
      <c r="K293" s="127"/>
      <c r="L293" s="127"/>
      <c r="M293" s="127"/>
      <c r="N293" s="127"/>
      <c r="O293" s="127"/>
      <c r="P293" s="127"/>
      <c r="Q293" s="127"/>
      <c r="R293" s="127"/>
      <c r="S293" s="127"/>
      <c r="T293" s="127"/>
      <c r="U293" s="127"/>
    </row>
    <row r="294" spans="5:21" ht="15.75">
      <c r="E294" s="127"/>
      <c r="F294" s="127"/>
      <c r="G294" s="127"/>
      <c r="H294" s="127"/>
      <c r="I294" s="127"/>
      <c r="J294" s="127"/>
      <c r="K294" s="127"/>
      <c r="L294" s="127"/>
      <c r="M294" s="127"/>
      <c r="N294" s="127"/>
      <c r="O294" s="127"/>
      <c r="P294" s="127"/>
      <c r="Q294" s="127"/>
      <c r="R294" s="127"/>
      <c r="S294" s="127"/>
      <c r="T294" s="127"/>
      <c r="U294" s="127"/>
    </row>
    <row r="295" spans="5:21" ht="15.75">
      <c r="E295" s="127"/>
      <c r="F295" s="127"/>
      <c r="G295" s="127"/>
      <c r="H295" s="127"/>
      <c r="I295" s="127"/>
      <c r="J295" s="127"/>
      <c r="K295" s="127"/>
      <c r="L295" s="127"/>
      <c r="M295" s="127"/>
      <c r="N295" s="127"/>
      <c r="O295" s="127"/>
      <c r="P295" s="127"/>
      <c r="Q295" s="127"/>
      <c r="R295" s="127"/>
      <c r="S295" s="127"/>
      <c r="T295" s="127"/>
      <c r="U295" s="127"/>
    </row>
    <row r="296" spans="5:21" ht="15.75">
      <c r="E296" s="127"/>
      <c r="F296" s="127"/>
      <c r="G296" s="127"/>
      <c r="H296" s="127"/>
      <c r="I296" s="127"/>
      <c r="J296" s="127"/>
      <c r="K296" s="127"/>
      <c r="L296" s="127"/>
      <c r="M296" s="127"/>
      <c r="N296" s="127"/>
      <c r="O296" s="127"/>
      <c r="P296" s="127"/>
      <c r="Q296" s="127"/>
      <c r="R296" s="127"/>
      <c r="S296" s="127"/>
      <c r="T296" s="127"/>
      <c r="U296" s="127"/>
    </row>
    <row r="297" spans="5:21" ht="15.75">
      <c r="E297" s="127"/>
      <c r="F297" s="127"/>
      <c r="G297" s="127"/>
      <c r="H297" s="127"/>
      <c r="I297" s="127"/>
      <c r="J297" s="127"/>
      <c r="K297" s="127"/>
      <c r="L297" s="127"/>
      <c r="M297" s="127"/>
      <c r="N297" s="127"/>
      <c r="O297" s="127"/>
      <c r="P297" s="127"/>
      <c r="Q297" s="127"/>
      <c r="R297" s="127"/>
      <c r="S297" s="127"/>
      <c r="T297" s="127"/>
      <c r="U297" s="127"/>
    </row>
    <row r="298" spans="5:21" ht="15.75">
      <c r="E298" s="127"/>
      <c r="F298" s="127"/>
      <c r="G298" s="127"/>
      <c r="H298" s="127"/>
      <c r="I298" s="127"/>
      <c r="J298" s="127"/>
      <c r="K298" s="127"/>
      <c r="L298" s="127"/>
      <c r="M298" s="127"/>
      <c r="N298" s="127"/>
      <c r="O298" s="127"/>
      <c r="P298" s="127"/>
      <c r="Q298" s="127"/>
      <c r="R298" s="127"/>
      <c r="S298" s="127"/>
      <c r="T298" s="127"/>
      <c r="U298" s="127"/>
    </row>
    <row r="299" spans="5:21" ht="15.75">
      <c r="E299" s="127"/>
      <c r="F299" s="127"/>
      <c r="G299" s="127"/>
      <c r="H299" s="127"/>
      <c r="I299" s="127"/>
      <c r="J299" s="127"/>
      <c r="K299" s="127"/>
      <c r="L299" s="127"/>
      <c r="M299" s="127"/>
      <c r="N299" s="127"/>
      <c r="O299" s="127"/>
      <c r="P299" s="127"/>
      <c r="Q299" s="127"/>
      <c r="R299" s="127"/>
      <c r="S299" s="127"/>
      <c r="T299" s="127"/>
      <c r="U299" s="127"/>
    </row>
    <row r="300" spans="5:21" ht="15.75">
      <c r="E300" s="127"/>
      <c r="F300" s="127"/>
      <c r="G300" s="127"/>
      <c r="H300" s="127"/>
      <c r="I300" s="127"/>
      <c r="J300" s="127"/>
      <c r="K300" s="127"/>
      <c r="L300" s="127"/>
      <c r="M300" s="127"/>
      <c r="N300" s="127"/>
      <c r="O300" s="127"/>
      <c r="P300" s="127"/>
      <c r="Q300" s="127"/>
      <c r="R300" s="127"/>
      <c r="S300" s="127"/>
      <c r="T300" s="127"/>
      <c r="U300" s="127"/>
    </row>
    <row r="301" spans="5:21" ht="15.75">
      <c r="E301" s="127"/>
      <c r="F301" s="127"/>
      <c r="G301" s="127"/>
      <c r="H301" s="127"/>
      <c r="I301" s="127"/>
      <c r="J301" s="127"/>
      <c r="K301" s="127"/>
      <c r="L301" s="127"/>
      <c r="M301" s="127"/>
      <c r="N301" s="127"/>
      <c r="O301" s="127"/>
      <c r="P301" s="127"/>
      <c r="Q301" s="127"/>
      <c r="R301" s="127"/>
      <c r="S301" s="127"/>
      <c r="T301" s="127"/>
      <c r="U301" s="127"/>
    </row>
    <row r="302" spans="5:21" ht="15.75">
      <c r="E302" s="127"/>
      <c r="F302" s="127"/>
      <c r="G302" s="127"/>
      <c r="H302" s="127"/>
      <c r="I302" s="127"/>
      <c r="J302" s="127"/>
      <c r="K302" s="127"/>
      <c r="L302" s="127"/>
      <c r="M302" s="127"/>
      <c r="N302" s="127"/>
      <c r="O302" s="127"/>
      <c r="P302" s="127"/>
      <c r="Q302" s="127"/>
      <c r="R302" s="127"/>
      <c r="S302" s="127"/>
      <c r="T302" s="127"/>
      <c r="U302" s="127"/>
    </row>
    <row r="303" spans="5:21" ht="15.75">
      <c r="E303" s="127"/>
      <c r="F303" s="127"/>
      <c r="G303" s="127"/>
      <c r="H303" s="127"/>
      <c r="I303" s="127"/>
      <c r="J303" s="127"/>
      <c r="K303" s="127"/>
      <c r="L303" s="127"/>
      <c r="M303" s="127"/>
      <c r="N303" s="127"/>
      <c r="O303" s="127"/>
      <c r="P303" s="127"/>
      <c r="Q303" s="127"/>
      <c r="R303" s="127"/>
      <c r="S303" s="127"/>
      <c r="T303" s="127"/>
      <c r="U303" s="127"/>
    </row>
    <row r="304" spans="5:21" ht="15.75">
      <c r="E304" s="127"/>
      <c r="F304" s="127"/>
      <c r="G304" s="127"/>
      <c r="H304" s="127"/>
      <c r="I304" s="127"/>
      <c r="J304" s="127"/>
      <c r="K304" s="127"/>
      <c r="L304" s="127"/>
      <c r="M304" s="127"/>
      <c r="N304" s="127"/>
      <c r="O304" s="127"/>
      <c r="P304" s="127"/>
      <c r="Q304" s="127"/>
      <c r="R304" s="127"/>
      <c r="S304" s="127"/>
      <c r="T304" s="127"/>
      <c r="U304" s="127"/>
    </row>
    <row r="305" spans="5:21" ht="15.75">
      <c r="E305" s="127"/>
      <c r="F305" s="127"/>
      <c r="G305" s="127"/>
      <c r="H305" s="127"/>
      <c r="I305" s="127"/>
      <c r="J305" s="127"/>
      <c r="K305" s="127"/>
      <c r="L305" s="127"/>
      <c r="M305" s="127"/>
      <c r="N305" s="127"/>
      <c r="O305" s="127"/>
      <c r="P305" s="127"/>
      <c r="Q305" s="127"/>
      <c r="R305" s="127"/>
      <c r="S305" s="127"/>
      <c r="T305" s="127"/>
      <c r="U305" s="127"/>
    </row>
    <row r="306" spans="5:21" ht="15.75">
      <c r="E306" s="127"/>
      <c r="F306" s="127"/>
      <c r="G306" s="127"/>
      <c r="H306" s="127"/>
      <c r="I306" s="127"/>
      <c r="J306" s="127"/>
      <c r="K306" s="127"/>
      <c r="L306" s="127"/>
      <c r="M306" s="127"/>
      <c r="N306" s="127"/>
      <c r="O306" s="127"/>
      <c r="P306" s="127"/>
      <c r="Q306" s="127"/>
      <c r="R306" s="127"/>
      <c r="S306" s="127"/>
      <c r="T306" s="127"/>
      <c r="U306" s="127"/>
    </row>
    <row r="307" spans="5:21" ht="15.75">
      <c r="E307" s="127"/>
      <c r="F307" s="127"/>
      <c r="G307" s="127"/>
      <c r="H307" s="127"/>
      <c r="I307" s="127"/>
      <c r="J307" s="127"/>
      <c r="K307" s="127"/>
      <c r="L307" s="127"/>
      <c r="M307" s="127"/>
      <c r="N307" s="127"/>
      <c r="O307" s="127"/>
      <c r="P307" s="127"/>
      <c r="Q307" s="127"/>
      <c r="R307" s="127"/>
      <c r="S307" s="127"/>
      <c r="T307" s="127"/>
      <c r="U307" s="127"/>
    </row>
    <row r="308" spans="5:21" ht="15.75">
      <c r="E308" s="127"/>
      <c r="F308" s="127"/>
      <c r="G308" s="127"/>
      <c r="H308" s="127"/>
      <c r="I308" s="127"/>
      <c r="J308" s="127"/>
      <c r="K308" s="127"/>
      <c r="L308" s="127"/>
      <c r="M308" s="127"/>
      <c r="N308" s="127"/>
      <c r="O308" s="127"/>
      <c r="P308" s="127"/>
      <c r="Q308" s="127"/>
      <c r="R308" s="127"/>
      <c r="S308" s="127"/>
      <c r="T308" s="127"/>
      <c r="U308" s="127"/>
    </row>
    <row r="309" spans="5:21" ht="15.75">
      <c r="E309" s="127"/>
      <c r="F309" s="127"/>
      <c r="G309" s="127"/>
      <c r="H309" s="127"/>
      <c r="I309" s="127"/>
      <c r="J309" s="127"/>
      <c r="K309" s="127"/>
      <c r="L309" s="127"/>
      <c r="M309" s="127"/>
      <c r="N309" s="127"/>
      <c r="O309" s="127"/>
      <c r="P309" s="127"/>
      <c r="Q309" s="127"/>
      <c r="R309" s="127"/>
      <c r="S309" s="127"/>
      <c r="T309" s="127"/>
      <c r="U309" s="127"/>
    </row>
    <row r="310" spans="5:21" ht="15.75">
      <c r="E310" s="127"/>
      <c r="F310" s="127"/>
      <c r="G310" s="127"/>
      <c r="H310" s="127"/>
      <c r="I310" s="127"/>
      <c r="J310" s="127"/>
      <c r="K310" s="127"/>
      <c r="L310" s="127"/>
      <c r="M310" s="127"/>
      <c r="N310" s="127"/>
      <c r="O310" s="127"/>
      <c r="P310" s="127"/>
      <c r="Q310" s="127"/>
      <c r="R310" s="127"/>
      <c r="S310" s="127"/>
      <c r="T310" s="127"/>
      <c r="U310" s="127"/>
    </row>
    <row r="311" spans="5:21" ht="15.75">
      <c r="E311" s="127"/>
      <c r="F311" s="127"/>
      <c r="G311" s="127"/>
      <c r="H311" s="127"/>
      <c r="I311" s="127"/>
      <c r="J311" s="127"/>
      <c r="K311" s="127"/>
      <c r="L311" s="127"/>
      <c r="M311" s="127"/>
      <c r="N311" s="127"/>
      <c r="O311" s="127"/>
      <c r="P311" s="127"/>
      <c r="Q311" s="127"/>
      <c r="R311" s="127"/>
      <c r="S311" s="127"/>
      <c r="T311" s="127"/>
      <c r="U311" s="127"/>
    </row>
    <row r="312" spans="5:21" ht="15.75">
      <c r="E312" s="127"/>
      <c r="F312" s="127"/>
      <c r="G312" s="127"/>
      <c r="H312" s="127"/>
      <c r="I312" s="127"/>
      <c r="J312" s="127"/>
      <c r="K312" s="127"/>
      <c r="L312" s="127"/>
      <c r="M312" s="127"/>
      <c r="N312" s="127"/>
      <c r="O312" s="127"/>
      <c r="P312" s="127"/>
      <c r="Q312" s="127"/>
      <c r="R312" s="127"/>
      <c r="S312" s="127"/>
      <c r="T312" s="127"/>
      <c r="U312" s="127"/>
    </row>
    <row r="313" spans="5:21" ht="15.75">
      <c r="E313" s="127"/>
      <c r="F313" s="127"/>
      <c r="G313" s="127"/>
      <c r="H313" s="127"/>
      <c r="I313" s="127"/>
      <c r="J313" s="127"/>
      <c r="K313" s="127"/>
      <c r="L313" s="127"/>
      <c r="M313" s="127"/>
      <c r="N313" s="127"/>
      <c r="O313" s="127"/>
      <c r="P313" s="127"/>
      <c r="Q313" s="127"/>
      <c r="R313" s="127"/>
      <c r="S313" s="127"/>
      <c r="T313" s="127"/>
      <c r="U313" s="127"/>
    </row>
    <row r="314" spans="5:21" ht="15.75">
      <c r="E314" s="127"/>
      <c r="F314" s="127"/>
      <c r="G314" s="127"/>
      <c r="H314" s="127"/>
      <c r="I314" s="127"/>
      <c r="J314" s="127"/>
      <c r="K314" s="127"/>
      <c r="L314" s="127"/>
      <c r="M314" s="127"/>
      <c r="N314" s="127"/>
      <c r="O314" s="127"/>
      <c r="P314" s="127"/>
      <c r="Q314" s="127"/>
      <c r="R314" s="127"/>
      <c r="S314" s="127"/>
      <c r="T314" s="127"/>
      <c r="U314" s="127"/>
    </row>
    <row r="315" spans="5:21" ht="15.75">
      <c r="E315" s="127"/>
      <c r="F315" s="127"/>
      <c r="G315" s="127"/>
      <c r="H315" s="127"/>
      <c r="I315" s="127"/>
      <c r="J315" s="127"/>
      <c r="K315" s="127"/>
      <c r="L315" s="127"/>
      <c r="M315" s="127"/>
      <c r="N315" s="127"/>
      <c r="O315" s="127"/>
      <c r="P315" s="127"/>
      <c r="Q315" s="127"/>
      <c r="R315" s="127"/>
      <c r="S315" s="127"/>
      <c r="T315" s="127"/>
      <c r="U315" s="127"/>
    </row>
    <row r="316" spans="5:21" ht="15.75">
      <c r="E316" s="127"/>
      <c r="F316" s="127"/>
      <c r="G316" s="127"/>
      <c r="H316" s="127"/>
      <c r="I316" s="127"/>
      <c r="J316" s="127"/>
      <c r="K316" s="127"/>
      <c r="L316" s="127"/>
      <c r="M316" s="127"/>
      <c r="N316" s="127"/>
      <c r="O316" s="127"/>
      <c r="P316" s="127"/>
      <c r="Q316" s="127"/>
      <c r="R316" s="127"/>
      <c r="S316" s="127"/>
      <c r="T316" s="127"/>
      <c r="U316" s="127"/>
    </row>
    <row r="317" spans="5:21" ht="15.75">
      <c r="E317" s="127"/>
      <c r="F317" s="127"/>
      <c r="G317" s="127"/>
      <c r="H317" s="127"/>
      <c r="I317" s="127"/>
      <c r="J317" s="127"/>
      <c r="K317" s="127"/>
      <c r="L317" s="127"/>
      <c r="M317" s="127"/>
      <c r="N317" s="127"/>
      <c r="O317" s="127"/>
      <c r="P317" s="127"/>
      <c r="Q317" s="127"/>
      <c r="R317" s="127"/>
      <c r="S317" s="127"/>
      <c r="T317" s="127"/>
      <c r="U317" s="127"/>
    </row>
    <row r="318" spans="5:21" ht="15.75">
      <c r="E318" s="127"/>
      <c r="F318" s="127"/>
      <c r="G318" s="127"/>
      <c r="H318" s="127"/>
      <c r="I318" s="127"/>
      <c r="J318" s="127"/>
      <c r="K318" s="127"/>
      <c r="L318" s="127"/>
      <c r="M318" s="127"/>
      <c r="N318" s="127"/>
      <c r="O318" s="127"/>
      <c r="P318" s="127"/>
      <c r="Q318" s="127"/>
      <c r="R318" s="127"/>
      <c r="S318" s="127"/>
      <c r="T318" s="127"/>
      <c r="U318" s="127"/>
    </row>
    <row r="319" spans="5:21" ht="15.75">
      <c r="E319" s="127"/>
      <c r="F319" s="127"/>
      <c r="G319" s="127"/>
      <c r="H319" s="127"/>
      <c r="I319" s="127"/>
      <c r="J319" s="127"/>
      <c r="K319" s="127"/>
      <c r="L319" s="127"/>
      <c r="M319" s="127"/>
      <c r="N319" s="127"/>
      <c r="O319" s="127"/>
      <c r="P319" s="127"/>
      <c r="Q319" s="127"/>
      <c r="R319" s="127"/>
      <c r="S319" s="127"/>
      <c r="T319" s="127"/>
      <c r="U319" s="127"/>
    </row>
    <row r="320" spans="5:21" ht="15.75">
      <c r="E320" s="127"/>
      <c r="F320" s="127"/>
      <c r="G320" s="127"/>
      <c r="H320" s="127"/>
      <c r="I320" s="127"/>
      <c r="J320" s="127"/>
      <c r="K320" s="127"/>
      <c r="L320" s="127"/>
      <c r="M320" s="127"/>
      <c r="N320" s="127"/>
      <c r="O320" s="127"/>
      <c r="P320" s="127"/>
      <c r="Q320" s="127"/>
      <c r="R320" s="127"/>
      <c r="S320" s="127"/>
      <c r="T320" s="127"/>
      <c r="U320" s="127"/>
    </row>
    <row r="321" spans="5:21" ht="15.75">
      <c r="E321" s="127"/>
      <c r="F321" s="127"/>
      <c r="G321" s="127"/>
      <c r="H321" s="127"/>
      <c r="I321" s="127"/>
      <c r="J321" s="127"/>
      <c r="K321" s="127"/>
      <c r="L321" s="127"/>
      <c r="M321" s="127"/>
      <c r="N321" s="127"/>
      <c r="O321" s="127"/>
      <c r="P321" s="127"/>
      <c r="Q321" s="127"/>
      <c r="R321" s="127"/>
      <c r="S321" s="127"/>
      <c r="T321" s="127"/>
      <c r="U321" s="127"/>
    </row>
    <row r="322" spans="5:21" ht="15.75">
      <c r="E322" s="127"/>
      <c r="F322" s="127"/>
      <c r="G322" s="127"/>
      <c r="H322" s="127"/>
      <c r="I322" s="127"/>
      <c r="J322" s="127"/>
      <c r="K322" s="127"/>
      <c r="L322" s="127"/>
      <c r="M322" s="127"/>
      <c r="N322" s="127"/>
      <c r="O322" s="127"/>
      <c r="P322" s="127"/>
      <c r="Q322" s="127"/>
      <c r="R322" s="127"/>
      <c r="S322" s="127"/>
      <c r="T322" s="127"/>
      <c r="U322" s="127"/>
    </row>
    <row r="323" spans="5:21" ht="15.75">
      <c r="E323" s="127"/>
      <c r="F323" s="127"/>
      <c r="G323" s="127"/>
      <c r="H323" s="127"/>
      <c r="I323" s="127"/>
      <c r="J323" s="127"/>
      <c r="K323" s="127"/>
      <c r="L323" s="127"/>
      <c r="M323" s="127"/>
      <c r="N323" s="127"/>
      <c r="O323" s="127"/>
      <c r="P323" s="127"/>
      <c r="Q323" s="127"/>
      <c r="R323" s="127"/>
      <c r="S323" s="127"/>
      <c r="T323" s="127"/>
      <c r="U323" s="127"/>
    </row>
    <row r="324" spans="5:21" ht="15.75">
      <c r="E324" s="127"/>
      <c r="F324" s="127"/>
      <c r="G324" s="127"/>
      <c r="H324" s="127"/>
      <c r="I324" s="127"/>
      <c r="J324" s="127"/>
      <c r="K324" s="127"/>
      <c r="L324" s="127"/>
      <c r="M324" s="127"/>
      <c r="N324" s="127"/>
      <c r="O324" s="127"/>
      <c r="P324" s="127"/>
      <c r="Q324" s="127"/>
      <c r="R324" s="127"/>
      <c r="S324" s="127"/>
      <c r="T324" s="127"/>
      <c r="U324" s="127"/>
    </row>
    <row r="325" spans="5:21" ht="15.75">
      <c r="E325" s="127"/>
      <c r="F325" s="127"/>
      <c r="G325" s="127"/>
      <c r="H325" s="127"/>
      <c r="I325" s="127"/>
      <c r="J325" s="127"/>
      <c r="K325" s="127"/>
      <c r="L325" s="127"/>
      <c r="M325" s="127"/>
      <c r="N325" s="127"/>
      <c r="O325" s="127"/>
      <c r="P325" s="127"/>
      <c r="Q325" s="127"/>
      <c r="R325" s="127"/>
      <c r="S325" s="127"/>
      <c r="T325" s="127"/>
      <c r="U325" s="127"/>
    </row>
    <row r="326" spans="5:21" ht="15.75">
      <c r="E326" s="127"/>
      <c r="F326" s="127"/>
      <c r="G326" s="127"/>
      <c r="H326" s="127"/>
      <c r="I326" s="127"/>
      <c r="J326" s="127"/>
      <c r="K326" s="127"/>
      <c r="L326" s="127"/>
      <c r="M326" s="127"/>
      <c r="N326" s="127"/>
      <c r="O326" s="127"/>
      <c r="P326" s="127"/>
      <c r="Q326" s="127"/>
      <c r="R326" s="127"/>
      <c r="S326" s="127"/>
      <c r="T326" s="127"/>
      <c r="U326" s="127"/>
    </row>
    <row r="327" spans="5:21" ht="15.75">
      <c r="E327" s="127"/>
      <c r="F327" s="127"/>
      <c r="G327" s="127"/>
      <c r="H327" s="127"/>
      <c r="I327" s="127"/>
      <c r="J327" s="127"/>
      <c r="K327" s="127"/>
      <c r="L327" s="127"/>
      <c r="M327" s="127"/>
      <c r="N327" s="127"/>
      <c r="O327" s="127"/>
      <c r="P327" s="127"/>
      <c r="Q327" s="127"/>
      <c r="R327" s="127"/>
      <c r="S327" s="127"/>
      <c r="T327" s="127"/>
      <c r="U327" s="127"/>
    </row>
    <row r="328" spans="5:21" ht="15.75">
      <c r="E328" s="127"/>
      <c r="F328" s="127"/>
      <c r="G328" s="127"/>
      <c r="H328" s="127"/>
      <c r="I328" s="127"/>
      <c r="J328" s="127"/>
      <c r="K328" s="127"/>
      <c r="L328" s="127"/>
      <c r="M328" s="127"/>
      <c r="N328" s="127"/>
      <c r="O328" s="127"/>
      <c r="P328" s="127"/>
      <c r="Q328" s="127"/>
      <c r="R328" s="127"/>
      <c r="S328" s="127"/>
      <c r="T328" s="127"/>
      <c r="U328" s="127"/>
    </row>
    <row r="329" spans="5:21" ht="15.75">
      <c r="E329" s="127"/>
      <c r="F329" s="127"/>
      <c r="G329" s="127"/>
      <c r="H329" s="127"/>
      <c r="I329" s="127"/>
      <c r="J329" s="127"/>
      <c r="K329" s="127"/>
      <c r="L329" s="127"/>
      <c r="M329" s="127"/>
      <c r="N329" s="127"/>
      <c r="O329" s="127"/>
      <c r="P329" s="127"/>
      <c r="Q329" s="127"/>
      <c r="R329" s="127"/>
      <c r="S329" s="127"/>
      <c r="T329" s="127"/>
      <c r="U329" s="127"/>
    </row>
    <row r="330" spans="5:21" ht="15.75">
      <c r="E330" s="127"/>
      <c r="F330" s="127"/>
      <c r="G330" s="127"/>
      <c r="H330" s="127"/>
      <c r="I330" s="127"/>
      <c r="J330" s="127"/>
      <c r="K330" s="127"/>
      <c r="L330" s="127"/>
      <c r="M330" s="127"/>
      <c r="N330" s="127"/>
      <c r="O330" s="127"/>
      <c r="P330" s="127"/>
      <c r="Q330" s="127"/>
      <c r="R330" s="127"/>
      <c r="S330" s="127"/>
      <c r="T330" s="127"/>
      <c r="U330" s="127"/>
    </row>
    <row r="331" spans="5:21" ht="15.75">
      <c r="E331" s="127"/>
      <c r="F331" s="127"/>
      <c r="G331" s="127"/>
      <c r="H331" s="127"/>
      <c r="I331" s="127"/>
      <c r="J331" s="127"/>
      <c r="K331" s="127"/>
      <c r="L331" s="127"/>
      <c r="M331" s="127"/>
      <c r="N331" s="127"/>
      <c r="O331" s="127"/>
      <c r="P331" s="127"/>
      <c r="Q331" s="127"/>
      <c r="R331" s="127"/>
      <c r="S331" s="127"/>
      <c r="T331" s="127"/>
      <c r="U331" s="127"/>
    </row>
    <row r="332" spans="5:21" ht="15.75">
      <c r="E332" s="127"/>
      <c r="F332" s="127"/>
      <c r="G332" s="127"/>
      <c r="H332" s="127"/>
      <c r="I332" s="127"/>
      <c r="J332" s="127"/>
      <c r="K332" s="127"/>
      <c r="L332" s="127"/>
      <c r="M332" s="127"/>
      <c r="N332" s="127"/>
      <c r="O332" s="127"/>
      <c r="P332" s="127"/>
      <c r="Q332" s="127"/>
      <c r="R332" s="127"/>
      <c r="S332" s="127"/>
      <c r="T332" s="127"/>
      <c r="U332" s="127"/>
    </row>
    <row r="333" spans="5:21" ht="15.75">
      <c r="E333" s="127"/>
      <c r="F333" s="127"/>
      <c r="G333" s="127"/>
      <c r="H333" s="127"/>
      <c r="I333" s="127"/>
      <c r="J333" s="127"/>
      <c r="K333" s="127"/>
      <c r="L333" s="127"/>
      <c r="M333" s="127"/>
      <c r="N333" s="127"/>
      <c r="O333" s="127"/>
      <c r="P333" s="127"/>
      <c r="Q333" s="127"/>
      <c r="R333" s="127"/>
      <c r="S333" s="127"/>
      <c r="T333" s="127"/>
      <c r="U333" s="127"/>
    </row>
    <row r="334" spans="5:21" ht="15.75">
      <c r="E334" s="127"/>
      <c r="F334" s="127"/>
      <c r="G334" s="127"/>
      <c r="H334" s="127"/>
      <c r="I334" s="127"/>
      <c r="J334" s="127"/>
      <c r="K334" s="127"/>
      <c r="L334" s="127"/>
      <c r="M334" s="127"/>
      <c r="N334" s="127"/>
      <c r="O334" s="127"/>
      <c r="P334" s="127"/>
      <c r="Q334" s="127"/>
      <c r="R334" s="127"/>
      <c r="S334" s="127"/>
      <c r="T334" s="127"/>
      <c r="U334" s="127"/>
    </row>
    <row r="335" spans="5:21" ht="15.75">
      <c r="E335" s="127"/>
      <c r="F335" s="127"/>
      <c r="G335" s="127"/>
      <c r="H335" s="127"/>
      <c r="I335" s="127"/>
      <c r="J335" s="127"/>
      <c r="K335" s="127"/>
      <c r="L335" s="127"/>
      <c r="M335" s="127"/>
      <c r="N335" s="127"/>
      <c r="O335" s="127"/>
      <c r="P335" s="127"/>
      <c r="Q335" s="127"/>
      <c r="R335" s="127"/>
      <c r="S335" s="127"/>
      <c r="T335" s="127"/>
      <c r="U335" s="127"/>
    </row>
    <row r="336" spans="5:21" ht="15.75">
      <c r="E336" s="127"/>
      <c r="F336" s="127"/>
      <c r="G336" s="127"/>
      <c r="H336" s="127"/>
      <c r="I336" s="127"/>
      <c r="J336" s="127"/>
      <c r="K336" s="127"/>
      <c r="L336" s="127"/>
      <c r="M336" s="127"/>
      <c r="N336" s="127"/>
      <c r="O336" s="127"/>
      <c r="P336" s="127"/>
      <c r="Q336" s="127"/>
      <c r="R336" s="127"/>
      <c r="S336" s="127"/>
      <c r="T336" s="127"/>
      <c r="U336" s="127"/>
    </row>
    <row r="337" spans="5:21" ht="15.75">
      <c r="E337" s="127"/>
      <c r="F337" s="127"/>
      <c r="G337" s="127"/>
      <c r="H337" s="127"/>
      <c r="I337" s="127"/>
      <c r="J337" s="127"/>
      <c r="K337" s="127"/>
      <c r="L337" s="127"/>
      <c r="M337" s="127"/>
      <c r="N337" s="127"/>
      <c r="O337" s="127"/>
      <c r="P337" s="127"/>
      <c r="Q337" s="127"/>
      <c r="R337" s="127"/>
      <c r="S337" s="127"/>
      <c r="T337" s="127"/>
      <c r="U337" s="127"/>
    </row>
    <row r="338" spans="5:21" ht="15.75">
      <c r="E338" s="127"/>
      <c r="F338" s="127"/>
      <c r="G338" s="127"/>
      <c r="H338" s="127"/>
      <c r="I338" s="127"/>
      <c r="J338" s="127"/>
      <c r="K338" s="127"/>
      <c r="L338" s="127"/>
      <c r="M338" s="127"/>
      <c r="N338" s="127"/>
      <c r="O338" s="127"/>
      <c r="P338" s="127"/>
      <c r="Q338" s="127"/>
      <c r="R338" s="127"/>
      <c r="S338" s="127"/>
      <c r="T338" s="127"/>
      <c r="U338" s="127"/>
    </row>
    <row r="339" spans="5:21" ht="15.75">
      <c r="E339" s="127"/>
      <c r="F339" s="127"/>
      <c r="G339" s="127"/>
      <c r="H339" s="127"/>
      <c r="I339" s="127"/>
      <c r="J339" s="127"/>
      <c r="K339" s="127"/>
      <c r="L339" s="127"/>
      <c r="M339" s="127"/>
      <c r="N339" s="127"/>
      <c r="O339" s="127"/>
      <c r="P339" s="127"/>
      <c r="Q339" s="127"/>
      <c r="R339" s="127"/>
      <c r="S339" s="127"/>
      <c r="T339" s="127"/>
      <c r="U339" s="127"/>
    </row>
    <row r="340" spans="5:21" ht="15.75">
      <c r="E340" s="127"/>
      <c r="F340" s="127"/>
      <c r="G340" s="127"/>
      <c r="H340" s="127"/>
      <c r="I340" s="127"/>
      <c r="J340" s="127"/>
      <c r="K340" s="127"/>
      <c r="L340" s="127"/>
      <c r="M340" s="127"/>
      <c r="N340" s="127"/>
      <c r="O340" s="127"/>
      <c r="P340" s="127"/>
      <c r="Q340" s="127"/>
      <c r="R340" s="127"/>
      <c r="S340" s="127"/>
      <c r="T340" s="127"/>
      <c r="U340" s="127"/>
    </row>
    <row r="341" spans="5:21" ht="15.75">
      <c r="E341" s="127"/>
      <c r="F341" s="127"/>
      <c r="G341" s="127"/>
      <c r="H341" s="127"/>
      <c r="I341" s="127"/>
      <c r="J341" s="127"/>
      <c r="K341" s="127"/>
      <c r="L341" s="127"/>
      <c r="M341" s="127"/>
      <c r="N341" s="127"/>
      <c r="O341" s="127"/>
      <c r="P341" s="127"/>
      <c r="Q341" s="127"/>
      <c r="R341" s="127"/>
      <c r="S341" s="127"/>
      <c r="T341" s="127"/>
      <c r="U341" s="127"/>
    </row>
    <row r="342" spans="5:21" ht="15.75">
      <c r="E342" s="127"/>
      <c r="F342" s="127"/>
      <c r="G342" s="127"/>
      <c r="H342" s="127"/>
      <c r="I342" s="127"/>
      <c r="J342" s="127"/>
      <c r="K342" s="127"/>
      <c r="L342" s="127"/>
      <c r="M342" s="127"/>
      <c r="N342" s="127"/>
      <c r="O342" s="127"/>
      <c r="P342" s="127"/>
      <c r="Q342" s="127"/>
      <c r="R342" s="127"/>
      <c r="S342" s="127"/>
      <c r="T342" s="127"/>
      <c r="U342" s="127"/>
    </row>
    <row r="343" spans="5:21" ht="15.75">
      <c r="E343" s="127"/>
      <c r="F343" s="127"/>
      <c r="G343" s="127"/>
      <c r="H343" s="127"/>
      <c r="I343" s="127"/>
      <c r="J343" s="127"/>
      <c r="K343" s="127"/>
      <c r="L343" s="127"/>
      <c r="M343" s="127"/>
      <c r="N343" s="127"/>
      <c r="O343" s="127"/>
      <c r="P343" s="127"/>
      <c r="Q343" s="127"/>
      <c r="R343" s="127"/>
      <c r="S343" s="127"/>
      <c r="T343" s="127"/>
      <c r="U343" s="127"/>
    </row>
    <row r="344" spans="5:21" ht="15.75">
      <c r="E344" s="127"/>
      <c r="F344" s="127"/>
      <c r="G344" s="127"/>
      <c r="H344" s="127"/>
      <c r="I344" s="127"/>
      <c r="J344" s="127"/>
      <c r="K344" s="127"/>
      <c r="L344" s="127"/>
      <c r="M344" s="127"/>
      <c r="N344" s="127"/>
      <c r="O344" s="127"/>
      <c r="P344" s="127"/>
      <c r="Q344" s="127"/>
      <c r="R344" s="127"/>
      <c r="S344" s="127"/>
      <c r="T344" s="127"/>
      <c r="U344" s="127"/>
    </row>
    <row r="345" spans="5:21" ht="15.75">
      <c r="E345" s="127"/>
      <c r="F345" s="127"/>
      <c r="G345" s="127"/>
      <c r="H345" s="127"/>
      <c r="I345" s="127"/>
      <c r="J345" s="127"/>
      <c r="K345" s="127"/>
      <c r="L345" s="127"/>
      <c r="M345" s="127"/>
      <c r="N345" s="127"/>
      <c r="O345" s="127"/>
      <c r="P345" s="127"/>
      <c r="Q345" s="127"/>
      <c r="R345" s="127"/>
      <c r="S345" s="127"/>
      <c r="T345" s="127"/>
      <c r="U345" s="127"/>
    </row>
    <row r="346" spans="5:21" ht="15.75">
      <c r="E346" s="127"/>
      <c r="F346" s="127"/>
      <c r="G346" s="127"/>
      <c r="H346" s="127"/>
      <c r="I346" s="127"/>
      <c r="J346" s="127"/>
      <c r="K346" s="127"/>
      <c r="L346" s="127"/>
      <c r="M346" s="127"/>
      <c r="N346" s="127"/>
      <c r="O346" s="127"/>
      <c r="P346" s="127"/>
      <c r="Q346" s="127"/>
      <c r="R346" s="127"/>
      <c r="S346" s="127"/>
      <c r="T346" s="127"/>
      <c r="U346" s="127"/>
    </row>
    <row r="347" spans="5:21" ht="15.75">
      <c r="E347" s="127"/>
      <c r="F347" s="127"/>
      <c r="G347" s="127"/>
      <c r="H347" s="127"/>
      <c r="I347" s="127"/>
      <c r="J347" s="127"/>
      <c r="K347" s="127"/>
      <c r="L347" s="127"/>
      <c r="M347" s="127"/>
      <c r="N347" s="127"/>
      <c r="O347" s="127"/>
      <c r="P347" s="127"/>
      <c r="Q347" s="127"/>
      <c r="R347" s="127"/>
      <c r="S347" s="127"/>
      <c r="T347" s="127"/>
      <c r="U347" s="127"/>
    </row>
    <row r="348" spans="5:21" ht="15.75">
      <c r="E348" s="127"/>
      <c r="F348" s="127"/>
      <c r="G348" s="127"/>
      <c r="H348" s="127"/>
      <c r="I348" s="127"/>
      <c r="J348" s="127"/>
      <c r="K348" s="127"/>
      <c r="L348" s="127"/>
      <c r="M348" s="127"/>
      <c r="N348" s="127"/>
      <c r="O348" s="127"/>
      <c r="P348" s="127"/>
      <c r="Q348" s="127"/>
      <c r="R348" s="127"/>
      <c r="S348" s="127"/>
      <c r="T348" s="127"/>
      <c r="U348" s="127"/>
    </row>
    <row r="349" spans="5:21" ht="15.75">
      <c r="E349" s="127"/>
      <c r="F349" s="127"/>
      <c r="G349" s="127"/>
      <c r="H349" s="127"/>
      <c r="I349" s="127"/>
      <c r="J349" s="127"/>
      <c r="K349" s="127"/>
      <c r="L349" s="127"/>
      <c r="M349" s="127"/>
      <c r="N349" s="127"/>
      <c r="O349" s="127"/>
      <c r="P349" s="127"/>
      <c r="Q349" s="127"/>
      <c r="R349" s="127"/>
      <c r="S349" s="127"/>
      <c r="T349" s="127"/>
      <c r="U349" s="127"/>
    </row>
    <row r="350" spans="5:21" ht="15.75">
      <c r="E350" s="127"/>
      <c r="F350" s="127"/>
      <c r="G350" s="127"/>
      <c r="H350" s="127"/>
      <c r="I350" s="127"/>
      <c r="J350" s="127"/>
      <c r="K350" s="127"/>
      <c r="L350" s="127"/>
      <c r="M350" s="127"/>
      <c r="N350" s="127"/>
      <c r="O350" s="127"/>
      <c r="P350" s="127"/>
      <c r="Q350" s="127"/>
      <c r="R350" s="127"/>
      <c r="S350" s="127"/>
      <c r="T350" s="127"/>
      <c r="U350" s="127"/>
    </row>
    <row r="351" spans="5:21" ht="15.75">
      <c r="E351" s="127"/>
      <c r="F351" s="127"/>
      <c r="G351" s="127"/>
      <c r="H351" s="127"/>
      <c r="I351" s="127"/>
      <c r="J351" s="127"/>
      <c r="K351" s="127"/>
      <c r="L351" s="127"/>
      <c r="M351" s="127"/>
      <c r="N351" s="127"/>
      <c r="O351" s="127"/>
      <c r="P351" s="127"/>
      <c r="Q351" s="127"/>
      <c r="R351" s="127"/>
      <c r="S351" s="127"/>
      <c r="T351" s="127"/>
      <c r="U351" s="127"/>
    </row>
    <row r="352" spans="5:21" ht="15.75">
      <c r="E352" s="127"/>
      <c r="F352" s="127"/>
      <c r="G352" s="127"/>
      <c r="H352" s="127"/>
      <c r="I352" s="127"/>
      <c r="J352" s="127"/>
      <c r="K352" s="127"/>
      <c r="L352" s="127"/>
      <c r="M352" s="127"/>
      <c r="N352" s="127"/>
      <c r="O352" s="127"/>
      <c r="P352" s="127"/>
      <c r="Q352" s="127"/>
      <c r="R352" s="127"/>
      <c r="S352" s="127"/>
      <c r="T352" s="127"/>
      <c r="U352" s="127"/>
    </row>
    <row r="353" spans="5:21" ht="15.75">
      <c r="E353" s="127"/>
      <c r="F353" s="127"/>
      <c r="G353" s="127"/>
      <c r="H353" s="127"/>
      <c r="I353" s="127"/>
      <c r="J353" s="127"/>
      <c r="K353" s="127"/>
      <c r="L353" s="127"/>
      <c r="M353" s="127"/>
      <c r="N353" s="127"/>
      <c r="O353" s="127"/>
      <c r="P353" s="127"/>
      <c r="Q353" s="127"/>
      <c r="R353" s="127"/>
      <c r="S353" s="127"/>
      <c r="T353" s="127"/>
      <c r="U353" s="127"/>
    </row>
    <row r="354" spans="5:21" ht="15.75">
      <c r="E354" s="127"/>
      <c r="F354" s="127"/>
      <c r="G354" s="127"/>
      <c r="H354" s="127"/>
      <c r="I354" s="127"/>
      <c r="J354" s="127"/>
      <c r="K354" s="127"/>
      <c r="L354" s="127"/>
      <c r="M354" s="127"/>
      <c r="N354" s="127"/>
      <c r="O354" s="127"/>
      <c r="P354" s="127"/>
      <c r="Q354" s="127"/>
      <c r="R354" s="127"/>
      <c r="S354" s="127"/>
      <c r="T354" s="127"/>
      <c r="U354" s="127"/>
    </row>
    <row r="355" spans="5:21" ht="15.75">
      <c r="E355" s="127"/>
      <c r="F355" s="127"/>
      <c r="G355" s="127"/>
      <c r="H355" s="127"/>
      <c r="I355" s="127"/>
      <c r="J355" s="127"/>
      <c r="K355" s="127"/>
      <c r="L355" s="127"/>
      <c r="M355" s="127"/>
      <c r="N355" s="127"/>
      <c r="O355" s="127"/>
      <c r="P355" s="127"/>
      <c r="Q355" s="127"/>
      <c r="R355" s="127"/>
      <c r="S355" s="127"/>
      <c r="T355" s="127"/>
      <c r="U355" s="127"/>
    </row>
    <row r="356" spans="5:21" ht="15.75">
      <c r="E356" s="127"/>
      <c r="F356" s="127"/>
      <c r="G356" s="127"/>
      <c r="H356" s="127"/>
      <c r="I356" s="127"/>
      <c r="J356" s="127"/>
      <c r="K356" s="127"/>
      <c r="L356" s="127"/>
      <c r="M356" s="127"/>
      <c r="N356" s="127"/>
      <c r="O356" s="127"/>
      <c r="P356" s="127"/>
      <c r="Q356" s="127"/>
      <c r="R356" s="127"/>
      <c r="S356" s="127"/>
      <c r="T356" s="127"/>
      <c r="U356" s="127"/>
    </row>
    <row r="357" spans="5:21" ht="15.75">
      <c r="E357" s="127"/>
      <c r="F357" s="127"/>
      <c r="G357" s="127"/>
      <c r="H357" s="127"/>
      <c r="I357" s="127"/>
      <c r="J357" s="127"/>
      <c r="K357" s="127"/>
      <c r="L357" s="127"/>
      <c r="M357" s="127"/>
      <c r="N357" s="127"/>
      <c r="O357" s="127"/>
      <c r="P357" s="127"/>
      <c r="Q357" s="127"/>
      <c r="R357" s="127"/>
      <c r="S357" s="127"/>
      <c r="T357" s="127"/>
      <c r="U357" s="127"/>
    </row>
    <row r="358" spans="5:21" ht="15.75">
      <c r="E358" s="127"/>
      <c r="F358" s="127"/>
      <c r="G358" s="127"/>
      <c r="H358" s="127"/>
      <c r="I358" s="127"/>
      <c r="J358" s="127"/>
      <c r="K358" s="127"/>
      <c r="L358" s="127"/>
      <c r="M358" s="127"/>
      <c r="N358" s="127"/>
      <c r="O358" s="127"/>
      <c r="P358" s="127"/>
      <c r="Q358" s="127"/>
      <c r="R358" s="127"/>
      <c r="S358" s="127"/>
      <c r="T358" s="127"/>
      <c r="U358" s="127"/>
    </row>
    <row r="359" spans="5:21" ht="15.75">
      <c r="E359" s="127"/>
      <c r="F359" s="127"/>
      <c r="G359" s="127"/>
      <c r="H359" s="127"/>
      <c r="I359" s="127"/>
      <c r="J359" s="127"/>
      <c r="K359" s="127"/>
      <c r="L359" s="127"/>
      <c r="M359" s="127"/>
      <c r="N359" s="127"/>
      <c r="O359" s="127"/>
      <c r="P359" s="127"/>
      <c r="Q359" s="127"/>
      <c r="R359" s="127"/>
      <c r="S359" s="127"/>
      <c r="T359" s="127"/>
      <c r="U359" s="127"/>
    </row>
    <row r="360" spans="5:21" ht="15.75">
      <c r="E360" s="127"/>
      <c r="F360" s="127"/>
      <c r="G360" s="127"/>
      <c r="H360" s="127"/>
      <c r="I360" s="127"/>
      <c r="J360" s="127"/>
      <c r="K360" s="127"/>
      <c r="L360" s="127"/>
      <c r="M360" s="127"/>
      <c r="N360" s="127"/>
      <c r="O360" s="127"/>
      <c r="P360" s="127"/>
      <c r="Q360" s="127"/>
      <c r="R360" s="127"/>
      <c r="S360" s="127"/>
      <c r="T360" s="127"/>
      <c r="U360" s="127"/>
    </row>
  </sheetData>
  <sheetProtection/>
  <printOptions/>
  <pageMargins left="0.75" right="0.75" top="1" bottom="1" header="0.5" footer="0.5"/>
  <pageSetup fitToHeight="1" fitToWidth="1" horizontalDpi="600" verticalDpi="600" orientation="portrait" scale="62"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R109"/>
  <sheetViews>
    <sheetView zoomScale="75" zoomScaleNormal="75" zoomScalePageLayoutView="0" workbookViewId="0" topLeftCell="A1">
      <selection activeCell="A1" sqref="A1"/>
    </sheetView>
  </sheetViews>
  <sheetFormatPr defaultColWidth="8.88671875" defaultRowHeight="15.75"/>
  <cols>
    <col min="1" max="1" width="4.3359375" style="4" customWidth="1"/>
    <col min="2" max="2" width="3.5546875" style="4" customWidth="1"/>
    <col min="3" max="3" width="30.99609375" style="4" customWidth="1"/>
    <col min="4" max="4" width="14.77734375" style="4" customWidth="1"/>
    <col min="5" max="5" width="15.4453125" style="4" customWidth="1"/>
    <col min="6" max="6" width="16.10546875" style="4" bestFit="1" customWidth="1"/>
    <col min="7" max="7" width="13.99609375" style="4" bestFit="1" customWidth="1"/>
    <col min="8" max="8" width="3.88671875" style="4" customWidth="1"/>
    <col min="9" max="9" width="13.77734375" style="4" customWidth="1"/>
    <col min="10" max="10" width="14.10546875" style="4" customWidth="1"/>
    <col min="11" max="11" width="14.6640625" style="4" customWidth="1"/>
    <col min="12" max="12" width="16.10546875" style="4" bestFit="1" customWidth="1"/>
    <col min="13" max="13" width="4.3359375" style="4" customWidth="1"/>
    <col min="14" max="14" width="13.77734375" style="4" customWidth="1"/>
    <col min="15" max="15" width="13.99609375" style="4" bestFit="1" customWidth="1"/>
    <col min="16" max="16" width="13.10546875" style="4" customWidth="1"/>
    <col min="17" max="17" width="14.5546875" style="4" bestFit="1" customWidth="1"/>
    <col min="18" max="16384" width="8.88671875" style="4" customWidth="1"/>
  </cols>
  <sheetData>
    <row r="1" spans="1:17" ht="15.75">
      <c r="A1" s="36" t="s">
        <v>145</v>
      </c>
      <c r="B1" s="28"/>
      <c r="C1" s="28"/>
      <c r="D1" s="28"/>
      <c r="E1" s="28"/>
      <c r="Q1" s="67"/>
    </row>
    <row r="2" spans="1:17" ht="15">
      <c r="A2" s="31"/>
      <c r="Q2" s="67"/>
    </row>
    <row r="3" spans="4:14" ht="15.75">
      <c r="D3" s="16" t="s">
        <v>8</v>
      </c>
      <c r="I3" s="16" t="s">
        <v>9</v>
      </c>
      <c r="N3" s="16" t="s">
        <v>10</v>
      </c>
    </row>
    <row r="5" spans="1:17" ht="15.75">
      <c r="A5" s="17"/>
      <c r="B5" s="17"/>
      <c r="C5" s="17"/>
      <c r="D5" s="12" t="s">
        <v>4</v>
      </c>
      <c r="E5" s="12" t="s">
        <v>5</v>
      </c>
      <c r="F5" s="12" t="s">
        <v>6</v>
      </c>
      <c r="G5" s="12" t="s">
        <v>0</v>
      </c>
      <c r="H5" s="12"/>
      <c r="I5" s="12" t="s">
        <v>4</v>
      </c>
      <c r="J5" s="12" t="s">
        <v>5</v>
      </c>
      <c r="K5" s="12" t="s">
        <v>6</v>
      </c>
      <c r="L5" s="12" t="s">
        <v>0</v>
      </c>
      <c r="M5" s="17"/>
      <c r="N5" s="12" t="s">
        <v>4</v>
      </c>
      <c r="O5" s="12" t="s">
        <v>5</v>
      </c>
      <c r="P5" s="12" t="s">
        <v>6</v>
      </c>
      <c r="Q5" s="12" t="s">
        <v>0</v>
      </c>
    </row>
    <row r="6" spans="1:14" ht="15.75">
      <c r="A6" s="16" t="s">
        <v>1</v>
      </c>
      <c r="D6" s="18"/>
      <c r="E6" s="18"/>
      <c r="F6" s="18"/>
      <c r="G6" s="17"/>
      <c r="H6" s="17"/>
      <c r="I6" s="17"/>
      <c r="J6" s="17"/>
      <c r="K6" s="17"/>
      <c r="L6" s="17"/>
      <c r="M6" s="17"/>
      <c r="N6" s="19"/>
    </row>
    <row r="7" spans="2:17" ht="15.75">
      <c r="B7" s="16" t="s">
        <v>41</v>
      </c>
      <c r="D7" s="18"/>
      <c r="E7" s="18"/>
      <c r="F7" s="18"/>
      <c r="G7" s="17"/>
      <c r="H7" s="17"/>
      <c r="I7" s="17"/>
      <c r="J7" s="17"/>
      <c r="K7" s="17"/>
      <c r="L7" s="17"/>
      <c r="M7" s="17"/>
      <c r="N7" s="18"/>
      <c r="O7" s="18"/>
      <c r="P7" s="18"/>
      <c r="Q7" s="18"/>
    </row>
    <row r="8" spans="3:17" ht="15">
      <c r="C8" s="4" t="s">
        <v>42</v>
      </c>
      <c r="D8" s="18">
        <v>1682074913</v>
      </c>
      <c r="E8" s="18">
        <v>156427798</v>
      </c>
      <c r="F8" s="18">
        <v>0</v>
      </c>
      <c r="G8" s="18"/>
      <c r="H8" s="17"/>
      <c r="I8" s="18">
        <v>1551724</v>
      </c>
      <c r="J8" s="18">
        <v>925935</v>
      </c>
      <c r="K8" s="18">
        <v>0</v>
      </c>
      <c r="L8" s="18"/>
      <c r="M8" s="17"/>
      <c r="N8" s="18">
        <v>329586</v>
      </c>
      <c r="O8" s="18">
        <v>197285</v>
      </c>
      <c r="P8" s="18">
        <v>0</v>
      </c>
      <c r="Q8" s="29"/>
    </row>
    <row r="9" spans="3:17" ht="15">
      <c r="C9" s="4" t="s">
        <v>43</v>
      </c>
      <c r="D9" s="18">
        <v>1391909031</v>
      </c>
      <c r="E9" s="18">
        <v>488504768</v>
      </c>
      <c r="F9" s="18">
        <v>53317748</v>
      </c>
      <c r="G9" s="18"/>
      <c r="H9" s="17"/>
      <c r="I9" s="18">
        <v>1241620</v>
      </c>
      <c r="J9" s="18">
        <v>2183947</v>
      </c>
      <c r="K9" s="18">
        <v>16268</v>
      </c>
      <c r="L9" s="18"/>
      <c r="M9" s="17"/>
      <c r="N9" s="18">
        <v>263435</v>
      </c>
      <c r="O9" s="18">
        <v>464492</v>
      </c>
      <c r="P9" s="18">
        <v>3445</v>
      </c>
      <c r="Q9" s="29"/>
    </row>
    <row r="10" spans="3:17" ht="15">
      <c r="C10" s="20" t="s">
        <v>44</v>
      </c>
      <c r="D10" s="18">
        <v>4167377454</v>
      </c>
      <c r="E10" s="18">
        <v>7852247345</v>
      </c>
      <c r="F10" s="18">
        <v>4666596284</v>
      </c>
      <c r="G10" s="18"/>
      <c r="H10" s="17"/>
      <c r="I10" s="18">
        <v>4266509</v>
      </c>
      <c r="J10" s="18">
        <v>38325210</v>
      </c>
      <c r="K10" s="18">
        <v>4627790</v>
      </c>
      <c r="L10" s="18"/>
      <c r="M10" s="17"/>
      <c r="N10" s="18">
        <v>907542</v>
      </c>
      <c r="O10" s="18">
        <v>8211271</v>
      </c>
      <c r="P10" s="18">
        <v>982912</v>
      </c>
      <c r="Q10" s="29"/>
    </row>
    <row r="11" spans="3:17" ht="15">
      <c r="C11" s="20" t="s">
        <v>45</v>
      </c>
      <c r="D11" s="18">
        <v>2556123462</v>
      </c>
      <c r="E11" s="18">
        <v>4471484484</v>
      </c>
      <c r="F11" s="18">
        <v>16947799792</v>
      </c>
      <c r="G11" s="18"/>
      <c r="H11" s="17"/>
      <c r="I11" s="18">
        <v>1234970</v>
      </c>
      <c r="J11" s="18">
        <v>26185934</v>
      </c>
      <c r="K11" s="18">
        <v>11349295</v>
      </c>
      <c r="L11" s="18"/>
      <c r="M11" s="17"/>
      <c r="N11" s="18">
        <v>263402</v>
      </c>
      <c r="O11" s="18">
        <v>5608673</v>
      </c>
      <c r="P11" s="18">
        <v>2415534</v>
      </c>
      <c r="Q11" s="29"/>
    </row>
    <row r="12" spans="3:17" ht="15">
      <c r="C12" s="20"/>
      <c r="D12" s="93"/>
      <c r="E12" s="93"/>
      <c r="F12" s="93"/>
      <c r="G12" s="18"/>
      <c r="H12" s="17"/>
      <c r="I12" s="17"/>
      <c r="J12" s="17"/>
      <c r="K12" s="17"/>
      <c r="L12" s="17"/>
      <c r="M12" s="17"/>
      <c r="N12" s="29"/>
      <c r="O12" s="29"/>
      <c r="P12" s="29"/>
      <c r="Q12" s="29"/>
    </row>
    <row r="13" spans="2:17" ht="15.75">
      <c r="B13" s="16" t="s">
        <v>46</v>
      </c>
      <c r="D13" s="29"/>
      <c r="E13" s="29"/>
      <c r="F13" s="29"/>
      <c r="G13" s="17"/>
      <c r="H13" s="17"/>
      <c r="I13" s="25"/>
      <c r="J13" s="25"/>
      <c r="K13" s="25"/>
      <c r="L13" s="18"/>
      <c r="M13" s="17"/>
      <c r="N13" s="29"/>
      <c r="O13" s="29"/>
      <c r="P13" s="29"/>
      <c r="Q13" s="29"/>
    </row>
    <row r="14" spans="2:17" ht="15.75">
      <c r="B14" s="16"/>
      <c r="C14" s="4" t="s">
        <v>42</v>
      </c>
      <c r="D14" s="18">
        <v>336464708.9241024</v>
      </c>
      <c r="E14" s="18">
        <v>80595744.49160436</v>
      </c>
      <c r="F14" s="18">
        <v>0</v>
      </c>
      <c r="G14" s="18"/>
      <c r="H14" s="17"/>
      <c r="I14" s="25"/>
      <c r="J14" s="25"/>
      <c r="K14" s="25"/>
      <c r="L14" s="18"/>
      <c r="M14" s="17"/>
      <c r="N14" s="29"/>
      <c r="O14" s="29"/>
      <c r="P14" s="29"/>
      <c r="Q14" s="29"/>
    </row>
    <row r="15" spans="2:17" ht="15.75">
      <c r="B15" s="16"/>
      <c r="C15" s="4" t="s">
        <v>43</v>
      </c>
      <c r="D15" s="18">
        <v>541003758.7846676</v>
      </c>
      <c r="E15" s="18">
        <v>263943086.29474026</v>
      </c>
      <c r="F15" s="18">
        <v>350853720.2987957</v>
      </c>
      <c r="G15" s="18"/>
      <c r="H15" s="17"/>
      <c r="I15" s="25"/>
      <c r="J15" s="25"/>
      <c r="K15" s="25"/>
      <c r="L15" s="18"/>
      <c r="M15" s="17"/>
      <c r="N15" s="29"/>
      <c r="O15" s="29"/>
      <c r="P15" s="29"/>
      <c r="Q15" s="29"/>
    </row>
    <row r="16" spans="2:17" ht="15.75">
      <c r="B16" s="16"/>
      <c r="D16" s="29"/>
      <c r="E16" s="29"/>
      <c r="F16" s="29"/>
      <c r="G16" s="18"/>
      <c r="H16" s="17"/>
      <c r="I16" s="25"/>
      <c r="J16" s="25"/>
      <c r="K16" s="25"/>
      <c r="L16" s="18"/>
      <c r="M16" s="17"/>
      <c r="N16" s="29"/>
      <c r="O16" s="29"/>
      <c r="P16" s="29"/>
      <c r="Q16" s="29"/>
    </row>
    <row r="17" spans="2:17" ht="15.75">
      <c r="B17" s="16" t="s">
        <v>47</v>
      </c>
      <c r="D17" s="29"/>
      <c r="E17" s="29"/>
      <c r="F17" s="29"/>
      <c r="G17" s="18"/>
      <c r="H17" s="17"/>
      <c r="I17" s="29"/>
      <c r="J17" s="29"/>
      <c r="K17" s="29"/>
      <c r="L17" s="18"/>
      <c r="M17" s="17"/>
      <c r="N17" s="29"/>
      <c r="O17" s="29"/>
      <c r="P17" s="29"/>
      <c r="Q17" s="29"/>
    </row>
    <row r="18" spans="2:17" ht="15.75">
      <c r="B18" s="16"/>
      <c r="C18" s="4" t="s">
        <v>48</v>
      </c>
      <c r="D18" s="18">
        <v>13458740.154534921</v>
      </c>
      <c r="E18" s="18">
        <v>841319.4462799806</v>
      </c>
      <c r="F18" s="18">
        <v>0</v>
      </c>
      <c r="G18" s="18"/>
      <c r="H18" s="17"/>
      <c r="I18" s="29"/>
      <c r="J18" s="29"/>
      <c r="K18" s="29"/>
      <c r="L18" s="18"/>
      <c r="M18" s="17"/>
      <c r="N18" s="29"/>
      <c r="O18" s="29"/>
      <c r="P18" s="29"/>
      <c r="Q18" s="29"/>
    </row>
    <row r="19" spans="2:17" ht="15.75">
      <c r="B19" s="16"/>
      <c r="C19" s="4" t="s">
        <v>49</v>
      </c>
      <c r="D19" s="18">
        <v>10994368.136694992</v>
      </c>
      <c r="E19" s="18">
        <v>1460382.767375389</v>
      </c>
      <c r="F19" s="18">
        <v>882071.701204342</v>
      </c>
      <c r="G19" s="18"/>
      <c r="H19" s="17"/>
      <c r="I19" s="18"/>
      <c r="J19" s="18"/>
      <c r="K19" s="18"/>
      <c r="L19" s="18"/>
      <c r="M19" s="17"/>
      <c r="N19" s="29"/>
      <c r="O19" s="29"/>
      <c r="P19" s="29"/>
      <c r="Q19" s="29"/>
    </row>
    <row r="20" spans="3:17" ht="15">
      <c r="C20" s="20" t="s">
        <v>44</v>
      </c>
      <c r="D20" s="18">
        <v>12725238.749528462</v>
      </c>
      <c r="E20" s="18">
        <v>5664656.3288338985</v>
      </c>
      <c r="F20" s="18">
        <v>6406888.757437389</v>
      </c>
      <c r="G20" s="18"/>
      <c r="H20" s="17"/>
      <c r="I20" s="18"/>
      <c r="J20" s="18"/>
      <c r="K20" s="18"/>
      <c r="L20" s="18"/>
      <c r="M20" s="17"/>
      <c r="N20" s="29"/>
      <c r="O20" s="29"/>
      <c r="P20" s="29"/>
      <c r="Q20" s="29"/>
    </row>
    <row r="21" spans="3:17" ht="15">
      <c r="C21" s="20" t="s">
        <v>45</v>
      </c>
      <c r="D21" s="18">
        <v>13892321.250471538</v>
      </c>
      <c r="E21" s="18">
        <v>2843608.671166101</v>
      </c>
      <c r="F21" s="18">
        <v>7837935.242562611</v>
      </c>
      <c r="G21" s="18"/>
      <c r="H21" s="17"/>
      <c r="I21" s="18"/>
      <c r="J21" s="18"/>
      <c r="K21" s="18"/>
      <c r="L21" s="18"/>
      <c r="M21" s="17"/>
      <c r="N21" s="29"/>
      <c r="O21" s="29"/>
      <c r="P21" s="29"/>
      <c r="Q21" s="29"/>
    </row>
    <row r="22" spans="3:17" ht="15">
      <c r="C22" s="94"/>
      <c r="D22" s="95"/>
      <c r="E22" s="18"/>
      <c r="F22" s="18"/>
      <c r="G22" s="17"/>
      <c r="H22" s="17"/>
      <c r="I22" s="18"/>
      <c r="J22" s="18"/>
      <c r="K22" s="18"/>
      <c r="L22" s="18"/>
      <c r="M22" s="17"/>
      <c r="N22" s="29"/>
      <c r="O22" s="29"/>
      <c r="P22" s="29"/>
      <c r="Q22" s="29"/>
    </row>
    <row r="23" spans="1:17" ht="15.75">
      <c r="A23" s="16" t="s">
        <v>3</v>
      </c>
      <c r="D23" s="43"/>
      <c r="E23" s="18"/>
      <c r="F23" s="43"/>
      <c r="G23" s="17"/>
      <c r="H23" s="17"/>
      <c r="I23" s="18"/>
      <c r="J23" s="18"/>
      <c r="K23" s="18"/>
      <c r="L23" s="18"/>
      <c r="M23" s="17"/>
      <c r="N23" s="29"/>
      <c r="O23" s="29"/>
      <c r="P23" s="29"/>
      <c r="Q23" s="29"/>
    </row>
    <row r="24" spans="2:17" ht="15.75">
      <c r="B24" s="16" t="s">
        <v>41</v>
      </c>
      <c r="D24" s="18"/>
      <c r="E24" s="18"/>
      <c r="F24" s="18"/>
      <c r="G24" s="17"/>
      <c r="H24" s="17"/>
      <c r="I24" s="18"/>
      <c r="J24" s="18"/>
      <c r="K24" s="18"/>
      <c r="L24" s="18"/>
      <c r="M24" s="17"/>
      <c r="N24" s="29"/>
      <c r="O24" s="29"/>
      <c r="P24" s="29"/>
      <c r="Q24" s="29"/>
    </row>
    <row r="25" spans="2:17" ht="15.75">
      <c r="B25" s="16"/>
      <c r="C25" s="4" t="s">
        <v>48</v>
      </c>
      <c r="D25" s="18">
        <v>23102594.763071753</v>
      </c>
      <c r="E25" s="18">
        <v>1104084.2849091527</v>
      </c>
      <c r="F25" s="18">
        <v>0</v>
      </c>
      <c r="G25" s="18"/>
      <c r="H25" s="18"/>
      <c r="I25" s="18">
        <v>38647036.29354446</v>
      </c>
      <c r="J25" s="18">
        <v>1393905.3936601677</v>
      </c>
      <c r="K25" s="18">
        <v>0</v>
      </c>
      <c r="L25" s="96"/>
      <c r="M25" s="18"/>
      <c r="N25" s="18">
        <v>16697191.040247515</v>
      </c>
      <c r="O25" s="18">
        <v>592084.2043433993</v>
      </c>
      <c r="P25" s="18">
        <v>0</v>
      </c>
      <c r="Q25" s="29"/>
    </row>
    <row r="26" spans="2:17" ht="15.75">
      <c r="B26" s="16"/>
      <c r="C26" s="4" t="s">
        <v>49</v>
      </c>
      <c r="D26" s="18">
        <v>57266653.23692825</v>
      </c>
      <c r="E26" s="18">
        <v>1494562.7150908473</v>
      </c>
      <c r="F26" s="18">
        <v>239915</v>
      </c>
      <c r="G26" s="18"/>
      <c r="H26" s="18"/>
      <c r="I26" s="18">
        <v>82424286.70645554</v>
      </c>
      <c r="J26" s="18">
        <v>4148056.606339832</v>
      </c>
      <c r="K26" s="18">
        <v>281109</v>
      </c>
      <c r="L26" s="96"/>
      <c r="M26" s="18"/>
      <c r="N26" s="18">
        <v>34956494.959752485</v>
      </c>
      <c r="O26" s="18">
        <v>1954758.7956566007</v>
      </c>
      <c r="P26" s="18">
        <v>136795</v>
      </c>
      <c r="Q26" s="29"/>
    </row>
    <row r="27" spans="3:17" ht="15">
      <c r="C27" s="20" t="s">
        <v>44</v>
      </c>
      <c r="D27" s="18">
        <v>521028376.61195356</v>
      </c>
      <c r="E27" s="18">
        <v>351074416.3217319</v>
      </c>
      <c r="F27" s="18">
        <v>146309789.23321205</v>
      </c>
      <c r="G27" s="18"/>
      <c r="H27" s="18"/>
      <c r="I27" s="18">
        <v>498652532.44807047</v>
      </c>
      <c r="J27" s="18">
        <v>403914081.1844767</v>
      </c>
      <c r="K27" s="18">
        <v>231630894.69030908</v>
      </c>
      <c r="L27" s="96"/>
      <c r="M27" s="18"/>
      <c r="N27" s="18">
        <v>196109903.57324886</v>
      </c>
      <c r="O27" s="18">
        <v>148474091.86559543</v>
      </c>
      <c r="P27" s="18">
        <v>85353316.56763908</v>
      </c>
      <c r="Q27" s="29"/>
    </row>
    <row r="28" spans="3:17" ht="15">
      <c r="C28" s="20" t="s">
        <v>45</v>
      </c>
      <c r="D28" s="18">
        <v>394285208.38804644</v>
      </c>
      <c r="E28" s="18">
        <v>795688626.6782681</v>
      </c>
      <c r="F28" s="18">
        <v>1247068718.766788</v>
      </c>
      <c r="G28" s="18"/>
      <c r="H28" s="18"/>
      <c r="I28" s="18">
        <v>467619601.55192953</v>
      </c>
      <c r="J28" s="18">
        <v>719006165.8155234</v>
      </c>
      <c r="K28" s="18">
        <v>1918168982.309691</v>
      </c>
      <c r="L28" s="96"/>
      <c r="M28" s="18"/>
      <c r="N28" s="18">
        <v>198638745.42675114</v>
      </c>
      <c r="O28" s="18">
        <v>249240543.13440457</v>
      </c>
      <c r="P28" s="18">
        <v>670853099.4323609</v>
      </c>
      <c r="Q28" s="29"/>
    </row>
    <row r="29" spans="4:17" ht="15">
      <c r="D29" s="25"/>
      <c r="E29" s="25"/>
      <c r="F29" s="25"/>
      <c r="G29" s="17"/>
      <c r="H29" s="17"/>
      <c r="I29" s="18"/>
      <c r="J29" s="18"/>
      <c r="K29" s="18"/>
      <c r="L29" s="18"/>
      <c r="M29" s="17"/>
      <c r="N29" s="29"/>
      <c r="O29" s="29"/>
      <c r="P29" s="29"/>
      <c r="Q29" s="29"/>
    </row>
    <row r="30" spans="2:17" ht="15.75">
      <c r="B30" s="16" t="s">
        <v>50</v>
      </c>
      <c r="G30" s="17"/>
      <c r="H30" s="17"/>
      <c r="I30" s="18"/>
      <c r="J30" s="18"/>
      <c r="K30" s="18"/>
      <c r="L30" s="18"/>
      <c r="M30" s="17"/>
      <c r="N30" s="29"/>
      <c r="O30" s="29"/>
      <c r="P30" s="29"/>
      <c r="Q30" s="29"/>
    </row>
    <row r="31" spans="2:17" ht="15.75">
      <c r="B31" s="16"/>
      <c r="C31" s="4" t="s">
        <v>48</v>
      </c>
      <c r="D31" s="18">
        <v>35144084</v>
      </c>
      <c r="E31" s="18">
        <v>989790</v>
      </c>
      <c r="F31" s="18">
        <v>0</v>
      </c>
      <c r="G31" s="96"/>
      <c r="H31" s="96"/>
      <c r="I31" s="18">
        <v>44861874</v>
      </c>
      <c r="J31" s="18">
        <v>540603</v>
      </c>
      <c r="K31" s="18">
        <v>0</v>
      </c>
      <c r="L31" s="96"/>
      <c r="M31" s="96"/>
      <c r="N31" s="18">
        <v>19991363</v>
      </c>
      <c r="O31" s="18">
        <v>232700</v>
      </c>
      <c r="P31" s="18">
        <v>0</v>
      </c>
      <c r="Q31" s="98"/>
    </row>
    <row r="32" spans="2:17" ht="15.75">
      <c r="B32" s="16"/>
      <c r="C32" s="4" t="s">
        <v>49</v>
      </c>
      <c r="D32" s="18">
        <v>19801553</v>
      </c>
      <c r="E32" s="18">
        <v>1623213</v>
      </c>
      <c r="F32" s="18">
        <v>2896831</v>
      </c>
      <c r="G32" s="96"/>
      <c r="H32" s="96"/>
      <c r="I32" s="18">
        <v>20667778</v>
      </c>
      <c r="J32" s="18">
        <v>1150649</v>
      </c>
      <c r="K32" s="18">
        <v>1293474</v>
      </c>
      <c r="L32" s="96"/>
      <c r="M32" s="96"/>
      <c r="N32" s="18">
        <v>8520553</v>
      </c>
      <c r="O32" s="18">
        <v>479232</v>
      </c>
      <c r="P32" s="18">
        <v>520481</v>
      </c>
      <c r="Q32" s="98"/>
    </row>
    <row r="33" spans="3:17" ht="15">
      <c r="C33" s="20" t="s">
        <v>44</v>
      </c>
      <c r="D33" s="18">
        <v>32254909</v>
      </c>
      <c r="E33" s="18">
        <v>20903955</v>
      </c>
      <c r="F33" s="18">
        <v>31784829</v>
      </c>
      <c r="G33" s="96"/>
      <c r="H33" s="96"/>
      <c r="I33" s="18">
        <v>38001420</v>
      </c>
      <c r="J33" s="18">
        <v>18944886</v>
      </c>
      <c r="K33" s="18">
        <v>31687283</v>
      </c>
      <c r="L33" s="96"/>
      <c r="M33" s="96"/>
      <c r="N33" s="18">
        <v>15920723</v>
      </c>
      <c r="O33" s="18">
        <v>7296648</v>
      </c>
      <c r="P33" s="18">
        <v>12957267</v>
      </c>
      <c r="Q33" s="98"/>
    </row>
    <row r="34" spans="3:17" ht="15">
      <c r="C34" s="20" t="s">
        <v>45</v>
      </c>
      <c r="D34" s="18">
        <v>30025929</v>
      </c>
      <c r="E34" s="18">
        <v>22222976</v>
      </c>
      <c r="F34" s="18">
        <v>63567056</v>
      </c>
      <c r="G34" s="96"/>
      <c r="H34" s="96"/>
      <c r="I34" s="18">
        <v>22922726</v>
      </c>
      <c r="J34" s="18">
        <v>20957977</v>
      </c>
      <c r="K34" s="18">
        <v>68387967</v>
      </c>
      <c r="L34" s="96"/>
      <c r="M34" s="96"/>
      <c r="N34" s="18">
        <v>9092774</v>
      </c>
      <c r="O34" s="18">
        <v>7684552</v>
      </c>
      <c r="P34" s="18">
        <v>27360530</v>
      </c>
      <c r="Q34" s="98"/>
    </row>
    <row r="35" spans="3:17" ht="15">
      <c r="C35" s="20"/>
      <c r="D35" s="97"/>
      <c r="E35" s="25"/>
      <c r="F35" s="25"/>
      <c r="G35" s="17"/>
      <c r="H35" s="17"/>
      <c r="I35" s="18"/>
      <c r="J35" s="18"/>
      <c r="K35" s="18"/>
      <c r="L35" s="18"/>
      <c r="M35" s="17"/>
      <c r="N35" s="29"/>
      <c r="O35" s="29"/>
      <c r="P35" s="29"/>
      <c r="Q35" s="29"/>
    </row>
    <row r="36" spans="1:17" ht="15.75">
      <c r="A36" s="16" t="s">
        <v>7</v>
      </c>
      <c r="C36" s="18"/>
      <c r="D36" s="31"/>
      <c r="G36" s="17"/>
      <c r="H36" s="17"/>
      <c r="I36" s="18"/>
      <c r="J36" s="18"/>
      <c r="K36" s="18"/>
      <c r="L36" s="18"/>
      <c r="M36" s="17"/>
      <c r="N36" s="29"/>
      <c r="O36" s="29"/>
      <c r="P36" s="29"/>
      <c r="Q36" s="29"/>
    </row>
    <row r="37" spans="2:17" ht="15.75">
      <c r="B37" s="16" t="s">
        <v>51</v>
      </c>
      <c r="D37" s="43"/>
      <c r="E37" s="18"/>
      <c r="F37" s="18"/>
      <c r="G37" s="17"/>
      <c r="H37" s="17"/>
      <c r="I37" s="18"/>
      <c r="J37" s="18"/>
      <c r="K37" s="18"/>
      <c r="L37" s="18"/>
      <c r="M37" s="17"/>
      <c r="N37" s="29"/>
      <c r="O37" s="29"/>
      <c r="P37" s="29"/>
      <c r="Q37" s="29"/>
    </row>
    <row r="38" spans="2:18" ht="15.75">
      <c r="B38" s="16"/>
      <c r="C38" s="4" t="s">
        <v>52</v>
      </c>
      <c r="D38" s="18">
        <v>0</v>
      </c>
      <c r="E38" s="18">
        <v>0</v>
      </c>
      <c r="F38" s="18">
        <v>0</v>
      </c>
      <c r="G38" s="18">
        <v>0</v>
      </c>
      <c r="H38" s="96"/>
      <c r="I38" s="18">
        <v>13346039</v>
      </c>
      <c r="J38" s="18">
        <v>0</v>
      </c>
      <c r="K38" s="18">
        <v>0</v>
      </c>
      <c r="L38" s="18">
        <v>0</v>
      </c>
      <c r="M38" s="96"/>
      <c r="N38" s="18">
        <v>8329203</v>
      </c>
      <c r="O38" s="18">
        <v>0</v>
      </c>
      <c r="P38" s="18">
        <v>0</v>
      </c>
      <c r="Q38" s="18">
        <v>0</v>
      </c>
      <c r="R38" s="31"/>
    </row>
    <row r="39" spans="3:17" ht="15">
      <c r="C39" s="4" t="s">
        <v>53</v>
      </c>
      <c r="D39" s="18">
        <v>0</v>
      </c>
      <c r="E39" s="18">
        <v>0</v>
      </c>
      <c r="F39" s="18">
        <v>0</v>
      </c>
      <c r="G39" s="18">
        <v>0</v>
      </c>
      <c r="H39" s="96"/>
      <c r="I39" s="18">
        <v>124057654</v>
      </c>
      <c r="J39" s="18">
        <v>71891076</v>
      </c>
      <c r="K39" s="18">
        <v>0</v>
      </c>
      <c r="L39" s="18">
        <v>0</v>
      </c>
      <c r="M39" s="96"/>
      <c r="N39" s="18">
        <v>81164802</v>
      </c>
      <c r="O39" s="18">
        <v>47944180</v>
      </c>
      <c r="P39" s="18">
        <v>0</v>
      </c>
      <c r="Q39" s="18">
        <v>0</v>
      </c>
    </row>
    <row r="40" spans="3:18" ht="15">
      <c r="C40" s="20" t="s">
        <v>45</v>
      </c>
      <c r="D40" s="18">
        <v>0</v>
      </c>
      <c r="E40" s="18">
        <v>0</v>
      </c>
      <c r="F40" s="18">
        <v>0</v>
      </c>
      <c r="G40" s="18">
        <v>0</v>
      </c>
      <c r="H40" s="96"/>
      <c r="I40" s="18">
        <v>8125940</v>
      </c>
      <c r="J40" s="18">
        <v>21096678</v>
      </c>
      <c r="K40" s="18">
        <v>29674292</v>
      </c>
      <c r="L40" s="18">
        <v>15258491</v>
      </c>
      <c r="M40" s="96"/>
      <c r="N40" s="18">
        <v>5458572</v>
      </c>
      <c r="O40" s="18">
        <v>14893219</v>
      </c>
      <c r="P40" s="18">
        <v>18677097</v>
      </c>
      <c r="Q40" s="18">
        <v>10810155</v>
      </c>
      <c r="R40" s="31"/>
    </row>
    <row r="41" spans="4:17" ht="15.75">
      <c r="D41" s="97"/>
      <c r="E41" s="18"/>
      <c r="F41" s="18"/>
      <c r="G41" s="99"/>
      <c r="H41" s="17"/>
      <c r="I41" s="18"/>
      <c r="J41" s="18"/>
      <c r="K41" s="18"/>
      <c r="L41" s="99"/>
      <c r="M41" s="17"/>
      <c r="N41" s="29"/>
      <c r="O41" s="29"/>
      <c r="P41" s="29"/>
      <c r="Q41" s="57"/>
    </row>
    <row r="42" spans="2:17" ht="15.75">
      <c r="B42" s="16" t="s">
        <v>54</v>
      </c>
      <c r="D42" s="18"/>
      <c r="E42" s="18"/>
      <c r="F42" s="18"/>
      <c r="G42" s="17"/>
      <c r="H42" s="17"/>
      <c r="I42" s="18"/>
      <c r="J42" s="18"/>
      <c r="K42" s="18"/>
      <c r="L42" s="18"/>
      <c r="M42" s="17"/>
      <c r="N42" s="29"/>
      <c r="O42" s="29"/>
      <c r="P42" s="29"/>
      <c r="Q42" s="29"/>
    </row>
    <row r="43" spans="2:17" ht="15.75">
      <c r="B43" s="16"/>
      <c r="C43" s="4" t="s">
        <v>48</v>
      </c>
      <c r="D43" s="18">
        <v>5127488</v>
      </c>
      <c r="E43" s="18">
        <v>224357</v>
      </c>
      <c r="F43" s="18">
        <v>0</v>
      </c>
      <c r="G43" s="18">
        <v>0</v>
      </c>
      <c r="H43" s="96"/>
      <c r="I43" s="18">
        <v>8799246</v>
      </c>
      <c r="J43" s="18">
        <v>501144</v>
      </c>
      <c r="K43" s="18">
        <v>0</v>
      </c>
      <c r="L43" s="18">
        <v>0</v>
      </c>
      <c r="M43" s="96"/>
      <c r="N43" s="18">
        <v>3843191</v>
      </c>
      <c r="O43" s="18">
        <v>203314</v>
      </c>
      <c r="P43" s="18">
        <v>0</v>
      </c>
      <c r="Q43" s="18">
        <v>0</v>
      </c>
    </row>
    <row r="44" spans="2:17" ht="15.75">
      <c r="B44" s="16"/>
      <c r="C44" s="4" t="s">
        <v>49</v>
      </c>
      <c r="D44" s="18">
        <v>4287623</v>
      </c>
      <c r="E44" s="18">
        <v>147005</v>
      </c>
      <c r="F44" s="18">
        <v>671123</v>
      </c>
      <c r="G44" s="18">
        <v>0</v>
      </c>
      <c r="H44" s="96"/>
      <c r="I44" s="18">
        <v>11644922</v>
      </c>
      <c r="J44" s="18">
        <v>346996</v>
      </c>
      <c r="K44" s="18">
        <v>1072955</v>
      </c>
      <c r="L44" s="18">
        <v>0</v>
      </c>
      <c r="M44" s="96"/>
      <c r="N44" s="18">
        <v>4920390</v>
      </c>
      <c r="O44" s="18">
        <v>135692</v>
      </c>
      <c r="P44" s="18">
        <v>400859</v>
      </c>
      <c r="Q44" s="18">
        <v>0</v>
      </c>
    </row>
    <row r="45" spans="3:17" ht="15">
      <c r="C45" s="20" t="s">
        <v>44</v>
      </c>
      <c r="D45" s="18">
        <v>4601470</v>
      </c>
      <c r="E45" s="18">
        <v>2928243</v>
      </c>
      <c r="F45" s="18">
        <v>40728240</v>
      </c>
      <c r="G45" s="18">
        <v>0</v>
      </c>
      <c r="H45" s="96"/>
      <c r="I45" s="18">
        <v>9161779</v>
      </c>
      <c r="J45" s="18">
        <v>6436984</v>
      </c>
      <c r="K45" s="18">
        <v>68645184</v>
      </c>
      <c r="L45" s="18">
        <v>0</v>
      </c>
      <c r="M45" s="96"/>
      <c r="N45" s="18">
        <v>3603439</v>
      </c>
      <c r="O45" s="18">
        <v>2609635</v>
      </c>
      <c r="P45" s="18">
        <v>26862445</v>
      </c>
      <c r="Q45" s="18">
        <v>0</v>
      </c>
    </row>
    <row r="46" spans="3:17" ht="15">
      <c r="C46" s="20" t="s">
        <v>45</v>
      </c>
      <c r="D46" s="18">
        <v>1308187</v>
      </c>
      <c r="E46" s="18">
        <v>2420197</v>
      </c>
      <c r="F46" s="18">
        <v>19440844</v>
      </c>
      <c r="G46" s="18">
        <v>1196177</v>
      </c>
      <c r="H46" s="96"/>
      <c r="I46" s="18">
        <v>4913112</v>
      </c>
      <c r="J46" s="18">
        <v>5211594</v>
      </c>
      <c r="K46" s="18">
        <v>35677279</v>
      </c>
      <c r="L46" s="18">
        <v>2275770</v>
      </c>
      <c r="M46" s="96"/>
      <c r="N46" s="18">
        <v>1491657</v>
      </c>
      <c r="O46" s="18">
        <v>2151333</v>
      </c>
      <c r="P46" s="18">
        <v>14402785</v>
      </c>
      <c r="Q46" s="18">
        <v>754684</v>
      </c>
    </row>
    <row r="47" spans="3:17" ht="15">
      <c r="C47" s="20"/>
      <c r="D47" s="97"/>
      <c r="E47" s="76"/>
      <c r="F47" s="76"/>
      <c r="G47" s="18"/>
      <c r="H47" s="17"/>
      <c r="I47" s="18"/>
      <c r="J47" s="18"/>
      <c r="K47" s="18"/>
      <c r="L47" s="18"/>
      <c r="M47" s="17"/>
      <c r="N47" s="29"/>
      <c r="O47" s="29"/>
      <c r="P47" s="29"/>
      <c r="Q47" s="29"/>
    </row>
    <row r="48" spans="1:17" ht="15.75">
      <c r="A48" s="16" t="s">
        <v>55</v>
      </c>
      <c r="C48" s="18"/>
      <c r="D48" s="25"/>
      <c r="E48" s="18"/>
      <c r="F48" s="18"/>
      <c r="G48" s="17"/>
      <c r="H48" s="17"/>
      <c r="I48" s="18"/>
      <c r="J48" s="18"/>
      <c r="K48" s="18"/>
      <c r="L48" s="18"/>
      <c r="M48" s="17"/>
      <c r="N48" s="29"/>
      <c r="O48" s="29"/>
      <c r="P48" s="29"/>
      <c r="Q48" s="29"/>
    </row>
    <row r="49" spans="2:17" ht="15.75">
      <c r="B49" s="16" t="s">
        <v>50</v>
      </c>
      <c r="D49" s="43"/>
      <c r="E49" s="18"/>
      <c r="F49" s="43"/>
      <c r="G49" s="17"/>
      <c r="H49" s="17"/>
      <c r="I49" s="18"/>
      <c r="J49" s="18"/>
      <c r="K49" s="18"/>
      <c r="L49" s="18"/>
      <c r="M49" s="17"/>
      <c r="N49" s="29"/>
      <c r="O49" s="29"/>
      <c r="P49" s="29"/>
      <c r="Q49" s="29"/>
    </row>
    <row r="50" spans="3:17" ht="15">
      <c r="C50" s="4" t="s">
        <v>56</v>
      </c>
      <c r="D50" s="18">
        <v>4779831</v>
      </c>
      <c r="E50" s="18">
        <v>38817</v>
      </c>
      <c r="F50" s="18">
        <v>0</v>
      </c>
      <c r="G50" s="18">
        <v>0</v>
      </c>
      <c r="H50" s="96"/>
      <c r="I50" s="18">
        <v>9827242</v>
      </c>
      <c r="J50" s="18">
        <v>788005</v>
      </c>
      <c r="K50" s="18">
        <v>0</v>
      </c>
      <c r="L50" s="18">
        <v>0</v>
      </c>
      <c r="M50" s="96"/>
      <c r="N50" s="18">
        <v>3536103</v>
      </c>
      <c r="O50" s="18">
        <v>191591</v>
      </c>
      <c r="P50" s="18">
        <v>0</v>
      </c>
      <c r="Q50" s="18">
        <v>0</v>
      </c>
    </row>
    <row r="51" spans="3:17" ht="15">
      <c r="C51" s="4" t="s">
        <v>57</v>
      </c>
      <c r="D51" s="18">
        <v>6651666</v>
      </c>
      <c r="E51" s="18">
        <v>222175</v>
      </c>
      <c r="F51" s="18">
        <v>125795</v>
      </c>
      <c r="G51" s="18">
        <v>0</v>
      </c>
      <c r="H51" s="96"/>
      <c r="I51" s="18">
        <v>36552372</v>
      </c>
      <c r="J51" s="18">
        <v>7662413</v>
      </c>
      <c r="K51" s="18">
        <v>300979</v>
      </c>
      <c r="L51" s="18">
        <v>0</v>
      </c>
      <c r="M51" s="96"/>
      <c r="N51" s="18">
        <v>16607179</v>
      </c>
      <c r="O51" s="18">
        <v>3851978</v>
      </c>
      <c r="P51" s="18">
        <v>87543</v>
      </c>
      <c r="Q51" s="18">
        <v>0</v>
      </c>
    </row>
    <row r="52" spans="3:17" ht="15">
      <c r="C52" s="20" t="s">
        <v>44</v>
      </c>
      <c r="D52" s="18">
        <v>12565507</v>
      </c>
      <c r="E52" s="18">
        <v>879093</v>
      </c>
      <c r="F52" s="18">
        <v>2549876</v>
      </c>
      <c r="G52" s="18">
        <v>0</v>
      </c>
      <c r="H52" s="96"/>
      <c r="I52" s="18">
        <v>15380664</v>
      </c>
      <c r="J52" s="18">
        <v>4670029</v>
      </c>
      <c r="K52" s="18">
        <v>9043372</v>
      </c>
      <c r="L52" s="18">
        <v>0</v>
      </c>
      <c r="M52" s="96"/>
      <c r="N52" s="18">
        <v>4488939</v>
      </c>
      <c r="O52" s="18">
        <v>1348523</v>
      </c>
      <c r="P52" s="18">
        <v>2667722</v>
      </c>
      <c r="Q52" s="18">
        <v>0</v>
      </c>
    </row>
    <row r="53" spans="3:17" ht="15">
      <c r="C53" s="20" t="s">
        <v>45</v>
      </c>
      <c r="D53" s="18">
        <v>6753940</v>
      </c>
      <c r="E53" s="18">
        <v>5539182</v>
      </c>
      <c r="F53" s="18">
        <v>3054851</v>
      </c>
      <c r="G53" s="18">
        <v>16548</v>
      </c>
      <c r="H53" s="96"/>
      <c r="I53" s="18">
        <v>6453903</v>
      </c>
      <c r="J53" s="18">
        <v>19427489</v>
      </c>
      <c r="K53" s="18">
        <v>14322887</v>
      </c>
      <c r="L53" s="18">
        <v>50723</v>
      </c>
      <c r="M53" s="96"/>
      <c r="N53" s="18">
        <v>2543479</v>
      </c>
      <c r="O53" s="18">
        <v>6046534</v>
      </c>
      <c r="P53" s="18">
        <v>4943289</v>
      </c>
      <c r="Q53" s="18">
        <v>18205</v>
      </c>
    </row>
    <row r="54" spans="3:17" ht="15">
      <c r="C54" s="20"/>
      <c r="D54" s="98"/>
      <c r="E54" s="98"/>
      <c r="F54" s="98"/>
      <c r="G54" s="98"/>
      <c r="H54" s="96"/>
      <c r="I54" s="98"/>
      <c r="J54" s="98"/>
      <c r="K54" s="98"/>
      <c r="L54" s="98"/>
      <c r="M54" s="96"/>
      <c r="N54" s="98"/>
      <c r="O54" s="98"/>
      <c r="P54" s="98"/>
      <c r="Q54" s="98"/>
    </row>
    <row r="55" spans="2:17" ht="15.75">
      <c r="B55" s="16" t="s">
        <v>58</v>
      </c>
      <c r="C55" s="20"/>
      <c r="D55" s="18">
        <v>31606118</v>
      </c>
      <c r="E55" s="98"/>
      <c r="F55" s="98"/>
      <c r="G55" s="98"/>
      <c r="H55" s="96"/>
      <c r="I55" s="98"/>
      <c r="J55" s="98"/>
      <c r="K55" s="98"/>
      <c r="L55" s="98"/>
      <c r="M55" s="96"/>
      <c r="N55" s="98"/>
      <c r="O55" s="98"/>
      <c r="P55" s="98"/>
      <c r="Q55" s="98"/>
    </row>
    <row r="56" spans="4:17" ht="15">
      <c r="D56" s="97"/>
      <c r="E56" s="17"/>
      <c r="F56" s="17"/>
      <c r="G56" s="17"/>
      <c r="H56" s="17"/>
      <c r="I56" s="18"/>
      <c r="J56" s="18"/>
      <c r="K56" s="18"/>
      <c r="L56" s="18"/>
      <c r="M56" s="17"/>
      <c r="N56" s="29"/>
      <c r="O56" s="29"/>
      <c r="P56" s="29"/>
      <c r="Q56" s="29"/>
    </row>
    <row r="57" spans="1:17" ht="15.75">
      <c r="A57" s="16" t="s">
        <v>59</v>
      </c>
      <c r="D57" s="97"/>
      <c r="E57" s="97"/>
      <c r="F57" s="97"/>
      <c r="G57" s="97"/>
      <c r="H57" s="97"/>
      <c r="I57" s="25"/>
      <c r="J57" s="25"/>
      <c r="K57" s="25"/>
      <c r="L57" s="18"/>
      <c r="M57" s="17"/>
      <c r="N57" s="29"/>
      <c r="O57" s="29"/>
      <c r="P57" s="29"/>
      <c r="Q57" s="29"/>
    </row>
    <row r="58" spans="1:17" ht="15.75">
      <c r="A58" s="16"/>
      <c r="B58" s="16" t="s">
        <v>60</v>
      </c>
      <c r="D58" s="29">
        <v>26740785</v>
      </c>
      <c r="E58" s="25"/>
      <c r="F58" s="95"/>
      <c r="G58" s="17"/>
      <c r="H58" s="17"/>
      <c r="I58" s="25"/>
      <c r="J58" s="25"/>
      <c r="K58" s="25"/>
      <c r="L58" s="18"/>
      <c r="M58" s="17"/>
      <c r="N58" s="29"/>
      <c r="O58" s="29"/>
      <c r="P58" s="29"/>
      <c r="Q58" s="29"/>
    </row>
    <row r="59" spans="1:17" ht="15.75">
      <c r="A59" s="16"/>
      <c r="B59" s="16"/>
      <c r="C59" s="4" t="s">
        <v>1</v>
      </c>
      <c r="D59" s="29">
        <v>22297489</v>
      </c>
      <c r="E59" s="25"/>
      <c r="F59" s="95"/>
      <c r="G59" s="17"/>
      <c r="H59" s="17"/>
      <c r="I59" s="25"/>
      <c r="J59" s="25"/>
      <c r="K59" s="25"/>
      <c r="L59" s="18"/>
      <c r="M59" s="17"/>
      <c r="N59" s="29"/>
      <c r="O59" s="29"/>
      <c r="P59" s="29"/>
      <c r="Q59" s="29"/>
    </row>
    <row r="60" spans="1:17" ht="15.75">
      <c r="A60" s="16"/>
      <c r="B60" s="16"/>
      <c r="C60" s="4" t="s">
        <v>3</v>
      </c>
      <c r="D60" s="29">
        <v>2774929</v>
      </c>
      <c r="E60" s="25"/>
      <c r="F60" s="95"/>
      <c r="G60" s="17"/>
      <c r="H60" s="17"/>
      <c r="I60" s="25"/>
      <c r="J60" s="25"/>
      <c r="K60" s="25"/>
      <c r="L60" s="18"/>
      <c r="M60" s="17"/>
      <c r="N60" s="29"/>
      <c r="O60" s="29"/>
      <c r="P60" s="29"/>
      <c r="Q60" s="29"/>
    </row>
    <row r="61" spans="1:17" ht="15.75">
      <c r="A61" s="16"/>
      <c r="B61" s="16"/>
      <c r="C61" s="4" t="s">
        <v>7</v>
      </c>
      <c r="D61" s="29">
        <v>1668367</v>
      </c>
      <c r="E61" s="25"/>
      <c r="F61" s="95"/>
      <c r="G61" s="17"/>
      <c r="H61" s="17"/>
      <c r="I61" s="25"/>
      <c r="J61" s="25"/>
      <c r="K61" s="25"/>
      <c r="L61" s="18"/>
      <c r="M61" s="17"/>
      <c r="N61" s="29"/>
      <c r="O61" s="29"/>
      <c r="P61" s="29"/>
      <c r="Q61" s="29"/>
    </row>
    <row r="62" spans="1:17" ht="15.75">
      <c r="A62" s="16"/>
      <c r="B62" s="16" t="s">
        <v>61</v>
      </c>
      <c r="D62" s="29">
        <v>1939</v>
      </c>
      <c r="E62" s="25"/>
      <c r="F62" s="22"/>
      <c r="G62" s="17"/>
      <c r="H62" s="17"/>
      <c r="I62" s="25"/>
      <c r="J62" s="25"/>
      <c r="K62" s="25"/>
      <c r="L62" s="18"/>
      <c r="M62" s="17"/>
      <c r="N62" s="100"/>
      <c r="O62" s="29"/>
      <c r="P62" s="29"/>
      <c r="Q62" s="29"/>
    </row>
    <row r="63" spans="1:17" ht="15.75">
      <c r="A63" s="16"/>
      <c r="D63" s="55"/>
      <c r="F63" s="17"/>
      <c r="G63" s="22"/>
      <c r="H63" s="17"/>
      <c r="I63" s="25"/>
      <c r="J63" s="25"/>
      <c r="K63" s="25"/>
      <c r="L63" s="18"/>
      <c r="M63" s="17"/>
      <c r="N63" s="29"/>
      <c r="O63" s="29"/>
      <c r="P63" s="29"/>
      <c r="Q63" s="29"/>
    </row>
    <row r="64" spans="1:17" ht="15.75">
      <c r="A64" s="16" t="s">
        <v>62</v>
      </c>
      <c r="D64" s="98">
        <v>3209022</v>
      </c>
      <c r="F64" s="25"/>
      <c r="G64" s="101"/>
      <c r="H64" s="17"/>
      <c r="I64" s="96"/>
      <c r="J64" s="18"/>
      <c r="K64" s="102"/>
      <c r="L64" s="18"/>
      <c r="M64" s="17"/>
      <c r="N64" s="29"/>
      <c r="O64" s="29"/>
      <c r="P64" s="29"/>
      <c r="Q64" s="29"/>
    </row>
    <row r="65" spans="1:17" ht="15.75">
      <c r="A65" s="16" t="s">
        <v>63</v>
      </c>
      <c r="D65" s="98">
        <v>30494542</v>
      </c>
      <c r="F65" s="25"/>
      <c r="G65" s="101"/>
      <c r="H65" s="17"/>
      <c r="I65" s="96"/>
      <c r="J65" s="18"/>
      <c r="K65" s="102"/>
      <c r="L65" s="18"/>
      <c r="M65" s="17"/>
      <c r="N65" s="29"/>
      <c r="O65" s="29"/>
      <c r="P65" s="29"/>
      <c r="Q65" s="29"/>
    </row>
    <row r="66" spans="1:17" ht="15.75">
      <c r="A66" s="30"/>
      <c r="D66" s="28"/>
      <c r="E66" s="18"/>
      <c r="F66" s="17"/>
      <c r="G66" s="22"/>
      <c r="H66" s="17"/>
      <c r="I66" s="96"/>
      <c r="J66" s="18"/>
      <c r="K66" s="102"/>
      <c r="L66" s="18"/>
      <c r="M66" s="17"/>
      <c r="N66" s="29"/>
      <c r="O66" s="29"/>
      <c r="P66" s="29"/>
      <c r="Q66" s="29"/>
    </row>
    <row r="67" spans="1:17" ht="15.75">
      <c r="A67" s="30"/>
      <c r="B67" s="16"/>
      <c r="C67" s="42" t="s">
        <v>64</v>
      </c>
      <c r="D67" s="28"/>
      <c r="E67" s="18"/>
      <c r="F67" s="17"/>
      <c r="G67" s="22"/>
      <c r="H67" s="17"/>
      <c r="I67" s="96"/>
      <c r="J67" s="18"/>
      <c r="K67" s="102"/>
      <c r="L67" s="18"/>
      <c r="M67" s="17"/>
      <c r="N67" s="29"/>
      <c r="O67" s="29"/>
      <c r="P67" s="29"/>
      <c r="Q67" s="29"/>
    </row>
    <row r="68" spans="1:17" ht="15.75">
      <c r="A68" s="16" t="s">
        <v>1</v>
      </c>
      <c r="B68" s="16"/>
      <c r="D68" s="98">
        <v>0</v>
      </c>
      <c r="E68" s="18"/>
      <c r="F68" s="17"/>
      <c r="G68" s="22"/>
      <c r="H68" s="17"/>
      <c r="I68" s="96"/>
      <c r="J68" s="18"/>
      <c r="K68" s="102"/>
      <c r="L68" s="18"/>
      <c r="M68" s="17"/>
      <c r="N68" s="29"/>
      <c r="O68" s="29"/>
      <c r="P68" s="29"/>
      <c r="Q68" s="29"/>
    </row>
    <row r="69" spans="1:17" ht="15.75">
      <c r="A69" s="16" t="s">
        <v>3</v>
      </c>
      <c r="D69" s="98">
        <v>0</v>
      </c>
      <c r="E69" s="18"/>
      <c r="F69" s="17"/>
      <c r="G69" s="22"/>
      <c r="H69" s="17"/>
      <c r="I69" s="96"/>
      <c r="J69" s="18"/>
      <c r="K69" s="102"/>
      <c r="L69" s="18"/>
      <c r="M69" s="17"/>
      <c r="N69" s="29"/>
      <c r="O69" s="29"/>
      <c r="P69" s="29"/>
      <c r="Q69" s="29"/>
    </row>
    <row r="70" spans="1:17" ht="16.5" thickBot="1">
      <c r="A70" s="32"/>
      <c r="B70" s="26"/>
      <c r="C70" s="26"/>
      <c r="D70" s="26"/>
      <c r="E70" s="26"/>
      <c r="F70" s="26"/>
      <c r="G70" s="26"/>
      <c r="H70" s="17"/>
      <c r="I70" s="18"/>
      <c r="J70" s="18"/>
      <c r="K70" s="102"/>
      <c r="L70" s="18"/>
      <c r="M70" s="17"/>
      <c r="N70" s="29"/>
      <c r="O70" s="29"/>
      <c r="P70" s="29"/>
      <c r="Q70" s="29"/>
    </row>
    <row r="71" spans="1:17" ht="16.5" thickTop="1">
      <c r="A71" s="33"/>
      <c r="B71" s="34"/>
      <c r="C71" s="34"/>
      <c r="E71" s="17"/>
      <c r="F71" s="187" t="s">
        <v>150</v>
      </c>
      <c r="G71" s="17"/>
      <c r="H71" s="17"/>
      <c r="I71" s="76"/>
      <c r="J71" s="18"/>
      <c r="K71" s="102"/>
      <c r="L71" s="18"/>
      <c r="M71" s="17"/>
      <c r="N71" s="29"/>
      <c r="O71" s="29"/>
      <c r="P71" s="29"/>
      <c r="Q71" s="29"/>
    </row>
    <row r="72" spans="1:17" ht="15.75">
      <c r="A72" s="36" t="s">
        <v>65</v>
      </c>
      <c r="B72" s="28"/>
      <c r="C72" s="28"/>
      <c r="D72" s="28"/>
      <c r="E72" s="25">
        <f>SUM(D8:L53,D58,D62,D64)</f>
        <v>55329649385</v>
      </c>
      <c r="F72" s="162">
        <v>55329649385</v>
      </c>
      <c r="G72" s="22">
        <f>+E72-F72</f>
        <v>0</v>
      </c>
      <c r="H72" s="17"/>
      <c r="I72" s="102"/>
      <c r="J72" s="18"/>
      <c r="K72" s="18"/>
      <c r="L72" s="18"/>
      <c r="M72" s="17"/>
      <c r="N72" s="18"/>
      <c r="O72" s="18"/>
      <c r="P72" s="18"/>
      <c r="Q72" s="18"/>
    </row>
    <row r="73" spans="1:17" ht="15.75">
      <c r="A73" s="36" t="s">
        <v>66</v>
      </c>
      <c r="B73" s="28"/>
      <c r="C73" s="28"/>
      <c r="D73" s="28"/>
      <c r="E73" s="25">
        <f>SUM(N8:Q53)</f>
        <v>2027699161</v>
      </c>
      <c r="F73" s="162">
        <v>2027699161</v>
      </c>
      <c r="G73" s="22">
        <f>+E73-F73</f>
        <v>0</v>
      </c>
      <c r="H73" s="17"/>
      <c r="I73" s="103"/>
      <c r="J73" s="18"/>
      <c r="K73" s="18"/>
      <c r="L73" s="18"/>
      <c r="M73" s="17"/>
      <c r="N73" s="18"/>
      <c r="O73" s="18"/>
      <c r="P73" s="18"/>
      <c r="Q73" s="18"/>
    </row>
    <row r="74" spans="1:17" ht="15.75">
      <c r="A74" s="36"/>
      <c r="B74" s="28"/>
      <c r="C74" s="28"/>
      <c r="D74" s="28"/>
      <c r="E74" s="163"/>
      <c r="F74" s="162"/>
      <c r="G74" s="55"/>
      <c r="H74" s="17"/>
      <c r="I74" s="18"/>
      <c r="J74" s="18"/>
      <c r="K74" s="18"/>
      <c r="L74" s="18"/>
      <c r="M74" s="17"/>
      <c r="N74" s="18"/>
      <c r="O74" s="18"/>
      <c r="P74" s="18"/>
      <c r="Q74" s="18"/>
    </row>
    <row r="75" spans="1:17" ht="15.75">
      <c r="A75" s="125"/>
      <c r="B75" s="36" t="s">
        <v>67</v>
      </c>
      <c r="C75" s="28"/>
      <c r="D75" s="164"/>
      <c r="E75" s="55" t="s">
        <v>1</v>
      </c>
      <c r="F75" s="55" t="s">
        <v>3</v>
      </c>
      <c r="G75" s="55" t="s">
        <v>68</v>
      </c>
      <c r="H75" s="17"/>
      <c r="I75" s="18"/>
      <c r="J75" s="18"/>
      <c r="K75" s="18"/>
      <c r="L75" s="18"/>
      <c r="M75" s="17"/>
      <c r="N75" s="18"/>
      <c r="O75" s="18"/>
      <c r="P75" s="18"/>
      <c r="Q75" s="18"/>
    </row>
    <row r="76" spans="1:17" ht="15">
      <c r="A76" s="125"/>
      <c r="B76" s="28"/>
      <c r="C76" s="28"/>
      <c r="D76" s="164"/>
      <c r="E76" s="162">
        <f>SUM(D8:L21,D59)</f>
        <v>46197938320</v>
      </c>
      <c r="F76" s="162">
        <f>SUM(D25:L34,D64,D60)</f>
        <v>8441165311</v>
      </c>
      <c r="G76" s="162">
        <f>SUM(D38:L53,D61:D62)</f>
        <v>690545754</v>
      </c>
      <c r="H76" s="17"/>
      <c r="I76" s="18"/>
      <c r="J76" s="18"/>
      <c r="K76" s="18"/>
      <c r="L76" s="18"/>
      <c r="M76" s="17"/>
      <c r="N76" s="18"/>
      <c r="O76" s="18"/>
      <c r="P76" s="18"/>
      <c r="Q76" s="18"/>
    </row>
    <row r="77" spans="1:17" ht="15">
      <c r="A77" s="125"/>
      <c r="B77" s="28"/>
      <c r="C77" s="28"/>
      <c r="D77" s="163"/>
      <c r="E77" s="163"/>
      <c r="F77" s="162"/>
      <c r="G77" s="55"/>
      <c r="H77" s="17"/>
      <c r="I77" s="96"/>
      <c r="J77" s="18"/>
      <c r="K77" s="18"/>
      <c r="L77" s="18"/>
      <c r="M77" s="17"/>
      <c r="N77" s="18"/>
      <c r="O77" s="18"/>
      <c r="P77" s="18"/>
      <c r="Q77" s="18"/>
    </row>
    <row r="78" spans="1:17" ht="15">
      <c r="A78" s="125"/>
      <c r="B78" s="28"/>
      <c r="C78" s="28"/>
      <c r="D78" s="163" t="s">
        <v>69</v>
      </c>
      <c r="E78" s="163">
        <f>SUM(E76:G76)-E72</f>
        <v>0</v>
      </c>
      <c r="F78" s="55"/>
      <c r="G78" s="55"/>
      <c r="H78" s="17"/>
      <c r="I78" s="18"/>
      <c r="J78" s="18"/>
      <c r="K78" s="18"/>
      <c r="L78" s="18"/>
      <c r="M78" s="17"/>
      <c r="N78" s="18"/>
      <c r="O78" s="18"/>
      <c r="P78" s="18"/>
      <c r="Q78" s="18"/>
    </row>
    <row r="79" spans="1:17" ht="15">
      <c r="A79" s="125"/>
      <c r="B79" s="28"/>
      <c r="C79" s="28"/>
      <c r="D79" s="163"/>
      <c r="E79" s="163"/>
      <c r="F79" s="162"/>
      <c r="G79" s="55"/>
      <c r="H79" s="17"/>
      <c r="I79" s="18"/>
      <c r="J79" s="18"/>
      <c r="K79" s="18"/>
      <c r="L79" s="18"/>
      <c r="M79" s="17"/>
      <c r="N79" s="18"/>
      <c r="O79" s="18"/>
      <c r="P79" s="18"/>
      <c r="Q79" s="18"/>
    </row>
    <row r="80" spans="1:17" ht="15">
      <c r="A80" s="64"/>
      <c r="D80" s="21"/>
      <c r="E80" s="21"/>
      <c r="F80" s="17"/>
      <c r="G80" s="17"/>
      <c r="H80" s="17"/>
      <c r="I80" s="102"/>
      <c r="J80" s="18"/>
      <c r="K80" s="18"/>
      <c r="L80" s="18"/>
      <c r="M80" s="17"/>
      <c r="N80" s="18"/>
      <c r="O80" s="18"/>
      <c r="P80" s="18"/>
      <c r="Q80" s="18"/>
    </row>
    <row r="81" spans="1:17" ht="15">
      <c r="A81" s="94" t="s">
        <v>144</v>
      </c>
      <c r="D81" s="21"/>
      <c r="E81" s="21"/>
      <c r="F81" s="104"/>
      <c r="G81" s="17"/>
      <c r="H81" s="17"/>
      <c r="I81" s="18"/>
      <c r="J81" s="18"/>
      <c r="K81" s="18"/>
      <c r="L81" s="18"/>
      <c r="M81" s="17"/>
      <c r="N81" s="18"/>
      <c r="O81" s="18"/>
      <c r="P81" s="18"/>
      <c r="Q81" s="18"/>
    </row>
    <row r="82" spans="1:17" ht="15">
      <c r="A82" s="64"/>
      <c r="D82" s="21"/>
      <c r="E82" s="21"/>
      <c r="F82" s="17"/>
      <c r="G82" s="17"/>
      <c r="H82" s="17"/>
      <c r="I82" s="18"/>
      <c r="J82" s="18"/>
      <c r="K82" s="18"/>
      <c r="L82" s="18"/>
      <c r="M82" s="17"/>
      <c r="N82" s="18"/>
      <c r="O82" s="18"/>
      <c r="P82" s="18"/>
      <c r="Q82" s="18"/>
    </row>
    <row r="83" spans="1:17" ht="15">
      <c r="A83" s="64"/>
      <c r="D83" s="21"/>
      <c r="E83" s="21"/>
      <c r="F83" s="17"/>
      <c r="G83" s="17"/>
      <c r="H83" s="17"/>
      <c r="I83" s="18"/>
      <c r="J83" s="18"/>
      <c r="K83" s="18"/>
      <c r="L83" s="18"/>
      <c r="M83" s="17"/>
      <c r="N83" s="18"/>
      <c r="O83" s="18"/>
      <c r="P83" s="18"/>
      <c r="Q83" s="18"/>
    </row>
    <row r="84" spans="1:17" ht="15">
      <c r="A84" s="64"/>
      <c r="E84" s="21"/>
      <c r="F84" s="17"/>
      <c r="G84" s="17"/>
      <c r="H84" s="17"/>
      <c r="I84" s="18"/>
      <c r="J84" s="18"/>
      <c r="K84" s="18"/>
      <c r="L84" s="18"/>
      <c r="M84" s="17"/>
      <c r="N84" s="18"/>
      <c r="O84" s="18"/>
      <c r="P84" s="18"/>
      <c r="Q84" s="18"/>
    </row>
    <row r="85" spans="1:17" ht="15">
      <c r="A85" s="64"/>
      <c r="D85" s="21"/>
      <c r="E85" s="21"/>
      <c r="F85" s="21"/>
      <c r="G85" s="17"/>
      <c r="H85" s="17"/>
      <c r="I85" s="18"/>
      <c r="J85" s="18"/>
      <c r="K85" s="18"/>
      <c r="L85" s="18"/>
      <c r="M85" s="17"/>
      <c r="N85" s="18"/>
      <c r="O85" s="18"/>
      <c r="P85" s="18"/>
      <c r="Q85" s="18"/>
    </row>
    <row r="86" spans="1:17" ht="15">
      <c r="A86" s="64"/>
      <c r="E86" s="21"/>
      <c r="F86" s="21"/>
      <c r="G86" s="17"/>
      <c r="H86" s="17"/>
      <c r="I86" s="18"/>
      <c r="J86" s="18"/>
      <c r="K86" s="18"/>
      <c r="L86" s="18"/>
      <c r="M86" s="17"/>
      <c r="N86" s="18"/>
      <c r="O86" s="18"/>
      <c r="P86" s="18"/>
      <c r="Q86" s="18"/>
    </row>
    <row r="87" spans="1:17" ht="15">
      <c r="A87" s="64"/>
      <c r="E87" s="21"/>
      <c r="F87" s="21"/>
      <c r="G87" s="17"/>
      <c r="H87" s="17"/>
      <c r="I87" s="18"/>
      <c r="J87" s="18"/>
      <c r="K87" s="18"/>
      <c r="L87" s="18"/>
      <c r="M87" s="17"/>
      <c r="N87" s="18"/>
      <c r="O87" s="18"/>
      <c r="P87" s="18"/>
      <c r="Q87" s="18"/>
    </row>
    <row r="88" spans="1:17" ht="15">
      <c r="A88" s="64"/>
      <c r="E88" s="21"/>
      <c r="F88" s="21"/>
      <c r="I88" s="18"/>
      <c r="J88" s="18"/>
      <c r="K88" s="18"/>
      <c r="L88" s="18"/>
      <c r="N88" s="18"/>
      <c r="O88" s="18"/>
      <c r="P88" s="18"/>
      <c r="Q88" s="18"/>
    </row>
    <row r="89" spans="1:17" ht="15">
      <c r="A89" s="64"/>
      <c r="E89" s="21"/>
      <c r="F89" s="21"/>
      <c r="I89" s="18"/>
      <c r="J89" s="18"/>
      <c r="K89" s="18"/>
      <c r="L89" s="18"/>
      <c r="N89" s="18"/>
      <c r="O89" s="18"/>
      <c r="P89" s="18"/>
      <c r="Q89" s="18"/>
    </row>
    <row r="90" spans="1:17" ht="15">
      <c r="A90" s="64"/>
      <c r="N90" s="18"/>
      <c r="O90" s="18"/>
      <c r="P90" s="18"/>
      <c r="Q90" s="18"/>
    </row>
    <row r="91" spans="1:17" ht="15">
      <c r="A91" s="64"/>
      <c r="N91" s="18"/>
      <c r="O91" s="18"/>
      <c r="P91" s="18"/>
      <c r="Q91" s="18"/>
    </row>
    <row r="92" spans="1:17" ht="15">
      <c r="A92" s="64"/>
      <c r="N92" s="18"/>
      <c r="O92" s="18"/>
      <c r="P92" s="18"/>
      <c r="Q92" s="18"/>
    </row>
    <row r="93" ht="15">
      <c r="A93" s="64"/>
    </row>
    <row r="94" ht="15">
      <c r="A94" s="64"/>
    </row>
    <row r="95" ht="15">
      <c r="A95" s="64"/>
    </row>
    <row r="96" ht="15">
      <c r="A96" s="64"/>
    </row>
    <row r="97" ht="15">
      <c r="A97" s="64"/>
    </row>
    <row r="98" ht="15">
      <c r="A98" s="64"/>
    </row>
    <row r="99" ht="15">
      <c r="A99" s="64"/>
    </row>
    <row r="100" ht="15">
      <c r="A100" s="64"/>
    </row>
    <row r="101" ht="15">
      <c r="A101" s="64"/>
    </row>
    <row r="102" ht="15">
      <c r="A102" s="64"/>
    </row>
    <row r="103" ht="15">
      <c r="A103" s="64"/>
    </row>
    <row r="104" ht="15">
      <c r="A104" s="64"/>
    </row>
    <row r="105" ht="15">
      <c r="A105" s="64"/>
    </row>
    <row r="106" ht="15">
      <c r="A106" s="64"/>
    </row>
    <row r="107" ht="15">
      <c r="A107" s="64"/>
    </row>
    <row r="108" ht="15">
      <c r="A108" s="64"/>
    </row>
    <row r="109" ht="15">
      <c r="A109" s="64"/>
    </row>
  </sheetData>
  <sheetProtection/>
  <printOptions/>
  <pageMargins left="0.75" right="0.75" top="1" bottom="1" header="0.5" footer="0.5"/>
  <pageSetup fitToHeight="1" fitToWidth="1" horizontalDpi="600" verticalDpi="600" orientation="landscape" scale="41"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T101"/>
  <sheetViews>
    <sheetView zoomScale="75" zoomScaleNormal="75" zoomScalePageLayoutView="0" workbookViewId="0" topLeftCell="A1">
      <selection activeCell="A1" sqref="A1"/>
    </sheetView>
  </sheetViews>
  <sheetFormatPr defaultColWidth="8.88671875" defaultRowHeight="15.75"/>
  <cols>
    <col min="1" max="1" width="4.3359375" style="4" customWidth="1"/>
    <col min="2" max="2" width="3.5546875" style="4" customWidth="1"/>
    <col min="3" max="3" width="29.5546875" style="4" customWidth="1"/>
    <col min="4" max="4" width="14.77734375" style="4" customWidth="1"/>
    <col min="5" max="5" width="15.4453125" style="4" customWidth="1"/>
    <col min="6" max="6" width="18.77734375" style="4" bestFit="1" customWidth="1"/>
    <col min="7" max="7" width="12.5546875" style="4" bestFit="1" customWidth="1"/>
    <col min="8" max="8" width="3.88671875" style="4" customWidth="1"/>
    <col min="9" max="9" width="13.77734375" style="4" customWidth="1"/>
    <col min="10" max="10" width="14.10546875" style="4" customWidth="1"/>
    <col min="11" max="11" width="14.6640625" style="4" customWidth="1"/>
    <col min="12" max="12" width="13.99609375" style="4" bestFit="1" customWidth="1"/>
    <col min="13" max="13" width="4.3359375" style="4" customWidth="1"/>
    <col min="14" max="14" width="12.21484375" style="28" customWidth="1"/>
    <col min="15" max="15" width="13.99609375" style="28" bestFit="1" customWidth="1"/>
    <col min="16" max="16" width="13.10546875" style="28" customWidth="1"/>
    <col min="17" max="17" width="13.5546875" style="4" bestFit="1" customWidth="1"/>
    <col min="18" max="16384" width="8.88671875" style="4" customWidth="1"/>
  </cols>
  <sheetData>
    <row r="1" spans="1:17" ht="15.75">
      <c r="A1" s="36" t="s">
        <v>146</v>
      </c>
      <c r="B1" s="28"/>
      <c r="C1" s="28"/>
      <c r="D1" s="28"/>
      <c r="E1" s="28"/>
      <c r="Q1" s="67"/>
    </row>
    <row r="2" spans="1:17" ht="15">
      <c r="A2" s="31"/>
      <c r="Q2" s="67"/>
    </row>
    <row r="3" spans="4:14" ht="15.75">
      <c r="D3" s="16" t="s">
        <v>8</v>
      </c>
      <c r="I3" s="16" t="s">
        <v>9</v>
      </c>
      <c r="N3" s="36" t="s">
        <v>10</v>
      </c>
    </row>
    <row r="5" spans="1:17" ht="15.75">
      <c r="A5" s="17"/>
      <c r="B5" s="17"/>
      <c r="C5" s="17"/>
      <c r="D5" s="12" t="s">
        <v>4</v>
      </c>
      <c r="E5" s="12" t="s">
        <v>5</v>
      </c>
      <c r="F5" s="12" t="s">
        <v>6</v>
      </c>
      <c r="G5" s="12" t="s">
        <v>0</v>
      </c>
      <c r="H5" s="12"/>
      <c r="I5" s="12" t="s">
        <v>4</v>
      </c>
      <c r="J5" s="12" t="s">
        <v>5</v>
      </c>
      <c r="K5" s="12" t="s">
        <v>6</v>
      </c>
      <c r="L5" s="12" t="s">
        <v>0</v>
      </c>
      <c r="M5" s="17"/>
      <c r="N5" s="49" t="s">
        <v>4</v>
      </c>
      <c r="O5" s="49" t="s">
        <v>5</v>
      </c>
      <c r="P5" s="49" t="s">
        <v>6</v>
      </c>
      <c r="Q5" s="12" t="s">
        <v>0</v>
      </c>
    </row>
    <row r="6" spans="1:14" ht="15.75">
      <c r="A6" s="16" t="s">
        <v>1</v>
      </c>
      <c r="D6" s="18"/>
      <c r="E6" s="18"/>
      <c r="F6" s="18"/>
      <c r="G6" s="17"/>
      <c r="H6" s="17"/>
      <c r="I6" s="17"/>
      <c r="J6" s="17"/>
      <c r="K6" s="17"/>
      <c r="L6" s="17"/>
      <c r="M6" s="17"/>
      <c r="N6" s="51"/>
    </row>
    <row r="7" spans="2:17" ht="15.75">
      <c r="B7" s="16" t="s">
        <v>41</v>
      </c>
      <c r="D7" s="29"/>
      <c r="E7" s="29"/>
      <c r="F7" s="29"/>
      <c r="G7" s="17"/>
      <c r="H7" s="17"/>
      <c r="I7" s="17"/>
      <c r="J7" s="17"/>
      <c r="K7" s="17"/>
      <c r="L7" s="17"/>
      <c r="M7" s="17"/>
      <c r="N7" s="29"/>
      <c r="O7" s="29"/>
      <c r="P7" s="29"/>
      <c r="Q7" s="18"/>
    </row>
    <row r="8" spans="3:17" ht="15">
      <c r="C8" s="4" t="s">
        <v>42</v>
      </c>
      <c r="D8" s="18">
        <v>832965573</v>
      </c>
      <c r="E8" s="18">
        <v>37378170</v>
      </c>
      <c r="F8" s="18">
        <v>0</v>
      </c>
      <c r="G8" s="18"/>
      <c r="H8" s="17"/>
      <c r="I8" s="18">
        <v>586300</v>
      </c>
      <c r="J8" s="18">
        <v>22532</v>
      </c>
      <c r="K8" s="18">
        <v>0</v>
      </c>
      <c r="L8" s="18"/>
      <c r="M8" s="17"/>
      <c r="N8" s="18">
        <v>124616</v>
      </c>
      <c r="O8" s="18">
        <v>4860</v>
      </c>
      <c r="P8" s="18">
        <v>0</v>
      </c>
      <c r="Q8" s="18"/>
    </row>
    <row r="9" spans="3:17" ht="15">
      <c r="C9" s="4" t="s">
        <v>43</v>
      </c>
      <c r="D9" s="18">
        <v>655606455</v>
      </c>
      <c r="E9" s="18">
        <v>127681365</v>
      </c>
      <c r="F9" s="18">
        <v>19433878</v>
      </c>
      <c r="G9" s="18"/>
      <c r="H9" s="17"/>
      <c r="I9" s="18">
        <v>764617</v>
      </c>
      <c r="J9" s="18">
        <v>143448</v>
      </c>
      <c r="K9" s="18">
        <v>10358</v>
      </c>
      <c r="L9" s="18"/>
      <c r="M9" s="17"/>
      <c r="N9" s="18">
        <v>164671</v>
      </c>
      <c r="O9" s="18">
        <v>31255</v>
      </c>
      <c r="P9" s="18">
        <v>2190</v>
      </c>
      <c r="Q9" s="18"/>
    </row>
    <row r="10" spans="3:17" ht="15">
      <c r="C10" s="20" t="s">
        <v>44</v>
      </c>
      <c r="D10" s="18">
        <v>1651040872</v>
      </c>
      <c r="E10" s="18">
        <v>1849360282</v>
      </c>
      <c r="F10" s="18">
        <v>884517833</v>
      </c>
      <c r="G10" s="18"/>
      <c r="H10" s="17"/>
      <c r="I10" s="18">
        <v>1264885</v>
      </c>
      <c r="J10" s="18">
        <v>1905595</v>
      </c>
      <c r="K10" s="18">
        <v>297691</v>
      </c>
      <c r="L10" s="18"/>
      <c r="M10" s="17"/>
      <c r="N10" s="18">
        <v>270895</v>
      </c>
      <c r="O10" s="18">
        <v>415138</v>
      </c>
      <c r="P10" s="18">
        <v>64668</v>
      </c>
      <c r="Q10" s="18"/>
    </row>
    <row r="11" spans="3:17" ht="15">
      <c r="C11" s="20" t="s">
        <v>45</v>
      </c>
      <c r="D11" s="18">
        <v>661460780</v>
      </c>
      <c r="E11" s="18">
        <v>730536489</v>
      </c>
      <c r="F11" s="18">
        <v>2136397625</v>
      </c>
      <c r="G11" s="18"/>
      <c r="H11" s="17"/>
      <c r="I11" s="18">
        <v>104568</v>
      </c>
      <c r="J11" s="18">
        <v>72042</v>
      </c>
      <c r="K11" s="18">
        <v>368920</v>
      </c>
      <c r="L11" s="18"/>
      <c r="M11" s="17"/>
      <c r="N11" s="18">
        <v>22158</v>
      </c>
      <c r="O11" s="18">
        <v>15635</v>
      </c>
      <c r="P11" s="18">
        <v>78009</v>
      </c>
      <c r="Q11" s="18"/>
    </row>
    <row r="12" spans="3:17" ht="15">
      <c r="C12" s="20"/>
      <c r="D12" s="93"/>
      <c r="E12" s="93"/>
      <c r="F12" s="93"/>
      <c r="G12" s="18"/>
      <c r="H12" s="17"/>
      <c r="I12" s="55"/>
      <c r="J12" s="55"/>
      <c r="K12" s="55"/>
      <c r="L12" s="18"/>
      <c r="M12" s="17"/>
      <c r="N12" s="29"/>
      <c r="O12" s="29"/>
      <c r="P12" s="29"/>
      <c r="Q12" s="18"/>
    </row>
    <row r="13" spans="2:17" ht="15.75">
      <c r="B13" s="16" t="s">
        <v>46</v>
      </c>
      <c r="D13" s="29"/>
      <c r="E13" s="29"/>
      <c r="F13" s="29"/>
      <c r="G13" s="17"/>
      <c r="H13" s="17"/>
      <c r="I13" s="18"/>
      <c r="J13" s="18"/>
      <c r="K13" s="18"/>
      <c r="L13" s="18"/>
      <c r="M13" s="17"/>
      <c r="N13" s="29"/>
      <c r="O13" s="29"/>
      <c r="P13" s="29"/>
      <c r="Q13" s="18"/>
    </row>
    <row r="14" spans="2:17" ht="15.75">
      <c r="B14" s="16"/>
      <c r="C14" s="4" t="s">
        <v>42</v>
      </c>
      <c r="D14" s="18">
        <v>305821050.85803586</v>
      </c>
      <c r="E14" s="18">
        <v>21131502.548092198</v>
      </c>
      <c r="F14" s="18">
        <v>0</v>
      </c>
      <c r="G14" s="18"/>
      <c r="H14" s="17"/>
      <c r="I14" s="18"/>
      <c r="J14" s="18"/>
      <c r="K14" s="18"/>
      <c r="L14" s="18"/>
      <c r="M14" s="17"/>
      <c r="N14" s="29"/>
      <c r="O14" s="29"/>
      <c r="P14" s="29"/>
      <c r="Q14" s="18"/>
    </row>
    <row r="15" spans="2:17" ht="15.75">
      <c r="B15" s="16"/>
      <c r="C15" s="4" t="s">
        <v>43</v>
      </c>
      <c r="D15" s="18">
        <v>502527684.5757777</v>
      </c>
      <c r="E15" s="18">
        <v>34101731.46334615</v>
      </c>
      <c r="F15" s="18">
        <v>374406228.65990484</v>
      </c>
      <c r="G15" s="18"/>
      <c r="H15" s="17"/>
      <c r="I15" s="18"/>
      <c r="J15" s="18"/>
      <c r="K15" s="18"/>
      <c r="L15" s="18"/>
      <c r="M15" s="17"/>
      <c r="N15" s="29"/>
      <c r="O15" s="29"/>
      <c r="P15" s="29"/>
      <c r="Q15" s="18"/>
    </row>
    <row r="16" spans="2:17" ht="15.75">
      <c r="B16" s="16"/>
      <c r="D16" s="29"/>
      <c r="E16" s="29"/>
      <c r="F16" s="29"/>
      <c r="G16" s="18"/>
      <c r="H16" s="17"/>
      <c r="I16" s="18"/>
      <c r="J16" s="18"/>
      <c r="K16" s="18"/>
      <c r="L16" s="18"/>
      <c r="M16" s="17"/>
      <c r="N16" s="29"/>
      <c r="O16" s="29"/>
      <c r="P16" s="29"/>
      <c r="Q16" s="18"/>
    </row>
    <row r="17" spans="2:17" ht="15.75">
      <c r="B17" s="16" t="s">
        <v>47</v>
      </c>
      <c r="D17" s="29"/>
      <c r="E17" s="29"/>
      <c r="F17" s="29"/>
      <c r="G17" s="18"/>
      <c r="H17" s="17"/>
      <c r="I17" s="18"/>
      <c r="J17" s="18"/>
      <c r="K17" s="18"/>
      <c r="L17" s="18"/>
      <c r="M17" s="17"/>
      <c r="N17" s="29"/>
      <c r="O17" s="29"/>
      <c r="P17" s="29"/>
      <c r="Q17" s="18"/>
    </row>
    <row r="18" spans="2:17" ht="15.75">
      <c r="B18" s="16"/>
      <c r="C18" s="4" t="s">
        <v>48</v>
      </c>
      <c r="D18" s="18">
        <v>5373558.146271996</v>
      </c>
      <c r="E18" s="18">
        <v>96044.143513944</v>
      </c>
      <c r="F18" s="18">
        <v>0</v>
      </c>
      <c r="G18" s="18"/>
      <c r="H18" s="17"/>
      <c r="I18" s="18"/>
      <c r="J18" s="18"/>
      <c r="K18" s="18"/>
      <c r="L18" s="18"/>
      <c r="M18" s="17"/>
      <c r="N18" s="29"/>
      <c r="O18" s="29"/>
      <c r="P18" s="29"/>
      <c r="Q18" s="18"/>
    </row>
    <row r="19" spans="2:17" ht="15.75">
      <c r="B19" s="16"/>
      <c r="C19" s="4" t="s">
        <v>49</v>
      </c>
      <c r="D19" s="18">
        <v>10334292.419914434</v>
      </c>
      <c r="E19" s="18">
        <v>245371.84504770115</v>
      </c>
      <c r="F19" s="18">
        <v>555191.3400951922</v>
      </c>
      <c r="G19" s="18"/>
      <c r="H19" s="17"/>
      <c r="I19" s="18"/>
      <c r="J19" s="18"/>
      <c r="K19" s="18"/>
      <c r="L19" s="18"/>
      <c r="M19" s="17"/>
      <c r="N19" s="29"/>
      <c r="O19" s="29"/>
      <c r="P19" s="29"/>
      <c r="Q19" s="18"/>
    </row>
    <row r="20" spans="3:17" ht="15">
      <c r="C20" s="20" t="s">
        <v>44</v>
      </c>
      <c r="D20" s="18">
        <v>12130114.28752899</v>
      </c>
      <c r="E20" s="18">
        <v>768186</v>
      </c>
      <c r="F20" s="18">
        <v>3282638.7780462187</v>
      </c>
      <c r="G20" s="18"/>
      <c r="H20" s="17"/>
      <c r="I20" s="18"/>
      <c r="J20" s="18"/>
      <c r="K20" s="18"/>
      <c r="L20" s="18"/>
      <c r="M20" s="17"/>
      <c r="N20" s="29"/>
      <c r="O20" s="29"/>
      <c r="P20" s="29"/>
      <c r="Q20" s="18"/>
    </row>
    <row r="21" spans="3:17" ht="15">
      <c r="C21" s="20" t="s">
        <v>45</v>
      </c>
      <c r="D21" s="18">
        <v>21380634.712471012</v>
      </c>
      <c r="E21" s="18">
        <v>210458</v>
      </c>
      <c r="F21" s="18">
        <v>4198016.221953781</v>
      </c>
      <c r="G21" s="18"/>
      <c r="H21" s="17"/>
      <c r="I21" s="18"/>
      <c r="J21" s="18"/>
      <c r="K21" s="18"/>
      <c r="L21" s="18"/>
      <c r="M21" s="17"/>
      <c r="N21" s="29"/>
      <c r="O21" s="29"/>
      <c r="P21" s="29"/>
      <c r="Q21" s="18"/>
    </row>
    <row r="22" spans="3:17" ht="15">
      <c r="C22" s="20"/>
      <c r="F22" s="18"/>
      <c r="G22" s="17"/>
      <c r="H22" s="17"/>
      <c r="I22" s="18"/>
      <c r="J22" s="18"/>
      <c r="K22" s="18"/>
      <c r="L22" s="18"/>
      <c r="M22" s="17"/>
      <c r="N22" s="29"/>
      <c r="O22" s="29"/>
      <c r="P22" s="29"/>
      <c r="Q22" s="18"/>
    </row>
    <row r="23" spans="1:17" ht="15.75">
      <c r="A23" s="16" t="s">
        <v>3</v>
      </c>
      <c r="D23" s="18"/>
      <c r="E23" s="23"/>
      <c r="F23" s="18"/>
      <c r="G23" s="17"/>
      <c r="H23" s="17"/>
      <c r="I23" s="18"/>
      <c r="J23" s="18"/>
      <c r="K23" s="18"/>
      <c r="L23" s="18"/>
      <c r="M23" s="17"/>
      <c r="N23" s="29"/>
      <c r="O23" s="29"/>
      <c r="P23" s="29"/>
      <c r="Q23" s="18"/>
    </row>
    <row r="24" spans="2:17" ht="15.75">
      <c r="B24" s="16" t="s">
        <v>41</v>
      </c>
      <c r="D24" s="18"/>
      <c r="E24" s="18"/>
      <c r="F24" s="18"/>
      <c r="G24" s="17"/>
      <c r="H24" s="17"/>
      <c r="I24" s="18"/>
      <c r="J24" s="18"/>
      <c r="K24" s="18"/>
      <c r="L24" s="18"/>
      <c r="M24" s="17"/>
      <c r="N24" s="29"/>
      <c r="O24" s="29"/>
      <c r="P24" s="29"/>
      <c r="Q24" s="18"/>
    </row>
    <row r="25" spans="2:17" ht="15.75">
      <c r="B25" s="16"/>
      <c r="C25" s="4" t="s">
        <v>48</v>
      </c>
      <c r="D25" s="18">
        <v>12063459.948208889</v>
      </c>
      <c r="E25" s="18">
        <v>117144.55133378661</v>
      </c>
      <c r="F25" s="18">
        <v>0</v>
      </c>
      <c r="G25" s="18"/>
      <c r="H25" s="18"/>
      <c r="I25" s="18">
        <v>8358904.380484359</v>
      </c>
      <c r="J25" s="18">
        <v>138954.4440677966</v>
      </c>
      <c r="K25" s="18">
        <v>0</v>
      </c>
      <c r="L25" s="18"/>
      <c r="M25" s="18"/>
      <c r="N25" s="18">
        <v>3316766.315000583</v>
      </c>
      <c r="O25" s="18">
        <v>50496.79631566185</v>
      </c>
      <c r="P25" s="18">
        <v>0</v>
      </c>
      <c r="Q25" s="18"/>
    </row>
    <row r="26" spans="2:17" ht="15.75">
      <c r="B26" s="16"/>
      <c r="C26" s="4" t="s">
        <v>49</v>
      </c>
      <c r="D26" s="18">
        <v>23300746.051791113</v>
      </c>
      <c r="E26" s="18">
        <v>248066.4486662134</v>
      </c>
      <c r="F26" s="18">
        <v>90144</v>
      </c>
      <c r="G26" s="18"/>
      <c r="H26" s="18"/>
      <c r="I26" s="18">
        <v>19532121.619515643</v>
      </c>
      <c r="J26" s="18">
        <v>461545.55593220337</v>
      </c>
      <c r="K26" s="18">
        <v>42569</v>
      </c>
      <c r="L26" s="18"/>
      <c r="M26" s="18"/>
      <c r="N26" s="18">
        <v>7410103.684999417</v>
      </c>
      <c r="O26" s="18">
        <v>179531.20368433814</v>
      </c>
      <c r="P26" s="18">
        <v>14649</v>
      </c>
      <c r="Q26" s="18"/>
    </row>
    <row r="27" spans="3:17" ht="15">
      <c r="C27" s="20" t="s">
        <v>44</v>
      </c>
      <c r="D27" s="18">
        <v>190546876.5857903</v>
      </c>
      <c r="E27" s="18">
        <v>55041560.98600076</v>
      </c>
      <c r="F27" s="18">
        <v>22472100.13200958</v>
      </c>
      <c r="G27" s="18"/>
      <c r="H27" s="18"/>
      <c r="I27" s="18">
        <v>127309428.26392762</v>
      </c>
      <c r="J27" s="18">
        <v>38043122.68557508</v>
      </c>
      <c r="K27" s="18">
        <v>10263713.10608777</v>
      </c>
      <c r="L27" s="18"/>
      <c r="M27" s="18"/>
      <c r="N27" s="18">
        <v>44163827.75230626</v>
      </c>
      <c r="O27" s="18">
        <v>11620156.732829265</v>
      </c>
      <c r="P27" s="18">
        <v>3279148.9982888754</v>
      </c>
      <c r="Q27" s="18"/>
    </row>
    <row r="28" spans="3:17" ht="15">
      <c r="C28" s="20" t="s">
        <v>45</v>
      </c>
      <c r="D28" s="18">
        <v>191418723.4142097</v>
      </c>
      <c r="E28" s="18">
        <v>140963862.01399922</v>
      </c>
      <c r="F28" s="18">
        <v>240989941.8679904</v>
      </c>
      <c r="G28" s="18"/>
      <c r="H28" s="18"/>
      <c r="I28" s="18">
        <v>121380782.73607238</v>
      </c>
      <c r="J28" s="18">
        <v>77578733.31442492</v>
      </c>
      <c r="K28" s="18">
        <v>109955819.89391223</v>
      </c>
      <c r="L28" s="18"/>
      <c r="M28" s="18"/>
      <c r="N28" s="18">
        <v>42626911.24769374</v>
      </c>
      <c r="O28" s="18">
        <v>23253894.267170735</v>
      </c>
      <c r="P28" s="18">
        <v>34395299.00171112</v>
      </c>
      <c r="Q28" s="18"/>
    </row>
    <row r="29" spans="4:17" ht="15">
      <c r="D29" s="25"/>
      <c r="E29" s="25"/>
      <c r="F29" s="25"/>
      <c r="G29" s="17"/>
      <c r="H29" s="17"/>
      <c r="I29" s="18"/>
      <c r="J29" s="18"/>
      <c r="K29" s="18"/>
      <c r="L29" s="18"/>
      <c r="M29" s="17"/>
      <c r="N29" s="29"/>
      <c r="O29" s="29"/>
      <c r="P29" s="29"/>
      <c r="Q29" s="18"/>
    </row>
    <row r="30" spans="2:17" ht="15.75">
      <c r="B30" s="16" t="s">
        <v>50</v>
      </c>
      <c r="G30" s="17"/>
      <c r="H30" s="17"/>
      <c r="I30" s="18"/>
      <c r="J30" s="18"/>
      <c r="K30" s="18"/>
      <c r="L30" s="18"/>
      <c r="M30" s="17"/>
      <c r="N30" s="29"/>
      <c r="O30" s="29"/>
      <c r="P30" s="29"/>
      <c r="Q30" s="18"/>
    </row>
    <row r="31" spans="2:20" ht="15.75">
      <c r="B31" s="16"/>
      <c r="C31" s="4" t="s">
        <v>48</v>
      </c>
      <c r="D31" s="18">
        <v>21061515</v>
      </c>
      <c r="E31" s="18">
        <v>265758</v>
      </c>
      <c r="F31" s="18">
        <v>0</v>
      </c>
      <c r="G31" s="18"/>
      <c r="H31" s="18"/>
      <c r="I31" s="18">
        <v>9861372</v>
      </c>
      <c r="J31" s="18">
        <v>61679</v>
      </c>
      <c r="K31" s="18">
        <v>0</v>
      </c>
      <c r="L31" s="18"/>
      <c r="M31" s="18"/>
      <c r="N31" s="18">
        <v>3872339</v>
      </c>
      <c r="O31" s="18">
        <v>21110</v>
      </c>
      <c r="P31" s="18">
        <v>0</v>
      </c>
      <c r="Q31" s="18"/>
      <c r="S31" s="31"/>
      <c r="T31" s="31"/>
    </row>
    <row r="32" spans="2:20" ht="15.75">
      <c r="B32" s="16"/>
      <c r="C32" s="4" t="s">
        <v>49</v>
      </c>
      <c r="D32" s="18">
        <v>10083487</v>
      </c>
      <c r="E32" s="18">
        <v>552688</v>
      </c>
      <c r="F32" s="18">
        <v>1882151</v>
      </c>
      <c r="G32" s="18"/>
      <c r="H32" s="18"/>
      <c r="I32" s="18">
        <v>4032855</v>
      </c>
      <c r="J32" s="18">
        <v>102226</v>
      </c>
      <c r="K32" s="18">
        <v>400470</v>
      </c>
      <c r="L32" s="18"/>
      <c r="M32" s="18"/>
      <c r="N32" s="18">
        <v>1485397</v>
      </c>
      <c r="O32" s="18">
        <v>32624</v>
      </c>
      <c r="P32" s="18">
        <v>137196</v>
      </c>
      <c r="Q32" s="18"/>
      <c r="S32" s="31"/>
      <c r="T32" s="31"/>
    </row>
    <row r="33" spans="3:20" ht="15">
      <c r="C33" s="20" t="s">
        <v>44</v>
      </c>
      <c r="D33" s="18">
        <v>24878873</v>
      </c>
      <c r="E33" s="18">
        <v>3779525</v>
      </c>
      <c r="F33" s="18">
        <v>13771320</v>
      </c>
      <c r="G33" s="18"/>
      <c r="H33" s="18"/>
      <c r="I33" s="18">
        <v>8925517</v>
      </c>
      <c r="J33" s="18">
        <v>1452963</v>
      </c>
      <c r="K33" s="18">
        <v>2830685</v>
      </c>
      <c r="L33" s="18"/>
      <c r="M33" s="18"/>
      <c r="N33" s="18">
        <v>3290809</v>
      </c>
      <c r="O33" s="18">
        <v>452719</v>
      </c>
      <c r="P33" s="18">
        <v>943620</v>
      </c>
      <c r="Q33" s="18"/>
      <c r="S33" s="31"/>
      <c r="T33" s="31"/>
    </row>
    <row r="34" spans="3:20" ht="15">
      <c r="C34" s="20" t="s">
        <v>45</v>
      </c>
      <c r="D34" s="18">
        <v>35552155</v>
      </c>
      <c r="E34" s="18">
        <v>3703953</v>
      </c>
      <c r="F34" s="18">
        <v>21116051</v>
      </c>
      <c r="G34" s="18"/>
      <c r="H34" s="18"/>
      <c r="I34" s="18">
        <v>7525271</v>
      </c>
      <c r="J34" s="18">
        <v>1875449</v>
      </c>
      <c r="K34" s="18">
        <v>5567953</v>
      </c>
      <c r="L34" s="18"/>
      <c r="M34" s="18"/>
      <c r="N34" s="18">
        <v>2854264</v>
      </c>
      <c r="O34" s="18">
        <v>596377</v>
      </c>
      <c r="P34" s="18">
        <v>1895262</v>
      </c>
      <c r="Q34" s="18"/>
      <c r="S34" s="31"/>
      <c r="T34" s="31"/>
    </row>
    <row r="35" spans="3:17" ht="15">
      <c r="C35" s="20"/>
      <c r="D35" s="25"/>
      <c r="E35" s="25"/>
      <c r="F35" s="25"/>
      <c r="G35" s="17"/>
      <c r="H35" s="17"/>
      <c r="I35" s="18"/>
      <c r="J35" s="18"/>
      <c r="K35" s="18"/>
      <c r="L35" s="18"/>
      <c r="M35" s="17"/>
      <c r="N35" s="29"/>
      <c r="O35" s="29"/>
      <c r="P35" s="29"/>
      <c r="Q35" s="29"/>
    </row>
    <row r="36" spans="1:17" ht="15.75">
      <c r="A36" s="16" t="s">
        <v>147</v>
      </c>
      <c r="C36" s="18"/>
      <c r="G36" s="17"/>
      <c r="H36" s="17"/>
      <c r="I36" s="18"/>
      <c r="J36" s="18"/>
      <c r="K36" s="18"/>
      <c r="L36" s="18"/>
      <c r="M36" s="17"/>
      <c r="N36" s="29"/>
      <c r="O36" s="29"/>
      <c r="P36" s="29"/>
      <c r="Q36" s="29"/>
    </row>
    <row r="37" spans="2:17" ht="15.75">
      <c r="B37" s="16" t="s">
        <v>148</v>
      </c>
      <c r="D37" s="18"/>
      <c r="E37" s="18"/>
      <c r="F37" s="18"/>
      <c r="G37" s="17"/>
      <c r="H37" s="17"/>
      <c r="I37" s="18"/>
      <c r="J37" s="18"/>
      <c r="K37" s="18"/>
      <c r="L37" s="18"/>
      <c r="M37" s="17"/>
      <c r="N37" s="29"/>
      <c r="O37" s="29"/>
      <c r="P37" s="29"/>
      <c r="Q37" s="29"/>
    </row>
    <row r="38" spans="2:17" ht="15.75">
      <c r="B38" s="16"/>
      <c r="C38" s="4" t="s">
        <v>52</v>
      </c>
      <c r="D38" s="18">
        <v>0</v>
      </c>
      <c r="E38" s="18">
        <v>0</v>
      </c>
      <c r="F38" s="18">
        <v>0</v>
      </c>
      <c r="G38" s="18">
        <v>0</v>
      </c>
      <c r="H38" s="17"/>
      <c r="I38" s="18">
        <v>982372</v>
      </c>
      <c r="J38" s="18">
        <v>0</v>
      </c>
      <c r="K38" s="18">
        <v>0</v>
      </c>
      <c r="L38" s="18">
        <v>0</v>
      </c>
      <c r="M38" s="17"/>
      <c r="N38" s="18">
        <v>609077</v>
      </c>
      <c r="O38" s="18">
        <v>0</v>
      </c>
      <c r="P38" s="18">
        <v>0</v>
      </c>
      <c r="Q38" s="18">
        <v>0</v>
      </c>
    </row>
    <row r="39" spans="3:17" ht="15">
      <c r="C39" s="4" t="s">
        <v>53</v>
      </c>
      <c r="D39" s="18">
        <v>0</v>
      </c>
      <c r="E39" s="18">
        <v>0</v>
      </c>
      <c r="F39" s="18">
        <v>0</v>
      </c>
      <c r="G39" s="18">
        <v>0</v>
      </c>
      <c r="H39" s="17"/>
      <c r="I39" s="18">
        <v>2382228</v>
      </c>
      <c r="J39" s="18">
        <v>178717</v>
      </c>
      <c r="K39" s="18">
        <v>0</v>
      </c>
      <c r="L39" s="18">
        <v>0</v>
      </c>
      <c r="M39" s="17"/>
      <c r="N39" s="18">
        <v>1594651</v>
      </c>
      <c r="O39" s="18">
        <v>144381</v>
      </c>
      <c r="P39" s="18">
        <v>0</v>
      </c>
      <c r="Q39" s="18">
        <v>0</v>
      </c>
    </row>
    <row r="40" spans="3:17" ht="15">
      <c r="C40" s="20" t="s">
        <v>45</v>
      </c>
      <c r="D40" s="18">
        <v>0</v>
      </c>
      <c r="E40" s="18">
        <v>0</v>
      </c>
      <c r="F40" s="18">
        <v>0</v>
      </c>
      <c r="G40" s="18">
        <v>0</v>
      </c>
      <c r="H40" s="17"/>
      <c r="I40" s="18">
        <v>308371</v>
      </c>
      <c r="J40" s="18">
        <v>345811</v>
      </c>
      <c r="K40" s="18">
        <v>75871</v>
      </c>
      <c r="L40" s="18">
        <v>7736</v>
      </c>
      <c r="M40" s="17"/>
      <c r="N40" s="18">
        <v>211044</v>
      </c>
      <c r="O40" s="18">
        <v>314263</v>
      </c>
      <c r="P40" s="18">
        <v>39975</v>
      </c>
      <c r="Q40" s="18">
        <v>3612</v>
      </c>
    </row>
    <row r="41" spans="4:17" ht="15.75">
      <c r="D41" s="18"/>
      <c r="E41" s="18"/>
      <c r="F41" s="18"/>
      <c r="G41" s="105"/>
      <c r="H41" s="17"/>
      <c r="I41" s="18"/>
      <c r="J41" s="18"/>
      <c r="K41" s="18"/>
      <c r="L41" s="18"/>
      <c r="M41" s="17"/>
      <c r="N41" s="29"/>
      <c r="O41" s="29"/>
      <c r="P41" s="29"/>
      <c r="Q41" s="105"/>
    </row>
    <row r="42" spans="2:17" ht="15.75">
      <c r="B42" s="16" t="s">
        <v>149</v>
      </c>
      <c r="D42" s="18"/>
      <c r="E42" s="18"/>
      <c r="F42" s="18"/>
      <c r="G42" s="17"/>
      <c r="H42" s="17"/>
      <c r="I42" s="18"/>
      <c r="J42" s="18"/>
      <c r="K42" s="18"/>
      <c r="L42" s="18"/>
      <c r="M42" s="17"/>
      <c r="N42" s="29"/>
      <c r="O42" s="29"/>
      <c r="P42" s="29"/>
      <c r="Q42" s="29"/>
    </row>
    <row r="43" spans="2:17" ht="15.75">
      <c r="B43" s="16"/>
      <c r="C43" s="4" t="s">
        <v>48</v>
      </c>
      <c r="D43" s="18">
        <v>1173214</v>
      </c>
      <c r="E43" s="18">
        <v>240</v>
      </c>
      <c r="F43" s="18">
        <v>0</v>
      </c>
      <c r="G43" s="18">
        <v>0</v>
      </c>
      <c r="H43" s="17"/>
      <c r="I43" s="18">
        <v>1860433</v>
      </c>
      <c r="J43" s="18">
        <v>420</v>
      </c>
      <c r="K43" s="18">
        <v>0</v>
      </c>
      <c r="L43" s="18">
        <v>0</v>
      </c>
      <c r="M43" s="17"/>
      <c r="N43" s="18">
        <v>863423</v>
      </c>
      <c r="O43" s="18">
        <v>213</v>
      </c>
      <c r="P43" s="18">
        <v>0</v>
      </c>
      <c r="Q43" s="18">
        <v>0</v>
      </c>
    </row>
    <row r="44" spans="2:17" ht="15.75">
      <c r="B44" s="16"/>
      <c r="C44" s="4" t="s">
        <v>49</v>
      </c>
      <c r="D44" s="18">
        <v>980166</v>
      </c>
      <c r="E44" s="18">
        <v>33</v>
      </c>
      <c r="F44" s="18">
        <v>10815</v>
      </c>
      <c r="G44" s="18">
        <v>0</v>
      </c>
      <c r="H44" s="17"/>
      <c r="I44" s="18">
        <v>2884515</v>
      </c>
      <c r="J44" s="18">
        <v>4668</v>
      </c>
      <c r="K44" s="18">
        <v>17421</v>
      </c>
      <c r="L44" s="18">
        <v>0</v>
      </c>
      <c r="M44" s="17"/>
      <c r="N44" s="18">
        <v>1495816</v>
      </c>
      <c r="O44" s="18">
        <v>1800</v>
      </c>
      <c r="P44" s="18">
        <v>7200</v>
      </c>
      <c r="Q44" s="18">
        <v>0</v>
      </c>
    </row>
    <row r="45" spans="3:17" ht="15">
      <c r="C45" s="20" t="s">
        <v>44</v>
      </c>
      <c r="D45" s="18">
        <v>304684</v>
      </c>
      <c r="E45" s="18">
        <v>220</v>
      </c>
      <c r="F45" s="18">
        <v>63650</v>
      </c>
      <c r="G45" s="18">
        <v>0</v>
      </c>
      <c r="H45" s="17"/>
      <c r="I45" s="18">
        <v>2952138</v>
      </c>
      <c r="J45" s="18">
        <v>5621</v>
      </c>
      <c r="K45" s="18">
        <v>181185</v>
      </c>
      <c r="L45" s="18">
        <v>0</v>
      </c>
      <c r="M45" s="17"/>
      <c r="N45" s="18">
        <v>1586253</v>
      </c>
      <c r="O45" s="18">
        <v>2910</v>
      </c>
      <c r="P45" s="18">
        <v>84596</v>
      </c>
      <c r="Q45" s="18">
        <v>0</v>
      </c>
    </row>
    <row r="46" spans="3:17" ht="15">
      <c r="C46" s="20" t="s">
        <v>45</v>
      </c>
      <c r="D46" s="18">
        <v>153047</v>
      </c>
      <c r="E46" s="18">
        <v>2783</v>
      </c>
      <c r="F46" s="18">
        <v>66194</v>
      </c>
      <c r="G46" s="18">
        <v>1214</v>
      </c>
      <c r="H46" s="17"/>
      <c r="I46" s="18">
        <v>720808</v>
      </c>
      <c r="J46" s="18">
        <v>6417</v>
      </c>
      <c r="K46" s="18">
        <v>176364</v>
      </c>
      <c r="L46" s="18">
        <v>11434</v>
      </c>
      <c r="M46" s="17"/>
      <c r="N46" s="18">
        <v>387714</v>
      </c>
      <c r="O46" s="18">
        <v>3861</v>
      </c>
      <c r="P46" s="18">
        <v>70833</v>
      </c>
      <c r="Q46" s="18">
        <v>5218</v>
      </c>
    </row>
    <row r="47" spans="3:17" ht="15">
      <c r="C47" s="20"/>
      <c r="D47" s="76"/>
      <c r="E47" s="76"/>
      <c r="F47" s="76"/>
      <c r="G47" s="18"/>
      <c r="H47" s="17"/>
      <c r="I47" s="18"/>
      <c r="J47" s="18"/>
      <c r="K47" s="18"/>
      <c r="L47" s="18"/>
      <c r="M47" s="17"/>
      <c r="N47" s="29"/>
      <c r="O47" s="29"/>
      <c r="P47" s="29"/>
      <c r="Q47" s="29"/>
    </row>
    <row r="48" spans="1:17" ht="15.75">
      <c r="A48" s="16"/>
      <c r="C48" s="18"/>
      <c r="E48" s="18"/>
      <c r="F48" s="18"/>
      <c r="G48" s="17"/>
      <c r="H48" s="17"/>
      <c r="I48" s="18"/>
      <c r="J48" s="18"/>
      <c r="K48" s="18"/>
      <c r="L48" s="18"/>
      <c r="M48" s="17"/>
      <c r="N48" s="29"/>
      <c r="O48" s="29"/>
      <c r="P48" s="29"/>
      <c r="Q48" s="18"/>
    </row>
    <row r="49" spans="2:17" ht="15.75">
      <c r="B49" s="16" t="s">
        <v>55</v>
      </c>
      <c r="D49" s="18"/>
      <c r="E49" s="18"/>
      <c r="F49" s="18"/>
      <c r="G49" s="17"/>
      <c r="H49" s="17"/>
      <c r="I49" s="18"/>
      <c r="J49" s="18"/>
      <c r="K49" s="18"/>
      <c r="L49" s="18"/>
      <c r="M49" s="17"/>
      <c r="N49" s="29"/>
      <c r="O49" s="29"/>
      <c r="P49" s="29"/>
      <c r="Q49" s="18"/>
    </row>
    <row r="50" spans="3:17" ht="15">
      <c r="C50" s="4" t="s">
        <v>56</v>
      </c>
      <c r="D50" s="18">
        <v>1081499</v>
      </c>
      <c r="E50" s="18">
        <v>50576</v>
      </c>
      <c r="F50" s="18">
        <v>0</v>
      </c>
      <c r="G50" s="18">
        <v>0</v>
      </c>
      <c r="H50" s="17"/>
      <c r="I50" s="18">
        <v>2374726</v>
      </c>
      <c r="J50" s="18">
        <v>40745</v>
      </c>
      <c r="K50" s="18">
        <v>0</v>
      </c>
      <c r="L50" s="18">
        <v>0</v>
      </c>
      <c r="M50" s="17"/>
      <c r="N50" s="18">
        <v>907825</v>
      </c>
      <c r="O50" s="18">
        <v>17906</v>
      </c>
      <c r="P50" s="18">
        <v>0</v>
      </c>
      <c r="Q50" s="18">
        <v>0</v>
      </c>
    </row>
    <row r="51" spans="3:17" ht="15">
      <c r="C51" s="4" t="s">
        <v>57</v>
      </c>
      <c r="D51" s="18">
        <v>1533061</v>
      </c>
      <c r="E51" s="18">
        <v>72499</v>
      </c>
      <c r="F51" s="18">
        <v>16019</v>
      </c>
      <c r="G51" s="18">
        <v>0</v>
      </c>
      <c r="H51" s="17"/>
      <c r="I51" s="18">
        <v>5399596</v>
      </c>
      <c r="J51" s="18">
        <v>401526</v>
      </c>
      <c r="K51" s="18">
        <v>29661</v>
      </c>
      <c r="L51" s="18">
        <v>0</v>
      </c>
      <c r="M51" s="17"/>
      <c r="N51" s="18">
        <v>2563054</v>
      </c>
      <c r="O51" s="18">
        <v>170465</v>
      </c>
      <c r="P51" s="18">
        <v>11940</v>
      </c>
      <c r="Q51" s="18">
        <v>0</v>
      </c>
    </row>
    <row r="52" spans="3:17" ht="15">
      <c r="C52" s="20" t="s">
        <v>44</v>
      </c>
      <c r="D52" s="18">
        <v>1263031</v>
      </c>
      <c r="E52" s="18">
        <v>473843</v>
      </c>
      <c r="F52" s="18">
        <v>245990</v>
      </c>
      <c r="G52" s="18">
        <v>0</v>
      </c>
      <c r="H52" s="17"/>
      <c r="I52" s="18">
        <v>2453754</v>
      </c>
      <c r="J52" s="18">
        <v>30524</v>
      </c>
      <c r="K52" s="18">
        <v>118315</v>
      </c>
      <c r="L52" s="18">
        <v>0</v>
      </c>
      <c r="M52" s="17"/>
      <c r="N52" s="18">
        <v>855570</v>
      </c>
      <c r="O52" s="18">
        <v>9506</v>
      </c>
      <c r="P52" s="18">
        <v>38385</v>
      </c>
      <c r="Q52" s="18">
        <v>0</v>
      </c>
    </row>
    <row r="53" spans="3:17" ht="15">
      <c r="C53" s="20" t="s">
        <v>45</v>
      </c>
      <c r="D53" s="18">
        <v>313166</v>
      </c>
      <c r="E53" s="18">
        <v>103596</v>
      </c>
      <c r="F53" s="18">
        <v>187398</v>
      </c>
      <c r="G53" s="18">
        <v>4330</v>
      </c>
      <c r="H53" s="17"/>
      <c r="I53" s="18">
        <v>5626495</v>
      </c>
      <c r="J53" s="18">
        <v>5104870</v>
      </c>
      <c r="K53" s="18">
        <v>390637</v>
      </c>
      <c r="L53" s="18">
        <v>8419</v>
      </c>
      <c r="M53" s="17"/>
      <c r="N53" s="18">
        <v>2526702</v>
      </c>
      <c r="O53" s="18">
        <v>2078476</v>
      </c>
      <c r="P53" s="18">
        <v>202683</v>
      </c>
      <c r="Q53" s="18">
        <v>4996</v>
      </c>
    </row>
    <row r="54" spans="3:17" ht="15">
      <c r="C54" s="20"/>
      <c r="D54" s="98"/>
      <c r="E54" s="98"/>
      <c r="F54" s="98"/>
      <c r="G54" s="98"/>
      <c r="H54" s="17"/>
      <c r="I54" s="98"/>
      <c r="J54" s="98"/>
      <c r="K54" s="98"/>
      <c r="L54" s="98"/>
      <c r="M54" s="17"/>
      <c r="N54" s="29"/>
      <c r="O54" s="29"/>
      <c r="P54" s="29"/>
      <c r="Q54" s="29"/>
    </row>
    <row r="55" spans="2:17" ht="15.75">
      <c r="B55" s="16" t="s">
        <v>58</v>
      </c>
      <c r="C55" s="20"/>
      <c r="D55" s="18">
        <v>7232840</v>
      </c>
      <c r="E55" s="98"/>
      <c r="F55" s="98"/>
      <c r="G55" s="98"/>
      <c r="H55" s="17"/>
      <c r="I55" s="98"/>
      <c r="J55" s="98"/>
      <c r="K55" s="98"/>
      <c r="L55" s="98"/>
      <c r="M55" s="17"/>
      <c r="N55" s="29"/>
      <c r="O55" s="29"/>
      <c r="P55" s="29"/>
      <c r="Q55" s="29"/>
    </row>
    <row r="56" spans="5:17" ht="15">
      <c r="E56" s="17"/>
      <c r="F56" s="17"/>
      <c r="G56" s="17"/>
      <c r="H56" s="17"/>
      <c r="I56" s="18"/>
      <c r="J56" s="18"/>
      <c r="K56" s="18"/>
      <c r="L56" s="18"/>
      <c r="M56" s="17"/>
      <c r="N56" s="29"/>
      <c r="O56" s="29"/>
      <c r="P56" s="29"/>
      <c r="Q56" s="18"/>
    </row>
    <row r="57" spans="1:17" ht="15.75">
      <c r="A57" s="16" t="s">
        <v>62</v>
      </c>
      <c r="D57" s="96">
        <v>89412</v>
      </c>
      <c r="F57" s="17"/>
      <c r="G57" s="22"/>
      <c r="H57" s="17"/>
      <c r="I57" s="18"/>
      <c r="J57" s="18"/>
      <c r="K57" s="18"/>
      <c r="L57" s="18"/>
      <c r="M57" s="17"/>
      <c r="N57" s="29"/>
      <c r="O57" s="29"/>
      <c r="P57" s="29"/>
      <c r="Q57" s="18"/>
    </row>
    <row r="58" spans="1:17" ht="15.75">
      <c r="A58" s="16" t="s">
        <v>63</v>
      </c>
      <c r="B58" s="16"/>
      <c r="D58" s="96">
        <v>11451219</v>
      </c>
      <c r="E58" s="18"/>
      <c r="F58" s="17"/>
      <c r="G58" s="22"/>
      <c r="H58" s="17"/>
      <c r="I58" s="18"/>
      <c r="J58" s="18"/>
      <c r="K58" s="18"/>
      <c r="L58" s="18"/>
      <c r="M58" s="17"/>
      <c r="N58" s="29"/>
      <c r="O58" s="29"/>
      <c r="P58" s="29"/>
      <c r="Q58" s="18"/>
    </row>
    <row r="59" spans="1:17" ht="15.75">
      <c r="A59" s="30"/>
      <c r="B59" s="16"/>
      <c r="D59" s="25"/>
      <c r="E59" s="18"/>
      <c r="F59" s="17"/>
      <c r="G59" s="22"/>
      <c r="H59" s="17"/>
      <c r="I59" s="18"/>
      <c r="J59" s="18"/>
      <c r="K59" s="18"/>
      <c r="L59" s="18"/>
      <c r="M59" s="17"/>
      <c r="N59" s="29"/>
      <c r="O59" s="29"/>
      <c r="P59" s="29"/>
      <c r="Q59" s="18"/>
    </row>
    <row r="60" spans="1:17" ht="15.75">
      <c r="A60" s="16"/>
      <c r="E60" s="17"/>
      <c r="F60" s="17"/>
      <c r="G60" s="17"/>
      <c r="H60" s="17"/>
      <c r="I60" s="18"/>
      <c r="J60" s="18"/>
      <c r="K60" s="18"/>
      <c r="L60" s="18"/>
      <c r="M60" s="17"/>
      <c r="N60" s="29"/>
      <c r="O60" s="29"/>
      <c r="P60" s="29"/>
      <c r="Q60" s="18"/>
    </row>
    <row r="61" spans="1:17" ht="16.5" thickBot="1">
      <c r="A61" s="32"/>
      <c r="B61" s="26"/>
      <c r="C61" s="26"/>
      <c r="D61" s="26"/>
      <c r="E61" s="26"/>
      <c r="F61" s="26"/>
      <c r="G61" s="26"/>
      <c r="H61" s="17"/>
      <c r="I61" s="18"/>
      <c r="J61" s="18"/>
      <c r="K61" s="18"/>
      <c r="L61" s="18"/>
      <c r="M61" s="17"/>
      <c r="N61" s="29"/>
      <c r="O61" s="29"/>
      <c r="P61" s="29"/>
      <c r="Q61" s="18"/>
    </row>
    <row r="62" spans="1:17" ht="16.5" thickTop="1">
      <c r="A62" s="33"/>
      <c r="B62" s="34"/>
      <c r="C62" s="34"/>
      <c r="E62" s="22"/>
      <c r="F62" s="187" t="s">
        <v>150</v>
      </c>
      <c r="G62" s="17"/>
      <c r="H62" s="17"/>
      <c r="I62" s="18"/>
      <c r="J62" s="18"/>
      <c r="K62" s="18"/>
      <c r="L62" s="18"/>
      <c r="M62" s="17"/>
      <c r="N62" s="29"/>
      <c r="O62" s="29"/>
      <c r="P62" s="29"/>
      <c r="Q62" s="18"/>
    </row>
    <row r="63" spans="1:17" ht="15.75">
      <c r="A63" s="36" t="s">
        <v>70</v>
      </c>
      <c r="B63" s="28"/>
      <c r="C63" s="28"/>
      <c r="D63" s="28"/>
      <c r="E63" s="25">
        <f>SUM(D8:L53,D57)</f>
        <v>12501357697</v>
      </c>
      <c r="F63" s="25">
        <v>12501357697</v>
      </c>
      <c r="G63" s="22">
        <f>+E63-F63</f>
        <v>0</v>
      </c>
      <c r="H63" s="17"/>
      <c r="I63" s="18"/>
      <c r="J63" s="18"/>
      <c r="K63" s="18"/>
      <c r="L63" s="18"/>
      <c r="M63" s="17"/>
      <c r="N63" s="29"/>
      <c r="O63" s="29"/>
      <c r="P63" s="29"/>
      <c r="Q63" s="18"/>
    </row>
    <row r="64" spans="1:17" ht="15.75">
      <c r="A64" s="36" t="s">
        <v>71</v>
      </c>
      <c r="B64" s="28"/>
      <c r="C64" s="28"/>
      <c r="D64" s="28"/>
      <c r="E64" s="25">
        <f>SUM(N8:Q53)</f>
        <v>203900945</v>
      </c>
      <c r="F64" s="25">
        <v>203900945</v>
      </c>
      <c r="G64" s="22">
        <f>+E64-F64</f>
        <v>0</v>
      </c>
      <c r="H64" s="17"/>
      <c r="I64" s="18"/>
      <c r="J64" s="18"/>
      <c r="K64" s="18"/>
      <c r="L64" s="18"/>
      <c r="M64" s="17"/>
      <c r="N64" s="29"/>
      <c r="O64" s="29"/>
      <c r="P64" s="29"/>
      <c r="Q64" s="18"/>
    </row>
    <row r="65" spans="1:17" ht="15.75">
      <c r="A65" s="36"/>
      <c r="B65" s="28"/>
      <c r="C65" s="28"/>
      <c r="D65" s="28"/>
      <c r="E65" s="163"/>
      <c r="F65" s="55"/>
      <c r="G65" s="55"/>
      <c r="H65" s="17"/>
      <c r="I65" s="18"/>
      <c r="J65" s="18"/>
      <c r="K65" s="18"/>
      <c r="L65" s="18"/>
      <c r="M65" s="17"/>
      <c r="N65" s="29"/>
      <c r="O65" s="29"/>
      <c r="P65" s="29"/>
      <c r="Q65" s="18"/>
    </row>
    <row r="66" spans="1:17" ht="15.75">
      <c r="A66" s="125"/>
      <c r="B66" s="36" t="s">
        <v>67</v>
      </c>
      <c r="C66" s="28"/>
      <c r="D66" s="164"/>
      <c r="E66" s="55" t="s">
        <v>1</v>
      </c>
      <c r="F66" s="55" t="s">
        <v>3</v>
      </c>
      <c r="G66" s="55" t="s">
        <v>68</v>
      </c>
      <c r="H66" s="17"/>
      <c r="I66" s="18"/>
      <c r="J66" s="18"/>
      <c r="K66" s="18"/>
      <c r="L66" s="18"/>
      <c r="M66" s="17"/>
      <c r="N66" s="29"/>
      <c r="O66" s="29"/>
      <c r="P66" s="29"/>
      <c r="Q66" s="18"/>
    </row>
    <row r="67" spans="1:17" ht="15">
      <c r="A67" s="125"/>
      <c r="B67" s="28"/>
      <c r="C67" s="28"/>
      <c r="D67" s="164"/>
      <c r="E67" s="162">
        <f>SUM(D8:L21)</f>
        <v>10888482982</v>
      </c>
      <c r="F67" s="162">
        <f>SUM(D25:L34,D57)</f>
        <v>1569691649</v>
      </c>
      <c r="G67" s="162">
        <f>SUM(D38:L53)</f>
        <v>43183066</v>
      </c>
      <c r="H67" s="17"/>
      <c r="I67" s="18"/>
      <c r="J67" s="18"/>
      <c r="K67" s="18"/>
      <c r="L67" s="18"/>
      <c r="M67" s="17"/>
      <c r="N67" s="29"/>
      <c r="O67" s="29"/>
      <c r="P67" s="29"/>
      <c r="Q67" s="18"/>
    </row>
    <row r="68" spans="1:17" ht="15">
      <c r="A68" s="125"/>
      <c r="B68" s="28"/>
      <c r="C68" s="28"/>
      <c r="D68" s="163"/>
      <c r="E68" s="163"/>
      <c r="F68" s="162"/>
      <c r="G68" s="55"/>
      <c r="H68" s="17"/>
      <c r="I68" s="18"/>
      <c r="J68" s="18"/>
      <c r="K68" s="18"/>
      <c r="L68" s="18"/>
      <c r="M68" s="17"/>
      <c r="N68" s="29"/>
      <c r="O68" s="29"/>
      <c r="P68" s="29"/>
      <c r="Q68" s="18"/>
    </row>
    <row r="69" spans="1:17" ht="15">
      <c r="A69" s="125"/>
      <c r="B69" s="28"/>
      <c r="C69" s="28"/>
      <c r="D69" s="163" t="s">
        <v>69</v>
      </c>
      <c r="E69" s="163">
        <f>SUM(E67:G67)-E63</f>
        <v>0</v>
      </c>
      <c r="F69" s="55"/>
      <c r="G69" s="55"/>
      <c r="H69" s="17"/>
      <c r="I69" s="18"/>
      <c r="J69" s="18"/>
      <c r="K69" s="18"/>
      <c r="L69" s="18"/>
      <c r="M69" s="17"/>
      <c r="N69" s="29"/>
      <c r="O69" s="29"/>
      <c r="P69" s="29"/>
      <c r="Q69" s="18"/>
    </row>
    <row r="70" spans="1:17" ht="15">
      <c r="A70" s="64"/>
      <c r="D70" s="21"/>
      <c r="E70" s="21"/>
      <c r="F70" s="17"/>
      <c r="G70" s="17"/>
      <c r="H70" s="17"/>
      <c r="I70" s="18"/>
      <c r="J70" s="18"/>
      <c r="K70" s="18"/>
      <c r="L70" s="18"/>
      <c r="M70" s="17"/>
      <c r="N70" s="29"/>
      <c r="O70" s="29"/>
      <c r="P70" s="29"/>
      <c r="Q70" s="18"/>
    </row>
    <row r="71" spans="1:17" ht="15">
      <c r="A71" s="64"/>
      <c r="D71" s="21"/>
      <c r="E71" s="21"/>
      <c r="F71" s="17"/>
      <c r="G71" s="17"/>
      <c r="H71" s="17"/>
      <c r="I71" s="18"/>
      <c r="J71" s="18"/>
      <c r="K71" s="18"/>
      <c r="L71" s="18"/>
      <c r="M71" s="17"/>
      <c r="N71" s="29"/>
      <c r="O71" s="29"/>
      <c r="P71" s="29"/>
      <c r="Q71" s="18"/>
    </row>
    <row r="72" spans="1:17" ht="15">
      <c r="A72" s="94" t="s">
        <v>144</v>
      </c>
      <c r="D72" s="21"/>
      <c r="E72" s="21"/>
      <c r="F72" s="17"/>
      <c r="G72" s="17"/>
      <c r="H72" s="17"/>
      <c r="I72" s="18"/>
      <c r="J72" s="18"/>
      <c r="K72" s="18"/>
      <c r="L72" s="18"/>
      <c r="M72" s="17"/>
      <c r="N72" s="29"/>
      <c r="O72" s="29"/>
      <c r="P72" s="29"/>
      <c r="Q72" s="18"/>
    </row>
    <row r="73" spans="1:17" ht="15">
      <c r="A73" s="64"/>
      <c r="D73" s="21"/>
      <c r="E73" s="21"/>
      <c r="F73" s="17"/>
      <c r="G73" s="17"/>
      <c r="H73" s="17"/>
      <c r="I73" s="18"/>
      <c r="J73" s="18"/>
      <c r="K73" s="18"/>
      <c r="L73" s="18"/>
      <c r="M73" s="17"/>
      <c r="N73" s="29"/>
      <c r="O73" s="29"/>
      <c r="P73" s="29"/>
      <c r="Q73" s="18"/>
    </row>
    <row r="74" spans="1:17" ht="15">
      <c r="A74" s="64"/>
      <c r="D74" s="21"/>
      <c r="E74" s="21"/>
      <c r="F74" s="17"/>
      <c r="G74" s="17"/>
      <c r="H74" s="17"/>
      <c r="I74" s="18"/>
      <c r="J74" s="18"/>
      <c r="K74" s="18"/>
      <c r="L74" s="18"/>
      <c r="M74" s="17"/>
      <c r="N74" s="29"/>
      <c r="O74" s="29"/>
      <c r="P74" s="29"/>
      <c r="Q74" s="18"/>
    </row>
    <row r="75" spans="1:17" ht="15">
      <c r="A75" s="64"/>
      <c r="D75" s="21"/>
      <c r="E75" s="21"/>
      <c r="F75" s="17"/>
      <c r="G75" s="17"/>
      <c r="H75" s="17"/>
      <c r="I75" s="18"/>
      <c r="J75" s="18"/>
      <c r="K75" s="18"/>
      <c r="L75" s="18"/>
      <c r="M75" s="17"/>
      <c r="N75" s="29"/>
      <c r="O75" s="29"/>
      <c r="P75" s="29"/>
      <c r="Q75" s="18"/>
    </row>
    <row r="76" spans="1:17" ht="15">
      <c r="A76" s="64"/>
      <c r="E76" s="21"/>
      <c r="F76" s="17"/>
      <c r="G76" s="17"/>
      <c r="H76" s="17"/>
      <c r="I76" s="18"/>
      <c r="J76" s="18"/>
      <c r="K76" s="18"/>
      <c r="L76" s="18"/>
      <c r="M76" s="17"/>
      <c r="N76" s="29"/>
      <c r="O76" s="29"/>
      <c r="P76" s="29"/>
      <c r="Q76" s="18"/>
    </row>
    <row r="77" spans="1:17" ht="15">
      <c r="A77" s="64"/>
      <c r="D77" s="21"/>
      <c r="E77" s="21"/>
      <c r="F77" s="21"/>
      <c r="G77" s="17"/>
      <c r="H77" s="17"/>
      <c r="I77" s="18"/>
      <c r="J77" s="18"/>
      <c r="K77" s="18"/>
      <c r="L77" s="18"/>
      <c r="M77" s="17"/>
      <c r="N77" s="29"/>
      <c r="O77" s="29"/>
      <c r="P77" s="29"/>
      <c r="Q77" s="18"/>
    </row>
    <row r="78" spans="1:17" ht="15">
      <c r="A78" s="64"/>
      <c r="E78" s="21"/>
      <c r="F78" s="21"/>
      <c r="G78" s="17"/>
      <c r="H78" s="17"/>
      <c r="I78" s="18"/>
      <c r="J78" s="18"/>
      <c r="K78" s="18"/>
      <c r="L78" s="18"/>
      <c r="M78" s="17"/>
      <c r="N78" s="29"/>
      <c r="O78" s="29"/>
      <c r="P78" s="29"/>
      <c r="Q78" s="18"/>
    </row>
    <row r="79" spans="1:17" ht="15">
      <c r="A79" s="64"/>
      <c r="E79" s="21"/>
      <c r="F79" s="21"/>
      <c r="G79" s="17"/>
      <c r="H79" s="17"/>
      <c r="I79" s="18"/>
      <c r="J79" s="18"/>
      <c r="K79" s="18"/>
      <c r="L79" s="18"/>
      <c r="M79" s="17"/>
      <c r="N79" s="29"/>
      <c r="O79" s="29"/>
      <c r="P79" s="29"/>
      <c r="Q79" s="18"/>
    </row>
    <row r="80" spans="1:17" ht="15">
      <c r="A80" s="64"/>
      <c r="E80" s="21"/>
      <c r="F80" s="21"/>
      <c r="I80" s="18"/>
      <c r="J80" s="18"/>
      <c r="K80" s="18"/>
      <c r="L80" s="18"/>
      <c r="N80" s="29"/>
      <c r="O80" s="29"/>
      <c r="P80" s="29"/>
      <c r="Q80" s="18"/>
    </row>
    <row r="81" spans="1:17" ht="15">
      <c r="A81" s="64"/>
      <c r="E81" s="21"/>
      <c r="F81" s="21"/>
      <c r="I81" s="18"/>
      <c r="J81" s="18"/>
      <c r="K81" s="18"/>
      <c r="L81" s="18"/>
      <c r="N81" s="29"/>
      <c r="O81" s="29"/>
      <c r="P81" s="29"/>
      <c r="Q81" s="18"/>
    </row>
    <row r="82" spans="1:17" ht="15">
      <c r="A82" s="64"/>
      <c r="N82" s="29"/>
      <c r="O82" s="29"/>
      <c r="P82" s="29"/>
      <c r="Q82" s="18"/>
    </row>
    <row r="83" spans="1:17" ht="15">
      <c r="A83" s="64"/>
      <c r="N83" s="29"/>
      <c r="O83" s="29"/>
      <c r="P83" s="29"/>
      <c r="Q83" s="18"/>
    </row>
    <row r="84" spans="1:17" ht="15">
      <c r="A84" s="64"/>
      <c r="N84" s="29"/>
      <c r="O84" s="29"/>
      <c r="P84" s="29"/>
      <c r="Q84" s="18"/>
    </row>
    <row r="85" ht="15">
      <c r="A85" s="64"/>
    </row>
    <row r="86" ht="15">
      <c r="A86" s="64"/>
    </row>
    <row r="87" ht="15">
      <c r="A87" s="64"/>
    </row>
    <row r="88" ht="15">
      <c r="A88" s="64"/>
    </row>
    <row r="89" ht="15">
      <c r="A89" s="64"/>
    </row>
    <row r="90" ht="15">
      <c r="A90" s="64"/>
    </row>
    <row r="91" ht="15">
      <c r="A91" s="64"/>
    </row>
    <row r="92" ht="15">
      <c r="A92" s="64"/>
    </row>
    <row r="93" ht="15">
      <c r="A93" s="64"/>
    </row>
    <row r="94" ht="15">
      <c r="A94" s="64"/>
    </row>
    <row r="95" ht="15">
      <c r="A95" s="64"/>
    </row>
    <row r="96" ht="15">
      <c r="A96" s="64"/>
    </row>
    <row r="97" ht="15">
      <c r="A97" s="64"/>
    </row>
    <row r="98" ht="15">
      <c r="A98" s="64"/>
    </row>
    <row r="99" ht="15">
      <c r="A99" s="64"/>
    </row>
    <row r="100" ht="15">
      <c r="A100" s="64"/>
    </row>
    <row r="101" ht="15">
      <c r="A101" s="64"/>
    </row>
  </sheetData>
  <sheetProtection/>
  <printOptions/>
  <pageMargins left="0.75" right="0.75" top="1" bottom="1" header="0.5" footer="0.5"/>
  <pageSetup fitToHeight="1" fitToWidth="1" horizontalDpi="600" verticalDpi="600" orientation="landscape" scale="44" r:id="rId1"/>
</worksheet>
</file>

<file path=xl/worksheets/sheet4.xml><?xml version="1.0" encoding="utf-8"?>
<worksheet xmlns="http://schemas.openxmlformats.org/spreadsheetml/2006/main" xmlns:r="http://schemas.openxmlformats.org/officeDocument/2006/relationships">
  <sheetPr>
    <tabColor indexed="47"/>
  </sheetPr>
  <dimension ref="A1:R75"/>
  <sheetViews>
    <sheetView tabSelected="1" zoomScale="75" zoomScaleNormal="75" zoomScalePageLayoutView="0" workbookViewId="0" topLeftCell="A1">
      <selection activeCell="A1" sqref="A1"/>
    </sheetView>
  </sheetViews>
  <sheetFormatPr defaultColWidth="8.88671875" defaultRowHeight="15.75"/>
  <cols>
    <col min="1" max="1" width="4.3359375" style="4" customWidth="1"/>
    <col min="2" max="2" width="3.5546875" style="4" customWidth="1"/>
    <col min="3" max="3" width="30.99609375" style="4" customWidth="1"/>
    <col min="4" max="4" width="14.77734375" style="4" customWidth="1"/>
    <col min="5" max="5" width="15.4453125" style="4" customWidth="1"/>
    <col min="6" max="6" width="16.10546875" style="4" bestFit="1" customWidth="1"/>
    <col min="7" max="7" width="13.99609375" style="4" bestFit="1" customWidth="1"/>
    <col min="8" max="8" width="3.88671875" style="4" customWidth="1"/>
    <col min="9" max="9" width="13.77734375" style="4" customWidth="1"/>
    <col min="10" max="10" width="14.10546875" style="4" customWidth="1"/>
    <col min="11" max="11" width="14.6640625" style="4" customWidth="1"/>
    <col min="12" max="12" width="16.10546875" style="4" bestFit="1" customWidth="1"/>
    <col min="13" max="13" width="4.3359375" style="4" customWidth="1"/>
    <col min="14" max="14" width="13.77734375" style="4" customWidth="1"/>
    <col min="15" max="15" width="13.99609375" style="4" bestFit="1" customWidth="1"/>
    <col min="16" max="16" width="13.10546875" style="4" customWidth="1"/>
    <col min="17" max="17" width="14.5546875" style="4" bestFit="1" customWidth="1"/>
    <col min="18" max="16384" width="8.88671875" style="4" customWidth="1"/>
  </cols>
  <sheetData>
    <row r="1" spans="1:17" ht="15.75">
      <c r="A1" s="36" t="s">
        <v>180</v>
      </c>
      <c r="B1" s="28"/>
      <c r="C1" s="28"/>
      <c r="D1" s="28"/>
      <c r="E1" s="28"/>
      <c r="Q1" s="67"/>
    </row>
    <row r="2" spans="1:17" ht="15">
      <c r="A2" s="31"/>
      <c r="Q2" s="67" t="s">
        <v>181</v>
      </c>
    </row>
    <row r="3" spans="4:14" ht="15.75">
      <c r="D3" s="16" t="s">
        <v>8</v>
      </c>
      <c r="I3" s="16" t="s">
        <v>9</v>
      </c>
      <c r="N3" s="16" t="s">
        <v>10</v>
      </c>
    </row>
    <row r="5" spans="1:17" ht="15.75">
      <c r="A5" s="17"/>
      <c r="B5" s="17"/>
      <c r="C5" s="17"/>
      <c r="D5" s="12" t="s">
        <v>4</v>
      </c>
      <c r="E5" s="12" t="s">
        <v>5</v>
      </c>
      <c r="F5" s="12" t="s">
        <v>6</v>
      </c>
      <c r="G5" s="12" t="s">
        <v>0</v>
      </c>
      <c r="H5" s="12"/>
      <c r="I5" s="12" t="s">
        <v>4</v>
      </c>
      <c r="J5" s="12" t="s">
        <v>5</v>
      </c>
      <c r="K5" s="12" t="s">
        <v>6</v>
      </c>
      <c r="L5" s="12" t="s">
        <v>0</v>
      </c>
      <c r="M5" s="17"/>
      <c r="N5" s="12" t="s">
        <v>4</v>
      </c>
      <c r="O5" s="12" t="s">
        <v>5</v>
      </c>
      <c r="P5" s="12" t="s">
        <v>6</v>
      </c>
      <c r="Q5" s="12" t="s">
        <v>0</v>
      </c>
    </row>
    <row r="6" spans="3:17" ht="15">
      <c r="C6" s="20"/>
      <c r="D6" s="219"/>
      <c r="E6" s="116"/>
      <c r="F6" s="116"/>
      <c r="G6" s="55"/>
      <c r="H6" s="55"/>
      <c r="I6" s="29"/>
      <c r="J6" s="29"/>
      <c r="K6" s="29"/>
      <c r="L6" s="29"/>
      <c r="M6" s="55"/>
      <c r="N6" s="29"/>
      <c r="O6" s="29"/>
      <c r="P6" s="29"/>
      <c r="Q6" s="29"/>
    </row>
    <row r="7" spans="1:17" ht="15.75">
      <c r="A7" s="16" t="s">
        <v>147</v>
      </c>
      <c r="C7" s="18"/>
      <c r="D7" s="75"/>
      <c r="E7" s="28"/>
      <c r="F7" s="28"/>
      <c r="G7" s="55"/>
      <c r="H7" s="55"/>
      <c r="I7" s="29"/>
      <c r="J7" s="29"/>
      <c r="K7" s="29"/>
      <c r="L7" s="29"/>
      <c r="M7" s="55"/>
      <c r="N7" s="29"/>
      <c r="O7" s="29"/>
      <c r="P7" s="29"/>
      <c r="Q7" s="29"/>
    </row>
    <row r="8" spans="2:17" ht="15.75">
      <c r="B8" s="16" t="s">
        <v>182</v>
      </c>
      <c r="D8" s="126"/>
      <c r="E8" s="29"/>
      <c r="F8" s="29"/>
      <c r="G8" s="162"/>
      <c r="H8" s="55"/>
      <c r="I8" s="29"/>
      <c r="J8" s="29"/>
      <c r="K8" s="29"/>
      <c r="L8" s="29"/>
      <c r="M8" s="55"/>
      <c r="N8" s="29"/>
      <c r="O8" s="29"/>
      <c r="P8" s="29"/>
      <c r="Q8" s="29"/>
    </row>
    <row r="9" spans="2:18" ht="15.75">
      <c r="B9" s="16"/>
      <c r="C9" s="4" t="s">
        <v>52</v>
      </c>
      <c r="D9" s="98">
        <v>0</v>
      </c>
      <c r="E9" s="98">
        <v>0</v>
      </c>
      <c r="F9" s="98">
        <v>0</v>
      </c>
      <c r="G9" s="98">
        <v>0</v>
      </c>
      <c r="H9" s="98"/>
      <c r="I9" s="98">
        <v>0</v>
      </c>
      <c r="J9" s="98">
        <v>0</v>
      </c>
      <c r="K9" s="98">
        <v>0</v>
      </c>
      <c r="L9" s="98">
        <v>0</v>
      </c>
      <c r="M9" s="98"/>
      <c r="N9" s="98">
        <v>0</v>
      </c>
      <c r="O9" s="98">
        <v>0</v>
      </c>
      <c r="P9" s="98">
        <v>0</v>
      </c>
      <c r="Q9" s="98">
        <v>0</v>
      </c>
      <c r="R9" s="31"/>
    </row>
    <row r="10" spans="3:17" ht="15">
      <c r="C10" s="4" t="s">
        <v>53</v>
      </c>
      <c r="D10" s="98">
        <v>0</v>
      </c>
      <c r="E10" s="98">
        <v>0</v>
      </c>
      <c r="F10" s="98">
        <v>0</v>
      </c>
      <c r="G10" s="98">
        <v>0</v>
      </c>
      <c r="H10" s="98"/>
      <c r="I10" s="228">
        <f>+'L-F-P Com. Cap Weights'!I39/SUM('L-F-P Com. Cap Weights'!$I$39,'L-F-P Com. Cap Weights'!$J$40:$L$40)</f>
        <v>0.6526357875440426</v>
      </c>
      <c r="J10" s="98">
        <v>0</v>
      </c>
      <c r="K10" s="98">
        <v>0</v>
      </c>
      <c r="L10" s="98">
        <v>0</v>
      </c>
      <c r="M10" s="98"/>
      <c r="N10" s="228">
        <f>+'L-F-P Com. Cap Weights'!N39/SUM('L-F-P Com. Cap Weights'!$N$39,'L-F-P Com. Cap Weights'!$O$40:$Q$40)</f>
        <v>0.64649827158367</v>
      </c>
      <c r="O10" s="98">
        <v>0</v>
      </c>
      <c r="P10" s="98">
        <v>0</v>
      </c>
      <c r="Q10" s="98">
        <v>0</v>
      </c>
    </row>
    <row r="11" spans="3:18" ht="15">
      <c r="C11" s="20" t="s">
        <v>45</v>
      </c>
      <c r="D11" s="98">
        <v>0</v>
      </c>
      <c r="E11" s="98">
        <v>0</v>
      </c>
      <c r="F11" s="98">
        <v>0</v>
      </c>
      <c r="G11" s="98">
        <v>0</v>
      </c>
      <c r="H11" s="98"/>
      <c r="I11" s="221">
        <v>-1</v>
      </c>
      <c r="J11" s="228">
        <f>+'L-F-P Com. Cap Weights'!J40/SUM('L-F-P Com. Cap Weights'!$I$39,'L-F-P Com. Cap Weights'!$J$40:$L$40)</f>
        <v>0.11098426108471371</v>
      </c>
      <c r="K11" s="228">
        <f>+'L-F-P Com. Cap Weights'!K40/SUM('L-F-P Com. Cap Weights'!$I$39,'L-F-P Com. Cap Weights'!$J$40:$L$40)</f>
        <v>0.15610890827608173</v>
      </c>
      <c r="L11" s="228">
        <f>+'L-F-P Com. Cap Weights'!L40/SUM('L-F-P Com. Cap Weights'!$I$39,'L-F-P Com. Cap Weights'!$J$40:$L$40)</f>
        <v>0.08027104309516192</v>
      </c>
      <c r="M11" s="98"/>
      <c r="N11" s="221">
        <v>-1</v>
      </c>
      <c r="O11" s="228">
        <f>+'L-F-P Com. Cap Weights'!O40/SUM('L-F-P Com. Cap Weights'!$N$39,'L-F-P Com. Cap Weights'!$O$40:$Q$40)</f>
        <v>0.1186282736427679</v>
      </c>
      <c r="P11" s="228">
        <f>+'L-F-P Com. Cap Weights'!P40/SUM('L-F-P Com. Cap Weights'!$N$39,'L-F-P Com. Cap Weights'!$O$40:$Q$40)</f>
        <v>0.148767823381132</v>
      </c>
      <c r="Q11" s="228">
        <f>+'L-F-P Com. Cap Weights'!Q40/SUM('L-F-P Com. Cap Weights'!$N$39,'L-F-P Com. Cap Weights'!$O$40:$Q$40)</f>
        <v>0.08610563139243005</v>
      </c>
      <c r="R11" s="31"/>
    </row>
    <row r="12" spans="4:17" ht="15.75">
      <c r="D12" s="219"/>
      <c r="E12" s="29"/>
      <c r="F12" s="29"/>
      <c r="G12" s="99"/>
      <c r="H12" s="55"/>
      <c r="I12" s="222"/>
      <c r="J12" s="29"/>
      <c r="K12" s="29"/>
      <c r="L12" s="99"/>
      <c r="M12" s="55"/>
      <c r="N12" s="100"/>
      <c r="O12" s="29"/>
      <c r="P12" s="29"/>
      <c r="Q12" s="57"/>
    </row>
    <row r="13" spans="2:17" ht="15.75">
      <c r="B13" s="16" t="s">
        <v>183</v>
      </c>
      <c r="D13" s="29"/>
      <c r="E13" s="100"/>
      <c r="F13" s="29"/>
      <c r="G13" s="55"/>
      <c r="H13" s="55"/>
      <c r="I13" s="29"/>
      <c r="J13" s="29"/>
      <c r="K13" s="29"/>
      <c r="L13" s="29"/>
      <c r="M13" s="55"/>
      <c r="N13" s="29"/>
      <c r="O13" s="29"/>
      <c r="P13" s="29"/>
      <c r="Q13" s="29"/>
    </row>
    <row r="14" spans="2:17" ht="15.75">
      <c r="B14" s="16"/>
      <c r="C14" s="4" t="s">
        <v>48</v>
      </c>
      <c r="D14" s="98">
        <v>0</v>
      </c>
      <c r="E14" s="98">
        <v>0</v>
      </c>
      <c r="F14" s="98">
        <v>0</v>
      </c>
      <c r="G14" s="98">
        <v>0</v>
      </c>
      <c r="H14" s="98"/>
      <c r="I14" s="98">
        <v>0</v>
      </c>
      <c r="J14" s="98">
        <v>0</v>
      </c>
      <c r="K14" s="98">
        <v>0</v>
      </c>
      <c r="L14" s="98">
        <v>0</v>
      </c>
      <c r="M14" s="98"/>
      <c r="N14" s="98">
        <v>0</v>
      </c>
      <c r="O14" s="98">
        <v>0</v>
      </c>
      <c r="P14" s="98">
        <v>0</v>
      </c>
      <c r="Q14" s="98">
        <v>0</v>
      </c>
    </row>
    <row r="15" spans="2:17" ht="15.75">
      <c r="B15" s="16"/>
      <c r="C15" s="4" t="s">
        <v>49</v>
      </c>
      <c r="D15" s="228">
        <f>+'L-F-P Com. Cap Weights'!D44*'L-F-P Com. Cap Weights'!D45/('L-F-P Com. Cap Weights'!D45+'L-F-P Com. Cap Weights'!D46)/SUM('L-F-P Com. Cap Weights'!$D$44*'L-F-P Com. Cap Weights'!$D$45/('L-F-P Com. Cap Weights'!$D$45+'L-F-P Com. Cap Weights'!$D$46),'L-F-P Com. Cap Weights'!$E$45:$F$45)</f>
        <v>0.07103942677355679</v>
      </c>
      <c r="E15" s="98">
        <v>0</v>
      </c>
      <c r="F15" s="98">
        <v>0</v>
      </c>
      <c r="G15" s="98">
        <v>0</v>
      </c>
      <c r="H15" s="98"/>
      <c r="I15" s="228">
        <f>+'L-F-P Com. Cap Weights'!I44*'L-F-P Com. Cap Weights'!I45/('L-F-P Com. Cap Weights'!I45+'L-F-P Com. Cap Weights'!I46)/SUM('L-F-P Com. Cap Weights'!$I$44*'L-F-P Com. Cap Weights'!$I$45/('L-F-P Com. Cap Weights'!$I$45+'L-F-P Com. Cap Weights'!$I$46),'L-F-P Com. Cap Weights'!$J$45:$K$45)</f>
        <v>0.09169895081002927</v>
      </c>
      <c r="J15" s="98">
        <v>0</v>
      </c>
      <c r="K15" s="98">
        <v>0</v>
      </c>
      <c r="L15" s="98">
        <v>0</v>
      </c>
      <c r="M15" s="98"/>
      <c r="N15" s="228">
        <f>+'L-F-P Com. Cap Weights'!N44*'L-F-P Com. Cap Weights'!N45/('L-F-P Com. Cap Weights'!N45+'L-F-P Com. Cap Weights'!N46)/SUM('L-F-P Com. Cap Weights'!$N$44*'L-F-P Com. Cap Weights'!$N$45/('L-F-P Com. Cap Weights'!$N$45+'L-F-P Com. Cap Weights'!$N$46),'L-F-P Com. Cap Weights'!$O$45:$P$45)</f>
        <v>0.10560465745003701</v>
      </c>
      <c r="O15" s="98">
        <v>0</v>
      </c>
      <c r="P15" s="98">
        <v>0</v>
      </c>
      <c r="Q15" s="98">
        <v>0</v>
      </c>
    </row>
    <row r="16" spans="3:17" ht="15">
      <c r="C16" s="20" t="s">
        <v>44</v>
      </c>
      <c r="D16" s="221">
        <v>-1</v>
      </c>
      <c r="E16" s="228">
        <f>+'L-F-P Com. Cap Weights'!E45/SUM('L-F-P Com. Cap Weights'!$D$44*'L-F-P Com. Cap Weights'!$D$45/('L-F-P Com. Cap Weights'!$D$45+'L-F-P Com. Cap Weights'!$D$46),'L-F-P Com. Cap Weights'!$E$45:$F$45)</f>
        <v>0.06230969855785954</v>
      </c>
      <c r="F16" s="228">
        <f>+'L-F-P Com. Cap Weights'!F45/SUM('L-F-P Com. Cap Weights'!$D$44*'L-F-P Com. Cap Weights'!$D$45/('L-F-P Com. Cap Weights'!$D$45+'L-F-P Com. Cap Weights'!$D$46),'L-F-P Com. Cap Weights'!$E$45:$F$45)</f>
        <v>0.8666508746685836</v>
      </c>
      <c r="G16" s="98">
        <v>0</v>
      </c>
      <c r="H16" s="98"/>
      <c r="I16" s="221">
        <v>-1</v>
      </c>
      <c r="J16" s="228">
        <f>+'L-F-P Com. Cap Weights'!J45/SUM('L-F-P Com. Cap Weights'!$I$44*'L-F-P Com. Cap Weights'!$I$45/('L-F-P Com. Cap Weights'!$I$45+'L-F-P Com. Cap Weights'!$I$46),'L-F-P Com. Cap Weights'!$J$45:$K$45)</f>
        <v>0.07787094428092506</v>
      </c>
      <c r="K16" s="228">
        <f>+'L-F-P Com. Cap Weights'!K45/SUM('L-F-P Com. Cap Weights'!$I$44*'L-F-P Com. Cap Weights'!$I$45/('L-F-P Com. Cap Weights'!$I$45+'L-F-P Com. Cap Weights'!$I$46),'L-F-P Com. Cap Weights'!$J$45:$K$45)</f>
        <v>0.8304301049090457</v>
      </c>
      <c r="L16" s="98">
        <v>0</v>
      </c>
      <c r="M16" s="98"/>
      <c r="N16" s="221">
        <v>-1</v>
      </c>
      <c r="O16" s="228">
        <f>+'L-F-P Com. Cap Weights'!O45/SUM('L-F-P Com. Cap Weights'!$N$44*'L-F-P Com. Cap Weights'!$N$45/('L-F-P Com. Cap Weights'!$N$45+'L-F-P Com. Cap Weights'!$N$46),'L-F-P Com. Cap Weights'!$O$45:$P$45)</f>
        <v>0.07919513620197056</v>
      </c>
      <c r="P16" s="228">
        <f>+'L-F-P Com. Cap Weights'!P45/SUM('L-F-P Com. Cap Weights'!$N$44*'L-F-P Com. Cap Weights'!$N$45/('L-F-P Com. Cap Weights'!$N$45+'L-F-P Com. Cap Weights'!$N$46),'L-F-P Com. Cap Weights'!$O$45:$P$45)</f>
        <v>0.8152002063479924</v>
      </c>
      <c r="Q16" s="98">
        <v>0</v>
      </c>
    </row>
    <row r="17" spans="3:17" ht="15">
      <c r="C17" s="20" t="s">
        <v>45</v>
      </c>
      <c r="D17" s="98">
        <v>0</v>
      </c>
      <c r="E17" s="98">
        <v>0</v>
      </c>
      <c r="F17" s="98">
        <v>0</v>
      </c>
      <c r="G17" s="98">
        <v>0</v>
      </c>
      <c r="H17" s="98"/>
      <c r="I17" s="98">
        <v>0</v>
      </c>
      <c r="J17" s="98">
        <v>0</v>
      </c>
      <c r="K17" s="98">
        <v>0</v>
      </c>
      <c r="L17" s="98">
        <v>0</v>
      </c>
      <c r="M17" s="98"/>
      <c r="N17" s="98">
        <v>0</v>
      </c>
      <c r="O17" s="98">
        <v>0</v>
      </c>
      <c r="P17" s="98">
        <v>0</v>
      </c>
      <c r="Q17" s="98">
        <v>0</v>
      </c>
    </row>
    <row r="18" spans="3:17" ht="15">
      <c r="C18" s="20"/>
      <c r="D18" s="98"/>
      <c r="E18" s="98"/>
      <c r="F18" s="98"/>
      <c r="G18" s="98"/>
      <c r="H18" s="98"/>
      <c r="I18" s="98"/>
      <c r="J18" s="98"/>
      <c r="K18" s="98"/>
      <c r="L18" s="98"/>
      <c r="M18" s="98"/>
      <c r="N18" s="29"/>
      <c r="O18" s="29"/>
      <c r="P18" s="29"/>
      <c r="Q18" s="29"/>
    </row>
    <row r="19" spans="2:17" ht="15.75">
      <c r="B19" s="36" t="s">
        <v>184</v>
      </c>
      <c r="D19" s="29"/>
      <c r="E19" s="100"/>
      <c r="F19" s="29"/>
      <c r="G19" s="55"/>
      <c r="H19" s="55"/>
      <c r="I19" s="29"/>
      <c r="J19" s="29"/>
      <c r="K19" s="29"/>
      <c r="L19" s="29"/>
      <c r="M19" s="98"/>
      <c r="N19" s="29"/>
      <c r="O19" s="29"/>
      <c r="P19" s="29"/>
      <c r="Q19" s="29"/>
    </row>
    <row r="20" spans="2:17" ht="15.75">
      <c r="B20" s="16"/>
      <c r="C20" s="4" t="s">
        <v>48</v>
      </c>
      <c r="D20" s="98">
        <v>0</v>
      </c>
      <c r="E20" s="98">
        <v>0</v>
      </c>
      <c r="F20" s="98">
        <v>0</v>
      </c>
      <c r="G20" s="98">
        <v>0</v>
      </c>
      <c r="H20" s="98"/>
      <c r="I20" s="98">
        <v>0</v>
      </c>
      <c r="J20" s="98">
        <v>0</v>
      </c>
      <c r="K20" s="98">
        <v>0</v>
      </c>
      <c r="L20" s="98">
        <v>0</v>
      </c>
      <c r="M20" s="98"/>
      <c r="N20" s="98">
        <v>0</v>
      </c>
      <c r="O20" s="98">
        <v>0</v>
      </c>
      <c r="P20" s="98">
        <v>0</v>
      </c>
      <c r="Q20" s="98">
        <v>0</v>
      </c>
    </row>
    <row r="21" spans="2:17" ht="15.75">
      <c r="B21" s="16"/>
      <c r="C21" s="4" t="s">
        <v>49</v>
      </c>
      <c r="D21" s="228">
        <f>+'L-F-P Com. Cap Weights'!D44*'L-F-P Com. Cap Weights'!D46/('L-F-P Com. Cap Weights'!D45+'L-F-P Com. Cap Weights'!D46)/SUM('L-F-P Com. Cap Weights'!$D$44*'L-F-P Com. Cap Weights'!$D$46/('L-F-P Com. Cap Weights'!$D$45+'L-F-P Com. Cap Weights'!$D$46),'L-F-P Com. Cap Weights'!$E$46:$G$46)</f>
        <v>0.03953648996037156</v>
      </c>
      <c r="E21" s="98">
        <v>0</v>
      </c>
      <c r="F21" s="98">
        <v>0</v>
      </c>
      <c r="G21" s="98">
        <v>0</v>
      </c>
      <c r="H21" s="98"/>
      <c r="I21" s="228">
        <f>+'L-F-P Com. Cap Weights'!I44*'L-F-P Com. Cap Weights'!I46/('L-F-P Com. Cap Weights'!I45+'L-F-P Com. Cap Weights'!I46)/SUM('L-F-P Com. Cap Weights'!$I$44*'L-F-P Com. Cap Weights'!$I$46/('L-F-P Com. Cap Weights'!$I$45+'L-F-P Com. Cap Weights'!$I$46),'L-F-P Com. Cap Weights'!$J$46:$L$46)</f>
        <v>0.0860665922162316</v>
      </c>
      <c r="J21" s="98">
        <v>0</v>
      </c>
      <c r="K21" s="98">
        <v>0</v>
      </c>
      <c r="L21" s="98">
        <v>0</v>
      </c>
      <c r="M21" s="98"/>
      <c r="N21" s="228">
        <f>+'L-F-P Com. Cap Weights'!N44*'L-F-P Com. Cap Weights'!N46/('L-F-P Com. Cap Weights'!N45+'L-F-P Com. Cap Weights'!N46)/SUM('L-F-P Com. Cap Weights'!$N$44*'L-F-P Com. Cap Weights'!$N$46/('L-F-P Com. Cap Weights'!$N$45+'L-F-P Com. Cap Weights'!$N$46),'L-F-P Com. Cap Weights'!$O$46:$Q$46)</f>
        <v>0.07682999448065514</v>
      </c>
      <c r="O21" s="98">
        <v>0</v>
      </c>
      <c r="P21" s="98">
        <v>0</v>
      </c>
      <c r="Q21" s="98">
        <v>0</v>
      </c>
    </row>
    <row r="22" spans="3:17" ht="15">
      <c r="C22" s="20" t="s">
        <v>44</v>
      </c>
      <c r="D22" s="98">
        <v>0</v>
      </c>
      <c r="E22" s="220"/>
      <c r="F22" s="220"/>
      <c r="G22" s="98">
        <v>0</v>
      </c>
      <c r="H22" s="98"/>
      <c r="I22" s="98">
        <v>0</v>
      </c>
      <c r="J22" s="220"/>
      <c r="K22" s="220"/>
      <c r="L22" s="98">
        <v>0</v>
      </c>
      <c r="M22" s="98"/>
      <c r="N22" s="98">
        <v>0</v>
      </c>
      <c r="O22" s="220"/>
      <c r="P22" s="220"/>
      <c r="Q22" s="98">
        <v>0</v>
      </c>
    </row>
    <row r="23" spans="3:17" ht="15">
      <c r="C23" s="20" t="s">
        <v>45</v>
      </c>
      <c r="D23" s="221">
        <v>-1</v>
      </c>
      <c r="E23" s="228">
        <f>+'L-F-P Com. Cap Weights'!E46/SUM('L-F-P Com. Cap Weights'!$D$44*'L-F-P Com. Cap Weights'!$D$46/('L-F-P Com. Cap Weights'!$D$45+'L-F-P Com. Cap Weights'!$D$46),'L-F-P Com. Cap Weights'!$E$46:$G$46)</f>
        <v>0.10081489040036741</v>
      </c>
      <c r="F23" s="228">
        <f>+'L-F-P Com. Cap Weights'!F46/SUM('L-F-P Com. Cap Weights'!$D$44*'L-F-P Com. Cap Weights'!$D$46/('L-F-P Com. Cap Weights'!$D$45+'L-F-P Com. Cap Weights'!$D$46),'L-F-P Com. Cap Weights'!$E$46:$G$46)</f>
        <v>0.8098210836351919</v>
      </c>
      <c r="G23" s="228">
        <f>+'L-F-P Com. Cap Weights'!G46/SUM('L-F-P Com. Cap Weights'!$D$44*'L-F-P Com. Cap Weights'!$D$46/('L-F-P Com. Cap Weights'!$D$45+'L-F-P Com. Cap Weights'!$D$46),'L-F-P Com. Cap Weights'!$E$46:$G$46)</f>
        <v>0.04982753600406921</v>
      </c>
      <c r="H23" s="98"/>
      <c r="I23" s="221">
        <v>-1</v>
      </c>
      <c r="J23" s="228">
        <f>+'L-F-P Com. Cap Weights'!J46/SUM('L-F-P Com. Cap Weights'!$I$44*'L-F-P Com. Cap Weights'!$I$46/('L-F-P Com. Cap Weights'!$I$45+'L-F-P Com. Cap Weights'!$I$46),'L-F-P Com. Cap Weights'!$J$46:$L$46)</f>
        <v>0.11034609655883035</v>
      </c>
      <c r="K23" s="228">
        <f>+'L-F-P Com. Cap Weights'!K46/SUM('L-F-P Com. Cap Weights'!$I$44*'L-F-P Com. Cap Weights'!$I$46/('L-F-P Com. Cap Weights'!$I$45+'L-F-P Com. Cap Weights'!$I$46),'L-F-P Com. Cap Weights'!$J$46:$L$46)</f>
        <v>0.7554019890057303</v>
      </c>
      <c r="L23" s="228">
        <f>+'L-F-P Com. Cap Weights'!L46/SUM('L-F-P Com. Cap Weights'!$I$44*'L-F-P Com. Cap Weights'!$I$46/('L-F-P Com. Cap Weights'!$I$45+'L-F-P Com. Cap Weights'!$I$46),'L-F-P Com. Cap Weights'!$J$46:$L$46)</f>
        <v>0.04818532221920766</v>
      </c>
      <c r="M23" s="98"/>
      <c r="N23" s="221">
        <v>-1</v>
      </c>
      <c r="O23" s="228">
        <f>+'L-F-P Com. Cap Weights'!O46/SUM('L-F-P Com. Cap Weights'!$N$44*'L-F-P Com. Cap Weights'!$N$46/('L-F-P Com. Cap Weights'!$N$45+'L-F-P Com. Cap Weights'!$N$46),'L-F-P Com. Cap Weights'!$O$46:$Q$46)</f>
        <v>0.11474197333148468</v>
      </c>
      <c r="P23" s="228">
        <f>+'L-F-P Com. Cap Weights'!P46/SUM('L-F-P Com. Cap Weights'!$N$44*'L-F-P Com. Cap Weights'!$N$46/('L-F-P Com. Cap Weights'!$N$45+'L-F-P Com. Cap Weights'!$N$46),'L-F-P Com. Cap Weights'!$O$46:$Q$46)</f>
        <v>0.7681767408249246</v>
      </c>
      <c r="Q23" s="228">
        <f>+'L-F-P Com. Cap Weights'!Q46/SUM('L-F-P Com. Cap Weights'!$N$44*'L-F-P Com. Cap Weights'!$N$46/('L-F-P Com. Cap Weights'!$N$45+'L-F-P Com. Cap Weights'!$N$46),'L-F-P Com. Cap Weights'!$O$46:$Q$46)</f>
        <v>0.04025129136293553</v>
      </c>
    </row>
    <row r="24" spans="3:17" ht="15">
      <c r="C24" s="20"/>
      <c r="D24" s="98"/>
      <c r="E24" s="98"/>
      <c r="F24" s="98"/>
      <c r="G24" s="98"/>
      <c r="H24" s="98"/>
      <c r="I24" s="223"/>
      <c r="J24" s="98"/>
      <c r="K24" s="98"/>
      <c r="L24" s="98"/>
      <c r="M24" s="98"/>
      <c r="N24" s="29"/>
      <c r="O24" s="29"/>
      <c r="P24" s="29"/>
      <c r="Q24" s="29"/>
    </row>
    <row r="25" spans="2:17" ht="15.75">
      <c r="B25" s="16" t="s">
        <v>185</v>
      </c>
      <c r="D25" s="126"/>
      <c r="E25" s="29"/>
      <c r="F25" s="126"/>
      <c r="G25" s="55"/>
      <c r="H25" s="55"/>
      <c r="I25" s="29"/>
      <c r="J25" s="29"/>
      <c r="K25" s="29"/>
      <c r="L25" s="29"/>
      <c r="M25" s="55"/>
      <c r="N25" s="29"/>
      <c r="O25" s="29"/>
      <c r="P25" s="29"/>
      <c r="Q25" s="29"/>
    </row>
    <row r="26" spans="3:17" ht="15">
      <c r="C26" s="4" t="s">
        <v>56</v>
      </c>
      <c r="D26" s="98">
        <v>0</v>
      </c>
      <c r="E26" s="98">
        <v>0</v>
      </c>
      <c r="F26" s="98">
        <v>0</v>
      </c>
      <c r="G26" s="98">
        <v>0</v>
      </c>
      <c r="H26" s="98"/>
      <c r="I26" s="98">
        <v>0</v>
      </c>
      <c r="J26" s="98">
        <v>0</v>
      </c>
      <c r="K26" s="98">
        <v>0</v>
      </c>
      <c r="L26" s="98">
        <v>0</v>
      </c>
      <c r="M26" s="98"/>
      <c r="N26" s="98">
        <v>0</v>
      </c>
      <c r="O26" s="98">
        <v>0</v>
      </c>
      <c r="P26" s="98">
        <v>0</v>
      </c>
      <c r="Q26" s="98">
        <v>0</v>
      </c>
    </row>
    <row r="27" spans="3:17" ht="15">
      <c r="C27" s="4" t="s">
        <v>57</v>
      </c>
      <c r="D27" s="228">
        <f>+'L-F-P Com. Cap Weights'!D51*'L-F-P Com. Cap Weights'!D52/('L-F-P Com. Cap Weights'!D52+'L-F-P Com. Cap Weights'!D53)/SUM('L-F-P Com. Cap Weights'!$D$51*'L-F-P Com. Cap Weights'!$D$52/('L-F-P Com. Cap Weights'!$D$52+'L-F-P Com. Cap Weights'!$D$53),'L-F-P Com. Cap Weights'!$E$52:$F$52)</f>
        <v>0.557852494616411</v>
      </c>
      <c r="E27" s="98">
        <v>0</v>
      </c>
      <c r="F27" s="98">
        <v>0</v>
      </c>
      <c r="G27" s="98">
        <v>0</v>
      </c>
      <c r="H27" s="98"/>
      <c r="I27" s="228">
        <f>+'L-F-P Com. Cap Weights'!I51*'L-F-P Com. Cap Weights'!I52/('L-F-P Com. Cap Weights'!I52+'L-F-P Com. Cap Weights'!I53)/SUM('L-F-P Com. Cap Weights'!$I$51*'L-F-P Com. Cap Weights'!$I$52/('L-F-P Com. Cap Weights'!$I$52+'L-F-P Com. Cap Weights'!$I$53),'L-F-P Com. Cap Weights'!$J$52:$K$52)</f>
        <v>0.652487043134231</v>
      </c>
      <c r="J27" s="98">
        <v>0</v>
      </c>
      <c r="K27" s="98">
        <v>0</v>
      </c>
      <c r="L27" s="98">
        <v>0</v>
      </c>
      <c r="M27" s="98"/>
      <c r="N27" s="228">
        <f>+'L-F-P Com. Cap Weights'!N51*'L-F-P Com. Cap Weights'!N52/('L-F-P Com. Cap Weights'!N52+'L-F-P Com. Cap Weights'!N53)/SUM('L-F-P Com. Cap Weights'!$N$51*'L-F-P Com. Cap Weights'!$N$52/('L-F-P Com. Cap Weights'!$N$52+'L-F-P Com. Cap Weights'!$N$53),'L-F-P Com. Cap Weights'!$O$52:$P$52)</f>
        <v>0.7252337847820509</v>
      </c>
      <c r="O27" s="98">
        <v>0</v>
      </c>
      <c r="P27" s="98">
        <v>0</v>
      </c>
      <c r="Q27" s="98">
        <v>0</v>
      </c>
    </row>
    <row r="28" spans="3:17" ht="15">
      <c r="C28" s="20" t="s">
        <v>44</v>
      </c>
      <c r="D28" s="221">
        <v>-1</v>
      </c>
      <c r="E28" s="228">
        <f>+'L-F-P Com. Cap Weights'!E52/SUM('L-F-P Com. Cap Weights'!$D$51*'L-F-P Com. Cap Weights'!$D$52/('L-F-P Com. Cap Weights'!$D$52+'L-F-P Com. Cap Weights'!$D$53),'L-F-P Com. Cap Weights'!$E$52:$F$52)</f>
        <v>0.11335441555469748</v>
      </c>
      <c r="F28" s="228">
        <f>+'L-F-P Com. Cap Weights'!F52/SUM('L-F-P Com. Cap Weights'!$D$51*'L-F-P Com. Cap Weights'!$D$52/('L-F-P Com. Cap Weights'!$D$52+'L-F-P Com. Cap Weights'!$D$53),'L-F-P Com. Cap Weights'!$E$52:$F$52)</f>
        <v>0.3287930898288916</v>
      </c>
      <c r="G28" s="98">
        <v>0</v>
      </c>
      <c r="H28" s="98"/>
      <c r="I28" s="221">
        <v>-1</v>
      </c>
      <c r="J28" s="228">
        <f>+'L-F-P Com. Cap Weights'!J52/SUM('L-F-P Com. Cap Weights'!$I$51*'L-F-P Com. Cap Weights'!$I$52/('L-F-P Com. Cap Weights'!$I$52+'L-F-P Com. Cap Weights'!$I$53),'L-F-P Com. Cap Weights'!$J$52:$K$52)</f>
        <v>0.11834377091714085</v>
      </c>
      <c r="K28" s="228">
        <f>+'L-F-P Com. Cap Weights'!K52/SUM('L-F-P Com. Cap Weights'!$I$51*'L-F-P Com. Cap Weights'!$I$52/('L-F-P Com. Cap Weights'!$I$52+'L-F-P Com. Cap Weights'!$I$53),'L-F-P Com. Cap Weights'!$J$52:$K$52)</f>
        <v>0.22916918594862815</v>
      </c>
      <c r="L28" s="98">
        <v>0</v>
      </c>
      <c r="M28" s="98"/>
      <c r="N28" s="221">
        <v>-1</v>
      </c>
      <c r="O28" s="228">
        <f>+'L-F-P Com. Cap Weights'!O52/SUM('L-F-P Com. Cap Weights'!$N$51*'L-F-P Com. Cap Weights'!$N$52/('L-F-P Com. Cap Weights'!$N$52+'L-F-P Com. Cap Weights'!$N$53),'L-F-P Com. Cap Weights'!$O$52:$P$52)</f>
        <v>0.0922574596032748</v>
      </c>
      <c r="P28" s="228">
        <f>+'L-F-P Com. Cap Weights'!P52/SUM('L-F-P Com. Cap Weights'!$N$51*'L-F-P Com. Cap Weights'!$N$52/('L-F-P Com. Cap Weights'!$N$52+'L-F-P Com. Cap Weights'!$N$53),'L-F-P Com. Cap Weights'!$O$52:$P$52)</f>
        <v>0.18250875561467433</v>
      </c>
      <c r="Q28" s="98">
        <v>0</v>
      </c>
    </row>
    <row r="29" spans="3:17" ht="15">
      <c r="C29" s="20" t="s">
        <v>45</v>
      </c>
      <c r="D29" s="98">
        <v>0</v>
      </c>
      <c r="E29" s="98">
        <v>0</v>
      </c>
      <c r="F29" s="98">
        <v>0</v>
      </c>
      <c r="G29" s="98">
        <v>0</v>
      </c>
      <c r="H29" s="98"/>
      <c r="I29" s="98">
        <v>0</v>
      </c>
      <c r="J29" s="98">
        <v>0</v>
      </c>
      <c r="K29" s="98">
        <v>0</v>
      </c>
      <c r="L29" s="98">
        <v>0</v>
      </c>
      <c r="M29" s="98"/>
      <c r="N29" s="98">
        <v>0</v>
      </c>
      <c r="O29" s="98">
        <v>0</v>
      </c>
      <c r="P29" s="98">
        <v>0</v>
      </c>
      <c r="Q29" s="98">
        <v>0</v>
      </c>
    </row>
    <row r="30" spans="3:17" ht="15">
      <c r="C30" s="20"/>
      <c r="D30" s="116"/>
      <c r="E30" s="116"/>
      <c r="F30" s="116"/>
      <c r="G30" s="116"/>
      <c r="H30" s="116"/>
      <c r="I30" s="116"/>
      <c r="J30" s="116"/>
      <c r="K30" s="116"/>
      <c r="L30" s="116"/>
      <c r="M30" s="116"/>
      <c r="N30" s="116"/>
      <c r="O30" s="116"/>
      <c r="P30" s="116"/>
      <c r="Q30" s="116"/>
    </row>
    <row r="31" spans="1:17" ht="15.75">
      <c r="A31" s="64"/>
      <c r="B31" s="16" t="s">
        <v>186</v>
      </c>
      <c r="D31" s="126"/>
      <c r="E31" s="29"/>
      <c r="F31" s="126"/>
      <c r="G31" s="55"/>
      <c r="H31" s="55"/>
      <c r="I31" s="29"/>
      <c r="J31" s="29"/>
      <c r="K31" s="29"/>
      <c r="L31" s="29"/>
      <c r="M31" s="55"/>
      <c r="N31" s="29"/>
      <c r="O31" s="29"/>
      <c r="P31" s="29"/>
      <c r="Q31" s="29"/>
    </row>
    <row r="32" spans="1:17" ht="15">
      <c r="A32" s="64"/>
      <c r="C32" s="4" t="s">
        <v>56</v>
      </c>
      <c r="D32" s="98">
        <v>0</v>
      </c>
      <c r="E32" s="98">
        <v>0</v>
      </c>
      <c r="F32" s="98">
        <v>0</v>
      </c>
      <c r="G32" s="98">
        <v>0</v>
      </c>
      <c r="H32" s="98"/>
      <c r="I32" s="98">
        <v>0</v>
      </c>
      <c r="J32" s="98">
        <v>0</v>
      </c>
      <c r="K32" s="98">
        <v>0</v>
      </c>
      <c r="L32" s="98">
        <v>0</v>
      </c>
      <c r="M32" s="98"/>
      <c r="N32" s="98">
        <v>0</v>
      </c>
      <c r="O32" s="98">
        <v>0</v>
      </c>
      <c r="P32" s="98">
        <v>0</v>
      </c>
      <c r="Q32" s="98">
        <v>0</v>
      </c>
    </row>
    <row r="33" spans="1:17" ht="15">
      <c r="A33" s="64"/>
      <c r="C33" s="4" t="s">
        <v>57</v>
      </c>
      <c r="D33" s="228">
        <f>+'L-F-P Com. Cap Weights'!D51*'L-F-P Com. Cap Weights'!D53/('L-F-P Com. Cap Weights'!D52+'L-F-P Com. Cap Weights'!D53)/SUM('L-F-P Com. Cap Weights'!$D$51*'L-F-P Com. Cap Weights'!$D$53/('L-F-P Com. Cap Weights'!$D$52+'L-F-P Com. Cap Weights'!$D$53),'L-F-P Com. Cap Weights'!$E$53:$G$53)</f>
        <v>0.21263570878703447</v>
      </c>
      <c r="E33" s="98">
        <v>0</v>
      </c>
      <c r="F33" s="98">
        <v>0</v>
      </c>
      <c r="G33" s="98">
        <v>0</v>
      </c>
      <c r="H33" s="98"/>
      <c r="I33" s="228">
        <f>+'L-F-P Com. Cap Weights'!I51*'L-F-P Com. Cap Weights'!I53/('L-F-P Com. Cap Weights'!I52+'L-F-P Com. Cap Weights'!I53)/SUM('L-F-P Com. Cap Weights'!$I$51*'L-F-P Com. Cap Weights'!$I$53/('L-F-P Com. Cap Weights'!$I$52+'L-F-P Com. Cap Weights'!$I$53),'L-F-P Com. Cap Weights'!$J$53:$L$53)</f>
        <v>0.24221819655338592</v>
      </c>
      <c r="J33" s="98">
        <v>0</v>
      </c>
      <c r="K33" s="98">
        <v>0</v>
      </c>
      <c r="L33" s="98">
        <v>0</v>
      </c>
      <c r="M33" s="98"/>
      <c r="N33" s="228">
        <f>+'L-F-P Com. Cap Weights'!N51*'L-F-P Com. Cap Weights'!N53/('L-F-P Com. Cap Weights'!N52+'L-F-P Com. Cap Weights'!N53)/SUM('L-F-P Com. Cap Weights'!$N$51*'L-F-P Com. Cap Weights'!$N$53/('L-F-P Com. Cap Weights'!$N$52+'L-F-P Com. Cap Weights'!$N$53),'L-F-P Com. Cap Weights'!$O$53:$Q$53)</f>
        <v>0.3530207181426315</v>
      </c>
      <c r="O33" s="98">
        <v>0</v>
      </c>
      <c r="P33" s="98">
        <v>0</v>
      </c>
      <c r="Q33" s="98">
        <v>0</v>
      </c>
    </row>
    <row r="34" spans="1:17" ht="15">
      <c r="A34" s="64"/>
      <c r="C34" s="20" t="s">
        <v>44</v>
      </c>
      <c r="D34" s="98">
        <v>0</v>
      </c>
      <c r="E34" s="98">
        <v>0</v>
      </c>
      <c r="F34" s="98">
        <v>0</v>
      </c>
      <c r="G34" s="98">
        <v>0</v>
      </c>
      <c r="H34" s="98"/>
      <c r="I34" s="98">
        <v>0</v>
      </c>
      <c r="J34" s="98">
        <v>0</v>
      </c>
      <c r="K34" s="98">
        <v>0</v>
      </c>
      <c r="L34" s="98">
        <v>0</v>
      </c>
      <c r="M34" s="98"/>
      <c r="N34" s="98">
        <v>0</v>
      </c>
      <c r="O34" s="98">
        <v>0</v>
      </c>
      <c r="P34" s="98">
        <v>0</v>
      </c>
      <c r="Q34" s="98">
        <v>0</v>
      </c>
    </row>
    <row r="35" spans="1:17" ht="15">
      <c r="A35" s="64"/>
      <c r="C35" s="20" t="s">
        <v>45</v>
      </c>
      <c r="D35" s="221">
        <v>-1</v>
      </c>
      <c r="E35" s="228">
        <f>+'L-F-P Com. Cap Weights'!E53/SUM('L-F-P Com. Cap Weights'!$D$51*'L-F-P Com. Cap Weights'!$D$53/('L-F-P Com. Cap Weights'!$D$52+'L-F-P Com. Cap Weights'!$D$53),'L-F-P Com. Cap Weights'!$E$53:$G$53)</f>
        <v>0.5065110135227364</v>
      </c>
      <c r="F35" s="228">
        <f>+'L-F-P Com. Cap Weights'!F53/SUM('L-F-P Com. Cap Weights'!$D$51*'L-F-P Com. Cap Weights'!$D$53/('L-F-P Com. Cap Weights'!$D$52+'L-F-P Com. Cap Weights'!$D$53),'L-F-P Com. Cap Weights'!$E$53:$G$53)</f>
        <v>0.27934010403899795</v>
      </c>
      <c r="G35" s="228">
        <f>+'L-F-P Com. Cap Weights'!G53/SUM('L-F-P Com. Cap Weights'!$D$51*'L-F-P Com. Cap Weights'!$D$53/('L-F-P Com. Cap Weights'!$D$52+'L-F-P Com. Cap Weights'!$D$53),'L-F-P Com. Cap Weights'!$E$53:$G$53)</f>
        <v>0.0015131736512312183</v>
      </c>
      <c r="H35" s="98"/>
      <c r="I35" s="221">
        <v>-1</v>
      </c>
      <c r="J35" s="228">
        <f>+'L-F-P Com. Cap Weights'!J53/SUM('L-F-P Com. Cap Weights'!$I$51*'L-F-P Com. Cap Weights'!$I$53/('L-F-P Com. Cap Weights'!$I$52+'L-F-P Com. Cap Weights'!$I$53),'L-F-P Com. Cap Weights'!$J$53:$L$53)</f>
        <v>0.4355419819592037</v>
      </c>
      <c r="K35" s="228">
        <f>+'L-F-P Com. Cap Weights'!K53/SUM('L-F-P Com. Cap Weights'!$I$51*'L-F-P Com. Cap Weights'!$I$53/('L-F-P Com. Cap Weights'!$I$52+'L-F-P Com. Cap Weights'!$I$53),'L-F-P Com. Cap Weights'!$J$53:$L$53)</f>
        <v>0.3211026701061425</v>
      </c>
      <c r="L35" s="228">
        <f>+'L-F-P Com. Cap Weights'!L53/SUM('L-F-P Com. Cap Weights'!$I$51*'L-F-P Com. Cap Weights'!$I$53/('L-F-P Com. Cap Weights'!$I$52+'L-F-P Com. Cap Weights'!$I$53),'L-F-P Com. Cap Weights'!$J$53:$L$53)</f>
        <v>0.0011371513812678874</v>
      </c>
      <c r="M35" s="98"/>
      <c r="N35" s="221">
        <v>-1</v>
      </c>
      <c r="O35" s="228">
        <f>+'L-F-P Com. Cap Weights'!O53/SUM('L-F-P Com. Cap Weights'!$N$51*'L-F-P Com. Cap Weights'!$N$53/('L-F-P Com. Cap Weights'!$N$52+'L-F-P Com. Cap Weights'!$N$53),'L-F-P Com. Cap Weights'!$O$53:$Q$53)</f>
        <v>0.35537538831170873</v>
      </c>
      <c r="P35" s="228">
        <f>+'L-F-P Com. Cap Weights'!P53/SUM('L-F-P Com. Cap Weights'!$N$51*'L-F-P Com. Cap Weights'!$N$53/('L-F-P Com. Cap Weights'!$N$52+'L-F-P Com. Cap Weights'!$N$53),'L-F-P Com. Cap Weights'!$O$53:$Q$53)</f>
        <v>0.29053392371762043</v>
      </c>
      <c r="Q35" s="228">
        <f>+'L-F-P Com. Cap Weights'!Q53/SUM('L-F-P Com. Cap Weights'!$N$51*'L-F-P Com. Cap Weights'!$N$53/('L-F-P Com. Cap Weights'!$N$52+'L-F-P Com. Cap Weights'!$N$53),'L-F-P Com. Cap Weights'!$O$53:$Q$53)</f>
        <v>0.001069969828039445</v>
      </c>
    </row>
    <row r="36" spans="1:17" ht="15">
      <c r="A36" s="64"/>
      <c r="D36" s="224"/>
      <c r="I36" s="224"/>
      <c r="N36" s="18"/>
      <c r="O36" s="18"/>
      <c r="P36" s="18"/>
      <c r="Q36" s="18"/>
    </row>
    <row r="37" spans="1:17" ht="15">
      <c r="A37" s="64"/>
      <c r="D37" s="25"/>
      <c r="N37" s="18"/>
      <c r="O37" s="18"/>
      <c r="P37" s="18"/>
      <c r="Q37" s="18"/>
    </row>
    <row r="38" spans="1:17" ht="15.75">
      <c r="A38" s="36" t="s">
        <v>187</v>
      </c>
      <c r="B38" s="28"/>
      <c r="C38" s="28"/>
      <c r="D38" s="28"/>
      <c r="E38" s="28"/>
      <c r="Q38" s="67"/>
    </row>
    <row r="39" spans="1:17" ht="15">
      <c r="A39" s="75"/>
      <c r="Q39" s="67" t="s">
        <v>181</v>
      </c>
    </row>
    <row r="40" spans="1:14" ht="15.75">
      <c r="A40" s="28"/>
      <c r="D40" s="16" t="s">
        <v>8</v>
      </c>
      <c r="I40" s="16" t="s">
        <v>9</v>
      </c>
      <c r="N40" s="16" t="s">
        <v>10</v>
      </c>
    </row>
    <row r="41" ht="15">
      <c r="A41" s="28"/>
    </row>
    <row r="42" spans="1:17" ht="15.75">
      <c r="A42" s="55"/>
      <c r="B42" s="17"/>
      <c r="C42" s="17"/>
      <c r="D42" s="12" t="s">
        <v>4</v>
      </c>
      <c r="E42" s="12" t="s">
        <v>5</v>
      </c>
      <c r="F42" s="12" t="s">
        <v>6</v>
      </c>
      <c r="G42" s="12" t="s">
        <v>0</v>
      </c>
      <c r="H42" s="12"/>
      <c r="I42" s="12" t="s">
        <v>4</v>
      </c>
      <c r="J42" s="12" t="s">
        <v>5</v>
      </c>
      <c r="K42" s="12" t="s">
        <v>6</v>
      </c>
      <c r="L42" s="12" t="s">
        <v>0</v>
      </c>
      <c r="M42" s="17"/>
      <c r="N42" s="12" t="s">
        <v>4</v>
      </c>
      <c r="O42" s="12" t="s">
        <v>5</v>
      </c>
      <c r="P42" s="12" t="s">
        <v>6</v>
      </c>
      <c r="Q42" s="12" t="s">
        <v>0</v>
      </c>
    </row>
    <row r="43" spans="1:17" ht="15">
      <c r="A43" s="28"/>
      <c r="C43" s="20"/>
      <c r="D43" s="219"/>
      <c r="E43" s="116"/>
      <c r="F43" s="116"/>
      <c r="G43" s="55"/>
      <c r="H43" s="55"/>
      <c r="I43" s="29"/>
      <c r="J43" s="29"/>
      <c r="K43" s="29"/>
      <c r="L43" s="29"/>
      <c r="M43" s="55"/>
      <c r="N43" s="29"/>
      <c r="O43" s="29"/>
      <c r="P43" s="29"/>
      <c r="Q43" s="29"/>
    </row>
    <row r="44" spans="1:17" ht="15.75">
      <c r="A44" s="36" t="s">
        <v>147</v>
      </c>
      <c r="C44" s="18"/>
      <c r="D44" s="75"/>
      <c r="E44" s="28"/>
      <c r="F44" s="28"/>
      <c r="G44" s="55"/>
      <c r="H44" s="55"/>
      <c r="I44" s="220"/>
      <c r="J44" s="220"/>
      <c r="K44" s="29"/>
      <c r="L44" s="29"/>
      <c r="M44" s="55"/>
      <c r="N44" s="29"/>
      <c r="O44" s="29"/>
      <c r="P44" s="29"/>
      <c r="Q44" s="29"/>
    </row>
    <row r="45" spans="1:17" ht="15.75">
      <c r="A45" s="28"/>
      <c r="B45" s="16" t="s">
        <v>182</v>
      </c>
      <c r="D45" s="126"/>
      <c r="E45" s="29"/>
      <c r="F45" s="29"/>
      <c r="G45" s="162"/>
      <c r="H45" s="55"/>
      <c r="I45" s="220"/>
      <c r="J45" s="220"/>
      <c r="K45" s="29"/>
      <c r="L45" s="29"/>
      <c r="M45" s="55"/>
      <c r="N45" s="29"/>
      <c r="O45" s="29"/>
      <c r="P45" s="29"/>
      <c r="Q45" s="29"/>
    </row>
    <row r="46" spans="1:17" ht="15.75">
      <c r="A46" s="28"/>
      <c r="B46" s="16"/>
      <c r="C46" s="4" t="s">
        <v>52</v>
      </c>
      <c r="D46" s="98">
        <v>0</v>
      </c>
      <c r="E46" s="98">
        <v>0</v>
      </c>
      <c r="F46" s="98">
        <v>0</v>
      </c>
      <c r="G46" s="98">
        <v>0</v>
      </c>
      <c r="H46" s="98"/>
      <c r="I46" s="98">
        <v>0</v>
      </c>
      <c r="J46" s="98">
        <v>0</v>
      </c>
      <c r="K46" s="98">
        <v>0</v>
      </c>
      <c r="L46" s="98">
        <v>0</v>
      </c>
      <c r="M46" s="98"/>
      <c r="N46" s="98">
        <v>0</v>
      </c>
      <c r="O46" s="98">
        <v>0</v>
      </c>
      <c r="P46" s="98">
        <v>0</v>
      </c>
      <c r="Q46" s="98">
        <v>0</v>
      </c>
    </row>
    <row r="47" spans="1:17" ht="15">
      <c r="A47" s="28"/>
      <c r="C47" s="4" t="s">
        <v>53</v>
      </c>
      <c r="D47" s="98">
        <v>0</v>
      </c>
      <c r="E47" s="98">
        <v>0</v>
      </c>
      <c r="F47" s="98">
        <v>0</v>
      </c>
      <c r="G47" s="98">
        <v>0</v>
      </c>
      <c r="H47" s="98"/>
      <c r="I47" s="228">
        <f>+'L-F-P NP Cap Weights'!I39/SUM('L-F-P NP Cap Weights'!$I$39,'L-F-P NP Cap Weights'!$J$40:$L$40)</f>
        <v>0.8472716693353288</v>
      </c>
      <c r="J47" s="98">
        <v>0</v>
      </c>
      <c r="K47" s="98">
        <v>0</v>
      </c>
      <c r="L47" s="98">
        <v>0</v>
      </c>
      <c r="M47" s="98"/>
      <c r="N47" s="228">
        <f>+'L-F-P NP Cap Weights'!N39/SUM('L-F-P NP Cap Weights'!$N$39,'L-F-P NP Cap Weights'!$O$40:$Q$40)</f>
        <v>0.8167222449565967</v>
      </c>
      <c r="O47" s="98">
        <v>0</v>
      </c>
      <c r="P47" s="98">
        <v>0</v>
      </c>
      <c r="Q47" s="98">
        <v>0</v>
      </c>
    </row>
    <row r="48" spans="1:17" ht="15">
      <c r="A48" s="28"/>
      <c r="C48" s="20" t="s">
        <v>45</v>
      </c>
      <c r="D48" s="98">
        <v>0</v>
      </c>
      <c r="E48" s="98">
        <v>0</v>
      </c>
      <c r="F48" s="98">
        <v>0</v>
      </c>
      <c r="G48" s="98">
        <v>0</v>
      </c>
      <c r="H48" s="98"/>
      <c r="I48" s="221">
        <v>-1</v>
      </c>
      <c r="J48" s="228">
        <f>+'L-F-P NP Cap Weights'!J40/SUM('L-F-P NP Cap Weights'!$I$39,'L-F-P NP Cap Weights'!$J$40:$L$40)</f>
        <v>0.12299236817152658</v>
      </c>
      <c r="K48" s="228">
        <f>+'L-F-P NP Cap Weights'!K40/SUM('L-F-P NP Cap Weights'!$I$39,'L-F-P NP Cap Weights'!$J$40:$L$40)</f>
        <v>0.026984549264025413</v>
      </c>
      <c r="L48" s="228">
        <f>+'L-F-P NP Cap Weights'!L40/SUM('L-F-P NP Cap Weights'!$I$39,'L-F-P NP Cap Weights'!$J$40:$L$40)</f>
        <v>0.0027514132291191705</v>
      </c>
      <c r="M48" s="98"/>
      <c r="N48" s="221">
        <v>-1</v>
      </c>
      <c r="O48" s="228">
        <f>+'L-F-P NP Cap Weights'!O40/SUM('L-F-P NP Cap Weights'!$N$39,'L-F-P NP Cap Weights'!$O$40:$Q$40)</f>
        <v>0.16095407889675856</v>
      </c>
      <c r="P48" s="228">
        <f>+'L-F-P NP Cap Weights'!P40/SUM('L-F-P NP Cap Weights'!$N$39,'L-F-P NP Cap Weights'!$O$40:$Q$40)</f>
        <v>0.02047374111460122</v>
      </c>
      <c r="Q48" s="228">
        <f>+'L-F-P NP Cap Weights'!Q40/SUM('L-F-P NP Cap Weights'!$N$39,'L-F-P NP Cap Weights'!$O$40:$Q$40)</f>
        <v>0.0018499350320435176</v>
      </c>
    </row>
    <row r="49" spans="1:17" ht="15.75">
      <c r="A49" s="28"/>
      <c r="D49" s="219"/>
      <c r="E49" s="29"/>
      <c r="F49" s="29"/>
      <c r="G49" s="99"/>
      <c r="H49" s="55"/>
      <c r="I49" s="100"/>
      <c r="J49" s="29"/>
      <c r="K49" s="29"/>
      <c r="L49" s="99"/>
      <c r="M49" s="55"/>
      <c r="N49" s="100"/>
      <c r="O49" s="29"/>
      <c r="P49" s="29"/>
      <c r="Q49" s="57"/>
    </row>
    <row r="50" spans="1:17" ht="15.75">
      <c r="A50" s="28"/>
      <c r="B50" s="16" t="s">
        <v>183</v>
      </c>
      <c r="D50" s="29"/>
      <c r="E50" s="100"/>
      <c r="F50" s="29"/>
      <c r="G50" s="55"/>
      <c r="H50" s="55"/>
      <c r="I50" s="29"/>
      <c r="J50" s="29"/>
      <c r="K50" s="29"/>
      <c r="L50" s="29"/>
      <c r="M50" s="55"/>
      <c r="N50" s="29"/>
      <c r="O50" s="29"/>
      <c r="P50" s="29"/>
      <c r="Q50" s="29"/>
    </row>
    <row r="51" spans="1:17" ht="15.75">
      <c r="A51" s="28"/>
      <c r="B51" s="16"/>
      <c r="C51" s="4" t="s">
        <v>48</v>
      </c>
      <c r="D51" s="98">
        <v>0</v>
      </c>
      <c r="E51" s="98">
        <v>0</v>
      </c>
      <c r="F51" s="98">
        <v>0</v>
      </c>
      <c r="G51" s="98">
        <v>0</v>
      </c>
      <c r="H51" s="98"/>
      <c r="I51" s="98">
        <v>0</v>
      </c>
      <c r="J51" s="98">
        <v>0</v>
      </c>
      <c r="K51" s="98">
        <v>0</v>
      </c>
      <c r="L51" s="98">
        <v>0</v>
      </c>
      <c r="M51" s="98"/>
      <c r="N51" s="98">
        <v>0</v>
      </c>
      <c r="O51" s="98">
        <v>0</v>
      </c>
      <c r="P51" s="98">
        <v>0</v>
      </c>
      <c r="Q51" s="98">
        <v>0</v>
      </c>
    </row>
    <row r="52" spans="1:17" ht="15.75">
      <c r="A52" s="28"/>
      <c r="B52" s="16"/>
      <c r="C52" s="4" t="s">
        <v>49</v>
      </c>
      <c r="D52" s="228">
        <f>+'L-F-P NP Cap Weights'!D44*'L-F-P NP Cap Weights'!D45/('L-F-P NP Cap Weights'!D45+'L-F-P NP Cap Weights'!D46)/SUM('L-F-P NP Cap Weights'!$D$44*'L-F-P NP Cap Weights'!$D$45/('L-F-P NP Cap Weights'!$D$45+'L-F-P NP Cap Weights'!$D$46),'L-F-P NP Cap Weights'!$E$45:$F$45)</f>
        <v>0.910834390955661</v>
      </c>
      <c r="E52" s="98">
        <v>0</v>
      </c>
      <c r="F52" s="98">
        <v>0</v>
      </c>
      <c r="G52" s="98">
        <v>0</v>
      </c>
      <c r="H52" s="98"/>
      <c r="I52" s="228">
        <f>+'L-F-P NP Cap Weights'!I44*'L-F-P NP Cap Weights'!I45/('L-F-P NP Cap Weights'!I45+'L-F-P NP Cap Weights'!I46)/SUM('L-F-P NP Cap Weights'!$I$44*'L-F-P NP Cap Weights'!$I$45/('L-F-P NP Cap Weights'!$I$45+'L-F-P NP Cap Weights'!$I$46),'L-F-P NP Cap Weights'!$J$45:$K$45)</f>
        <v>0.9254339185754812</v>
      </c>
      <c r="J52" s="98">
        <v>0</v>
      </c>
      <c r="K52" s="98">
        <v>0</v>
      </c>
      <c r="L52" s="98">
        <v>0</v>
      </c>
      <c r="M52" s="98"/>
      <c r="N52" s="228">
        <f>+'L-F-P NP Cap Weights'!N44*'L-F-P NP Cap Weights'!N45/('L-F-P NP Cap Weights'!N45+'L-F-P NP Cap Weights'!N46)/SUM('L-F-P NP Cap Weights'!$N$44*'L-F-P NP Cap Weights'!$N$45/('L-F-P NP Cap Weights'!$N$45+'L-F-P NP Cap Weights'!$N$46),'L-F-P NP Cap Weights'!$O$45:$P$45)</f>
        <v>0.932140818704323</v>
      </c>
      <c r="O52" s="98">
        <v>0</v>
      </c>
      <c r="P52" s="98">
        <v>0</v>
      </c>
      <c r="Q52" s="98">
        <v>0</v>
      </c>
    </row>
    <row r="53" spans="1:17" ht="15">
      <c r="A53" s="28"/>
      <c r="C53" s="20" t="s">
        <v>44</v>
      </c>
      <c r="D53" s="221">
        <v>-1</v>
      </c>
      <c r="E53" s="228">
        <f>+'L-F-P NP Cap Weights'!E45/SUM('L-F-P NP Cap Weights'!$D$44*'L-F-P NP Cap Weights'!$D$45/('L-F-P NP Cap Weights'!$D$45+'L-F-P NP Cap Weights'!$D$46),'L-F-P NP Cap Weights'!$E$45:$F$45)</f>
        <v>0.00030713064020282724</v>
      </c>
      <c r="F53" s="228">
        <f>+'L-F-P NP Cap Weights'!F45/SUM('L-F-P NP Cap Weights'!$D$44*'L-F-P NP Cap Weights'!$D$45/('L-F-P NP Cap Weights'!$D$45+'L-F-P NP Cap Weights'!$D$46),'L-F-P NP Cap Weights'!$E$45:$F$45)</f>
        <v>0.08885847840413615</v>
      </c>
      <c r="G53" s="98">
        <v>0</v>
      </c>
      <c r="H53" s="98"/>
      <c r="I53" s="221">
        <v>-1</v>
      </c>
      <c r="J53" s="228">
        <f>+'L-F-P NP Cap Weights'!J45/SUM('L-F-P NP Cap Weights'!$I$44*'L-F-P NP Cap Weights'!$I$45/('L-F-P NP Cap Weights'!$I$45+'L-F-P NP Cap Weights'!$I$46),'L-F-P NP Cap Weights'!$J$45:$K$45)</f>
        <v>0.002243696367821271</v>
      </c>
      <c r="K53" s="228">
        <f>+'L-F-P NP Cap Weights'!K45/SUM('L-F-P NP Cap Weights'!$I$44*'L-F-P NP Cap Weights'!$I$45/('L-F-P NP Cap Weights'!$I$45+'L-F-P NP Cap Weights'!$I$46),'L-F-P NP Cap Weights'!$J$45:$K$45)</f>
        <v>0.07232238505669757</v>
      </c>
      <c r="L53" s="98">
        <v>0</v>
      </c>
      <c r="M53" s="98"/>
      <c r="N53" s="221">
        <v>-1</v>
      </c>
      <c r="O53" s="228">
        <f>+'L-F-P NP Cap Weights'!O45/SUM('L-F-P NP Cap Weights'!$N$44*'L-F-P NP Cap Weights'!$N$45/('L-F-P NP Cap Weights'!$N$45+'L-F-P NP Cap Weights'!$N$46),'L-F-P NP Cap Weights'!$O$45:$P$45)</f>
        <v>0.0022566477449594328</v>
      </c>
      <c r="P53" s="228">
        <f>+'L-F-P NP Cap Weights'!P45/SUM('L-F-P NP Cap Weights'!$N$44*'L-F-P NP Cap Weights'!$N$45/('L-F-P NP Cap Weights'!$N$45+'L-F-P NP Cap Weights'!$N$46),'L-F-P NP Cap Weights'!$O$45:$P$45)</f>
        <v>0.06560253355071759</v>
      </c>
      <c r="Q53" s="98">
        <v>0</v>
      </c>
    </row>
    <row r="54" spans="1:17" ht="15">
      <c r="A54" s="28"/>
      <c r="C54" s="20" t="s">
        <v>45</v>
      </c>
      <c r="D54" s="98">
        <v>0</v>
      </c>
      <c r="E54" s="98">
        <v>0</v>
      </c>
      <c r="F54" s="98">
        <v>0</v>
      </c>
      <c r="G54" s="98">
        <v>0</v>
      </c>
      <c r="H54" s="98"/>
      <c r="I54" s="98">
        <v>0</v>
      </c>
      <c r="J54" s="98">
        <v>0</v>
      </c>
      <c r="K54" s="98">
        <v>0</v>
      </c>
      <c r="L54" s="98">
        <v>0</v>
      </c>
      <c r="M54" s="98"/>
      <c r="N54" s="98">
        <v>0</v>
      </c>
      <c r="O54" s="98">
        <v>0</v>
      </c>
      <c r="P54" s="98">
        <v>0</v>
      </c>
      <c r="Q54" s="98">
        <v>0</v>
      </c>
    </row>
    <row r="55" spans="1:17" ht="15">
      <c r="A55" s="28"/>
      <c r="C55" s="20"/>
      <c r="D55" s="98"/>
      <c r="E55" s="98"/>
      <c r="F55" s="98"/>
      <c r="G55" s="98"/>
      <c r="H55" s="98"/>
      <c r="I55" s="98"/>
      <c r="J55" s="98"/>
      <c r="K55" s="98"/>
      <c r="L55" s="98"/>
      <c r="M55" s="98"/>
      <c r="N55" s="29"/>
      <c r="O55" s="29"/>
      <c r="P55" s="29"/>
      <c r="Q55" s="222"/>
    </row>
    <row r="56" spans="1:17" ht="15.75">
      <c r="A56" s="28"/>
      <c r="B56" s="36" t="s">
        <v>184</v>
      </c>
      <c r="D56" s="29"/>
      <c r="E56" s="100"/>
      <c r="F56" s="29"/>
      <c r="G56" s="55"/>
      <c r="H56" s="55"/>
      <c r="I56" s="29"/>
      <c r="J56" s="29"/>
      <c r="K56" s="29"/>
      <c r="L56" s="29"/>
      <c r="M56" s="98"/>
      <c r="N56" s="29"/>
      <c r="O56" s="29"/>
      <c r="P56" s="29"/>
      <c r="Q56" s="29"/>
    </row>
    <row r="57" spans="1:17" ht="15.75">
      <c r="A57" s="28"/>
      <c r="B57" s="16"/>
      <c r="C57" s="4" t="s">
        <v>48</v>
      </c>
      <c r="D57" s="98">
        <v>0</v>
      </c>
      <c r="E57" s="98">
        <v>0</v>
      </c>
      <c r="F57" s="98">
        <v>0</v>
      </c>
      <c r="G57" s="98">
        <v>0</v>
      </c>
      <c r="H57" s="98"/>
      <c r="I57" s="98">
        <v>0</v>
      </c>
      <c r="J57" s="98">
        <v>0</v>
      </c>
      <c r="K57" s="98">
        <v>0</v>
      </c>
      <c r="L57" s="98">
        <v>0</v>
      </c>
      <c r="M57" s="98"/>
      <c r="N57" s="98">
        <v>0</v>
      </c>
      <c r="O57" s="98">
        <v>0</v>
      </c>
      <c r="P57" s="98">
        <v>0</v>
      </c>
      <c r="Q57" s="98">
        <v>0</v>
      </c>
    </row>
    <row r="58" spans="1:17" ht="15.75">
      <c r="A58" s="28"/>
      <c r="B58" s="16"/>
      <c r="C58" s="4" t="s">
        <v>49</v>
      </c>
      <c r="D58" s="228">
        <f>+'L-F-P NP Cap Weights'!D44*'L-F-P NP Cap Weights'!D46/('L-F-P NP Cap Weights'!D45+'L-F-P NP Cap Weights'!D46)/SUM('L-F-P NP Cap Weights'!$D$44*'L-F-P NP Cap Weights'!$D$46/('L-F-P NP Cap Weights'!$D$45+'L-F-P NP Cap Weights'!$D$46),'L-F-P NP Cap Weights'!$E$46:$G$46)</f>
        <v>0.82360499829859</v>
      </c>
      <c r="E58" s="98">
        <v>0</v>
      </c>
      <c r="F58" s="98">
        <v>0</v>
      </c>
      <c r="G58" s="98">
        <v>0</v>
      </c>
      <c r="H58" s="98"/>
      <c r="I58" s="228">
        <f>+'L-F-P NP Cap Weights'!I44*'L-F-P NP Cap Weights'!I46/('L-F-P NP Cap Weights'!I45+'L-F-P NP Cap Weights'!I46)/SUM('L-F-P NP Cap Weights'!$I$44*'L-F-P NP Cap Weights'!$I$46/('L-F-P NP Cap Weights'!$I$45+'L-F-P NP Cap Weights'!$I$46),'L-F-P NP Cap Weights'!$J$46:$L$46)</f>
        <v>0.7445531208978332</v>
      </c>
      <c r="J58" s="98">
        <v>0</v>
      </c>
      <c r="K58" s="98">
        <v>0</v>
      </c>
      <c r="L58" s="98">
        <v>0</v>
      </c>
      <c r="M58" s="98"/>
      <c r="N58" s="228">
        <f>+'L-F-P NP Cap Weights'!N44*'L-F-P NP Cap Weights'!N46/('L-F-P NP Cap Weights'!N45+'L-F-P NP Cap Weights'!N46)/SUM('L-F-P NP Cap Weights'!$N$44*'L-F-P NP Cap Weights'!$N$46/('L-F-P NP Cap Weights'!$N$45+'L-F-P NP Cap Weights'!$N$46),'L-F-P NP Cap Weights'!$O$46:$Q$46)</f>
        <v>0.7861661052354186</v>
      </c>
      <c r="O58" s="98">
        <v>0</v>
      </c>
      <c r="P58" s="98">
        <v>0</v>
      </c>
      <c r="Q58" s="98">
        <v>0</v>
      </c>
    </row>
    <row r="59" spans="1:17" ht="15">
      <c r="A59" s="28"/>
      <c r="C59" s="20" t="s">
        <v>44</v>
      </c>
      <c r="D59" s="98">
        <v>0</v>
      </c>
      <c r="E59" s="220"/>
      <c r="F59" s="220"/>
      <c r="G59" s="98">
        <v>0</v>
      </c>
      <c r="H59" s="98"/>
      <c r="I59" s="98">
        <v>0</v>
      </c>
      <c r="J59" s="220"/>
      <c r="K59" s="220"/>
      <c r="L59" s="98">
        <v>0</v>
      </c>
      <c r="M59" s="98"/>
      <c r="N59" s="98">
        <v>0</v>
      </c>
      <c r="O59" s="220"/>
      <c r="P59" s="220"/>
      <c r="Q59" s="98">
        <v>0</v>
      </c>
    </row>
    <row r="60" spans="1:17" ht="15">
      <c r="A60" s="28"/>
      <c r="C60" s="20" t="s">
        <v>45</v>
      </c>
      <c r="D60" s="221">
        <v>-1</v>
      </c>
      <c r="E60" s="228">
        <f>+'L-F-P NP Cap Weights'!E46/SUM('L-F-P NP Cap Weights'!$D$44*'L-F-P NP Cap Weights'!$D$46/('L-F-P NP Cap Weights'!$D$45+'L-F-P NP Cap Weights'!$D$46),'L-F-P NP Cap Weights'!$E$46:$G$46)</f>
        <v>0.006993877986280633</v>
      </c>
      <c r="F60" s="228">
        <f>+'L-F-P NP Cap Weights'!F46/SUM('L-F-P NP Cap Weights'!$D$44*'L-F-P NP Cap Weights'!$D$46/('L-F-P NP Cap Weights'!$D$45+'L-F-P NP Cap Weights'!$D$46),'L-F-P NP Cap Weights'!$E$46:$G$46)</f>
        <v>0.16635025491335256</v>
      </c>
      <c r="G60" s="228">
        <f>+'L-F-P NP Cap Weights'!G46/SUM('L-F-P NP Cap Weights'!$D$44*'L-F-P NP Cap Weights'!$D$46/('L-F-P NP Cap Weights'!$D$45+'L-F-P NP Cap Weights'!$D$46),'L-F-P NP Cap Weights'!$E$46:$G$46)</f>
        <v>0.0030508688017767474</v>
      </c>
      <c r="H60" s="98"/>
      <c r="I60" s="221">
        <v>-1</v>
      </c>
      <c r="J60" s="228">
        <f>+'L-F-P NP Cap Weights'!J46/SUM('L-F-P NP Cap Weights'!$I$44*'L-F-P NP Cap Weights'!$I$46/('L-F-P NP Cap Weights'!$I$45+'L-F-P NP Cap Weights'!$I$46),'L-F-P NP Cap Weights'!$J$46:$L$46)</f>
        <v>0.0084401442895688</v>
      </c>
      <c r="K60" s="228">
        <f>+'L-F-P NP Cap Weights'!K46/SUM('L-F-P NP Cap Weights'!$I$44*'L-F-P NP Cap Weights'!$I$46/('L-F-P NP Cap Weights'!$I$45+'L-F-P NP Cap Weights'!$I$46),'L-F-P NP Cap Weights'!$J$46:$L$46)</f>
        <v>0.23196783660363282</v>
      </c>
      <c r="L60" s="228">
        <f>+'L-F-P NP Cap Weights'!L46/SUM('L-F-P NP Cap Weights'!$I$44*'L-F-P NP Cap Weights'!$I$46/('L-F-P NP Cap Weights'!$I$45+'L-F-P NP Cap Weights'!$I$46),'L-F-P NP Cap Weights'!$J$46:$L$46)</f>
        <v>0.015038898208965196</v>
      </c>
      <c r="M60" s="98"/>
      <c r="N60" s="221">
        <v>-1</v>
      </c>
      <c r="O60" s="228">
        <f>+'L-F-P NP Cap Weights'!O46/SUM('L-F-P NP Cap Weights'!$N$44*'L-F-P NP Cap Weights'!$N$46/('L-F-P NP Cap Weights'!$N$45+'L-F-P NP Cap Weights'!$N$46),'L-F-P NP Cap Weights'!$O$46:$Q$46)</f>
        <v>0.01033152302139915</v>
      </c>
      <c r="P60" s="228">
        <f>+'L-F-P NP Cap Weights'!P46/SUM('L-F-P NP Cap Weights'!$N$44*'L-F-P NP Cap Weights'!$N$46/('L-F-P NP Cap Weights'!$N$45+'L-F-P NP Cap Weights'!$N$46),'L-F-P NP Cap Weights'!$O$46:$Q$46)</f>
        <v>0.1895396970149614</v>
      </c>
      <c r="Q60" s="228">
        <f>+'L-F-P NP Cap Weights'!Q46/SUM('L-F-P NP Cap Weights'!$N$44*'L-F-P NP Cap Weights'!$N$46/('L-F-P NP Cap Weights'!$N$45+'L-F-P NP Cap Weights'!$N$46),'L-F-P NP Cap Weights'!$O$46:$Q$46)</f>
        <v>0.013962674728220867</v>
      </c>
    </row>
    <row r="61" spans="1:17" ht="15">
      <c r="A61" s="28"/>
      <c r="C61" s="20"/>
      <c r="D61" s="223"/>
      <c r="E61" s="98"/>
      <c r="F61" s="98"/>
      <c r="G61" s="98"/>
      <c r="H61" s="98"/>
      <c r="I61" s="223"/>
      <c r="J61" s="98"/>
      <c r="K61" s="98"/>
      <c r="L61" s="98"/>
      <c r="M61" s="98"/>
      <c r="N61" s="29"/>
      <c r="O61" s="29"/>
      <c r="P61" s="29"/>
      <c r="Q61" s="29"/>
    </row>
    <row r="62" spans="1:17" ht="15.75">
      <c r="A62" s="28"/>
      <c r="B62" s="16" t="s">
        <v>185</v>
      </c>
      <c r="D62" s="126"/>
      <c r="E62" s="29"/>
      <c r="F62" s="126"/>
      <c r="G62" s="55"/>
      <c r="H62" s="55"/>
      <c r="I62" s="29"/>
      <c r="J62" s="29"/>
      <c r="K62" s="29"/>
      <c r="L62" s="29"/>
      <c r="M62" s="55"/>
      <c r="N62" s="29"/>
      <c r="O62" s="29"/>
      <c r="P62" s="29"/>
      <c r="Q62" s="29"/>
    </row>
    <row r="63" spans="1:17" ht="15">
      <c r="A63" s="28"/>
      <c r="C63" s="4" t="s">
        <v>56</v>
      </c>
      <c r="D63" s="98">
        <v>0</v>
      </c>
      <c r="E63" s="98">
        <v>0</v>
      </c>
      <c r="F63" s="98">
        <v>0</v>
      </c>
      <c r="G63" s="98">
        <v>0</v>
      </c>
      <c r="H63" s="98"/>
      <c r="I63" s="98">
        <v>0</v>
      </c>
      <c r="J63" s="98">
        <v>0</v>
      </c>
      <c r="K63" s="98">
        <v>0</v>
      </c>
      <c r="L63" s="98">
        <v>0</v>
      </c>
      <c r="M63" s="98"/>
      <c r="N63" s="98">
        <v>0</v>
      </c>
      <c r="O63" s="98">
        <v>0</v>
      </c>
      <c r="P63" s="98">
        <v>0</v>
      </c>
      <c r="Q63" s="98">
        <v>0</v>
      </c>
    </row>
    <row r="64" spans="1:17" ht="15">
      <c r="A64" s="28"/>
      <c r="C64" s="4" t="s">
        <v>57</v>
      </c>
      <c r="D64" s="228">
        <f>+'L-F-P NP Cap Weights'!D51*'L-F-P NP Cap Weights'!D52/('L-F-P NP Cap Weights'!D52+'L-F-P NP Cap Weights'!D53)/SUM('L-F-P NP Cap Weights'!$D$51*'L-F-P NP Cap Weights'!$D$52/('L-F-P NP Cap Weights'!$D$52+'L-F-P NP Cap Weights'!$D$53),'L-F-P NP Cap Weights'!$E$52:$F$52)</f>
        <v>0.6305324795478985</v>
      </c>
      <c r="E64" s="98">
        <v>0</v>
      </c>
      <c r="F64" s="98">
        <v>0</v>
      </c>
      <c r="G64" s="98">
        <v>0</v>
      </c>
      <c r="H64" s="98"/>
      <c r="I64" s="228">
        <f>+'L-F-P NP Cap Weights'!I51*'L-F-P NP Cap Weights'!I52/('L-F-P NP Cap Weights'!I52+'L-F-P NP Cap Weights'!I53)/SUM('L-F-P NP Cap Weights'!$I$51*'L-F-P NP Cap Weights'!$I$52/('L-F-P NP Cap Weights'!$I$52+'L-F-P NP Cap Weights'!$I$53),'L-F-P NP Cap Weights'!$J$52:$K$52)</f>
        <v>0.916782350664059</v>
      </c>
      <c r="J64" s="98">
        <v>0</v>
      </c>
      <c r="K64" s="98">
        <v>0</v>
      </c>
      <c r="L64" s="98">
        <v>0</v>
      </c>
      <c r="M64" s="98"/>
      <c r="N64" s="228">
        <f>+'L-F-P NP Cap Weights'!N51*'L-F-P NP Cap Weights'!N52/('L-F-P NP Cap Weights'!N52+'L-F-P NP Cap Weights'!N53)/SUM('L-F-P NP Cap Weights'!$N$51*'L-F-P NP Cap Weights'!$N$52/('L-F-P NP Cap Weights'!$N$52+'L-F-P NP Cap Weights'!$N$53),'L-F-P NP Cap Weights'!$O$52:$P$52)</f>
        <v>0.9312142104816731</v>
      </c>
      <c r="O64" s="98">
        <v>0</v>
      </c>
      <c r="P64" s="98">
        <v>0</v>
      </c>
      <c r="Q64" s="98">
        <v>0</v>
      </c>
    </row>
    <row r="65" spans="1:17" ht="15">
      <c r="A65" s="28"/>
      <c r="C65" s="20" t="s">
        <v>44</v>
      </c>
      <c r="D65" s="221">
        <v>-1</v>
      </c>
      <c r="E65" s="228">
        <f>+'L-F-P NP Cap Weights'!E52/SUM('L-F-P NP Cap Weights'!$D$51*'L-F-P NP Cap Weights'!$D$52/('L-F-P NP Cap Weights'!$D$52+'L-F-P NP Cap Weights'!$D$53),'L-F-P NP Cap Weights'!$E$52:$F$52)</f>
        <v>0.24320863074294335</v>
      </c>
      <c r="F65" s="228">
        <f>+'L-F-P NP Cap Weights'!F52/SUM('L-F-P NP Cap Weights'!$D$51*'L-F-P NP Cap Weights'!$D$52/('L-F-P NP Cap Weights'!$D$52+'L-F-P NP Cap Weights'!$D$53),'L-F-P NP Cap Weights'!$E$52:$F$52)</f>
        <v>0.12625888970915816</v>
      </c>
      <c r="G65" s="98">
        <v>0</v>
      </c>
      <c r="H65" s="98"/>
      <c r="I65" s="221">
        <v>-1</v>
      </c>
      <c r="J65" s="228">
        <f>+'L-F-P NP Cap Weights'!J52/SUM('L-F-P NP Cap Weights'!$I$51*'L-F-P NP Cap Weights'!$I$52/('L-F-P NP Cap Weights'!$I$52+'L-F-P NP Cap Weights'!$I$53),'L-F-P NP Cap Weights'!$J$52:$K$52)</f>
        <v>0.01706633025168311</v>
      </c>
      <c r="K65" s="228">
        <f>+'L-F-P NP Cap Weights'!K52/SUM('L-F-P NP Cap Weights'!$I$51*'L-F-P NP Cap Weights'!$I$52/('L-F-P NP Cap Weights'!$I$52+'L-F-P NP Cap Weights'!$I$53),'L-F-P NP Cap Weights'!$J$52:$K$52)</f>
        <v>0.06615131908425786</v>
      </c>
      <c r="L65" s="98">
        <v>0</v>
      </c>
      <c r="M65" s="98"/>
      <c r="N65" s="221">
        <v>-1</v>
      </c>
      <c r="O65" s="228">
        <f>+'L-F-P NP Cap Weights'!O52/SUM('L-F-P NP Cap Weights'!$N$51*'L-F-P NP Cap Weights'!$N$52/('L-F-P NP Cap Weights'!$N$52+'L-F-P NP Cap Weights'!$N$53),'L-F-P NP Cap Weights'!$O$52:$P$52)</f>
        <v>0.013653457124746114</v>
      </c>
      <c r="P65" s="228">
        <f>+'L-F-P NP Cap Weights'!P52/SUM('L-F-P NP Cap Weights'!$N$51*'L-F-P NP Cap Weights'!$N$52/('L-F-P NP Cap Weights'!$N$52+'L-F-P NP Cap Weights'!$N$53),'L-F-P NP Cap Weights'!$O$52:$P$52)</f>
        <v>0.055132332393580855</v>
      </c>
      <c r="Q65" s="98">
        <v>0</v>
      </c>
    </row>
    <row r="66" spans="1:17" ht="15">
      <c r="A66" s="28"/>
      <c r="C66" s="20" t="s">
        <v>45</v>
      </c>
      <c r="D66" s="98">
        <v>0</v>
      </c>
      <c r="E66" s="98">
        <v>0</v>
      </c>
      <c r="F66" s="98">
        <v>0</v>
      </c>
      <c r="G66" s="98">
        <v>0</v>
      </c>
      <c r="H66" s="98"/>
      <c r="I66" s="98">
        <v>0</v>
      </c>
      <c r="J66" s="98">
        <v>0</v>
      </c>
      <c r="K66" s="98">
        <v>0</v>
      </c>
      <c r="L66" s="98">
        <v>0</v>
      </c>
      <c r="M66" s="98"/>
      <c r="N66" s="98">
        <v>0</v>
      </c>
      <c r="O66" s="98">
        <v>0</v>
      </c>
      <c r="P66" s="98">
        <v>0</v>
      </c>
      <c r="Q66" s="98">
        <v>0</v>
      </c>
    </row>
    <row r="67" spans="1:17" ht="15">
      <c r="A67" s="28"/>
      <c r="C67" s="20"/>
      <c r="D67" s="225"/>
      <c r="E67" s="116"/>
      <c r="F67" s="116"/>
      <c r="G67" s="116"/>
      <c r="H67" s="116"/>
      <c r="I67" s="116"/>
      <c r="J67" s="116"/>
      <c r="K67" s="116"/>
      <c r="L67" s="116"/>
      <c r="M67" s="116"/>
      <c r="N67" s="116"/>
      <c r="O67" s="116"/>
      <c r="P67" s="116"/>
      <c r="Q67" s="116"/>
    </row>
    <row r="68" spans="1:17" ht="15.75">
      <c r="A68" s="125"/>
      <c r="B68" s="16" t="s">
        <v>186</v>
      </c>
      <c r="D68" s="126"/>
      <c r="E68" s="29"/>
      <c r="F68" s="126"/>
      <c r="G68" s="55"/>
      <c r="H68" s="55"/>
      <c r="I68" s="29"/>
      <c r="J68" s="29"/>
      <c r="K68" s="29"/>
      <c r="L68" s="29"/>
      <c r="M68" s="55"/>
      <c r="N68" s="29"/>
      <c r="O68" s="29"/>
      <c r="P68" s="29"/>
      <c r="Q68" s="29"/>
    </row>
    <row r="69" spans="1:17" ht="15">
      <c r="A69" s="125"/>
      <c r="C69" s="4" t="s">
        <v>56</v>
      </c>
      <c r="D69" s="98">
        <v>0</v>
      </c>
      <c r="E69" s="98">
        <v>0</v>
      </c>
      <c r="F69" s="98">
        <v>0</v>
      </c>
      <c r="G69" s="98">
        <v>0</v>
      </c>
      <c r="H69" s="98"/>
      <c r="I69" s="98">
        <v>0</v>
      </c>
      <c r="J69" s="98">
        <v>0</v>
      </c>
      <c r="K69" s="98">
        <v>0</v>
      </c>
      <c r="L69" s="98">
        <v>0</v>
      </c>
      <c r="M69" s="98"/>
      <c r="N69" s="98">
        <v>0</v>
      </c>
      <c r="O69" s="98">
        <v>0</v>
      </c>
      <c r="P69" s="98">
        <v>0</v>
      </c>
      <c r="Q69" s="98">
        <v>0</v>
      </c>
    </row>
    <row r="70" spans="1:17" ht="15">
      <c r="A70" s="125"/>
      <c r="C70" s="4" t="s">
        <v>57</v>
      </c>
      <c r="D70" s="228">
        <f>+'L-F-P NP Cap Weights'!D51*'L-F-P NP Cap Weights'!D53/('L-F-P NP Cap Weights'!D52+'L-F-P NP Cap Weights'!D53)/SUM('L-F-P NP Cap Weights'!$D$51*'L-F-P NP Cap Weights'!$D$53/('L-F-P NP Cap Weights'!$D$52+'L-F-P NP Cap Weights'!$D$53),'L-F-P NP Cap Weights'!$E$53:$G$53)</f>
        <v>0.5077273220473374</v>
      </c>
      <c r="E70" s="98">
        <v>0</v>
      </c>
      <c r="F70" s="98">
        <v>0</v>
      </c>
      <c r="G70" s="98">
        <v>0</v>
      </c>
      <c r="H70" s="98"/>
      <c r="I70" s="228">
        <f>+'L-F-P NP Cap Weights'!I51*'L-F-P NP Cap Weights'!I53/('L-F-P NP Cap Weights'!I52+'L-F-P NP Cap Weights'!I53)/SUM('L-F-P NP Cap Weights'!$I$51*'L-F-P NP Cap Weights'!$I$53/('L-F-P NP Cap Weights'!$I$52+'L-F-P NP Cap Weights'!$I$53),'L-F-P NP Cap Weights'!$J$53:$L$53)</f>
        <v>0.405868003655985</v>
      </c>
      <c r="J70" s="98">
        <v>0</v>
      </c>
      <c r="K70" s="98">
        <v>0</v>
      </c>
      <c r="L70" s="98">
        <v>0</v>
      </c>
      <c r="M70" s="98"/>
      <c r="N70" s="228">
        <f>+'L-F-P NP Cap Weights'!N51*'L-F-P NP Cap Weights'!N53/('L-F-P NP Cap Weights'!N52+'L-F-P NP Cap Weights'!N53)/SUM('L-F-P NP Cap Weights'!$N$51*'L-F-P NP Cap Weights'!$N$53/('L-F-P NP Cap Weights'!$N$52+'L-F-P NP Cap Weights'!$N$53),'L-F-P NP Cap Weights'!$O$53:$Q$53)</f>
        <v>0.45578960208700914</v>
      </c>
      <c r="O70" s="98">
        <v>0</v>
      </c>
      <c r="P70" s="98">
        <v>0</v>
      </c>
      <c r="Q70" s="98">
        <v>0</v>
      </c>
    </row>
    <row r="71" spans="1:17" ht="15">
      <c r="A71" s="125"/>
      <c r="C71" s="20" t="s">
        <v>44</v>
      </c>
      <c r="D71" s="98">
        <v>0</v>
      </c>
      <c r="E71" s="98">
        <v>0</v>
      </c>
      <c r="F71" s="98">
        <v>0</v>
      </c>
      <c r="G71" s="98">
        <v>0</v>
      </c>
      <c r="H71" s="98"/>
      <c r="I71" s="98">
        <v>0</v>
      </c>
      <c r="J71" s="98">
        <v>0</v>
      </c>
      <c r="K71" s="98">
        <v>0</v>
      </c>
      <c r="L71" s="98">
        <v>0</v>
      </c>
      <c r="M71" s="98"/>
      <c r="N71" s="98">
        <v>0</v>
      </c>
      <c r="O71" s="98">
        <v>0</v>
      </c>
      <c r="P71" s="98">
        <v>0</v>
      </c>
      <c r="Q71" s="98">
        <v>0</v>
      </c>
    </row>
    <row r="72" spans="1:17" ht="15">
      <c r="A72" s="125"/>
      <c r="C72" s="20" t="s">
        <v>45</v>
      </c>
      <c r="D72" s="221">
        <v>-1</v>
      </c>
      <c r="E72" s="228">
        <f>+'L-F-P NP Cap Weights'!E53/SUM('L-F-P NP Cap Weights'!$D$51*'L-F-P NP Cap Weights'!$D$53/('L-F-P NP Cap Weights'!$D$52+'L-F-P NP Cap Weights'!$D$53),'L-F-P NP Cap Weights'!$E$53:$G$53)</f>
        <v>0.17268315594121722</v>
      </c>
      <c r="F72" s="228">
        <f>+'L-F-P NP Cap Weights'!F53/SUM('L-F-P NP Cap Weights'!$D$51*'L-F-P NP Cap Weights'!$D$53/('L-F-P NP Cap Weights'!$D$52+'L-F-P NP Cap Weights'!$D$53),'L-F-P NP Cap Weights'!$E$53:$G$53)</f>
        <v>0.31237188749635336</v>
      </c>
      <c r="G72" s="228">
        <f>+'L-F-P NP Cap Weights'!G53/SUM('L-F-P NP Cap Weights'!$D$51*'L-F-P NP Cap Weights'!$D$53/('L-F-P NP Cap Weights'!$D$52+'L-F-P NP Cap Weights'!$D$53),'L-F-P NP Cap Weights'!$E$53:$G$53)</f>
        <v>0.007217634515091997</v>
      </c>
      <c r="H72" s="98"/>
      <c r="I72" s="221">
        <v>-1</v>
      </c>
      <c r="J72" s="228">
        <f>+'L-F-P NP Cap Weights'!J53/SUM('L-F-P NP Cap Weights'!$I$51*'L-F-P NP Cap Weights'!$I$53/('L-F-P NP Cap Weights'!$I$52+'L-F-P NP Cap Weights'!$I$53),'L-F-P NP Cap Weights'!$J$53:$L$53)</f>
        <v>0.5510551203225973</v>
      </c>
      <c r="K72" s="228">
        <f>+'L-F-P NP Cap Weights'!K53/SUM('L-F-P NP Cap Weights'!$I$51*'L-F-P NP Cap Weights'!$I$53/('L-F-P NP Cap Weights'!$I$52+'L-F-P NP Cap Weights'!$I$53),'L-F-P NP Cap Weights'!$J$53:$L$53)</f>
        <v>0.04216807069278129</v>
      </c>
      <c r="L72" s="228">
        <f>+'L-F-P NP Cap Weights'!L53/SUM('L-F-P NP Cap Weights'!$I$51*'L-F-P NP Cap Weights'!$I$53/('L-F-P NP Cap Weights'!$I$52+'L-F-P NP Cap Weights'!$I$53),'L-F-P NP Cap Weights'!$J$53:$L$53)</f>
        <v>0.0009088053286363701</v>
      </c>
      <c r="M72" s="98"/>
      <c r="N72" s="221">
        <v>-1</v>
      </c>
      <c r="O72" s="228">
        <f>+'L-F-P NP Cap Weights'!O53/SUM('L-F-P NP Cap Weights'!$N$51*'L-F-P NP Cap Weights'!$N$53/('L-F-P NP Cap Weights'!$N$52+'L-F-P NP Cap Weights'!$N$53),'L-F-P NP Cap Weights'!$O$53:$Q$53)</f>
        <v>0.4947732113581981</v>
      </c>
      <c r="P72" s="228">
        <f>+'L-F-P NP Cap Weights'!P53/SUM('L-F-P NP Cap Weights'!$N$51*'L-F-P NP Cap Weights'!$N$53/('L-F-P NP Cap Weights'!$N$52+'L-F-P NP Cap Weights'!$N$53),'L-F-P NP Cap Weights'!$O$53:$Q$53)</f>
        <v>0.04824790798532851</v>
      </c>
      <c r="Q72" s="228">
        <f>+'L-F-P NP Cap Weights'!Q53/SUM('L-F-P NP Cap Weights'!$N$51*'L-F-P NP Cap Weights'!$N$53/('L-F-P NP Cap Weights'!$N$52+'L-F-P NP Cap Weights'!$N$53),'L-F-P NP Cap Weights'!$O$53:$Q$53)</f>
        <v>0.0011892785694641447</v>
      </c>
    </row>
    <row r="73" spans="1:4" ht="15">
      <c r="A73" s="28"/>
      <c r="D73" s="226"/>
    </row>
    <row r="75" ht="15">
      <c r="D75" s="227"/>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1"/>
    <pageSetUpPr fitToPage="1"/>
  </sheetPr>
  <dimension ref="A1:Q51"/>
  <sheetViews>
    <sheetView zoomScale="75" zoomScaleNormal="75" zoomScalePageLayoutView="0" workbookViewId="0" topLeftCell="A1">
      <selection activeCell="A1" sqref="A1"/>
    </sheetView>
  </sheetViews>
  <sheetFormatPr defaultColWidth="8.88671875" defaultRowHeight="15.75"/>
  <cols>
    <col min="1" max="1" width="4.3359375" style="4" customWidth="1"/>
    <col min="2" max="2" width="3.5546875" style="4" customWidth="1"/>
    <col min="3" max="3" width="24.21484375" style="4" customWidth="1"/>
    <col min="4" max="4" width="14.77734375" style="4" customWidth="1"/>
    <col min="5" max="5" width="15.4453125" style="4" customWidth="1"/>
    <col min="6" max="6" width="19.6640625" style="4" bestFit="1" customWidth="1"/>
    <col min="7" max="7" width="18.77734375" style="4" bestFit="1" customWidth="1"/>
    <col min="8" max="8" width="3.88671875" style="4" customWidth="1"/>
    <col min="9" max="9" width="13.77734375" style="4" customWidth="1"/>
    <col min="10" max="10" width="14.10546875" style="4" customWidth="1"/>
    <col min="11" max="11" width="14.6640625" style="4" customWidth="1"/>
    <col min="12" max="12" width="19.21484375" style="4" bestFit="1" customWidth="1"/>
    <col min="13" max="13" width="4.3359375" style="4" customWidth="1"/>
    <col min="14" max="14" width="12.21484375" style="4" customWidth="1"/>
    <col min="15" max="15" width="13.99609375" style="4" bestFit="1" customWidth="1"/>
    <col min="16" max="16" width="15.10546875" style="4" bestFit="1" customWidth="1"/>
    <col min="17" max="17" width="13.99609375" style="4" bestFit="1" customWidth="1"/>
    <col min="18" max="16384" width="8.88671875" style="4" customWidth="1"/>
  </cols>
  <sheetData>
    <row r="1" spans="1:17" ht="15.75">
      <c r="A1" s="36" t="s">
        <v>151</v>
      </c>
      <c r="B1" s="28"/>
      <c r="C1" s="28"/>
      <c r="D1" s="28"/>
      <c r="E1" s="28"/>
      <c r="Q1" s="67"/>
    </row>
    <row r="2" spans="1:17" ht="15">
      <c r="A2" s="31"/>
      <c r="Q2" s="67"/>
    </row>
    <row r="3" spans="4:17" ht="15.75">
      <c r="D3" s="16" t="s">
        <v>8</v>
      </c>
      <c r="I3" s="16" t="s">
        <v>9</v>
      </c>
      <c r="N3" s="36" t="s">
        <v>10</v>
      </c>
      <c r="O3" s="28"/>
      <c r="P3" s="28"/>
      <c r="Q3" s="28"/>
    </row>
    <row r="4" spans="14:17" ht="15">
      <c r="N4" s="28"/>
      <c r="O4" s="28"/>
      <c r="P4" s="28"/>
      <c r="Q4" s="28"/>
    </row>
    <row r="5" spans="1:17" ht="15.75">
      <c r="A5" s="17"/>
      <c r="B5" s="17"/>
      <c r="C5" s="17"/>
      <c r="D5" s="12" t="s">
        <v>4</v>
      </c>
      <c r="E5" s="12" t="s">
        <v>5</v>
      </c>
      <c r="F5" s="12" t="s">
        <v>6</v>
      </c>
      <c r="G5" s="12" t="s">
        <v>0</v>
      </c>
      <c r="H5" s="12"/>
      <c r="I5" s="12" t="s">
        <v>4</v>
      </c>
      <c r="J5" s="12" t="s">
        <v>5</v>
      </c>
      <c r="K5" s="12" t="s">
        <v>6</v>
      </c>
      <c r="L5" s="12" t="s">
        <v>0</v>
      </c>
      <c r="M5" s="17"/>
      <c r="N5" s="49" t="s">
        <v>4</v>
      </c>
      <c r="O5" s="49" t="s">
        <v>5</v>
      </c>
      <c r="P5" s="49" t="s">
        <v>6</v>
      </c>
      <c r="Q5" s="49" t="s">
        <v>0</v>
      </c>
    </row>
    <row r="6" spans="4:17" ht="15">
      <c r="D6" s="18"/>
      <c r="E6" s="18"/>
      <c r="F6" s="18"/>
      <c r="G6" s="17"/>
      <c r="H6" s="17"/>
      <c r="I6" s="17"/>
      <c r="J6" s="17"/>
      <c r="K6" s="17"/>
      <c r="L6" s="17"/>
      <c r="M6" s="17"/>
      <c r="N6" s="51"/>
      <c r="O6" s="28"/>
      <c r="P6" s="28"/>
      <c r="Q6" s="28"/>
    </row>
    <row r="7" spans="1:17" ht="15.75">
      <c r="A7" s="16" t="s">
        <v>29</v>
      </c>
      <c r="D7" s="18"/>
      <c r="E7" s="18"/>
      <c r="F7" s="18"/>
      <c r="G7" s="22"/>
      <c r="H7" s="17"/>
      <c r="I7" s="17"/>
      <c r="J7" s="17"/>
      <c r="K7" s="17"/>
      <c r="L7" s="22"/>
      <c r="M7" s="17"/>
      <c r="N7" s="51"/>
      <c r="O7" s="28"/>
      <c r="P7" s="28"/>
      <c r="Q7" s="22"/>
    </row>
    <row r="8" spans="3:17" s="28" customFormat="1" ht="15">
      <c r="C8" s="28" t="s">
        <v>17</v>
      </c>
      <c r="D8" s="29">
        <v>46715503</v>
      </c>
      <c r="E8" s="29">
        <v>57128578</v>
      </c>
      <c r="F8" s="29">
        <v>1271191390</v>
      </c>
      <c r="G8" s="29"/>
      <c r="H8" s="29"/>
      <c r="I8" s="29">
        <v>1463</v>
      </c>
      <c r="J8" s="29">
        <v>0</v>
      </c>
      <c r="K8" s="29">
        <v>2956795</v>
      </c>
      <c r="L8" s="29"/>
      <c r="M8" s="29"/>
      <c r="N8" s="29">
        <v>316</v>
      </c>
      <c r="O8" s="29">
        <v>0</v>
      </c>
      <c r="P8" s="29">
        <v>627610</v>
      </c>
      <c r="Q8" s="29"/>
    </row>
    <row r="9" spans="3:17" s="28" customFormat="1" ht="15">
      <c r="C9" s="28" t="s">
        <v>18</v>
      </c>
      <c r="D9" s="29">
        <v>253656731</v>
      </c>
      <c r="E9" s="29">
        <v>241763029</v>
      </c>
      <c r="F9" s="29">
        <v>2835299124</v>
      </c>
      <c r="G9" s="29"/>
      <c r="H9" s="29"/>
      <c r="I9" s="29">
        <v>3566</v>
      </c>
      <c r="J9" s="29">
        <v>20054</v>
      </c>
      <c r="K9" s="29">
        <v>32470285</v>
      </c>
      <c r="L9" s="29"/>
      <c r="M9" s="29"/>
      <c r="N9" s="29">
        <v>761</v>
      </c>
      <c r="O9" s="29">
        <v>4229</v>
      </c>
      <c r="P9" s="29">
        <v>6893463</v>
      </c>
      <c r="Q9" s="29"/>
    </row>
    <row r="10" spans="4:17" s="28" customFormat="1" ht="15">
      <c r="D10" s="29"/>
      <c r="E10" s="29"/>
      <c r="F10" s="29"/>
      <c r="G10" s="29"/>
      <c r="H10" s="29"/>
      <c r="I10" s="29"/>
      <c r="J10" s="29"/>
      <c r="K10" s="29"/>
      <c r="L10" s="29"/>
      <c r="M10" s="29"/>
      <c r="N10" s="29"/>
      <c r="O10" s="29"/>
      <c r="P10" s="29"/>
      <c r="Q10" s="29"/>
    </row>
    <row r="11" spans="1:17" s="28" customFormat="1" ht="15.75">
      <c r="A11" s="36" t="s">
        <v>30</v>
      </c>
      <c r="B11" s="36"/>
      <c r="D11" s="29"/>
      <c r="E11" s="29"/>
      <c r="F11" s="29"/>
      <c r="G11" s="29"/>
      <c r="H11" s="29"/>
      <c r="I11" s="29"/>
      <c r="J11" s="29"/>
      <c r="K11" s="29"/>
      <c r="L11" s="29"/>
      <c r="M11" s="29"/>
      <c r="N11" s="29"/>
      <c r="O11" s="29"/>
      <c r="P11" s="29"/>
      <c r="Q11" s="29"/>
    </row>
    <row r="12" spans="1:17" s="28" customFormat="1" ht="15.75">
      <c r="A12" s="36"/>
      <c r="B12" s="36" t="s">
        <v>3</v>
      </c>
      <c r="D12" s="29"/>
      <c r="E12" s="29"/>
      <c r="F12" s="29"/>
      <c r="G12" s="162"/>
      <c r="H12" s="29"/>
      <c r="I12" s="29"/>
      <c r="J12" s="29"/>
      <c r="K12" s="29"/>
      <c r="L12" s="162"/>
      <c r="M12" s="29"/>
      <c r="N12" s="29"/>
      <c r="O12" s="29"/>
      <c r="P12" s="29"/>
      <c r="Q12" s="162"/>
    </row>
    <row r="13" spans="3:17" s="28" customFormat="1" ht="15">
      <c r="C13" s="28" t="s">
        <v>17</v>
      </c>
      <c r="D13" s="29">
        <v>12297272</v>
      </c>
      <c r="E13" s="29">
        <v>39238636</v>
      </c>
      <c r="F13" s="29">
        <v>563974305</v>
      </c>
      <c r="G13" s="29">
        <v>318534289</v>
      </c>
      <c r="H13" s="29"/>
      <c r="I13" s="29">
        <v>6264227</v>
      </c>
      <c r="J13" s="29">
        <v>9491916</v>
      </c>
      <c r="K13" s="29">
        <v>380857812</v>
      </c>
      <c r="L13" s="29">
        <v>660084487</v>
      </c>
      <c r="M13" s="29"/>
      <c r="N13" s="29">
        <v>2059951</v>
      </c>
      <c r="O13" s="29">
        <v>3519156</v>
      </c>
      <c r="P13" s="29">
        <v>132456980</v>
      </c>
      <c r="Q13" s="29">
        <v>241028212</v>
      </c>
    </row>
    <row r="14" spans="3:17" s="28" customFormat="1" ht="15">
      <c r="C14" s="28" t="s">
        <v>18</v>
      </c>
      <c r="D14" s="29">
        <v>174391757</v>
      </c>
      <c r="E14" s="29">
        <v>125502376</v>
      </c>
      <c r="F14" s="29">
        <v>3273021285</v>
      </c>
      <c r="G14" s="29">
        <v>3786332081</v>
      </c>
      <c r="H14" s="29"/>
      <c r="I14" s="29">
        <v>51194943</v>
      </c>
      <c r="J14" s="29">
        <v>4843987</v>
      </c>
      <c r="K14" s="29">
        <v>876139930</v>
      </c>
      <c r="L14" s="29">
        <v>2760265514</v>
      </c>
      <c r="M14" s="29"/>
      <c r="N14" s="29">
        <v>16194237</v>
      </c>
      <c r="O14" s="29">
        <v>1779658</v>
      </c>
      <c r="P14" s="29">
        <v>267416076</v>
      </c>
      <c r="Q14" s="29">
        <v>855819935</v>
      </c>
    </row>
    <row r="15" spans="4:17" s="28" customFormat="1" ht="15">
      <c r="D15" s="29"/>
      <c r="E15" s="29"/>
      <c r="F15" s="29"/>
      <c r="G15" s="29"/>
      <c r="H15" s="29"/>
      <c r="I15" s="29"/>
      <c r="J15" s="29"/>
      <c r="K15" s="29"/>
      <c r="L15" s="29"/>
      <c r="M15" s="29"/>
      <c r="N15" s="29"/>
      <c r="O15" s="29"/>
      <c r="P15" s="29"/>
      <c r="Q15" s="29"/>
    </row>
    <row r="16" spans="1:17" s="28" customFormat="1" ht="15.75">
      <c r="A16" s="36"/>
      <c r="B16" s="36" t="s">
        <v>7</v>
      </c>
      <c r="D16" s="29"/>
      <c r="E16" s="29"/>
      <c r="F16" s="29"/>
      <c r="G16" s="29"/>
      <c r="H16" s="29"/>
      <c r="I16" s="29"/>
      <c r="J16" s="29"/>
      <c r="K16" s="29"/>
      <c r="L16" s="29"/>
      <c r="M16" s="29"/>
      <c r="N16" s="29"/>
      <c r="O16" s="29"/>
      <c r="P16" s="29"/>
      <c r="Q16" s="29"/>
    </row>
    <row r="17" spans="3:17" s="28" customFormat="1" ht="15">
      <c r="C17" s="28" t="s">
        <v>17</v>
      </c>
      <c r="D17" s="29">
        <v>451</v>
      </c>
      <c r="E17" s="29">
        <v>715</v>
      </c>
      <c r="F17" s="29">
        <v>16417</v>
      </c>
      <c r="G17" s="29">
        <v>4017</v>
      </c>
      <c r="H17" s="29"/>
      <c r="I17" s="29">
        <v>2248</v>
      </c>
      <c r="J17" s="29">
        <v>0</v>
      </c>
      <c r="K17" s="29">
        <v>2829</v>
      </c>
      <c r="L17" s="29">
        <v>460</v>
      </c>
      <c r="M17" s="29"/>
      <c r="N17" s="29">
        <v>834</v>
      </c>
      <c r="O17" s="29">
        <v>0</v>
      </c>
      <c r="P17" s="29">
        <v>660</v>
      </c>
      <c r="Q17" s="29">
        <v>196</v>
      </c>
    </row>
    <row r="18" spans="3:17" s="28" customFormat="1" ht="15">
      <c r="C18" s="28" t="s">
        <v>18</v>
      </c>
      <c r="D18" s="29">
        <v>27027</v>
      </c>
      <c r="E18" s="29">
        <v>12001</v>
      </c>
      <c r="F18" s="29">
        <v>735893</v>
      </c>
      <c r="G18" s="29">
        <v>961245</v>
      </c>
      <c r="H18" s="29"/>
      <c r="I18" s="29">
        <v>7512</v>
      </c>
      <c r="J18" s="29">
        <v>0</v>
      </c>
      <c r="K18" s="29">
        <v>7770</v>
      </c>
      <c r="L18" s="29">
        <v>70857</v>
      </c>
      <c r="M18" s="29"/>
      <c r="N18" s="29">
        <v>3619</v>
      </c>
      <c r="O18" s="29">
        <v>0</v>
      </c>
      <c r="P18" s="29">
        <v>3733</v>
      </c>
      <c r="Q18" s="29">
        <v>44637</v>
      </c>
    </row>
    <row r="19" spans="4:17" s="28" customFormat="1" ht="15">
      <c r="D19" s="29"/>
      <c r="E19" s="29"/>
      <c r="F19" s="29"/>
      <c r="G19" s="29"/>
      <c r="H19" s="29"/>
      <c r="I19" s="29"/>
      <c r="J19" s="29"/>
      <c r="K19" s="29"/>
      <c r="L19" s="29"/>
      <c r="M19" s="29"/>
      <c r="N19" s="29"/>
      <c r="O19" s="29"/>
      <c r="P19" s="29"/>
      <c r="Q19" s="29"/>
    </row>
    <row r="20" spans="2:17" s="28" customFormat="1" ht="15.75">
      <c r="B20" s="36" t="s">
        <v>31</v>
      </c>
      <c r="D20" s="29">
        <v>900707467</v>
      </c>
      <c r="E20" s="29"/>
      <c r="F20" s="29"/>
      <c r="G20" s="29"/>
      <c r="H20" s="29"/>
      <c r="I20" s="29"/>
      <c r="J20" s="29"/>
      <c r="K20" s="29"/>
      <c r="L20" s="29"/>
      <c r="M20" s="29"/>
      <c r="N20" s="29"/>
      <c r="O20" s="29"/>
      <c r="P20" s="29"/>
      <c r="Q20" s="29"/>
    </row>
    <row r="21" spans="4:17" s="28" customFormat="1" ht="15">
      <c r="D21" s="29"/>
      <c r="E21" s="29"/>
      <c r="F21" s="29"/>
      <c r="G21" s="29"/>
      <c r="H21" s="29"/>
      <c r="I21" s="29"/>
      <c r="J21" s="29"/>
      <c r="K21" s="29"/>
      <c r="L21" s="29"/>
      <c r="M21" s="29"/>
      <c r="N21" s="29"/>
      <c r="O21" s="29"/>
      <c r="P21" s="29"/>
      <c r="Q21" s="29"/>
    </row>
    <row r="22" spans="1:17" s="28" customFormat="1" ht="15.75">
      <c r="A22" s="36" t="s">
        <v>32</v>
      </c>
      <c r="B22" s="36"/>
      <c r="C22" s="36"/>
      <c r="D22" s="70"/>
      <c r="E22" s="70"/>
      <c r="F22" s="70"/>
      <c r="G22" s="70"/>
      <c r="H22" s="70"/>
      <c r="I22" s="70"/>
      <c r="J22" s="70"/>
      <c r="K22" s="70"/>
      <c r="L22" s="70"/>
      <c r="M22" s="70"/>
      <c r="N22" s="70"/>
      <c r="O22" s="70"/>
      <c r="P22" s="70"/>
      <c r="Q22" s="70"/>
    </row>
    <row r="23" spans="2:17" s="28" customFormat="1" ht="15">
      <c r="B23" s="28" t="s">
        <v>1</v>
      </c>
      <c r="D23" s="29">
        <v>117959984</v>
      </c>
      <c r="E23" s="29">
        <v>240870673</v>
      </c>
      <c r="F23" s="29">
        <v>494513600</v>
      </c>
      <c r="G23" s="29"/>
      <c r="H23" s="29"/>
      <c r="I23" s="29">
        <v>35392</v>
      </c>
      <c r="J23" s="29">
        <v>267890</v>
      </c>
      <c r="K23" s="29">
        <v>296498</v>
      </c>
      <c r="L23" s="29"/>
      <c r="M23" s="29"/>
      <c r="N23" s="29">
        <v>7417</v>
      </c>
      <c r="O23" s="29">
        <v>57013</v>
      </c>
      <c r="P23" s="29">
        <v>62445</v>
      </c>
      <c r="Q23" s="29"/>
    </row>
    <row r="24" spans="2:17" s="28" customFormat="1" ht="15">
      <c r="B24" s="28" t="s">
        <v>3</v>
      </c>
      <c r="D24" s="29">
        <v>221885603</v>
      </c>
      <c r="E24" s="29">
        <v>619162571</v>
      </c>
      <c r="F24" s="29">
        <v>4071488722</v>
      </c>
      <c r="G24" s="29">
        <v>104492276</v>
      </c>
      <c r="H24" s="29"/>
      <c r="I24" s="29">
        <v>103486644</v>
      </c>
      <c r="J24" s="29">
        <v>538874971</v>
      </c>
      <c r="K24" s="29">
        <v>4539412686</v>
      </c>
      <c r="L24" s="29">
        <v>87257386</v>
      </c>
      <c r="M24" s="29"/>
      <c r="N24" s="29">
        <v>37621787</v>
      </c>
      <c r="O24" s="29">
        <v>165325877</v>
      </c>
      <c r="P24" s="29">
        <v>1439285338</v>
      </c>
      <c r="Q24" s="29">
        <v>30771065</v>
      </c>
    </row>
    <row r="25" spans="2:17" s="28" customFormat="1" ht="15">
      <c r="B25" s="28" t="s">
        <v>7</v>
      </c>
      <c r="D25" s="29">
        <v>874029</v>
      </c>
      <c r="E25" s="29">
        <v>6945</v>
      </c>
      <c r="F25" s="29">
        <v>73902</v>
      </c>
      <c r="G25" s="29">
        <v>65424</v>
      </c>
      <c r="H25" s="29"/>
      <c r="I25" s="29">
        <v>100042</v>
      </c>
      <c r="J25" s="29">
        <v>36</v>
      </c>
      <c r="K25" s="29">
        <v>45592</v>
      </c>
      <c r="L25" s="29">
        <v>6634</v>
      </c>
      <c r="M25" s="29"/>
      <c r="N25" s="29">
        <v>45449</v>
      </c>
      <c r="O25" s="29">
        <v>16</v>
      </c>
      <c r="P25" s="29">
        <v>16341</v>
      </c>
      <c r="Q25" s="29">
        <v>4485</v>
      </c>
    </row>
    <row r="26" spans="4:17" ht="15">
      <c r="D26" s="18"/>
      <c r="E26" s="18"/>
      <c r="F26" s="18"/>
      <c r="G26" s="18"/>
      <c r="H26" s="18"/>
      <c r="I26" s="18"/>
      <c r="J26" s="18"/>
      <c r="K26" s="18"/>
      <c r="L26" s="18"/>
      <c r="M26" s="18"/>
      <c r="N26" s="29"/>
      <c r="O26" s="29"/>
      <c r="P26" s="29"/>
      <c r="Q26" s="29"/>
    </row>
    <row r="27" spans="4:17" ht="15">
      <c r="D27" s="18"/>
      <c r="E27" s="18"/>
      <c r="F27" s="18"/>
      <c r="G27" s="18"/>
      <c r="H27" s="18"/>
      <c r="I27" s="18"/>
      <c r="J27" s="18"/>
      <c r="K27" s="18"/>
      <c r="L27" s="18"/>
      <c r="M27" s="18"/>
      <c r="N27" s="29"/>
      <c r="O27" s="29"/>
      <c r="P27" s="29"/>
      <c r="Q27" s="29"/>
    </row>
    <row r="28" spans="4:17" ht="15">
      <c r="D28" s="18"/>
      <c r="E28" s="18"/>
      <c r="F28" s="18"/>
      <c r="G28" s="18"/>
      <c r="H28" s="18"/>
      <c r="I28" s="18"/>
      <c r="J28" s="18"/>
      <c r="K28" s="18"/>
      <c r="L28" s="18"/>
      <c r="M28" s="18"/>
      <c r="N28" s="29"/>
      <c r="O28" s="29"/>
      <c r="P28" s="29"/>
      <c r="Q28" s="29"/>
    </row>
    <row r="29" spans="1:17" ht="16.5" thickBot="1">
      <c r="A29" s="32"/>
      <c r="B29" s="26"/>
      <c r="C29" s="26"/>
      <c r="D29" s="26"/>
      <c r="E29" s="26"/>
      <c r="F29" s="26"/>
      <c r="G29" s="27"/>
      <c r="H29" s="17"/>
      <c r="I29" s="18"/>
      <c r="J29" s="18"/>
      <c r="K29" s="18"/>
      <c r="L29" s="18"/>
      <c r="M29" s="17"/>
      <c r="N29" s="29"/>
      <c r="O29" s="29"/>
      <c r="P29" s="29"/>
      <c r="Q29" s="29"/>
    </row>
    <row r="30" spans="1:17" ht="16.5" thickTop="1">
      <c r="A30" s="33"/>
      <c r="B30" s="34"/>
      <c r="C30" s="34"/>
      <c r="E30" s="17"/>
      <c r="F30" s="17"/>
      <c r="G30" s="17"/>
      <c r="H30" s="17"/>
      <c r="I30" s="18"/>
      <c r="J30" s="18"/>
      <c r="K30" s="18"/>
      <c r="L30" s="18"/>
      <c r="M30" s="17"/>
      <c r="N30" s="18"/>
      <c r="O30" s="18"/>
      <c r="P30" s="18"/>
      <c r="Q30" s="18"/>
    </row>
    <row r="31" spans="1:17" ht="15.75">
      <c r="A31" s="36" t="s">
        <v>33</v>
      </c>
      <c r="B31" s="28"/>
      <c r="C31" s="28"/>
      <c r="D31" s="28"/>
      <c r="E31" s="25">
        <f>SUM(D8:L18,D23:L25)</f>
        <v>28926668277</v>
      </c>
      <c r="F31" s="25"/>
      <c r="G31" s="22"/>
      <c r="I31" s="61"/>
      <c r="J31" s="18"/>
      <c r="K31" s="18"/>
      <c r="L31" s="18"/>
      <c r="M31" s="17"/>
      <c r="N31" s="18"/>
      <c r="O31" s="18"/>
      <c r="P31" s="18"/>
      <c r="Q31" s="18"/>
    </row>
    <row r="32" spans="1:17" ht="15.75">
      <c r="A32" s="36"/>
      <c r="B32" s="28"/>
      <c r="C32" s="28"/>
      <c r="D32" s="28"/>
      <c r="E32" s="116"/>
      <c r="F32" s="116"/>
      <c r="G32" s="162"/>
      <c r="H32" s="17"/>
      <c r="I32" s="53"/>
      <c r="J32" s="18"/>
      <c r="K32" s="18"/>
      <c r="L32" s="18"/>
      <c r="M32" s="17"/>
      <c r="N32" s="18"/>
      <c r="O32" s="18"/>
      <c r="P32" s="18"/>
      <c r="Q32" s="18"/>
    </row>
    <row r="33" spans="1:9" ht="15.75">
      <c r="A33" s="28"/>
      <c r="B33" s="36" t="s">
        <v>29</v>
      </c>
      <c r="C33" s="28"/>
      <c r="D33" s="28"/>
      <c r="E33" s="25">
        <f>SUM(D8:K9)</f>
        <v>4741206518</v>
      </c>
      <c r="F33" s="76"/>
      <c r="G33" s="76"/>
      <c r="I33" s="25"/>
    </row>
    <row r="34" spans="1:7" ht="15.75">
      <c r="A34" s="28"/>
      <c r="B34" s="36" t="s">
        <v>30</v>
      </c>
      <c r="C34" s="28"/>
      <c r="D34" s="28"/>
      <c r="E34" s="25">
        <f>SUM(D13:L18)</f>
        <v>13044284259</v>
      </c>
      <c r="F34" s="76"/>
      <c r="G34" s="76"/>
    </row>
    <row r="35" spans="1:6" ht="15.75">
      <c r="A35" s="28"/>
      <c r="B35" s="36" t="s">
        <v>32</v>
      </c>
      <c r="C35" s="28"/>
      <c r="D35" s="28"/>
      <c r="E35" s="25">
        <f>SUM(D23:L25)</f>
        <v>11141177500</v>
      </c>
      <c r="F35" s="25"/>
    </row>
    <row r="36" spans="1:9" ht="15">
      <c r="A36" s="28"/>
      <c r="B36" s="28"/>
      <c r="C36" s="28"/>
      <c r="D36" s="28"/>
      <c r="E36" s="25"/>
      <c r="F36" s="25"/>
      <c r="G36" s="25"/>
      <c r="I36" s="76"/>
    </row>
    <row r="37" spans="1:17" ht="15.75">
      <c r="A37" s="36" t="s">
        <v>34</v>
      </c>
      <c r="B37" s="28"/>
      <c r="C37" s="28"/>
      <c r="D37" s="28"/>
      <c r="E37" s="25">
        <f>SUM(N8:Q25)</f>
        <v>3201051496</v>
      </c>
      <c r="F37" s="25"/>
      <c r="G37" s="22"/>
      <c r="H37" s="17"/>
      <c r="I37" s="18"/>
      <c r="J37" s="18"/>
      <c r="K37" s="18"/>
      <c r="L37" s="18"/>
      <c r="M37" s="17"/>
      <c r="N37" s="18"/>
      <c r="O37" s="18"/>
      <c r="P37" s="18"/>
      <c r="Q37" s="18"/>
    </row>
    <row r="38" spans="1:17" ht="15.75">
      <c r="A38" s="36"/>
      <c r="B38" s="28"/>
      <c r="C38" s="28"/>
      <c r="D38" s="163"/>
      <c r="E38" s="163"/>
      <c r="F38" s="55"/>
      <c r="G38" s="55"/>
      <c r="H38" s="17"/>
      <c r="I38" s="18"/>
      <c r="J38" s="18"/>
      <c r="K38" s="18"/>
      <c r="L38" s="18"/>
      <c r="M38" s="17"/>
      <c r="N38" s="18"/>
      <c r="O38" s="18"/>
      <c r="P38" s="18"/>
      <c r="Q38" s="18"/>
    </row>
    <row r="39" spans="2:17" ht="15.75">
      <c r="B39" s="16"/>
      <c r="E39" s="21"/>
      <c r="F39" s="17"/>
      <c r="G39" s="17"/>
      <c r="H39" s="17"/>
      <c r="I39" s="18"/>
      <c r="J39" s="18"/>
      <c r="K39" s="18"/>
      <c r="L39" s="18"/>
      <c r="M39" s="17"/>
      <c r="N39" s="18"/>
      <c r="O39" s="18"/>
      <c r="P39" s="18"/>
      <c r="Q39" s="18"/>
    </row>
    <row r="40" spans="1:17" ht="15.75">
      <c r="A40" s="94" t="s">
        <v>144</v>
      </c>
      <c r="B40" s="16"/>
      <c r="D40" s="21"/>
      <c r="E40" s="21"/>
      <c r="F40" s="21"/>
      <c r="G40" s="17"/>
      <c r="H40" s="17"/>
      <c r="I40" s="18"/>
      <c r="J40" s="18"/>
      <c r="K40" s="18"/>
      <c r="L40" s="18"/>
      <c r="M40" s="17"/>
      <c r="N40" s="18"/>
      <c r="O40" s="18"/>
      <c r="P40" s="18"/>
      <c r="Q40" s="18"/>
    </row>
    <row r="41" spans="2:17" ht="15.75">
      <c r="B41" s="16"/>
      <c r="E41" s="21"/>
      <c r="F41" s="21"/>
      <c r="G41" s="17"/>
      <c r="H41" s="17"/>
      <c r="I41" s="18"/>
      <c r="J41" s="18"/>
      <c r="K41" s="18"/>
      <c r="L41" s="18"/>
      <c r="M41" s="17"/>
      <c r="N41" s="18"/>
      <c r="O41" s="18"/>
      <c r="P41" s="18"/>
      <c r="Q41" s="18"/>
    </row>
    <row r="42" spans="1:17" ht="15">
      <c r="A42" s="64"/>
      <c r="E42" s="21"/>
      <c r="F42" s="21"/>
      <c r="G42" s="17"/>
      <c r="H42" s="17"/>
      <c r="I42" s="18"/>
      <c r="J42" s="18"/>
      <c r="K42" s="18"/>
      <c r="L42" s="18"/>
      <c r="M42" s="17"/>
      <c r="N42" s="18"/>
      <c r="O42" s="18"/>
      <c r="P42" s="18"/>
      <c r="Q42" s="18"/>
    </row>
    <row r="43" spans="1:17" ht="15">
      <c r="A43" s="64"/>
      <c r="E43" s="21"/>
      <c r="F43" s="21"/>
      <c r="I43" s="18"/>
      <c r="J43" s="18"/>
      <c r="K43" s="18"/>
      <c r="L43" s="18"/>
      <c r="N43" s="18"/>
      <c r="O43" s="18"/>
      <c r="P43" s="18"/>
      <c r="Q43" s="18"/>
    </row>
    <row r="44" spans="1:17" ht="15">
      <c r="A44" s="64"/>
      <c r="E44" s="21"/>
      <c r="F44" s="21"/>
      <c r="I44" s="18"/>
      <c r="J44" s="18"/>
      <c r="K44" s="18"/>
      <c r="L44" s="18"/>
      <c r="N44" s="18"/>
      <c r="O44" s="18"/>
      <c r="P44" s="18"/>
      <c r="Q44" s="18"/>
    </row>
    <row r="45" spans="1:17" ht="15">
      <c r="A45" s="64"/>
      <c r="N45" s="18"/>
      <c r="O45" s="18"/>
      <c r="P45" s="18"/>
      <c r="Q45" s="18"/>
    </row>
    <row r="46" spans="1:17" ht="15">
      <c r="A46" s="64"/>
      <c r="N46" s="18"/>
      <c r="O46" s="18"/>
      <c r="P46" s="18"/>
      <c r="Q46" s="18"/>
    </row>
    <row r="47" spans="1:17" ht="15">
      <c r="A47" s="64"/>
      <c r="N47" s="18"/>
      <c r="O47" s="18"/>
      <c r="P47" s="18"/>
      <c r="Q47" s="18"/>
    </row>
    <row r="48" ht="15">
      <c r="A48" s="64"/>
    </row>
    <row r="49" ht="15">
      <c r="A49" s="64"/>
    </row>
    <row r="50" ht="15">
      <c r="A50" s="64"/>
    </row>
    <row r="51" ht="15">
      <c r="A51" s="64"/>
    </row>
  </sheetData>
  <sheetProtection/>
  <printOptions/>
  <pageMargins left="0.75" right="0.75" top="1" bottom="1" header="0.5" footer="0.5"/>
  <pageSetup fitToHeight="1" fitToWidth="1" horizontalDpi="600" verticalDpi="600" orientation="landscape" scale="44"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R45"/>
  <sheetViews>
    <sheetView zoomScale="75" zoomScaleNormal="75" zoomScalePageLayoutView="0" workbookViewId="0" topLeftCell="A1">
      <selection activeCell="A1" sqref="A1"/>
    </sheetView>
  </sheetViews>
  <sheetFormatPr defaultColWidth="8.88671875" defaultRowHeight="15.75"/>
  <cols>
    <col min="1" max="1" width="4.3359375" style="4" customWidth="1"/>
    <col min="2" max="2" width="3.5546875" style="4" customWidth="1"/>
    <col min="3" max="3" width="22.88671875" style="4" customWidth="1"/>
    <col min="4" max="5" width="14.77734375" style="4" customWidth="1"/>
    <col min="6" max="6" width="17.4453125" style="4" bestFit="1" customWidth="1"/>
    <col min="7" max="7" width="16.99609375" style="4" bestFit="1" customWidth="1"/>
    <col min="8" max="8" width="3.88671875" style="4" customWidth="1"/>
    <col min="9" max="9" width="13.77734375" style="4" customWidth="1"/>
    <col min="10" max="10" width="14.10546875" style="4" customWidth="1"/>
    <col min="11" max="11" width="14.6640625" style="4" customWidth="1"/>
    <col min="12" max="12" width="15.6640625" style="4" bestFit="1" customWidth="1"/>
    <col min="13" max="13" width="4.3359375" style="4" customWidth="1"/>
    <col min="14" max="14" width="12.21484375" style="4" customWidth="1"/>
    <col min="15" max="15" width="12.77734375" style="4" customWidth="1"/>
    <col min="16" max="16" width="13.10546875" style="4" customWidth="1"/>
    <col min="17" max="17" width="13.3359375" style="4" bestFit="1" customWidth="1"/>
    <col min="18" max="16384" width="8.88671875" style="4" customWidth="1"/>
  </cols>
  <sheetData>
    <row r="1" spans="1:17" ht="15.75">
      <c r="A1" s="36" t="s">
        <v>152</v>
      </c>
      <c r="B1" s="28"/>
      <c r="C1" s="28"/>
      <c r="D1" s="28"/>
      <c r="E1" s="28"/>
      <c r="Q1" s="67"/>
    </row>
    <row r="2" spans="1:17" ht="15">
      <c r="A2" s="31"/>
      <c r="Q2" s="67"/>
    </row>
    <row r="3" spans="4:17" ht="15.75">
      <c r="D3" s="16" t="s">
        <v>8</v>
      </c>
      <c r="I3" s="16" t="s">
        <v>9</v>
      </c>
      <c r="N3" s="36" t="s">
        <v>10</v>
      </c>
      <c r="O3" s="28"/>
      <c r="P3" s="28"/>
      <c r="Q3" s="28"/>
    </row>
    <row r="4" spans="14:17" ht="15">
      <c r="N4" s="28"/>
      <c r="O4" s="28"/>
      <c r="P4" s="28"/>
      <c r="Q4" s="28"/>
    </row>
    <row r="5" spans="1:17" ht="15.75">
      <c r="A5" s="17"/>
      <c r="B5" s="17"/>
      <c r="C5" s="17"/>
      <c r="D5" s="12" t="s">
        <v>4</v>
      </c>
      <c r="E5" s="12" t="s">
        <v>5</v>
      </c>
      <c r="F5" s="12" t="s">
        <v>6</v>
      </c>
      <c r="G5" s="12" t="s">
        <v>0</v>
      </c>
      <c r="H5" s="12"/>
      <c r="I5" s="12" t="s">
        <v>4</v>
      </c>
      <c r="J5" s="12" t="s">
        <v>5</v>
      </c>
      <c r="K5" s="12" t="s">
        <v>6</v>
      </c>
      <c r="L5" s="12" t="s">
        <v>0</v>
      </c>
      <c r="M5" s="17"/>
      <c r="N5" s="49" t="s">
        <v>4</v>
      </c>
      <c r="O5" s="49" t="s">
        <v>5</v>
      </c>
      <c r="P5" s="49" t="s">
        <v>6</v>
      </c>
      <c r="Q5" s="49" t="s">
        <v>0</v>
      </c>
    </row>
    <row r="6" spans="4:17" ht="15">
      <c r="D6" s="18"/>
      <c r="E6" s="18"/>
      <c r="F6" s="18"/>
      <c r="G6" s="17"/>
      <c r="H6" s="17"/>
      <c r="I6" s="17"/>
      <c r="J6" s="17"/>
      <c r="K6" s="17"/>
      <c r="L6" s="17"/>
      <c r="M6" s="17"/>
      <c r="N6" s="51"/>
      <c r="O6" s="28"/>
      <c r="P6" s="28"/>
      <c r="Q6" s="28"/>
    </row>
    <row r="7" spans="1:17" ht="15.75">
      <c r="A7" s="16" t="s">
        <v>29</v>
      </c>
      <c r="D7" s="18"/>
      <c r="E7" s="18"/>
      <c r="F7" s="18"/>
      <c r="G7" s="22"/>
      <c r="H7" s="17"/>
      <c r="I7" s="17"/>
      <c r="J7" s="17"/>
      <c r="K7" s="17"/>
      <c r="L7" s="22"/>
      <c r="M7" s="17"/>
      <c r="N7" s="51"/>
      <c r="O7" s="28"/>
      <c r="P7" s="28"/>
      <c r="Q7" s="22"/>
    </row>
    <row r="8" spans="3:17" s="28" customFormat="1" ht="15">
      <c r="C8" s="28" t="s">
        <v>17</v>
      </c>
      <c r="D8" s="29">
        <v>6341863</v>
      </c>
      <c r="E8" s="29">
        <v>2421334</v>
      </c>
      <c r="F8" s="29">
        <v>75281191</v>
      </c>
      <c r="G8" s="29"/>
      <c r="H8" s="29"/>
      <c r="I8" s="29">
        <v>262</v>
      </c>
      <c r="J8" s="29">
        <v>15608</v>
      </c>
      <c r="K8" s="29">
        <v>24147</v>
      </c>
      <c r="L8" s="29"/>
      <c r="M8" s="29"/>
      <c r="N8" s="29">
        <v>56</v>
      </c>
      <c r="O8" s="29">
        <v>12195</v>
      </c>
      <c r="P8" s="29">
        <v>5240</v>
      </c>
      <c r="Q8" s="29"/>
    </row>
    <row r="9" spans="3:17" s="28" customFormat="1" ht="15">
      <c r="C9" s="28" t="s">
        <v>18</v>
      </c>
      <c r="D9" s="29">
        <v>88682614</v>
      </c>
      <c r="E9" s="29">
        <v>36887003</v>
      </c>
      <c r="F9" s="29">
        <v>647289975</v>
      </c>
      <c r="G9" s="29"/>
      <c r="H9" s="29"/>
      <c r="I9" s="29">
        <v>46826</v>
      </c>
      <c r="J9" s="29">
        <v>0</v>
      </c>
      <c r="K9" s="29">
        <v>715610</v>
      </c>
      <c r="L9" s="29"/>
      <c r="M9" s="29"/>
      <c r="N9" s="29">
        <v>10144</v>
      </c>
      <c r="O9" s="29">
        <v>0</v>
      </c>
      <c r="P9" s="29">
        <v>153778</v>
      </c>
      <c r="Q9" s="29"/>
    </row>
    <row r="10" spans="4:17" s="28" customFormat="1" ht="15">
      <c r="D10" s="29"/>
      <c r="E10" s="29"/>
      <c r="F10" s="29"/>
      <c r="G10" s="29"/>
      <c r="H10" s="29"/>
      <c r="I10" s="29"/>
      <c r="J10" s="29"/>
      <c r="K10" s="29"/>
      <c r="L10" s="29"/>
      <c r="M10" s="29"/>
      <c r="N10" s="29"/>
      <c r="O10" s="29"/>
      <c r="P10" s="29"/>
      <c r="Q10" s="29"/>
    </row>
    <row r="11" spans="1:17" s="28" customFormat="1" ht="15.75">
      <c r="A11" s="36" t="s">
        <v>30</v>
      </c>
      <c r="B11" s="36"/>
      <c r="D11" s="29"/>
      <c r="E11" s="29"/>
      <c r="F11" s="29"/>
      <c r="G11" s="29"/>
      <c r="H11" s="29"/>
      <c r="I11" s="29"/>
      <c r="J11" s="29"/>
      <c r="K11" s="29"/>
      <c r="L11" s="29"/>
      <c r="M11" s="29"/>
      <c r="N11" s="29"/>
      <c r="O11" s="29"/>
      <c r="P11" s="29"/>
      <c r="Q11" s="29"/>
    </row>
    <row r="12" spans="1:17" s="28" customFormat="1" ht="15.75">
      <c r="A12" s="36"/>
      <c r="B12" s="36" t="s">
        <v>3</v>
      </c>
      <c r="D12" s="29"/>
      <c r="E12" s="29"/>
      <c r="F12" s="29"/>
      <c r="G12" s="162"/>
      <c r="H12" s="29"/>
      <c r="I12" s="29"/>
      <c r="J12" s="29"/>
      <c r="K12" s="29"/>
      <c r="L12" s="162"/>
      <c r="M12" s="29"/>
      <c r="N12" s="29"/>
      <c r="O12" s="29"/>
      <c r="P12" s="29"/>
      <c r="Q12" s="162"/>
    </row>
    <row r="13" spans="3:17" s="28" customFormat="1" ht="15">
      <c r="C13" s="28" t="s">
        <v>17</v>
      </c>
      <c r="D13" s="29">
        <v>8549682</v>
      </c>
      <c r="E13" s="29">
        <v>14617798</v>
      </c>
      <c r="F13" s="29">
        <v>36473316</v>
      </c>
      <c r="G13" s="29">
        <v>3942623</v>
      </c>
      <c r="H13" s="29"/>
      <c r="I13" s="29">
        <v>147314</v>
      </c>
      <c r="J13" s="29">
        <v>146895</v>
      </c>
      <c r="K13" s="29">
        <v>9844267</v>
      </c>
      <c r="L13" s="29">
        <v>315045</v>
      </c>
      <c r="M13" s="29"/>
      <c r="N13" s="29">
        <v>64706</v>
      </c>
      <c r="O13" s="29">
        <v>50451</v>
      </c>
      <c r="P13" s="29">
        <v>4273630</v>
      </c>
      <c r="Q13" s="29">
        <v>92697</v>
      </c>
    </row>
    <row r="14" spans="3:17" s="28" customFormat="1" ht="15">
      <c r="C14" s="28" t="s">
        <v>18</v>
      </c>
      <c r="D14" s="29">
        <v>45277501</v>
      </c>
      <c r="E14" s="29">
        <v>5956689</v>
      </c>
      <c r="F14" s="29">
        <v>210465078</v>
      </c>
      <c r="G14" s="29">
        <v>126678839</v>
      </c>
      <c r="H14" s="29"/>
      <c r="I14" s="29">
        <v>6888301</v>
      </c>
      <c r="J14" s="29">
        <v>585489</v>
      </c>
      <c r="K14" s="29">
        <v>51958607</v>
      </c>
      <c r="L14" s="29">
        <v>17780250</v>
      </c>
      <c r="M14" s="29"/>
      <c r="N14" s="29">
        <v>2286536</v>
      </c>
      <c r="O14" s="29">
        <v>191456</v>
      </c>
      <c r="P14" s="29">
        <v>16631712</v>
      </c>
      <c r="Q14" s="29">
        <v>6191860</v>
      </c>
    </row>
    <row r="15" spans="4:17" s="28" customFormat="1" ht="15">
      <c r="D15" s="29"/>
      <c r="E15" s="29"/>
      <c r="F15" s="29"/>
      <c r="G15" s="29"/>
      <c r="H15" s="29"/>
      <c r="I15" s="29"/>
      <c r="J15" s="29"/>
      <c r="K15" s="29"/>
      <c r="L15" s="29"/>
      <c r="M15" s="29"/>
      <c r="N15" s="29"/>
      <c r="O15" s="29"/>
      <c r="P15" s="29"/>
      <c r="Q15" s="29"/>
    </row>
    <row r="16" spans="1:17" s="28" customFormat="1" ht="15.75">
      <c r="A16" s="36"/>
      <c r="B16" s="36" t="s">
        <v>7</v>
      </c>
      <c r="D16" s="29"/>
      <c r="E16" s="29"/>
      <c r="F16" s="29"/>
      <c r="G16" s="29"/>
      <c r="H16" s="29"/>
      <c r="I16" s="29"/>
      <c r="J16" s="29"/>
      <c r="K16" s="29"/>
      <c r="L16" s="29"/>
      <c r="M16" s="29"/>
      <c r="N16" s="29"/>
      <c r="O16" s="29"/>
      <c r="P16" s="29"/>
      <c r="Q16" s="29"/>
    </row>
    <row r="17" spans="3:17" s="28" customFormat="1" ht="15">
      <c r="C17" s="28" t="s">
        <v>17</v>
      </c>
      <c r="D17" s="29">
        <v>610</v>
      </c>
      <c r="E17" s="29">
        <v>0</v>
      </c>
      <c r="F17" s="29">
        <v>2801</v>
      </c>
      <c r="G17" s="29">
        <v>0</v>
      </c>
      <c r="H17" s="29"/>
      <c r="I17" s="29">
        <v>0</v>
      </c>
      <c r="J17" s="29">
        <v>0</v>
      </c>
      <c r="K17" s="29">
        <v>0</v>
      </c>
      <c r="L17" s="29">
        <v>3021</v>
      </c>
      <c r="M17" s="29"/>
      <c r="N17" s="29">
        <v>0</v>
      </c>
      <c r="O17" s="29">
        <v>0</v>
      </c>
      <c r="P17" s="29">
        <v>0</v>
      </c>
      <c r="Q17" s="29">
        <v>940</v>
      </c>
    </row>
    <row r="18" spans="3:17" s="28" customFormat="1" ht="15">
      <c r="C18" s="28" t="s">
        <v>18</v>
      </c>
      <c r="D18" s="29">
        <v>0</v>
      </c>
      <c r="E18" s="29">
        <v>0</v>
      </c>
      <c r="F18" s="29">
        <v>0</v>
      </c>
      <c r="G18" s="29">
        <v>0</v>
      </c>
      <c r="H18" s="29"/>
      <c r="I18" s="29">
        <v>11777</v>
      </c>
      <c r="J18" s="29">
        <v>382</v>
      </c>
      <c r="K18" s="29">
        <v>90008</v>
      </c>
      <c r="L18" s="29">
        <v>38297</v>
      </c>
      <c r="M18" s="29"/>
      <c r="N18" s="29">
        <v>3009</v>
      </c>
      <c r="O18" s="29">
        <v>98</v>
      </c>
      <c r="P18" s="29">
        <v>39211</v>
      </c>
      <c r="Q18" s="29">
        <v>11907</v>
      </c>
    </row>
    <row r="19" spans="4:17" s="28" customFormat="1" ht="15">
      <c r="D19" s="29"/>
      <c r="E19" s="29"/>
      <c r="F19" s="29"/>
      <c r="G19" s="29"/>
      <c r="H19" s="29"/>
      <c r="I19" s="29"/>
      <c r="J19" s="29"/>
      <c r="K19" s="29"/>
      <c r="L19" s="29"/>
      <c r="M19" s="29"/>
      <c r="N19" s="29"/>
      <c r="O19" s="29"/>
      <c r="P19" s="29"/>
      <c r="Q19" s="29"/>
    </row>
    <row r="20" spans="2:17" s="28" customFormat="1" ht="15.75">
      <c r="B20" s="36" t="s">
        <v>31</v>
      </c>
      <c r="D20" s="29">
        <v>842048</v>
      </c>
      <c r="E20" s="29"/>
      <c r="F20" s="29"/>
      <c r="G20" s="29"/>
      <c r="H20" s="29"/>
      <c r="I20" s="29"/>
      <c r="J20" s="29"/>
      <c r="K20" s="29"/>
      <c r="L20" s="29"/>
      <c r="M20" s="29"/>
      <c r="N20" s="29"/>
      <c r="O20" s="29"/>
      <c r="P20" s="29"/>
      <c r="Q20" s="29"/>
    </row>
    <row r="21" spans="4:17" s="28" customFormat="1" ht="15">
      <c r="D21" s="29"/>
      <c r="E21" s="29"/>
      <c r="F21" s="29"/>
      <c r="G21" s="29"/>
      <c r="H21" s="29"/>
      <c r="I21" s="29"/>
      <c r="J21" s="29"/>
      <c r="K21" s="29"/>
      <c r="L21" s="29"/>
      <c r="M21" s="29"/>
      <c r="N21" s="29"/>
      <c r="O21" s="29"/>
      <c r="P21" s="29"/>
      <c r="Q21" s="29"/>
    </row>
    <row r="22" spans="1:18" s="28" customFormat="1" ht="15.75">
      <c r="A22" s="36" t="s">
        <v>32</v>
      </c>
      <c r="B22" s="36"/>
      <c r="C22" s="36"/>
      <c r="D22" s="70"/>
      <c r="E22" s="70"/>
      <c r="F22" s="70"/>
      <c r="G22" s="70"/>
      <c r="H22" s="70"/>
      <c r="I22" s="70"/>
      <c r="J22" s="70"/>
      <c r="K22" s="70"/>
      <c r="L22" s="70"/>
      <c r="M22" s="70"/>
      <c r="N22" s="70"/>
      <c r="O22" s="70"/>
      <c r="P22" s="70"/>
      <c r="Q22" s="70"/>
      <c r="R22" s="36"/>
    </row>
    <row r="23" spans="2:17" s="28" customFormat="1" ht="15">
      <c r="B23" s="28" t="s">
        <v>1</v>
      </c>
      <c r="D23" s="29">
        <v>17510397</v>
      </c>
      <c r="E23" s="29">
        <v>8708893</v>
      </c>
      <c r="F23" s="29">
        <v>29501193</v>
      </c>
      <c r="G23" s="29"/>
      <c r="H23" s="29"/>
      <c r="I23" s="29">
        <v>5444</v>
      </c>
      <c r="J23" s="29">
        <v>731</v>
      </c>
      <c r="K23" s="29">
        <v>58007</v>
      </c>
      <c r="L23" s="29"/>
      <c r="M23" s="29"/>
      <c r="N23" s="29">
        <v>1140</v>
      </c>
      <c r="O23" s="29">
        <v>154</v>
      </c>
      <c r="P23" s="29">
        <v>12324</v>
      </c>
      <c r="Q23" s="29"/>
    </row>
    <row r="24" spans="2:17" s="28" customFormat="1" ht="15">
      <c r="B24" s="28" t="s">
        <v>3</v>
      </c>
      <c r="D24" s="29">
        <v>74347533</v>
      </c>
      <c r="E24" s="29">
        <v>97333122</v>
      </c>
      <c r="F24" s="29">
        <v>532374709</v>
      </c>
      <c r="G24" s="29">
        <v>13136881</v>
      </c>
      <c r="H24" s="29"/>
      <c r="I24" s="29">
        <v>21261774</v>
      </c>
      <c r="J24" s="29">
        <v>21493178</v>
      </c>
      <c r="K24" s="29">
        <v>110993421</v>
      </c>
      <c r="L24" s="29">
        <v>2140104</v>
      </c>
      <c r="M24" s="29"/>
      <c r="N24" s="29">
        <v>7327269</v>
      </c>
      <c r="O24" s="29">
        <v>6381758</v>
      </c>
      <c r="P24" s="29">
        <v>34625217</v>
      </c>
      <c r="Q24" s="29">
        <v>718121</v>
      </c>
    </row>
    <row r="25" spans="2:17" s="28" customFormat="1" ht="15">
      <c r="B25" s="28" t="s">
        <v>7</v>
      </c>
      <c r="D25" s="29">
        <v>4008</v>
      </c>
      <c r="E25" s="29">
        <v>0</v>
      </c>
      <c r="F25" s="29">
        <v>94725</v>
      </c>
      <c r="G25" s="29">
        <v>0</v>
      </c>
      <c r="H25" s="29"/>
      <c r="I25" s="29">
        <v>22754</v>
      </c>
      <c r="J25" s="29">
        <v>0</v>
      </c>
      <c r="K25" s="29">
        <v>6257</v>
      </c>
      <c r="L25" s="29">
        <v>5432</v>
      </c>
      <c r="M25" s="29"/>
      <c r="N25" s="29">
        <v>9976</v>
      </c>
      <c r="O25" s="29">
        <v>0</v>
      </c>
      <c r="P25" s="29">
        <v>2653</v>
      </c>
      <c r="Q25" s="29">
        <v>1834</v>
      </c>
    </row>
    <row r="26" spans="4:17" ht="15">
      <c r="D26" s="18"/>
      <c r="E26" s="18"/>
      <c r="F26" s="18"/>
      <c r="G26" s="18"/>
      <c r="H26" s="18"/>
      <c r="I26" s="18"/>
      <c r="J26" s="18"/>
      <c r="K26" s="18"/>
      <c r="L26" s="18"/>
      <c r="M26" s="18"/>
      <c r="N26" s="29"/>
      <c r="O26" s="29"/>
      <c r="P26" s="29"/>
      <c r="Q26" s="29"/>
    </row>
    <row r="27" spans="4:17" ht="15">
      <c r="D27" s="18"/>
      <c r="E27" s="18"/>
      <c r="F27" s="18"/>
      <c r="G27" s="18"/>
      <c r="H27" s="18"/>
      <c r="I27" s="18"/>
      <c r="J27" s="18"/>
      <c r="K27" s="18"/>
      <c r="L27" s="18"/>
      <c r="M27" s="18"/>
      <c r="N27" s="29"/>
      <c r="O27" s="29"/>
      <c r="P27" s="29"/>
      <c r="Q27" s="29"/>
    </row>
    <row r="28" spans="4:17" ht="15">
      <c r="D28" s="18"/>
      <c r="E28" s="18"/>
      <c r="F28" s="18"/>
      <c r="G28" s="18"/>
      <c r="H28" s="18"/>
      <c r="I28" s="18"/>
      <c r="J28" s="18"/>
      <c r="K28" s="18"/>
      <c r="L28" s="18"/>
      <c r="M28" s="18"/>
      <c r="N28" s="29"/>
      <c r="O28" s="29"/>
      <c r="P28" s="29"/>
      <c r="Q28" s="29"/>
    </row>
    <row r="29" spans="1:17" ht="16.5" thickBot="1">
      <c r="A29" s="32"/>
      <c r="B29" s="26"/>
      <c r="C29" s="26"/>
      <c r="D29" s="26"/>
      <c r="E29" s="26"/>
      <c r="F29" s="26"/>
      <c r="G29" s="27"/>
      <c r="H29" s="17"/>
      <c r="I29" s="18"/>
      <c r="J29" s="18"/>
      <c r="K29" s="18"/>
      <c r="L29" s="18"/>
      <c r="M29" s="17"/>
      <c r="N29" s="29"/>
      <c r="O29" s="29"/>
      <c r="P29" s="29"/>
      <c r="Q29" s="29"/>
    </row>
    <row r="30" spans="1:17" ht="16.5" thickTop="1">
      <c r="A30" s="33"/>
      <c r="B30" s="34"/>
      <c r="C30" s="34"/>
      <c r="E30" s="17"/>
      <c r="F30" s="17"/>
      <c r="G30" s="17"/>
      <c r="H30" s="17"/>
      <c r="I30" s="18"/>
      <c r="J30" s="18"/>
      <c r="K30" s="18"/>
      <c r="L30" s="18"/>
      <c r="M30" s="17"/>
      <c r="N30" s="18"/>
      <c r="O30" s="18"/>
      <c r="P30" s="18"/>
      <c r="Q30" s="18"/>
    </row>
    <row r="31" spans="1:17" s="28" customFormat="1" ht="15.75">
      <c r="A31" s="36" t="s">
        <v>35</v>
      </c>
      <c r="E31" s="25">
        <f>SUM(D8:L18,D23:L25)</f>
        <v>2326479586</v>
      </c>
      <c r="F31" s="25"/>
      <c r="G31" s="18"/>
      <c r="I31" s="165"/>
      <c r="J31" s="29"/>
      <c r="K31" s="29"/>
      <c r="L31" s="29"/>
      <c r="M31" s="55"/>
      <c r="N31" s="29"/>
      <c r="O31" s="29"/>
      <c r="P31" s="29"/>
      <c r="Q31" s="29"/>
    </row>
    <row r="32" spans="1:17" s="28" customFormat="1" ht="15.75">
      <c r="A32" s="36"/>
      <c r="E32" s="25"/>
      <c r="F32" s="25"/>
      <c r="G32" s="22"/>
      <c r="H32" s="55"/>
      <c r="I32" s="166"/>
      <c r="J32" s="29"/>
      <c r="K32" s="29"/>
      <c r="L32" s="29"/>
      <c r="M32" s="55"/>
      <c r="N32" s="29"/>
      <c r="O32" s="29"/>
      <c r="P32" s="29"/>
      <c r="Q32" s="29"/>
    </row>
    <row r="33" spans="2:9" s="28" customFormat="1" ht="15.75">
      <c r="B33" s="36" t="s">
        <v>29</v>
      </c>
      <c r="E33" s="25">
        <f>SUM(D8:K9)</f>
        <v>857706433</v>
      </c>
      <c r="F33" s="76"/>
      <c r="G33" s="76"/>
      <c r="I33" s="116"/>
    </row>
    <row r="34" spans="2:7" s="28" customFormat="1" ht="15.75">
      <c r="B34" s="36" t="s">
        <v>30</v>
      </c>
      <c r="E34" s="25">
        <f>SUM(D13:L18)</f>
        <v>539774590</v>
      </c>
      <c r="F34" s="76"/>
      <c r="G34" s="76"/>
    </row>
    <row r="35" spans="2:7" s="28" customFormat="1" ht="15.75">
      <c r="B35" s="36" t="s">
        <v>32</v>
      </c>
      <c r="E35" s="25">
        <f>SUM(D23:L25)</f>
        <v>928998563</v>
      </c>
      <c r="F35" s="25"/>
      <c r="G35" s="4"/>
    </row>
    <row r="36" spans="5:9" s="28" customFormat="1" ht="15">
      <c r="E36" s="25"/>
      <c r="F36" s="25"/>
      <c r="G36" s="25"/>
      <c r="I36" s="93"/>
    </row>
    <row r="37" spans="1:7" s="28" customFormat="1" ht="15.75">
      <c r="A37" s="36" t="s">
        <v>36</v>
      </c>
      <c r="E37" s="25">
        <f>SUM(N8:Q25)</f>
        <v>79100072</v>
      </c>
      <c r="F37" s="25"/>
      <c r="G37" s="18"/>
    </row>
    <row r="38" spans="2:5" ht="15.75">
      <c r="B38" s="16"/>
      <c r="C38" s="16"/>
      <c r="E38" s="25"/>
    </row>
    <row r="39" spans="2:5" ht="15.75">
      <c r="B39" s="16"/>
      <c r="C39" s="16"/>
      <c r="E39" s="25"/>
    </row>
    <row r="40" spans="1:5" ht="15.75">
      <c r="A40" s="94" t="s">
        <v>144</v>
      </c>
      <c r="C40" s="16"/>
      <c r="E40" s="25"/>
    </row>
    <row r="41" spans="1:17" ht="15">
      <c r="A41" s="64"/>
      <c r="E41" s="21"/>
      <c r="F41" s="21"/>
      <c r="I41" s="18"/>
      <c r="J41" s="18"/>
      <c r="K41" s="18"/>
      <c r="L41" s="18"/>
      <c r="N41" s="18"/>
      <c r="O41" s="18"/>
      <c r="P41" s="18"/>
      <c r="Q41" s="18"/>
    </row>
    <row r="42" spans="1:17" ht="15">
      <c r="A42" s="64"/>
      <c r="E42" s="21"/>
      <c r="F42" s="21"/>
      <c r="I42" s="18"/>
      <c r="J42" s="18"/>
      <c r="K42" s="18"/>
      <c r="L42" s="18"/>
      <c r="N42" s="18"/>
      <c r="O42" s="18"/>
      <c r="P42" s="18"/>
      <c r="Q42" s="18"/>
    </row>
    <row r="43" spans="1:17" ht="15">
      <c r="A43" s="64"/>
      <c r="N43" s="18"/>
      <c r="O43" s="18"/>
      <c r="P43" s="18"/>
      <c r="Q43" s="18"/>
    </row>
    <row r="44" spans="1:17" ht="15">
      <c r="A44" s="64"/>
      <c r="N44" s="18"/>
      <c r="O44" s="18"/>
      <c r="P44" s="18"/>
      <c r="Q44" s="18"/>
    </row>
    <row r="45" spans="1:17" ht="15">
      <c r="A45" s="64"/>
      <c r="N45" s="18"/>
      <c r="O45" s="18"/>
      <c r="P45" s="18"/>
      <c r="Q45" s="18"/>
    </row>
  </sheetData>
  <sheetProtection/>
  <printOptions/>
  <pageMargins left="0.75" right="0.75" top="1" bottom="1" header="0.5" footer="0.5"/>
  <pageSetup fitToHeight="1" fitToWidth="1" horizontalDpi="600" verticalDpi="600" orientation="landscape" scale="47"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DB260"/>
  <sheetViews>
    <sheetView zoomScale="75" zoomScaleNormal="75" zoomScalePageLayoutView="0" workbookViewId="0" topLeftCell="A1">
      <selection activeCell="A1" sqref="A1"/>
    </sheetView>
  </sheetViews>
  <sheetFormatPr defaultColWidth="8.88671875" defaultRowHeight="15.75"/>
  <cols>
    <col min="1" max="1" width="4.3359375" style="4" customWidth="1"/>
    <col min="2" max="2" width="3.5546875" style="4" customWidth="1"/>
    <col min="3" max="3" width="29.88671875" style="4" customWidth="1"/>
    <col min="4" max="4" width="9.4453125" style="4" customWidth="1"/>
    <col min="5" max="5" width="10.77734375" style="4" customWidth="1"/>
    <col min="6" max="6" width="10.21484375" style="4" customWidth="1"/>
    <col min="7" max="8" width="8.77734375" style="4" customWidth="1"/>
    <col min="9" max="9" width="3.21484375" style="4" customWidth="1"/>
    <col min="10" max="13" width="8.77734375" style="4" customWidth="1"/>
    <col min="14" max="14" width="4.88671875" style="4" customWidth="1"/>
    <col min="15" max="18" width="8.77734375" style="4" customWidth="1"/>
    <col min="19" max="22" width="9.21484375" style="4" bestFit="1" customWidth="1"/>
    <col min="23" max="23" width="8.99609375" style="4" bestFit="1" customWidth="1"/>
    <col min="24" max="27" width="9.21484375" style="4" bestFit="1" customWidth="1"/>
    <col min="28" max="28" width="8.99609375" style="4" bestFit="1" customWidth="1"/>
    <col min="29" max="32" width="9.21484375" style="4" bestFit="1" customWidth="1"/>
    <col min="33" max="16384" width="8.88671875" style="4" customWidth="1"/>
  </cols>
  <sheetData>
    <row r="1" spans="1:17" ht="15.75">
      <c r="A1" s="36" t="s">
        <v>153</v>
      </c>
      <c r="B1" s="28"/>
      <c r="C1" s="28"/>
      <c r="D1" s="28"/>
      <c r="E1" s="28"/>
      <c r="Q1" s="67"/>
    </row>
    <row r="2" spans="1:17" ht="15">
      <c r="A2" s="75"/>
      <c r="C2" s="28"/>
      <c r="Q2" s="67"/>
    </row>
    <row r="3" spans="1:18" ht="15.75">
      <c r="A3" s="31"/>
      <c r="C3" s="30"/>
      <c r="P3" s="24"/>
      <c r="Q3" s="24"/>
      <c r="R3" s="24"/>
    </row>
    <row r="4" spans="2:18" ht="15.75">
      <c r="B4" s="28"/>
      <c r="C4" s="106"/>
      <c r="D4" s="28"/>
      <c r="E4" s="36" t="s">
        <v>14</v>
      </c>
      <c r="F4" s="28"/>
      <c r="G4" s="28"/>
      <c r="H4" s="28"/>
      <c r="I4" s="28"/>
      <c r="J4" s="36" t="s">
        <v>15</v>
      </c>
      <c r="K4" s="28"/>
      <c r="L4" s="28"/>
      <c r="M4" s="28"/>
      <c r="N4" s="28"/>
      <c r="O4" s="36" t="s">
        <v>16</v>
      </c>
      <c r="P4" s="28"/>
      <c r="Q4" s="28"/>
      <c r="R4" s="28"/>
    </row>
    <row r="5" spans="2:22" ht="15">
      <c r="B5" s="28"/>
      <c r="C5" s="28"/>
      <c r="D5" s="77"/>
      <c r="E5" s="77"/>
      <c r="F5" s="77"/>
      <c r="G5" s="77"/>
      <c r="H5" s="77"/>
      <c r="I5" s="77"/>
      <c r="J5" s="77"/>
      <c r="K5" s="77"/>
      <c r="L5" s="77"/>
      <c r="M5" s="77"/>
      <c r="N5" s="77"/>
      <c r="O5" s="77"/>
      <c r="P5" s="77"/>
      <c r="Q5" s="77"/>
      <c r="R5" s="77"/>
      <c r="S5" s="34"/>
      <c r="T5" s="34"/>
      <c r="U5" s="34"/>
      <c r="V5" s="34"/>
    </row>
    <row r="6" spans="1:22" ht="15.75">
      <c r="A6" s="17"/>
      <c r="B6" s="28"/>
      <c r="C6" s="29"/>
      <c r="D6" s="68"/>
      <c r="E6" s="69" t="s">
        <v>4</v>
      </c>
      <c r="F6" s="69" t="s">
        <v>5</v>
      </c>
      <c r="G6" s="69" t="s">
        <v>6</v>
      </c>
      <c r="H6" s="69" t="s">
        <v>0</v>
      </c>
      <c r="I6" s="69"/>
      <c r="J6" s="69" t="s">
        <v>4</v>
      </c>
      <c r="K6" s="69" t="s">
        <v>5</v>
      </c>
      <c r="L6" s="69" t="s">
        <v>6</v>
      </c>
      <c r="M6" s="69" t="s">
        <v>0</v>
      </c>
      <c r="N6" s="68"/>
      <c r="O6" s="69" t="s">
        <v>4</v>
      </c>
      <c r="P6" s="69" t="s">
        <v>5</v>
      </c>
      <c r="Q6" s="69" t="s">
        <v>6</v>
      </c>
      <c r="R6" s="69" t="s">
        <v>0</v>
      </c>
      <c r="S6" s="34"/>
      <c r="T6" s="34"/>
      <c r="U6" s="34"/>
      <c r="V6" s="34"/>
    </row>
    <row r="7" spans="1:19" ht="33" customHeight="1">
      <c r="A7" s="17"/>
      <c r="B7" s="17"/>
      <c r="C7" s="37"/>
      <c r="D7" s="107"/>
      <c r="E7" s="46"/>
      <c r="F7" s="47"/>
      <c r="I7" s="12"/>
      <c r="J7" s="46"/>
      <c r="K7" s="47"/>
      <c r="L7" s="47"/>
      <c r="M7" s="47"/>
      <c r="N7" s="44"/>
      <c r="O7" s="46"/>
      <c r="P7" s="58"/>
      <c r="Q7" s="108"/>
      <c r="R7" s="108"/>
      <c r="S7" s="58"/>
    </row>
    <row r="8" spans="1:19" ht="15.75">
      <c r="A8" s="38"/>
      <c r="B8" s="38"/>
      <c r="C8" s="41" t="s">
        <v>20</v>
      </c>
      <c r="D8" s="39"/>
      <c r="E8" s="79"/>
      <c r="F8" s="79"/>
      <c r="G8" s="80"/>
      <c r="H8" s="40"/>
      <c r="I8" s="41"/>
      <c r="J8" s="41"/>
      <c r="K8" s="41"/>
      <c r="L8" s="41"/>
      <c r="M8" s="41"/>
      <c r="N8" s="38"/>
      <c r="O8" s="41"/>
      <c r="P8" s="41"/>
      <c r="Q8" s="109"/>
      <c r="R8" s="109"/>
      <c r="S8" s="34"/>
    </row>
    <row r="9" spans="1:20" ht="15.75">
      <c r="A9" s="16" t="s">
        <v>1</v>
      </c>
      <c r="E9" s="28"/>
      <c r="F9" s="110"/>
      <c r="G9" s="81"/>
      <c r="H9" s="17"/>
      <c r="I9" s="17"/>
      <c r="J9" s="82"/>
      <c r="K9" s="17"/>
      <c r="L9" s="17"/>
      <c r="M9" s="17"/>
      <c r="N9" s="17"/>
      <c r="O9" s="19"/>
      <c r="Q9" s="28"/>
      <c r="R9" s="28"/>
      <c r="S9" s="24"/>
      <c r="T9" s="24"/>
    </row>
    <row r="10" spans="2:18" ht="15.75">
      <c r="B10" s="16" t="s">
        <v>41</v>
      </c>
      <c r="D10" s="28"/>
      <c r="E10" s="18"/>
      <c r="F10" s="18"/>
      <c r="G10" s="18"/>
      <c r="H10" s="17"/>
      <c r="I10" s="17"/>
      <c r="J10" s="17"/>
      <c r="K10" s="17"/>
      <c r="L10" s="17"/>
      <c r="M10" s="17"/>
      <c r="N10" s="17"/>
      <c r="O10" s="18"/>
      <c r="P10" s="18"/>
      <c r="Q10" s="18"/>
      <c r="R10" s="18"/>
    </row>
    <row r="11" spans="3:34" ht="15.75">
      <c r="C11" s="4" t="s">
        <v>42</v>
      </c>
      <c r="D11" s="109"/>
      <c r="E11" s="54">
        <v>0.257</v>
      </c>
      <c r="F11" s="54">
        <v>0.224</v>
      </c>
      <c r="G11" s="29">
        <v>0</v>
      </c>
      <c r="H11" s="54"/>
      <c r="I11" s="72"/>
      <c r="J11" s="54">
        <v>0.10600000000000004</v>
      </c>
      <c r="K11" s="54">
        <v>0.10600000000000007</v>
      </c>
      <c r="L11" s="29">
        <v>0</v>
      </c>
      <c r="M11" s="113"/>
      <c r="N11" s="55"/>
      <c r="O11" s="54">
        <v>0.733</v>
      </c>
      <c r="P11" s="54">
        <v>0.574</v>
      </c>
      <c r="Q11" s="54">
        <v>0</v>
      </c>
      <c r="R11" s="29"/>
      <c r="S11" s="60"/>
      <c r="T11" s="60"/>
      <c r="U11" s="60"/>
      <c r="V11" s="60"/>
      <c r="W11" s="60"/>
      <c r="X11" s="60"/>
      <c r="Y11" s="60"/>
      <c r="Z11" s="60"/>
      <c r="AA11" s="60"/>
      <c r="AB11" s="60"/>
      <c r="AC11" s="60"/>
      <c r="AD11" s="60"/>
      <c r="AE11" s="60"/>
      <c r="AF11" s="60"/>
      <c r="AG11" s="60"/>
      <c r="AH11" s="60"/>
    </row>
    <row r="12" spans="3:34" ht="15.75">
      <c r="C12" s="4" t="s">
        <v>43</v>
      </c>
      <c r="D12" s="109"/>
      <c r="E12" s="54">
        <v>0.244</v>
      </c>
      <c r="F12" s="54">
        <v>0.211</v>
      </c>
      <c r="G12" s="54">
        <v>0.20199999999999999</v>
      </c>
      <c r="H12" s="54"/>
      <c r="I12" s="72"/>
      <c r="J12" s="54">
        <v>0.09299999999999997</v>
      </c>
      <c r="K12" s="54">
        <v>0.09299999999999994</v>
      </c>
      <c r="L12" s="54">
        <v>0.09299999999999994</v>
      </c>
      <c r="M12" s="113"/>
      <c r="N12" s="55"/>
      <c r="O12" s="54">
        <v>0.733</v>
      </c>
      <c r="P12" s="54">
        <v>0.574</v>
      </c>
      <c r="Q12" s="54">
        <v>0.53</v>
      </c>
      <c r="R12" s="29"/>
      <c r="S12" s="60"/>
      <c r="T12" s="60"/>
      <c r="U12" s="60"/>
      <c r="V12" s="60"/>
      <c r="W12" s="60"/>
      <c r="X12" s="60"/>
      <c r="Y12" s="60"/>
      <c r="Z12" s="60"/>
      <c r="AA12" s="60"/>
      <c r="AB12" s="60"/>
      <c r="AC12" s="60"/>
      <c r="AD12" s="60"/>
      <c r="AE12" s="60"/>
      <c r="AF12" s="60"/>
      <c r="AG12" s="60"/>
      <c r="AH12" s="60"/>
    </row>
    <row r="13" spans="3:34" ht="15.75">
      <c r="C13" s="20" t="s">
        <v>44</v>
      </c>
      <c r="D13" s="109"/>
      <c r="E13" s="54">
        <v>0.241</v>
      </c>
      <c r="F13" s="54">
        <v>0.208</v>
      </c>
      <c r="G13" s="54">
        <v>0.19899999999999998</v>
      </c>
      <c r="H13" s="54"/>
      <c r="I13" s="72"/>
      <c r="J13" s="54">
        <v>0.09</v>
      </c>
      <c r="K13" s="54">
        <v>0.09</v>
      </c>
      <c r="L13" s="54">
        <v>0.08999999999999994</v>
      </c>
      <c r="M13" s="113"/>
      <c r="N13" s="55"/>
      <c r="O13" s="54">
        <v>0.733</v>
      </c>
      <c r="P13" s="54">
        <v>0.574</v>
      </c>
      <c r="Q13" s="54">
        <v>0.53</v>
      </c>
      <c r="R13" s="29"/>
      <c r="S13" s="60"/>
      <c r="T13" s="60"/>
      <c r="U13" s="60"/>
      <c r="V13" s="60"/>
      <c r="W13" s="60"/>
      <c r="X13" s="60"/>
      <c r="Y13" s="60"/>
      <c r="Z13" s="60"/>
      <c r="AA13" s="60"/>
      <c r="AB13" s="60"/>
      <c r="AC13" s="60"/>
      <c r="AD13" s="60"/>
      <c r="AE13" s="60"/>
      <c r="AF13" s="60"/>
      <c r="AG13" s="60"/>
      <c r="AH13" s="60"/>
    </row>
    <row r="14" spans="3:34" ht="15.75">
      <c r="C14" s="20" t="s">
        <v>45</v>
      </c>
      <c r="D14" s="109"/>
      <c r="E14" s="54">
        <v>0.225</v>
      </c>
      <c r="F14" s="54">
        <v>0.192</v>
      </c>
      <c r="G14" s="54">
        <v>0.183</v>
      </c>
      <c r="H14" s="54"/>
      <c r="I14" s="72"/>
      <c r="J14" s="54">
        <v>0.07399999999999998</v>
      </c>
      <c r="K14" s="54">
        <v>0.07399999999999995</v>
      </c>
      <c r="L14" s="54">
        <v>0.07399999999999995</v>
      </c>
      <c r="M14" s="113"/>
      <c r="N14" s="55"/>
      <c r="O14" s="54">
        <v>0.733</v>
      </c>
      <c r="P14" s="54">
        <v>0.574</v>
      </c>
      <c r="Q14" s="54">
        <v>0.53</v>
      </c>
      <c r="R14" s="29"/>
      <c r="S14" s="60"/>
      <c r="T14" s="60"/>
      <c r="U14" s="60"/>
      <c r="V14" s="60"/>
      <c r="W14" s="60"/>
      <c r="X14" s="60"/>
      <c r="Y14" s="60"/>
      <c r="Z14" s="60"/>
      <c r="AA14" s="60"/>
      <c r="AB14" s="60"/>
      <c r="AC14" s="60"/>
      <c r="AD14" s="60"/>
      <c r="AE14" s="60"/>
      <c r="AF14" s="60"/>
      <c r="AG14" s="60"/>
      <c r="AH14" s="60"/>
    </row>
    <row r="15" spans="3:34" ht="15.75">
      <c r="C15" s="20"/>
      <c r="D15" s="109"/>
      <c r="E15" s="93"/>
      <c r="F15" s="120"/>
      <c r="G15" s="120"/>
      <c r="H15" s="29"/>
      <c r="I15" s="72"/>
      <c r="J15" s="83"/>
      <c r="K15" s="83"/>
      <c r="L15" s="83"/>
      <c r="M15" s="55"/>
      <c r="N15" s="55"/>
      <c r="O15" s="29"/>
      <c r="P15" s="29"/>
      <c r="Q15" s="29"/>
      <c r="R15" s="29"/>
      <c r="S15" s="60"/>
      <c r="T15" s="60"/>
      <c r="U15" s="60"/>
      <c r="V15" s="60"/>
      <c r="W15" s="60"/>
      <c r="X15" s="60"/>
      <c r="Y15" s="60"/>
      <c r="Z15" s="60"/>
      <c r="AA15" s="60"/>
      <c r="AB15" s="60"/>
      <c r="AC15" s="60"/>
      <c r="AD15" s="60"/>
      <c r="AE15" s="60"/>
      <c r="AF15" s="60"/>
      <c r="AG15" s="60"/>
      <c r="AH15" s="60"/>
    </row>
    <row r="16" spans="2:34" ht="15.75">
      <c r="B16" s="16" t="s">
        <v>46</v>
      </c>
      <c r="D16" s="109"/>
      <c r="E16" s="29"/>
      <c r="F16" s="29"/>
      <c r="G16" s="29"/>
      <c r="H16" s="55"/>
      <c r="I16" s="72"/>
      <c r="J16" s="83"/>
      <c r="K16" s="83"/>
      <c r="L16" s="83"/>
      <c r="M16" s="29"/>
      <c r="N16" s="55"/>
      <c r="O16" s="29"/>
      <c r="P16" s="29"/>
      <c r="Q16" s="29"/>
      <c r="R16" s="29"/>
      <c r="S16" s="60"/>
      <c r="T16" s="60"/>
      <c r="U16" s="60"/>
      <c r="V16" s="60"/>
      <c r="W16" s="60"/>
      <c r="X16" s="60"/>
      <c r="Y16" s="60"/>
      <c r="Z16" s="60"/>
      <c r="AA16" s="60"/>
      <c r="AB16" s="60"/>
      <c r="AC16" s="60"/>
      <c r="AD16" s="60"/>
      <c r="AE16" s="60"/>
      <c r="AF16" s="60"/>
      <c r="AG16" s="60"/>
      <c r="AH16" s="60"/>
    </row>
    <row r="17" spans="2:34" ht="15.75">
      <c r="B17" s="16"/>
      <c r="C17" s="4" t="s">
        <v>42</v>
      </c>
      <c r="D17" s="109"/>
      <c r="E17" s="54">
        <v>0.26</v>
      </c>
      <c r="F17" s="54">
        <v>0.227</v>
      </c>
      <c r="G17" s="29">
        <v>0</v>
      </c>
      <c r="H17" s="54"/>
      <c r="I17" s="72"/>
      <c r="J17" s="83"/>
      <c r="K17" s="83"/>
      <c r="L17" s="83"/>
      <c r="M17" s="29"/>
      <c r="N17" s="55"/>
      <c r="O17" s="29"/>
      <c r="P17" s="29"/>
      <c r="Q17" s="29"/>
      <c r="R17" s="29"/>
      <c r="S17" s="60"/>
      <c r="T17" s="60"/>
      <c r="U17" s="60"/>
      <c r="V17" s="60"/>
      <c r="W17" s="60"/>
      <c r="X17" s="60"/>
      <c r="Y17" s="60"/>
      <c r="Z17" s="60"/>
      <c r="AA17" s="60"/>
      <c r="AB17" s="60"/>
      <c r="AC17" s="60"/>
      <c r="AD17" s="60"/>
      <c r="AE17" s="60"/>
      <c r="AF17" s="60"/>
      <c r="AG17" s="60"/>
      <c r="AH17" s="60"/>
    </row>
    <row r="18" spans="2:34" ht="15.75">
      <c r="B18" s="16"/>
      <c r="C18" s="4" t="s">
        <v>43</v>
      </c>
      <c r="D18" s="109"/>
      <c r="E18" s="54">
        <v>0.258</v>
      </c>
      <c r="F18" s="54">
        <v>0.225</v>
      </c>
      <c r="G18" s="54">
        <v>0.216</v>
      </c>
      <c r="H18" s="54"/>
      <c r="I18" s="72"/>
      <c r="J18" s="83"/>
      <c r="K18" s="83"/>
      <c r="L18" s="83"/>
      <c r="M18" s="29"/>
      <c r="N18" s="55"/>
      <c r="O18" s="29"/>
      <c r="P18" s="29"/>
      <c r="Q18" s="29"/>
      <c r="R18" s="29"/>
      <c r="S18" s="60"/>
      <c r="T18" s="60"/>
      <c r="U18" s="60"/>
      <c r="V18" s="60"/>
      <c r="W18" s="60"/>
      <c r="X18" s="60"/>
      <c r="Y18" s="60"/>
      <c r="Z18" s="60"/>
      <c r="AA18" s="60"/>
      <c r="AB18" s="60"/>
      <c r="AC18" s="60"/>
      <c r="AD18" s="60"/>
      <c r="AE18" s="60"/>
      <c r="AF18" s="60"/>
      <c r="AG18" s="60"/>
      <c r="AH18" s="60"/>
    </row>
    <row r="19" spans="2:34" ht="15.75">
      <c r="B19" s="16"/>
      <c r="D19" s="109"/>
      <c r="E19" s="54"/>
      <c r="F19" s="54"/>
      <c r="G19" s="29"/>
      <c r="H19" s="54"/>
      <c r="I19" s="72"/>
      <c r="J19" s="117"/>
      <c r="K19" s="117"/>
      <c r="L19" s="117"/>
      <c r="M19" s="29"/>
      <c r="N19" s="55"/>
      <c r="O19" s="118"/>
      <c r="P19" s="118"/>
      <c r="Q19" s="118"/>
      <c r="R19" s="29"/>
      <c r="S19" s="60"/>
      <c r="T19" s="60"/>
      <c r="U19" s="60"/>
      <c r="V19" s="60"/>
      <c r="W19" s="60"/>
      <c r="X19" s="60"/>
      <c r="Y19" s="60"/>
      <c r="Z19" s="60"/>
      <c r="AA19" s="60"/>
      <c r="AB19" s="60"/>
      <c r="AC19" s="60"/>
      <c r="AD19" s="60"/>
      <c r="AE19" s="60"/>
      <c r="AF19" s="60"/>
      <c r="AG19" s="60"/>
      <c r="AH19" s="60"/>
    </row>
    <row r="20" spans="2:34" ht="15.75">
      <c r="B20" s="16" t="s">
        <v>47</v>
      </c>
      <c r="D20" s="109"/>
      <c r="E20" s="54"/>
      <c r="F20" s="54"/>
      <c r="G20" s="54"/>
      <c r="H20" s="54"/>
      <c r="I20" s="72"/>
      <c r="J20" s="117"/>
      <c r="K20" s="117"/>
      <c r="L20" s="117"/>
      <c r="M20" s="29"/>
      <c r="N20" s="55"/>
      <c r="O20" s="118"/>
      <c r="P20" s="118"/>
      <c r="Q20" s="118"/>
      <c r="R20" s="29"/>
      <c r="S20" s="60"/>
      <c r="T20" s="60"/>
      <c r="U20" s="60"/>
      <c r="V20" s="60"/>
      <c r="W20" s="60"/>
      <c r="X20" s="60"/>
      <c r="Y20" s="60"/>
      <c r="Z20" s="60"/>
      <c r="AA20" s="60"/>
      <c r="AB20" s="60"/>
      <c r="AC20" s="60"/>
      <c r="AD20" s="60"/>
      <c r="AE20" s="60"/>
      <c r="AF20" s="60"/>
      <c r="AG20" s="60"/>
      <c r="AH20" s="60"/>
    </row>
    <row r="21" spans="2:34" ht="15.75">
      <c r="B21" s="16"/>
      <c r="C21" s="4" t="s">
        <v>48</v>
      </c>
      <c r="D21" s="109"/>
      <c r="E21" s="54">
        <v>0.561</v>
      </c>
      <c r="F21" s="54">
        <v>0.528</v>
      </c>
      <c r="G21" s="54">
        <v>0</v>
      </c>
      <c r="H21" s="54"/>
      <c r="I21" s="72"/>
      <c r="J21" s="117"/>
      <c r="K21" s="117"/>
      <c r="L21" s="117"/>
      <c r="M21" s="29"/>
      <c r="N21" s="55"/>
      <c r="O21" s="118"/>
      <c r="P21" s="118"/>
      <c r="Q21" s="118"/>
      <c r="R21" s="29"/>
      <c r="S21" s="60"/>
      <c r="T21" s="60"/>
      <c r="U21" s="60"/>
      <c r="V21" s="60"/>
      <c r="W21" s="60"/>
      <c r="X21" s="60"/>
      <c r="Y21" s="60"/>
      <c r="Z21" s="60"/>
      <c r="AA21" s="60"/>
      <c r="AB21" s="60"/>
      <c r="AC21" s="60"/>
      <c r="AD21" s="60"/>
      <c r="AE21" s="60"/>
      <c r="AF21" s="60"/>
      <c r="AG21" s="60"/>
      <c r="AH21" s="60"/>
    </row>
    <row r="22" spans="2:34" ht="15.75">
      <c r="B22" s="16"/>
      <c r="C22" s="4" t="s">
        <v>49</v>
      </c>
      <c r="D22" s="109"/>
      <c r="E22" s="54">
        <v>0.461</v>
      </c>
      <c r="F22" s="54">
        <v>0.42800000000000005</v>
      </c>
      <c r="G22" s="54">
        <v>0.41900000000000004</v>
      </c>
      <c r="H22" s="54"/>
      <c r="I22" s="72"/>
      <c r="J22" s="75"/>
      <c r="K22" s="75"/>
      <c r="L22" s="75"/>
      <c r="M22" s="29"/>
      <c r="N22" s="55"/>
      <c r="O22" s="118"/>
      <c r="P22" s="118"/>
      <c r="Q22" s="118"/>
      <c r="R22" s="29"/>
      <c r="S22" s="60"/>
      <c r="T22" s="60"/>
      <c r="U22" s="60"/>
      <c r="V22" s="60"/>
      <c r="W22" s="60"/>
      <c r="X22" s="60"/>
      <c r="Y22" s="60"/>
      <c r="Z22" s="60"/>
      <c r="AA22" s="60"/>
      <c r="AB22" s="60"/>
      <c r="AC22" s="60"/>
      <c r="AD22" s="60"/>
      <c r="AE22" s="60"/>
      <c r="AF22" s="60"/>
      <c r="AG22" s="60"/>
      <c r="AH22" s="60"/>
    </row>
    <row r="23" spans="3:34" ht="15.75">
      <c r="C23" s="20" t="s">
        <v>44</v>
      </c>
      <c r="D23" s="109"/>
      <c r="E23" s="54">
        <v>0.438</v>
      </c>
      <c r="F23" s="54">
        <v>0.405</v>
      </c>
      <c r="G23" s="54">
        <v>0.396</v>
      </c>
      <c r="H23" s="54"/>
      <c r="I23" s="72"/>
      <c r="J23" s="75"/>
      <c r="K23" s="75"/>
      <c r="L23" s="75"/>
      <c r="M23" s="29"/>
      <c r="N23" s="55"/>
      <c r="O23" s="118"/>
      <c r="P23" s="118"/>
      <c r="Q23" s="118"/>
      <c r="R23" s="29"/>
      <c r="S23" s="60"/>
      <c r="T23" s="60"/>
      <c r="U23" s="60"/>
      <c r="V23" s="60"/>
      <c r="W23" s="60"/>
      <c r="X23" s="60"/>
      <c r="Y23" s="60"/>
      <c r="Z23" s="60"/>
      <c r="AA23" s="60"/>
      <c r="AB23" s="60"/>
      <c r="AC23" s="60"/>
      <c r="AD23" s="60"/>
      <c r="AE23" s="60"/>
      <c r="AF23" s="60"/>
      <c r="AG23" s="60"/>
      <c r="AH23" s="60"/>
    </row>
    <row r="24" spans="3:34" ht="15.75">
      <c r="C24" s="20" t="s">
        <v>45</v>
      </c>
      <c r="D24" s="109"/>
      <c r="E24" s="54">
        <v>0.343</v>
      </c>
      <c r="F24" s="54">
        <v>0.31</v>
      </c>
      <c r="G24" s="54">
        <v>0.30100000000000005</v>
      </c>
      <c r="H24" s="54"/>
      <c r="I24" s="72"/>
      <c r="J24" s="117"/>
      <c r="K24" s="117"/>
      <c r="L24" s="117"/>
      <c r="M24" s="29"/>
      <c r="N24" s="55"/>
      <c r="O24" s="118"/>
      <c r="P24" s="118"/>
      <c r="Q24" s="118"/>
      <c r="R24" s="29"/>
      <c r="S24" s="60"/>
      <c r="T24" s="60"/>
      <c r="U24" s="60"/>
      <c r="V24" s="60"/>
      <c r="W24" s="60"/>
      <c r="X24" s="60"/>
      <c r="Y24" s="60"/>
      <c r="Z24" s="60"/>
      <c r="AA24" s="60"/>
      <c r="AB24" s="60"/>
      <c r="AC24" s="60"/>
      <c r="AD24" s="60"/>
      <c r="AE24" s="60"/>
      <c r="AF24" s="60"/>
      <c r="AG24" s="60"/>
      <c r="AH24" s="60"/>
    </row>
    <row r="25" spans="3:34" ht="15.75">
      <c r="C25" s="94"/>
      <c r="D25" s="109"/>
      <c r="E25" s="81"/>
      <c r="F25" s="81"/>
      <c r="G25" s="126"/>
      <c r="H25" s="55"/>
      <c r="I25" s="72"/>
      <c r="J25" s="29"/>
      <c r="K25" s="29"/>
      <c r="L25" s="29"/>
      <c r="M25" s="29"/>
      <c r="N25" s="55"/>
      <c r="O25" s="54"/>
      <c r="P25" s="54"/>
      <c r="Q25" s="54"/>
      <c r="R25" s="54"/>
      <c r="S25" s="60"/>
      <c r="T25" s="60"/>
      <c r="U25" s="60"/>
      <c r="V25" s="60"/>
      <c r="W25" s="60"/>
      <c r="X25" s="60"/>
      <c r="Y25" s="60"/>
      <c r="Z25" s="60"/>
      <c r="AA25" s="60"/>
      <c r="AB25" s="60"/>
      <c r="AC25" s="60"/>
      <c r="AD25" s="60"/>
      <c r="AE25" s="60"/>
      <c r="AF25" s="60"/>
      <c r="AG25" s="60"/>
      <c r="AH25" s="60"/>
    </row>
    <row r="26" spans="1:34" ht="15.75">
      <c r="A26" s="16" t="s">
        <v>3</v>
      </c>
      <c r="D26" s="109"/>
      <c r="E26" s="81"/>
      <c r="F26" s="81"/>
      <c r="G26" s="81"/>
      <c r="H26" s="55"/>
      <c r="I26" s="72"/>
      <c r="J26" s="29"/>
      <c r="K26" s="29"/>
      <c r="L26" s="29"/>
      <c r="M26" s="29"/>
      <c r="N26" s="55"/>
      <c r="O26" s="29"/>
      <c r="P26" s="114"/>
      <c r="Q26" s="29"/>
      <c r="R26" s="29"/>
      <c r="S26" s="60"/>
      <c r="T26" s="60"/>
      <c r="U26" s="60"/>
      <c r="V26" s="60"/>
      <c r="W26" s="60"/>
      <c r="X26" s="60"/>
      <c r="Y26" s="60"/>
      <c r="Z26" s="60"/>
      <c r="AA26" s="60"/>
      <c r="AB26" s="60"/>
      <c r="AC26" s="60"/>
      <c r="AD26" s="60"/>
      <c r="AE26" s="60"/>
      <c r="AF26" s="60"/>
      <c r="AG26" s="60"/>
      <c r="AH26" s="60"/>
    </row>
    <row r="27" spans="2:34" ht="15.75">
      <c r="B27" s="16" t="s">
        <v>41</v>
      </c>
      <c r="D27" s="109"/>
      <c r="E27" s="29"/>
      <c r="F27" s="81"/>
      <c r="G27" s="29"/>
      <c r="H27" s="55"/>
      <c r="I27" s="72"/>
      <c r="J27" s="29"/>
      <c r="K27" s="29"/>
      <c r="L27" s="29"/>
      <c r="M27" s="29"/>
      <c r="N27" s="55"/>
      <c r="O27" s="29"/>
      <c r="P27" s="54"/>
      <c r="Q27" s="114"/>
      <c r="R27" s="29"/>
      <c r="S27" s="60"/>
      <c r="T27" s="60"/>
      <c r="U27" s="60"/>
      <c r="V27" s="60"/>
      <c r="W27" s="60"/>
      <c r="X27" s="60"/>
      <c r="Y27" s="60"/>
      <c r="Z27" s="60"/>
      <c r="AA27" s="60"/>
      <c r="AB27" s="60"/>
      <c r="AC27" s="60"/>
      <c r="AD27" s="60"/>
      <c r="AE27" s="60"/>
      <c r="AF27" s="60"/>
      <c r="AG27" s="60"/>
      <c r="AH27" s="60"/>
    </row>
    <row r="28" spans="2:34" ht="15.75">
      <c r="B28" s="16"/>
      <c r="C28" s="4" t="s">
        <v>48</v>
      </c>
      <c r="D28" s="109"/>
      <c r="E28" s="83">
        <v>0.489</v>
      </c>
      <c r="F28" s="83">
        <v>0.45599999999999996</v>
      </c>
      <c r="G28" s="83">
        <v>0</v>
      </c>
      <c r="H28" s="29"/>
      <c r="I28" s="72"/>
      <c r="J28" s="54">
        <v>0.338</v>
      </c>
      <c r="K28" s="54">
        <v>0.338</v>
      </c>
      <c r="L28" s="29">
        <v>0</v>
      </c>
      <c r="M28" s="29"/>
      <c r="N28" s="55"/>
      <c r="O28" s="54">
        <v>0.733</v>
      </c>
      <c r="P28" s="54">
        <v>0.574</v>
      </c>
      <c r="Q28" s="29">
        <v>0</v>
      </c>
      <c r="R28" s="29"/>
      <c r="S28" s="60"/>
      <c r="T28" s="60"/>
      <c r="U28" s="60"/>
      <c r="V28" s="60"/>
      <c r="W28" s="60"/>
      <c r="X28" s="60"/>
      <c r="Y28" s="60"/>
      <c r="Z28" s="60"/>
      <c r="AA28" s="60"/>
      <c r="AB28" s="60"/>
      <c r="AC28" s="60"/>
      <c r="AD28" s="60"/>
      <c r="AE28" s="60"/>
      <c r="AF28" s="60"/>
      <c r="AG28" s="60"/>
      <c r="AH28" s="60"/>
    </row>
    <row r="29" spans="2:34" ht="15.75">
      <c r="B29" s="16"/>
      <c r="C29" s="4" t="s">
        <v>49</v>
      </c>
      <c r="D29" s="109"/>
      <c r="E29" s="83">
        <v>0.436</v>
      </c>
      <c r="F29" s="83">
        <v>0.403</v>
      </c>
      <c r="G29" s="83">
        <v>0.394</v>
      </c>
      <c r="H29" s="29"/>
      <c r="I29" s="72"/>
      <c r="J29" s="54">
        <v>0.285</v>
      </c>
      <c r="K29" s="54">
        <v>0.285</v>
      </c>
      <c r="L29" s="54">
        <v>0.285</v>
      </c>
      <c r="M29" s="29"/>
      <c r="N29" s="55"/>
      <c r="O29" s="54">
        <v>0.733</v>
      </c>
      <c r="P29" s="54">
        <v>0.574</v>
      </c>
      <c r="Q29" s="54">
        <v>0.53</v>
      </c>
      <c r="R29" s="29"/>
      <c r="S29" s="60"/>
      <c r="T29" s="60"/>
      <c r="U29" s="60"/>
      <c r="V29" s="60"/>
      <c r="W29" s="60"/>
      <c r="X29" s="60"/>
      <c r="Y29" s="60"/>
      <c r="Z29" s="60"/>
      <c r="AA29" s="60"/>
      <c r="AB29" s="60"/>
      <c r="AC29" s="60"/>
      <c r="AD29" s="60"/>
      <c r="AE29" s="60"/>
      <c r="AF29" s="60"/>
      <c r="AG29" s="60"/>
      <c r="AH29" s="60"/>
    </row>
    <row r="30" spans="3:34" ht="15.75">
      <c r="C30" s="20" t="s">
        <v>44</v>
      </c>
      <c r="D30" s="109"/>
      <c r="E30" s="83">
        <v>0.4</v>
      </c>
      <c r="F30" s="83">
        <v>0.367</v>
      </c>
      <c r="G30" s="83">
        <v>0.35800000000000004</v>
      </c>
      <c r="H30" s="29"/>
      <c r="I30" s="72"/>
      <c r="J30" s="54">
        <v>0.249</v>
      </c>
      <c r="K30" s="54">
        <v>0.249</v>
      </c>
      <c r="L30" s="54">
        <v>0.249</v>
      </c>
      <c r="M30" s="29"/>
      <c r="N30" s="55"/>
      <c r="O30" s="54">
        <v>0.733</v>
      </c>
      <c r="P30" s="54">
        <v>0.574</v>
      </c>
      <c r="Q30" s="54">
        <v>0.53</v>
      </c>
      <c r="R30" s="29"/>
      <c r="S30" s="60"/>
      <c r="T30" s="60"/>
      <c r="U30" s="60"/>
      <c r="V30" s="60"/>
      <c r="W30" s="60"/>
      <c r="X30" s="60"/>
      <c r="Y30" s="60"/>
      <c r="Z30" s="60"/>
      <c r="AA30" s="60"/>
      <c r="AB30" s="60"/>
      <c r="AC30" s="60"/>
      <c r="AD30" s="60"/>
      <c r="AE30" s="60"/>
      <c r="AF30" s="60"/>
      <c r="AG30" s="60"/>
      <c r="AH30" s="60"/>
    </row>
    <row r="31" spans="3:34" ht="15.75">
      <c r="C31" s="20" t="s">
        <v>45</v>
      </c>
      <c r="D31" s="109"/>
      <c r="E31" s="83">
        <v>0.339</v>
      </c>
      <c r="F31" s="83">
        <v>0.30600000000000005</v>
      </c>
      <c r="G31" s="83">
        <v>0.29700000000000004</v>
      </c>
      <c r="H31" s="29"/>
      <c r="I31" s="72"/>
      <c r="J31" s="54">
        <v>0.188</v>
      </c>
      <c r="K31" s="54">
        <v>0.188</v>
      </c>
      <c r="L31" s="54">
        <v>0.188</v>
      </c>
      <c r="M31" s="29"/>
      <c r="N31" s="55"/>
      <c r="O31" s="54">
        <v>0.733</v>
      </c>
      <c r="P31" s="54">
        <v>0.574</v>
      </c>
      <c r="Q31" s="54">
        <v>0.53</v>
      </c>
      <c r="R31" s="29"/>
      <c r="S31" s="60"/>
      <c r="T31" s="60"/>
      <c r="U31" s="60"/>
      <c r="V31" s="60"/>
      <c r="W31" s="60"/>
      <c r="X31" s="60"/>
      <c r="Y31" s="60"/>
      <c r="Z31" s="60"/>
      <c r="AA31" s="60"/>
      <c r="AB31" s="60"/>
      <c r="AC31" s="60"/>
      <c r="AD31" s="60"/>
      <c r="AE31" s="60"/>
      <c r="AF31" s="60"/>
      <c r="AG31" s="60"/>
      <c r="AH31" s="60"/>
    </row>
    <row r="32" spans="4:34" ht="15.75">
      <c r="D32" s="109"/>
      <c r="E32" s="119"/>
      <c r="F32" s="120"/>
      <c r="G32" s="120"/>
      <c r="H32" s="73"/>
      <c r="I32" s="72"/>
      <c r="J32" s="74"/>
      <c r="K32" s="74"/>
      <c r="L32" s="74"/>
      <c r="M32" s="74"/>
      <c r="N32" s="55"/>
      <c r="O32" s="29"/>
      <c r="P32" s="29"/>
      <c r="Q32" s="29"/>
      <c r="R32" s="29"/>
      <c r="S32" s="60"/>
      <c r="T32" s="60"/>
      <c r="U32" s="60"/>
      <c r="V32" s="60"/>
      <c r="W32" s="60"/>
      <c r="X32" s="60"/>
      <c r="Y32" s="60"/>
      <c r="Z32" s="60"/>
      <c r="AA32" s="60"/>
      <c r="AB32" s="60"/>
      <c r="AC32" s="60"/>
      <c r="AD32" s="60"/>
      <c r="AE32" s="60"/>
      <c r="AF32" s="60"/>
      <c r="AG32" s="60"/>
      <c r="AH32" s="60"/>
    </row>
    <row r="33" spans="2:34" ht="15.75">
      <c r="B33" s="16" t="s">
        <v>50</v>
      </c>
      <c r="D33" s="109"/>
      <c r="E33" s="121"/>
      <c r="F33" s="121"/>
      <c r="G33" s="121"/>
      <c r="H33" s="73"/>
      <c r="I33" s="72"/>
      <c r="J33" s="74"/>
      <c r="K33" s="74"/>
      <c r="L33" s="74"/>
      <c r="M33" s="74"/>
      <c r="N33" s="55"/>
      <c r="O33" s="29"/>
      <c r="P33" s="29"/>
      <c r="Q33" s="29"/>
      <c r="R33" s="29"/>
      <c r="S33" s="60"/>
      <c r="T33" s="60"/>
      <c r="U33" s="60"/>
      <c r="V33" s="60"/>
      <c r="W33" s="60"/>
      <c r="X33" s="60"/>
      <c r="Y33" s="60"/>
      <c r="Z33" s="60"/>
      <c r="AA33" s="60"/>
      <c r="AB33" s="60"/>
      <c r="AC33" s="60"/>
      <c r="AD33" s="60"/>
      <c r="AE33" s="60"/>
      <c r="AF33" s="60"/>
      <c r="AG33" s="60"/>
      <c r="AH33" s="60"/>
    </row>
    <row r="34" spans="2:34" ht="15.75">
      <c r="B34" s="16"/>
      <c r="C34" s="4" t="s">
        <v>48</v>
      </c>
      <c r="D34" s="109"/>
      <c r="E34" s="83">
        <v>0.553</v>
      </c>
      <c r="F34" s="83">
        <v>0.52</v>
      </c>
      <c r="G34" s="83">
        <v>0</v>
      </c>
      <c r="H34" s="54"/>
      <c r="I34" s="72"/>
      <c r="J34" s="54">
        <v>0.402</v>
      </c>
      <c r="K34" s="54">
        <v>0.402</v>
      </c>
      <c r="L34" s="29">
        <v>0</v>
      </c>
      <c r="M34" s="54"/>
      <c r="N34" s="55"/>
      <c r="O34" s="54">
        <v>0.733</v>
      </c>
      <c r="P34" s="54">
        <v>0.574</v>
      </c>
      <c r="Q34" s="29">
        <v>0</v>
      </c>
      <c r="R34" s="29"/>
      <c r="S34" s="60"/>
      <c r="T34" s="60"/>
      <c r="U34" s="60"/>
      <c r="V34" s="60"/>
      <c r="W34" s="60"/>
      <c r="X34" s="60"/>
      <c r="Y34" s="60"/>
      <c r="Z34" s="60"/>
      <c r="AA34" s="60"/>
      <c r="AB34" s="60"/>
      <c r="AC34" s="60"/>
      <c r="AD34" s="60"/>
      <c r="AE34" s="60"/>
      <c r="AF34" s="60"/>
      <c r="AG34" s="60"/>
      <c r="AH34" s="60"/>
    </row>
    <row r="35" spans="2:34" ht="15.75">
      <c r="B35" s="16"/>
      <c r="C35" s="4" t="s">
        <v>49</v>
      </c>
      <c r="D35" s="109"/>
      <c r="E35" s="83">
        <v>0.483</v>
      </c>
      <c r="F35" s="83">
        <v>0.45</v>
      </c>
      <c r="G35" s="83">
        <v>0.441</v>
      </c>
      <c r="H35" s="54"/>
      <c r="I35" s="72"/>
      <c r="J35" s="54">
        <v>0.332</v>
      </c>
      <c r="K35" s="54">
        <v>0.332</v>
      </c>
      <c r="L35" s="54">
        <v>0.332</v>
      </c>
      <c r="M35" s="54"/>
      <c r="N35" s="55"/>
      <c r="O35" s="54">
        <v>0.733</v>
      </c>
      <c r="P35" s="54">
        <v>0.574</v>
      </c>
      <c r="Q35" s="54">
        <v>0.53</v>
      </c>
      <c r="R35" s="29"/>
      <c r="S35" s="60"/>
      <c r="T35" s="60"/>
      <c r="U35" s="60"/>
      <c r="V35" s="60"/>
      <c r="W35" s="60"/>
      <c r="X35" s="60"/>
      <c r="Y35" s="60"/>
      <c r="Z35" s="60"/>
      <c r="AA35" s="60"/>
      <c r="AB35" s="60"/>
      <c r="AC35" s="60"/>
      <c r="AD35" s="60"/>
      <c r="AE35" s="60"/>
      <c r="AF35" s="60"/>
      <c r="AG35" s="60"/>
      <c r="AH35" s="60"/>
    </row>
    <row r="36" spans="3:34" ht="15.75">
      <c r="C36" s="20" t="s">
        <v>44</v>
      </c>
      <c r="D36" s="109"/>
      <c r="E36" s="83">
        <v>0.451</v>
      </c>
      <c r="F36" s="83">
        <v>0.41800000000000004</v>
      </c>
      <c r="G36" s="83">
        <v>0.40900000000000003</v>
      </c>
      <c r="H36" s="54"/>
      <c r="I36" s="72"/>
      <c r="J36" s="54">
        <v>0.3</v>
      </c>
      <c r="K36" s="54">
        <v>0.3</v>
      </c>
      <c r="L36" s="54">
        <v>0.3</v>
      </c>
      <c r="M36" s="54"/>
      <c r="N36" s="93"/>
      <c r="O36" s="54">
        <v>0.733</v>
      </c>
      <c r="P36" s="54">
        <v>0.574</v>
      </c>
      <c r="Q36" s="54">
        <v>0.53</v>
      </c>
      <c r="R36" s="29"/>
      <c r="S36" s="60"/>
      <c r="T36" s="60"/>
      <c r="U36" s="60"/>
      <c r="V36" s="60"/>
      <c r="W36" s="60"/>
      <c r="X36" s="60"/>
      <c r="Y36" s="60"/>
      <c r="Z36" s="60"/>
      <c r="AA36" s="60"/>
      <c r="AB36" s="60"/>
      <c r="AC36" s="60"/>
      <c r="AD36" s="60"/>
      <c r="AE36" s="60"/>
      <c r="AF36" s="60"/>
      <c r="AG36" s="60"/>
      <c r="AH36" s="60"/>
    </row>
    <row r="37" spans="3:34" ht="15.75">
      <c r="C37" s="20" t="s">
        <v>45</v>
      </c>
      <c r="D37" s="109"/>
      <c r="E37" s="83">
        <v>0.366</v>
      </c>
      <c r="F37" s="83">
        <v>0.33299999999999996</v>
      </c>
      <c r="G37" s="83">
        <v>0.324</v>
      </c>
      <c r="H37" s="54"/>
      <c r="I37" s="72"/>
      <c r="J37" s="54">
        <v>0.215</v>
      </c>
      <c r="K37" s="54">
        <v>0.215</v>
      </c>
      <c r="L37" s="54">
        <v>0.215</v>
      </c>
      <c r="M37" s="54"/>
      <c r="N37" s="93"/>
      <c r="O37" s="54">
        <v>0.733</v>
      </c>
      <c r="P37" s="54">
        <v>0.574</v>
      </c>
      <c r="Q37" s="54">
        <v>0.53</v>
      </c>
      <c r="R37" s="29"/>
      <c r="S37" s="60"/>
      <c r="T37" s="60"/>
      <c r="U37" s="60"/>
      <c r="V37" s="60"/>
      <c r="W37" s="60"/>
      <c r="X37" s="60"/>
      <c r="Y37" s="60"/>
      <c r="Z37" s="60"/>
      <c r="AA37" s="60"/>
      <c r="AB37" s="60"/>
      <c r="AC37" s="60"/>
      <c r="AD37" s="60"/>
      <c r="AE37" s="60"/>
      <c r="AF37" s="60"/>
      <c r="AG37" s="60"/>
      <c r="AH37" s="60"/>
    </row>
    <row r="38" spans="3:34" ht="15.75">
      <c r="C38" s="20"/>
      <c r="D38" s="109"/>
      <c r="E38" s="122"/>
      <c r="F38" s="122"/>
      <c r="G38" s="122"/>
      <c r="H38" s="55"/>
      <c r="I38" s="55"/>
      <c r="J38" s="29"/>
      <c r="K38" s="29"/>
      <c r="L38" s="29"/>
      <c r="M38" s="29"/>
      <c r="N38" s="55"/>
      <c r="O38" s="29"/>
      <c r="P38" s="29"/>
      <c r="Q38" s="29"/>
      <c r="R38" s="29"/>
      <c r="S38" s="60"/>
      <c r="T38" s="60"/>
      <c r="U38" s="60"/>
      <c r="V38" s="60"/>
      <c r="W38" s="60"/>
      <c r="X38" s="60"/>
      <c r="Y38" s="60"/>
      <c r="Z38" s="60"/>
      <c r="AA38" s="60"/>
      <c r="AB38" s="60"/>
      <c r="AC38" s="60"/>
      <c r="AD38" s="60"/>
      <c r="AE38" s="60"/>
      <c r="AF38" s="60"/>
      <c r="AG38" s="60"/>
      <c r="AH38" s="60"/>
    </row>
    <row r="39" spans="1:34" ht="15.75">
      <c r="A39" s="16" t="s">
        <v>7</v>
      </c>
      <c r="C39" s="18"/>
      <c r="D39" s="109"/>
      <c r="E39" s="60"/>
      <c r="F39" s="60"/>
      <c r="G39" s="60"/>
      <c r="H39" s="55"/>
      <c r="I39" s="55"/>
      <c r="J39" s="29"/>
      <c r="K39" s="29"/>
      <c r="L39" s="29"/>
      <c r="M39" s="29"/>
      <c r="N39" s="55"/>
      <c r="O39" s="29"/>
      <c r="P39" s="29"/>
      <c r="Q39" s="29"/>
      <c r="R39" s="29"/>
      <c r="S39" s="60"/>
      <c r="T39" s="60"/>
      <c r="U39" s="60"/>
      <c r="V39" s="60"/>
      <c r="W39" s="60"/>
      <c r="X39" s="60"/>
      <c r="Y39" s="60"/>
      <c r="Z39" s="60"/>
      <c r="AA39" s="60"/>
      <c r="AB39" s="60"/>
      <c r="AC39" s="60"/>
      <c r="AD39" s="60"/>
      <c r="AE39" s="60"/>
      <c r="AF39" s="60"/>
      <c r="AG39" s="60"/>
      <c r="AH39" s="60"/>
    </row>
    <row r="40" spans="2:34" ht="15.75">
      <c r="B40" s="16" t="s">
        <v>51</v>
      </c>
      <c r="D40" s="109"/>
      <c r="E40" s="60"/>
      <c r="F40" s="60"/>
      <c r="G40" s="60"/>
      <c r="H40" s="114"/>
      <c r="I40" s="55"/>
      <c r="J40" s="29"/>
      <c r="K40" s="29"/>
      <c r="L40" s="29"/>
      <c r="M40" s="29"/>
      <c r="N40" s="55"/>
      <c r="O40" s="29"/>
      <c r="P40" s="29"/>
      <c r="Q40" s="29"/>
      <c r="R40" s="29"/>
      <c r="S40" s="60"/>
      <c r="T40" s="60"/>
      <c r="U40" s="60"/>
      <c r="V40" s="60"/>
      <c r="W40" s="60"/>
      <c r="X40" s="60"/>
      <c r="Y40" s="60"/>
      <c r="Z40" s="60"/>
      <c r="AA40" s="60"/>
      <c r="AB40" s="60"/>
      <c r="AC40" s="60"/>
      <c r="AD40" s="60"/>
      <c r="AE40" s="60"/>
      <c r="AF40" s="60"/>
      <c r="AG40" s="60"/>
      <c r="AH40" s="60"/>
    </row>
    <row r="41" spans="2:34" ht="15.75">
      <c r="B41" s="16"/>
      <c r="C41" s="4" t="s">
        <v>52</v>
      </c>
      <c r="D41" s="109"/>
      <c r="E41" s="60"/>
      <c r="F41" s="60"/>
      <c r="G41" s="60"/>
      <c r="H41" s="114"/>
      <c r="I41" s="55"/>
      <c r="J41" s="54">
        <v>1.007</v>
      </c>
      <c r="K41" s="54">
        <v>0</v>
      </c>
      <c r="L41" s="54">
        <v>0</v>
      </c>
      <c r="M41" s="54">
        <v>0</v>
      </c>
      <c r="N41" s="55"/>
      <c r="O41" s="54">
        <v>0.733</v>
      </c>
      <c r="P41" s="54">
        <v>0</v>
      </c>
      <c r="Q41" s="54">
        <v>0</v>
      </c>
      <c r="R41" s="54">
        <v>0</v>
      </c>
      <c r="S41" s="60"/>
      <c r="T41" s="60"/>
      <c r="U41" s="60"/>
      <c r="V41" s="60"/>
      <c r="W41" s="60"/>
      <c r="X41" s="60"/>
      <c r="Y41" s="60"/>
      <c r="Z41" s="60"/>
      <c r="AA41" s="60"/>
      <c r="AB41" s="60"/>
      <c r="AC41" s="60"/>
      <c r="AD41" s="60"/>
      <c r="AE41" s="60"/>
      <c r="AF41" s="60"/>
      <c r="AG41" s="60"/>
      <c r="AH41" s="60"/>
    </row>
    <row r="42" spans="3:34" ht="15.75">
      <c r="C42" s="4" t="s">
        <v>53</v>
      </c>
      <c r="D42" s="109"/>
      <c r="E42" s="60"/>
      <c r="F42" s="60"/>
      <c r="G42" s="60"/>
      <c r="H42" s="114"/>
      <c r="I42" s="55"/>
      <c r="J42" s="54">
        <v>0.799</v>
      </c>
      <c r="K42" s="54">
        <v>0.799</v>
      </c>
      <c r="L42" s="54">
        <v>0</v>
      </c>
      <c r="M42" s="54">
        <v>0</v>
      </c>
      <c r="N42" s="55"/>
      <c r="O42" s="54">
        <v>0.733</v>
      </c>
      <c r="P42" s="54">
        <v>0.574</v>
      </c>
      <c r="Q42" s="54">
        <v>0</v>
      </c>
      <c r="R42" s="54">
        <v>0</v>
      </c>
      <c r="S42" s="60"/>
      <c r="T42" s="60"/>
      <c r="U42" s="60"/>
      <c r="V42" s="60"/>
      <c r="W42" s="60"/>
      <c r="X42" s="60"/>
      <c r="Y42" s="60"/>
      <c r="Z42" s="60"/>
      <c r="AA42" s="60"/>
      <c r="AB42" s="60"/>
      <c r="AC42" s="60"/>
      <c r="AD42" s="60"/>
      <c r="AE42" s="60"/>
      <c r="AF42" s="60"/>
      <c r="AG42" s="60"/>
      <c r="AH42" s="60"/>
    </row>
    <row r="43" spans="3:34" ht="15.75">
      <c r="C43" s="20" t="s">
        <v>45</v>
      </c>
      <c r="D43" s="109"/>
      <c r="E43" s="28"/>
      <c r="F43" s="28"/>
      <c r="G43" s="28"/>
      <c r="H43" s="114"/>
      <c r="I43" s="55"/>
      <c r="J43" s="54">
        <v>0.4</v>
      </c>
      <c r="K43" s="54">
        <v>0.4</v>
      </c>
      <c r="L43" s="54">
        <v>0.4</v>
      </c>
      <c r="M43" s="54">
        <v>0.4</v>
      </c>
      <c r="N43" s="55"/>
      <c r="O43" s="54">
        <v>0.733</v>
      </c>
      <c r="P43" s="54">
        <v>0.574</v>
      </c>
      <c r="Q43" s="54">
        <v>0.524</v>
      </c>
      <c r="R43" s="54">
        <v>0.40199999999999997</v>
      </c>
      <c r="S43" s="60"/>
      <c r="T43" s="60"/>
      <c r="U43" s="60"/>
      <c r="V43" s="60"/>
      <c r="W43" s="60"/>
      <c r="X43" s="60"/>
      <c r="Y43" s="60"/>
      <c r="Z43" s="60"/>
      <c r="AA43" s="60"/>
      <c r="AB43" s="60"/>
      <c r="AC43" s="60"/>
      <c r="AD43" s="60"/>
      <c r="AE43" s="60"/>
      <c r="AF43" s="60"/>
      <c r="AG43" s="60"/>
      <c r="AH43" s="60"/>
    </row>
    <row r="44" spans="4:106" ht="15.75">
      <c r="D44" s="109"/>
      <c r="E44" s="54"/>
      <c r="F44" s="29"/>
      <c r="G44" s="29"/>
      <c r="H44" s="105"/>
      <c r="I44" s="55"/>
      <c r="J44" s="29"/>
      <c r="K44" s="29"/>
      <c r="L44" s="29"/>
      <c r="M44" s="105"/>
      <c r="N44" s="55"/>
      <c r="O44" s="29"/>
      <c r="P44" s="29"/>
      <c r="Q44" s="29"/>
      <c r="R44" s="81"/>
      <c r="S44" s="60"/>
      <c r="T44" s="60"/>
      <c r="U44" s="60"/>
      <c r="V44" s="60"/>
      <c r="W44" s="60"/>
      <c r="X44" s="60"/>
      <c r="Y44" s="60"/>
      <c r="Z44" s="60"/>
      <c r="AA44" s="60"/>
      <c r="AB44" s="60"/>
      <c r="AC44" s="60"/>
      <c r="AD44" s="60"/>
      <c r="AE44" s="60"/>
      <c r="AF44" s="60"/>
      <c r="AG44" s="60"/>
      <c r="AH44" s="60"/>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row>
    <row r="45" spans="2:106" ht="15.75">
      <c r="B45" s="16" t="s">
        <v>54</v>
      </c>
      <c r="D45" s="109"/>
      <c r="E45" s="29"/>
      <c r="F45" s="29"/>
      <c r="G45" s="29"/>
      <c r="H45" s="55"/>
      <c r="I45" s="55"/>
      <c r="J45" s="29"/>
      <c r="K45" s="29"/>
      <c r="L45" s="29"/>
      <c r="M45" s="29"/>
      <c r="N45" s="55"/>
      <c r="O45" s="29"/>
      <c r="P45" s="29"/>
      <c r="Q45" s="29"/>
      <c r="R45" s="29"/>
      <c r="S45" s="60"/>
      <c r="T45" s="60"/>
      <c r="U45" s="60"/>
      <c r="V45" s="60"/>
      <c r="W45" s="60"/>
      <c r="X45" s="60"/>
      <c r="Y45" s="60"/>
      <c r="Z45" s="60"/>
      <c r="AA45" s="60"/>
      <c r="AB45" s="60"/>
      <c r="AC45" s="60"/>
      <c r="AD45" s="60"/>
      <c r="AE45" s="60"/>
      <c r="AF45" s="60"/>
      <c r="AG45" s="60"/>
      <c r="AH45" s="60"/>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row>
    <row r="46" spans="2:34" ht="15.75">
      <c r="B46" s="16"/>
      <c r="C46" s="4" t="s">
        <v>48</v>
      </c>
      <c r="D46" s="109"/>
      <c r="E46" s="54">
        <v>1.33</v>
      </c>
      <c r="F46" s="54">
        <v>1.2970000000000002</v>
      </c>
      <c r="G46" s="54">
        <v>0</v>
      </c>
      <c r="H46" s="54">
        <v>0</v>
      </c>
      <c r="I46" s="55"/>
      <c r="J46" s="54">
        <v>1.179</v>
      </c>
      <c r="K46" s="54">
        <v>1.179</v>
      </c>
      <c r="L46" s="54">
        <v>0</v>
      </c>
      <c r="M46" s="54">
        <v>0</v>
      </c>
      <c r="N46" s="55"/>
      <c r="O46" s="54">
        <v>0.733</v>
      </c>
      <c r="P46" s="54">
        <v>0.574</v>
      </c>
      <c r="Q46" s="54">
        <v>0</v>
      </c>
      <c r="R46" s="54">
        <v>0</v>
      </c>
      <c r="S46" s="60"/>
      <c r="T46" s="60"/>
      <c r="U46" s="60"/>
      <c r="V46" s="60"/>
      <c r="W46" s="60"/>
      <c r="X46" s="60"/>
      <c r="Y46" s="60"/>
      <c r="Z46" s="60"/>
      <c r="AA46" s="60"/>
      <c r="AB46" s="60"/>
      <c r="AC46" s="60"/>
      <c r="AD46" s="60"/>
      <c r="AE46" s="60"/>
      <c r="AF46" s="60"/>
      <c r="AG46" s="60"/>
      <c r="AH46" s="60"/>
    </row>
    <row r="47" spans="2:34" ht="15.75">
      <c r="B47" s="16"/>
      <c r="C47" s="4" t="s">
        <v>49</v>
      </c>
      <c r="D47" s="109"/>
      <c r="E47" s="54">
        <v>1.08</v>
      </c>
      <c r="F47" s="54">
        <v>1.0470000000000002</v>
      </c>
      <c r="G47" s="54">
        <v>1.0370000000000001</v>
      </c>
      <c r="H47" s="54">
        <v>0</v>
      </c>
      <c r="I47" s="55"/>
      <c r="J47" s="54">
        <v>0.929</v>
      </c>
      <c r="K47" s="54">
        <v>0.929</v>
      </c>
      <c r="L47" s="54">
        <v>0.929</v>
      </c>
      <c r="M47" s="54">
        <v>0</v>
      </c>
      <c r="N47" s="55"/>
      <c r="O47" s="54">
        <v>0.733</v>
      </c>
      <c r="P47" s="54">
        <v>0.574</v>
      </c>
      <c r="Q47" s="54">
        <v>0.524</v>
      </c>
      <c r="R47" s="54">
        <v>0</v>
      </c>
      <c r="S47" s="60"/>
      <c r="T47" s="60"/>
      <c r="U47" s="60"/>
      <c r="V47" s="60"/>
      <c r="W47" s="60"/>
      <c r="X47" s="60"/>
      <c r="Y47" s="60"/>
      <c r="Z47" s="60"/>
      <c r="AA47" s="60"/>
      <c r="AB47" s="60"/>
      <c r="AC47" s="60"/>
      <c r="AD47" s="60"/>
      <c r="AE47" s="60"/>
      <c r="AF47" s="60"/>
      <c r="AG47" s="60"/>
      <c r="AH47" s="60"/>
    </row>
    <row r="48" spans="3:34" ht="15.75">
      <c r="C48" s="20" t="s">
        <v>44</v>
      </c>
      <c r="D48" s="109"/>
      <c r="E48" s="54">
        <v>0.761</v>
      </c>
      <c r="F48" s="54">
        <v>0.728</v>
      </c>
      <c r="G48" s="54">
        <v>0.718</v>
      </c>
      <c r="H48" s="54">
        <v>0</v>
      </c>
      <c r="I48" s="55"/>
      <c r="J48" s="54">
        <v>0.61</v>
      </c>
      <c r="K48" s="54">
        <v>0.61</v>
      </c>
      <c r="L48" s="54">
        <v>0.61</v>
      </c>
      <c r="M48" s="54">
        <v>0</v>
      </c>
      <c r="N48" s="55"/>
      <c r="O48" s="54">
        <v>0.733</v>
      </c>
      <c r="P48" s="54">
        <v>0.574</v>
      </c>
      <c r="Q48" s="54">
        <v>0.524</v>
      </c>
      <c r="R48" s="54">
        <v>0</v>
      </c>
      <c r="S48" s="60"/>
      <c r="T48" s="60"/>
      <c r="U48" s="60"/>
      <c r="V48" s="60"/>
      <c r="W48" s="60"/>
      <c r="X48" s="60"/>
      <c r="Y48" s="60"/>
      <c r="Z48" s="60"/>
      <c r="AA48" s="60"/>
      <c r="AB48" s="60"/>
      <c r="AC48" s="60"/>
      <c r="AD48" s="60"/>
      <c r="AE48" s="60"/>
      <c r="AF48" s="60"/>
      <c r="AG48" s="60"/>
      <c r="AH48" s="60"/>
    </row>
    <row r="49" spans="3:34" ht="15.75">
      <c r="C49" s="20" t="s">
        <v>45</v>
      </c>
      <c r="D49" s="109"/>
      <c r="E49" s="54">
        <v>0.708</v>
      </c>
      <c r="F49" s="54">
        <v>0.675</v>
      </c>
      <c r="G49" s="54">
        <v>0.665</v>
      </c>
      <c r="H49" s="54">
        <v>0.64</v>
      </c>
      <c r="I49" s="55"/>
      <c r="J49" s="54">
        <v>0.557</v>
      </c>
      <c r="K49" s="54">
        <v>0.557</v>
      </c>
      <c r="L49" s="54">
        <v>0.557</v>
      </c>
      <c r="M49" s="54">
        <v>0.557</v>
      </c>
      <c r="N49" s="55"/>
      <c r="O49" s="54">
        <v>0.733</v>
      </c>
      <c r="P49" s="54">
        <v>0.574</v>
      </c>
      <c r="Q49" s="54">
        <v>0.524</v>
      </c>
      <c r="R49" s="54">
        <v>0.40199999999999997</v>
      </c>
      <c r="S49" s="60"/>
      <c r="T49" s="60"/>
      <c r="U49" s="60"/>
      <c r="V49" s="60"/>
      <c r="W49" s="60"/>
      <c r="X49" s="60"/>
      <c r="Y49" s="60"/>
      <c r="Z49" s="60"/>
      <c r="AA49" s="60"/>
      <c r="AB49" s="60"/>
      <c r="AC49" s="60"/>
      <c r="AD49" s="60"/>
      <c r="AE49" s="60"/>
      <c r="AF49" s="60"/>
      <c r="AG49" s="60"/>
      <c r="AH49" s="60"/>
    </row>
    <row r="50" spans="3:34" ht="15.75">
      <c r="C50" s="20"/>
      <c r="D50" s="109"/>
      <c r="E50" s="54"/>
      <c r="F50" s="54"/>
      <c r="G50" s="54"/>
      <c r="H50" s="54"/>
      <c r="I50" s="55"/>
      <c r="J50" s="83"/>
      <c r="K50" s="55"/>
      <c r="L50" s="55"/>
      <c r="M50" s="55"/>
      <c r="N50" s="55"/>
      <c r="O50" s="55"/>
      <c r="P50" s="55"/>
      <c r="Q50" s="60"/>
      <c r="R50" s="81"/>
      <c r="S50" s="60"/>
      <c r="T50" s="60"/>
      <c r="U50" s="60"/>
      <c r="V50" s="60"/>
      <c r="W50" s="60"/>
      <c r="X50" s="60"/>
      <c r="Y50" s="60"/>
      <c r="Z50" s="60"/>
      <c r="AA50" s="60"/>
      <c r="AB50" s="60"/>
      <c r="AC50" s="60"/>
      <c r="AD50" s="60"/>
      <c r="AE50" s="60"/>
      <c r="AF50" s="60"/>
      <c r="AG50" s="60"/>
      <c r="AH50" s="60"/>
    </row>
    <row r="51" spans="1:34" ht="15.75">
      <c r="A51" s="16" t="s">
        <v>55</v>
      </c>
      <c r="C51" s="18"/>
      <c r="D51" s="109"/>
      <c r="E51" s="83"/>
      <c r="F51" s="54"/>
      <c r="G51" s="54"/>
      <c r="H51" s="83"/>
      <c r="I51" s="55"/>
      <c r="J51" s="29"/>
      <c r="K51" s="29"/>
      <c r="L51" s="29"/>
      <c r="M51" s="29"/>
      <c r="N51" s="55"/>
      <c r="O51" s="29"/>
      <c r="P51" s="29"/>
      <c r="Q51" s="29"/>
      <c r="R51" s="29"/>
      <c r="S51" s="60"/>
      <c r="T51" s="60"/>
      <c r="U51" s="60"/>
      <c r="V51" s="60"/>
      <c r="W51" s="60"/>
      <c r="X51" s="60"/>
      <c r="Y51" s="60"/>
      <c r="Z51" s="60"/>
      <c r="AA51" s="60"/>
      <c r="AB51" s="60"/>
      <c r="AC51" s="60"/>
      <c r="AD51" s="60"/>
      <c r="AE51" s="60"/>
      <c r="AF51" s="60"/>
      <c r="AG51" s="60"/>
      <c r="AH51" s="60"/>
    </row>
    <row r="52" spans="2:34" ht="15.75">
      <c r="B52" s="16" t="s">
        <v>50</v>
      </c>
      <c r="D52" s="109"/>
      <c r="E52" s="29"/>
      <c r="F52" s="29"/>
      <c r="G52" s="29"/>
      <c r="H52" s="55"/>
      <c r="I52" s="55"/>
      <c r="J52" s="29"/>
      <c r="K52" s="29"/>
      <c r="L52" s="29"/>
      <c r="M52" s="29"/>
      <c r="N52" s="55"/>
      <c r="O52" s="29"/>
      <c r="P52" s="29"/>
      <c r="Q52" s="29"/>
      <c r="R52" s="29"/>
      <c r="S52" s="60"/>
      <c r="T52" s="60"/>
      <c r="U52" s="60"/>
      <c r="V52" s="60"/>
      <c r="W52" s="60"/>
      <c r="X52" s="60"/>
      <c r="Y52" s="60"/>
      <c r="Z52" s="60"/>
      <c r="AA52" s="60"/>
      <c r="AB52" s="60"/>
      <c r="AC52" s="60"/>
      <c r="AD52" s="60"/>
      <c r="AE52" s="60"/>
      <c r="AF52" s="60"/>
      <c r="AG52" s="60"/>
      <c r="AH52" s="60"/>
    </row>
    <row r="53" spans="3:34" ht="15.75">
      <c r="C53" s="4" t="s">
        <v>56</v>
      </c>
      <c r="D53" s="109"/>
      <c r="E53" s="83">
        <v>1.183</v>
      </c>
      <c r="F53" s="83">
        <v>1.15</v>
      </c>
      <c r="G53" s="83">
        <v>0</v>
      </c>
      <c r="H53" s="83">
        <v>0</v>
      </c>
      <c r="I53" s="55"/>
      <c r="J53" s="54">
        <v>1.032</v>
      </c>
      <c r="K53" s="54">
        <v>1.032</v>
      </c>
      <c r="L53" s="54">
        <v>0</v>
      </c>
      <c r="M53" s="54">
        <v>0</v>
      </c>
      <c r="N53" s="55"/>
      <c r="O53" s="54">
        <v>0.733</v>
      </c>
      <c r="P53" s="54">
        <v>0.574</v>
      </c>
      <c r="Q53" s="54">
        <v>0</v>
      </c>
      <c r="R53" s="29">
        <v>0</v>
      </c>
      <c r="S53" s="60"/>
      <c r="T53" s="60"/>
      <c r="U53" s="60"/>
      <c r="V53" s="60"/>
      <c r="W53" s="60"/>
      <c r="X53" s="60"/>
      <c r="Y53" s="60"/>
      <c r="Z53" s="60"/>
      <c r="AA53" s="60"/>
      <c r="AB53" s="60"/>
      <c r="AC53" s="60"/>
      <c r="AD53" s="60"/>
      <c r="AE53" s="60"/>
      <c r="AF53" s="60"/>
      <c r="AG53" s="60"/>
      <c r="AH53" s="60"/>
    </row>
    <row r="54" spans="3:34" ht="15.75">
      <c r="C54" s="4" t="s">
        <v>57</v>
      </c>
      <c r="D54" s="109"/>
      <c r="E54" s="83">
        <v>0.871</v>
      </c>
      <c r="F54" s="83">
        <v>0.838</v>
      </c>
      <c r="G54" s="83">
        <v>0.828</v>
      </c>
      <c r="H54" s="83">
        <v>0</v>
      </c>
      <c r="I54" s="55"/>
      <c r="J54" s="54">
        <v>0.72</v>
      </c>
      <c r="K54" s="54">
        <v>0.72</v>
      </c>
      <c r="L54" s="54">
        <v>0.72</v>
      </c>
      <c r="M54" s="54">
        <v>0</v>
      </c>
      <c r="N54" s="55"/>
      <c r="O54" s="54">
        <v>0.733</v>
      </c>
      <c r="P54" s="54">
        <v>0.574</v>
      </c>
      <c r="Q54" s="54">
        <v>0.524</v>
      </c>
      <c r="R54" s="29">
        <v>0</v>
      </c>
      <c r="S54" s="60"/>
      <c r="T54" s="60"/>
      <c r="U54" s="60"/>
      <c r="V54" s="60"/>
      <c r="W54" s="60"/>
      <c r="X54" s="60"/>
      <c r="Y54" s="60"/>
      <c r="Z54" s="60"/>
      <c r="AA54" s="60"/>
      <c r="AB54" s="60"/>
      <c r="AC54" s="60"/>
      <c r="AD54" s="60"/>
      <c r="AE54" s="60"/>
      <c r="AF54" s="60"/>
      <c r="AG54" s="60"/>
      <c r="AH54" s="60"/>
    </row>
    <row r="55" spans="3:34" ht="15.75">
      <c r="C55" s="20" t="s">
        <v>44</v>
      </c>
      <c r="D55" s="109"/>
      <c r="E55" s="83">
        <v>0.58</v>
      </c>
      <c r="F55" s="83">
        <v>0.5469999999999999</v>
      </c>
      <c r="G55" s="83">
        <v>0.5369999999999999</v>
      </c>
      <c r="H55" s="83">
        <v>0</v>
      </c>
      <c r="I55" s="55"/>
      <c r="J55" s="54">
        <v>0.429</v>
      </c>
      <c r="K55" s="54">
        <v>0.429</v>
      </c>
      <c r="L55" s="54">
        <v>0.429</v>
      </c>
      <c r="M55" s="54">
        <v>0</v>
      </c>
      <c r="N55" s="55"/>
      <c r="O55" s="54">
        <v>0.733</v>
      </c>
      <c r="P55" s="54">
        <v>0.574</v>
      </c>
      <c r="Q55" s="54">
        <v>0.524</v>
      </c>
      <c r="R55" s="29">
        <v>0</v>
      </c>
      <c r="S55" s="60"/>
      <c r="T55" s="60"/>
      <c r="U55" s="60"/>
      <c r="V55" s="60"/>
      <c r="W55" s="60"/>
      <c r="X55" s="60"/>
      <c r="Y55" s="60"/>
      <c r="Z55" s="60"/>
      <c r="AA55" s="60"/>
      <c r="AB55" s="60"/>
      <c r="AC55" s="60"/>
      <c r="AD55" s="60"/>
      <c r="AE55" s="60"/>
      <c r="AF55" s="60"/>
      <c r="AG55" s="60"/>
      <c r="AH55" s="60"/>
    </row>
    <row r="56" spans="3:34" ht="15.75">
      <c r="C56" s="20" t="s">
        <v>45</v>
      </c>
      <c r="D56" s="109"/>
      <c r="E56" s="83">
        <v>0.519</v>
      </c>
      <c r="F56" s="83">
        <v>0.486</v>
      </c>
      <c r="G56" s="83">
        <v>0.47600000000000003</v>
      </c>
      <c r="H56" s="83">
        <v>0.451</v>
      </c>
      <c r="I56" s="55"/>
      <c r="J56" s="54">
        <v>0.368</v>
      </c>
      <c r="K56" s="54">
        <v>0.368</v>
      </c>
      <c r="L56" s="54">
        <v>0.368</v>
      </c>
      <c r="M56" s="54">
        <v>0.368</v>
      </c>
      <c r="N56" s="55"/>
      <c r="O56" s="54">
        <v>0.733</v>
      </c>
      <c r="P56" s="54">
        <v>0.574</v>
      </c>
      <c r="Q56" s="54">
        <v>0.524</v>
      </c>
      <c r="R56" s="54">
        <v>0.40199999999999997</v>
      </c>
      <c r="S56" s="60"/>
      <c r="T56" s="60"/>
      <c r="U56" s="60"/>
      <c r="V56" s="60"/>
      <c r="W56" s="60"/>
      <c r="X56" s="60"/>
      <c r="Y56" s="60"/>
      <c r="Z56" s="60"/>
      <c r="AA56" s="60"/>
      <c r="AB56" s="60"/>
      <c r="AC56" s="60"/>
      <c r="AD56" s="60"/>
      <c r="AE56" s="60"/>
      <c r="AF56" s="60"/>
      <c r="AG56" s="60"/>
      <c r="AH56" s="60"/>
    </row>
    <row r="57" spans="3:34" ht="15">
      <c r="C57" s="20"/>
      <c r="D57" s="23"/>
      <c r="E57" s="23"/>
      <c r="F57" s="23"/>
      <c r="G57" s="17"/>
      <c r="H57" s="54"/>
      <c r="I57" s="54"/>
      <c r="J57" s="23"/>
      <c r="K57" s="23"/>
      <c r="L57" s="17"/>
      <c r="M57" s="54"/>
      <c r="N57" s="54"/>
      <c r="O57" s="23"/>
      <c r="P57" s="18"/>
      <c r="Q57" s="24"/>
      <c r="R57" s="81"/>
      <c r="S57" s="60"/>
      <c r="T57" s="60"/>
      <c r="U57" s="60"/>
      <c r="V57" s="60"/>
      <c r="W57" s="60"/>
      <c r="X57" s="60"/>
      <c r="Y57" s="60"/>
      <c r="Z57" s="60"/>
      <c r="AA57" s="60"/>
      <c r="AB57" s="60"/>
      <c r="AC57" s="60"/>
      <c r="AD57" s="60"/>
      <c r="AE57" s="60"/>
      <c r="AF57" s="60"/>
      <c r="AG57" s="60"/>
      <c r="AH57" s="60"/>
    </row>
    <row r="58" spans="1:35" ht="15.75">
      <c r="A58" s="16" t="s">
        <v>58</v>
      </c>
      <c r="C58" s="20"/>
      <c r="D58" s="83">
        <v>0.05</v>
      </c>
      <c r="E58" s="23"/>
      <c r="F58" s="23"/>
      <c r="G58" s="23"/>
      <c r="H58" s="23"/>
      <c r="I58" s="23"/>
      <c r="J58" s="54"/>
      <c r="K58" s="54"/>
      <c r="L58" s="54"/>
      <c r="M58" s="54"/>
      <c r="N58" s="54"/>
      <c r="O58" s="54"/>
      <c r="P58" s="23"/>
      <c r="Q58" s="18"/>
      <c r="R58" s="111"/>
      <c r="T58" s="60"/>
      <c r="U58" s="60"/>
      <c r="V58" s="60"/>
      <c r="W58" s="60"/>
      <c r="X58" s="60"/>
      <c r="Y58" s="60"/>
      <c r="Z58" s="60"/>
      <c r="AA58" s="60"/>
      <c r="AB58" s="60"/>
      <c r="AC58" s="60"/>
      <c r="AD58" s="60"/>
      <c r="AE58" s="60"/>
      <c r="AF58" s="60"/>
      <c r="AG58" s="60"/>
      <c r="AH58" s="60"/>
      <c r="AI58" s="60"/>
    </row>
    <row r="59" spans="3:35" ht="15">
      <c r="C59" s="20"/>
      <c r="D59" s="54"/>
      <c r="E59" s="23"/>
      <c r="F59" s="23"/>
      <c r="G59" s="23"/>
      <c r="H59" s="23"/>
      <c r="I59" s="23"/>
      <c r="J59" s="54"/>
      <c r="K59" s="54"/>
      <c r="L59" s="54"/>
      <c r="M59" s="54"/>
      <c r="N59" s="54"/>
      <c r="O59" s="54"/>
      <c r="P59" s="23"/>
      <c r="Q59" s="18"/>
      <c r="T59" s="60"/>
      <c r="U59" s="60"/>
      <c r="V59" s="60"/>
      <c r="W59" s="60"/>
      <c r="X59" s="60"/>
      <c r="Y59" s="60"/>
      <c r="Z59" s="60"/>
      <c r="AA59" s="60"/>
      <c r="AB59" s="60"/>
      <c r="AC59" s="60"/>
      <c r="AD59" s="60"/>
      <c r="AE59" s="60"/>
      <c r="AF59" s="60"/>
      <c r="AG59" s="60"/>
      <c r="AH59" s="60"/>
      <c r="AI59" s="60"/>
    </row>
    <row r="60" spans="1:35" ht="15.75">
      <c r="A60" s="16" t="s">
        <v>72</v>
      </c>
      <c r="C60" s="20"/>
      <c r="D60" s="54"/>
      <c r="E60" s="23"/>
      <c r="F60" s="23"/>
      <c r="G60" s="23"/>
      <c r="H60" s="23"/>
      <c r="I60" s="23"/>
      <c r="J60" s="23"/>
      <c r="K60" s="54"/>
      <c r="L60" s="54"/>
      <c r="M60" s="54"/>
      <c r="N60" s="54"/>
      <c r="O60" s="23"/>
      <c r="P60" s="23"/>
      <c r="Q60" s="18"/>
      <c r="T60" s="60"/>
      <c r="U60" s="60"/>
      <c r="V60" s="60"/>
      <c r="W60" s="60"/>
      <c r="X60" s="60"/>
      <c r="Y60" s="60"/>
      <c r="Z60" s="60"/>
      <c r="AA60" s="60"/>
      <c r="AB60" s="60"/>
      <c r="AC60" s="60"/>
      <c r="AD60" s="60"/>
      <c r="AE60" s="60"/>
      <c r="AF60" s="60"/>
      <c r="AG60" s="60"/>
      <c r="AH60" s="60"/>
      <c r="AI60" s="60"/>
    </row>
    <row r="61" spans="1:35" ht="15.75">
      <c r="A61" s="16"/>
      <c r="B61" s="16" t="s">
        <v>60</v>
      </c>
      <c r="C61" s="20"/>
      <c r="D61" s="54"/>
      <c r="F61" s="23"/>
      <c r="G61" s="23"/>
      <c r="H61" s="23"/>
      <c r="I61" s="23"/>
      <c r="J61" s="23"/>
      <c r="K61" s="54"/>
      <c r="L61" s="54"/>
      <c r="M61" s="54"/>
      <c r="N61" s="54"/>
      <c r="O61" s="23"/>
      <c r="P61" s="23"/>
      <c r="Q61" s="18"/>
      <c r="T61" s="60"/>
      <c r="U61" s="60"/>
      <c r="V61" s="60"/>
      <c r="W61" s="60"/>
      <c r="X61" s="60"/>
      <c r="Y61" s="60"/>
      <c r="Z61" s="60"/>
      <c r="AA61" s="60"/>
      <c r="AB61" s="60"/>
      <c r="AC61" s="60"/>
      <c r="AD61" s="60"/>
      <c r="AE61" s="60"/>
      <c r="AF61" s="60"/>
      <c r="AG61" s="60"/>
      <c r="AH61" s="60"/>
      <c r="AI61" s="60"/>
    </row>
    <row r="62" spans="1:35" ht="15.75">
      <c r="A62" s="16"/>
      <c r="B62" s="16"/>
      <c r="C62" s="20" t="s">
        <v>1</v>
      </c>
      <c r="D62" s="54">
        <v>0.4307960416529413</v>
      </c>
      <c r="F62" s="23"/>
      <c r="G62" s="23"/>
      <c r="H62" s="23"/>
      <c r="I62" s="23"/>
      <c r="J62" s="23"/>
      <c r="K62" s="54"/>
      <c r="L62" s="54"/>
      <c r="M62" s="54"/>
      <c r="N62" s="54"/>
      <c r="O62" s="23"/>
      <c r="P62" s="23"/>
      <c r="Q62" s="18"/>
      <c r="T62" s="60"/>
      <c r="U62" s="60"/>
      <c r="V62" s="60"/>
      <c r="W62" s="60"/>
      <c r="X62" s="60"/>
      <c r="Y62" s="60"/>
      <c r="Z62" s="60"/>
      <c r="AA62" s="60"/>
      <c r="AB62" s="60"/>
      <c r="AC62" s="60"/>
      <c r="AD62" s="60"/>
      <c r="AE62" s="60"/>
      <c r="AF62" s="60"/>
      <c r="AG62" s="60"/>
      <c r="AH62" s="60"/>
      <c r="AI62" s="60"/>
    </row>
    <row r="63" spans="1:35" ht="15.75">
      <c r="A63" s="16"/>
      <c r="B63" s="16"/>
      <c r="C63" s="20" t="s">
        <v>3</v>
      </c>
      <c r="D63" s="54">
        <v>1.2173778139909166</v>
      </c>
      <c r="F63" s="23"/>
      <c r="G63" s="23"/>
      <c r="H63" s="23"/>
      <c r="I63" s="23"/>
      <c r="J63" s="23"/>
      <c r="K63" s="54"/>
      <c r="L63" s="54"/>
      <c r="M63" s="54"/>
      <c r="N63" s="54"/>
      <c r="O63" s="23"/>
      <c r="P63" s="23"/>
      <c r="Q63" s="18"/>
      <c r="T63" s="60"/>
      <c r="U63" s="60"/>
      <c r="V63" s="60"/>
      <c r="W63" s="60"/>
      <c r="X63" s="60"/>
      <c r="Y63" s="60"/>
      <c r="Z63" s="60"/>
      <c r="AA63" s="60"/>
      <c r="AB63" s="60"/>
      <c r="AC63" s="60"/>
      <c r="AD63" s="60"/>
      <c r="AE63" s="60"/>
      <c r="AF63" s="60"/>
      <c r="AG63" s="60"/>
      <c r="AH63" s="60"/>
      <c r="AI63" s="60"/>
    </row>
    <row r="64" spans="1:35" ht="15.75">
      <c r="A64" s="16"/>
      <c r="B64" s="16"/>
      <c r="C64" s="20" t="s">
        <v>7</v>
      </c>
      <c r="D64" s="54">
        <v>1.9272222478627306</v>
      </c>
      <c r="F64" s="23"/>
      <c r="G64" s="23"/>
      <c r="H64" s="23"/>
      <c r="I64" s="23"/>
      <c r="J64" s="23"/>
      <c r="K64" s="54"/>
      <c r="L64" s="54"/>
      <c r="M64" s="54"/>
      <c r="N64" s="54"/>
      <c r="O64" s="23"/>
      <c r="P64" s="23"/>
      <c r="Q64" s="18"/>
      <c r="T64" s="60"/>
      <c r="U64" s="60"/>
      <c r="V64" s="60"/>
      <c r="W64" s="60"/>
      <c r="X64" s="60"/>
      <c r="Y64" s="60"/>
      <c r="Z64" s="60"/>
      <c r="AA64" s="60"/>
      <c r="AB64" s="60"/>
      <c r="AC64" s="60"/>
      <c r="AD64" s="60"/>
      <c r="AE64" s="60"/>
      <c r="AF64" s="60"/>
      <c r="AG64" s="60"/>
      <c r="AH64" s="60"/>
      <c r="AI64" s="60"/>
    </row>
    <row r="65" spans="1:35" ht="15.75">
      <c r="A65" s="16"/>
      <c r="B65" s="16" t="s">
        <v>61</v>
      </c>
      <c r="D65" s="54">
        <v>4.649819494584838</v>
      </c>
      <c r="F65" s="17"/>
      <c r="G65" s="17"/>
      <c r="H65" s="17"/>
      <c r="I65" s="18"/>
      <c r="J65" s="18"/>
      <c r="K65" s="29"/>
      <c r="L65" s="29"/>
      <c r="M65" s="55"/>
      <c r="N65" s="29"/>
      <c r="O65" s="18"/>
      <c r="P65" s="18"/>
      <c r="Q65" s="18"/>
      <c r="T65" s="60"/>
      <c r="U65" s="60"/>
      <c r="V65" s="60"/>
      <c r="W65" s="60"/>
      <c r="X65" s="60"/>
      <c r="Y65" s="60"/>
      <c r="Z65" s="60"/>
      <c r="AA65" s="60"/>
      <c r="AB65" s="60"/>
      <c r="AC65" s="60"/>
      <c r="AD65" s="60"/>
      <c r="AE65" s="60"/>
      <c r="AF65" s="60"/>
      <c r="AG65" s="60"/>
      <c r="AH65" s="60"/>
      <c r="AI65" s="60"/>
    </row>
    <row r="66" spans="1:35" ht="15.75">
      <c r="A66" s="16"/>
      <c r="B66" s="16"/>
      <c r="D66" s="54"/>
      <c r="F66" s="17"/>
      <c r="G66" s="17"/>
      <c r="H66" s="17"/>
      <c r="I66" s="18"/>
      <c r="J66" s="18"/>
      <c r="K66" s="29"/>
      <c r="L66" s="29"/>
      <c r="M66" s="112"/>
      <c r="N66" s="113"/>
      <c r="O66" s="18"/>
      <c r="P66" s="18"/>
      <c r="Q66" s="23"/>
      <c r="T66" s="60"/>
      <c r="U66" s="60"/>
      <c r="V66" s="60"/>
      <c r="W66" s="60"/>
      <c r="X66" s="60"/>
      <c r="Y66" s="60"/>
      <c r="Z66" s="60"/>
      <c r="AA66" s="60"/>
      <c r="AB66" s="60"/>
      <c r="AC66" s="60"/>
      <c r="AD66" s="60"/>
      <c r="AE66" s="60"/>
      <c r="AF66" s="60"/>
      <c r="AG66" s="60"/>
      <c r="AH66" s="60"/>
      <c r="AI66" s="60"/>
    </row>
    <row r="67" spans="1:35" ht="15.75">
      <c r="A67" s="16" t="s">
        <v>73</v>
      </c>
      <c r="B67" s="16"/>
      <c r="D67" s="54">
        <v>0.46</v>
      </c>
      <c r="F67" s="17"/>
      <c r="G67" s="17"/>
      <c r="H67" s="17"/>
      <c r="I67" s="18"/>
      <c r="J67" s="18"/>
      <c r="K67" s="29"/>
      <c r="L67" s="29"/>
      <c r="M67" s="55"/>
      <c r="N67" s="29"/>
      <c r="O67" s="18"/>
      <c r="P67" s="18"/>
      <c r="Q67" s="18"/>
      <c r="T67" s="60"/>
      <c r="U67" s="60"/>
      <c r="V67" s="60"/>
      <c r="W67" s="60"/>
      <c r="X67" s="60"/>
      <c r="Y67" s="60"/>
      <c r="Z67" s="60"/>
      <c r="AA67" s="60"/>
      <c r="AB67" s="60"/>
      <c r="AC67" s="60"/>
      <c r="AD67" s="60"/>
      <c r="AE67" s="60"/>
      <c r="AF67" s="60"/>
      <c r="AG67" s="60"/>
      <c r="AH67" s="60"/>
      <c r="AI67" s="60"/>
    </row>
    <row r="68" spans="1:34" ht="15.75">
      <c r="A68" s="16" t="s">
        <v>63</v>
      </c>
      <c r="B68" s="16"/>
      <c r="D68" s="54">
        <v>0.015</v>
      </c>
      <c r="E68" s="17"/>
      <c r="F68" s="17"/>
      <c r="G68" s="17"/>
      <c r="H68" s="18"/>
      <c r="I68" s="18"/>
      <c r="J68" s="29"/>
      <c r="K68" s="29"/>
      <c r="L68" s="29"/>
      <c r="M68" s="29"/>
      <c r="N68" s="18"/>
      <c r="O68" s="18"/>
      <c r="P68" s="18"/>
      <c r="S68" s="60"/>
      <c r="T68" s="60"/>
      <c r="U68" s="60"/>
      <c r="V68" s="60"/>
      <c r="W68" s="60"/>
      <c r="X68" s="60"/>
      <c r="Y68" s="60"/>
      <c r="Z68" s="60"/>
      <c r="AA68" s="60"/>
      <c r="AB68" s="60"/>
      <c r="AC68" s="60"/>
      <c r="AD68" s="60"/>
      <c r="AE68" s="60"/>
      <c r="AF68" s="60"/>
      <c r="AG68" s="60"/>
      <c r="AH68" s="60"/>
    </row>
    <row r="69" spans="1:34" ht="15.75">
      <c r="A69" s="16"/>
      <c r="B69" s="16"/>
      <c r="G69" s="17"/>
      <c r="H69" s="18"/>
      <c r="I69" s="18"/>
      <c r="J69" s="29"/>
      <c r="K69" s="29"/>
      <c r="L69" s="114"/>
      <c r="M69" s="114"/>
      <c r="N69" s="18"/>
      <c r="O69" s="18"/>
      <c r="P69" s="23"/>
      <c r="S69" s="60"/>
      <c r="T69" s="60"/>
      <c r="U69" s="60"/>
      <c r="V69" s="60"/>
      <c r="W69" s="60"/>
      <c r="X69" s="60"/>
      <c r="Y69" s="60"/>
      <c r="Z69" s="60"/>
      <c r="AA69" s="60"/>
      <c r="AB69" s="60"/>
      <c r="AC69" s="60"/>
      <c r="AD69" s="60"/>
      <c r="AE69" s="60"/>
      <c r="AF69" s="60"/>
      <c r="AG69" s="60"/>
      <c r="AH69" s="60"/>
    </row>
    <row r="70" spans="1:34" ht="16.5" thickBot="1">
      <c r="A70" s="32"/>
      <c r="B70" s="26"/>
      <c r="C70" s="26"/>
      <c r="D70" s="26"/>
      <c r="E70" s="26"/>
      <c r="F70" s="26"/>
      <c r="G70" s="26"/>
      <c r="H70" s="26"/>
      <c r="I70" s="18"/>
      <c r="J70" s="18"/>
      <c r="K70" s="17"/>
      <c r="L70" s="18"/>
      <c r="M70" s="18"/>
      <c r="N70" s="18"/>
      <c r="O70" s="18"/>
      <c r="S70" s="60"/>
      <c r="T70" s="60"/>
      <c r="U70" s="60"/>
      <c r="V70" s="60"/>
      <c r="W70" s="60"/>
      <c r="X70" s="60"/>
      <c r="Y70" s="60"/>
      <c r="Z70" s="60"/>
      <c r="AA70" s="60"/>
      <c r="AB70" s="60"/>
      <c r="AC70" s="60"/>
      <c r="AD70" s="60"/>
      <c r="AE70" s="60"/>
      <c r="AF70" s="60"/>
      <c r="AG70" s="60"/>
      <c r="AH70" s="60"/>
    </row>
    <row r="71" spans="1:34" ht="16.5" thickTop="1">
      <c r="A71" s="33"/>
      <c r="B71" s="34"/>
      <c r="C71" s="34"/>
      <c r="D71" s="17"/>
      <c r="E71" s="17"/>
      <c r="F71" s="17"/>
      <c r="G71" s="18"/>
      <c r="H71" s="18"/>
      <c r="I71" s="18"/>
      <c r="J71" s="18"/>
      <c r="K71" s="17"/>
      <c r="L71" s="18"/>
      <c r="M71" s="18"/>
      <c r="N71" s="18"/>
      <c r="O71" s="18"/>
      <c r="S71" s="60"/>
      <c r="T71" s="60"/>
      <c r="U71" s="60"/>
      <c r="V71" s="60"/>
      <c r="W71" s="60"/>
      <c r="X71" s="60"/>
      <c r="Y71" s="60"/>
      <c r="Z71" s="60"/>
      <c r="AA71" s="60"/>
      <c r="AB71" s="60"/>
      <c r="AC71" s="60"/>
      <c r="AD71" s="60"/>
      <c r="AE71" s="60"/>
      <c r="AF71" s="60"/>
      <c r="AG71" s="60"/>
      <c r="AH71" s="60"/>
    </row>
    <row r="72" spans="1:34" ht="15" customHeight="1">
      <c r="A72" s="31"/>
      <c r="D72" s="45"/>
      <c r="E72" s="17"/>
      <c r="F72" s="17"/>
      <c r="G72" s="18"/>
      <c r="H72" s="18"/>
      <c r="I72" s="18"/>
      <c r="J72" s="18"/>
      <c r="K72" s="17"/>
      <c r="L72" s="18"/>
      <c r="M72" s="18"/>
      <c r="N72" s="18"/>
      <c r="O72" s="18"/>
      <c r="S72" s="60"/>
      <c r="T72" s="60"/>
      <c r="U72" s="60"/>
      <c r="V72" s="60"/>
      <c r="W72" s="60"/>
      <c r="X72" s="60"/>
      <c r="Y72" s="60"/>
      <c r="Z72" s="60"/>
      <c r="AA72" s="60"/>
      <c r="AB72" s="60"/>
      <c r="AC72" s="60"/>
      <c r="AD72" s="60"/>
      <c r="AE72" s="60"/>
      <c r="AF72" s="60"/>
      <c r="AG72" s="60"/>
      <c r="AH72" s="60"/>
    </row>
    <row r="73" spans="1:34" ht="15.75">
      <c r="A73" s="31"/>
      <c r="C73" s="41"/>
      <c r="D73" s="45"/>
      <c r="E73" s="16" t="s">
        <v>14</v>
      </c>
      <c r="J73" s="16" t="s">
        <v>15</v>
      </c>
      <c r="O73" s="16" t="s">
        <v>16</v>
      </c>
      <c r="P73" s="18"/>
      <c r="Q73" s="18"/>
      <c r="R73" s="18"/>
      <c r="S73" s="60"/>
      <c r="T73" s="60"/>
      <c r="U73" s="60"/>
      <c r="V73" s="60"/>
      <c r="W73" s="60"/>
      <c r="X73" s="60"/>
      <c r="Y73" s="60"/>
      <c r="Z73" s="60"/>
      <c r="AA73" s="60"/>
      <c r="AB73" s="60"/>
      <c r="AC73" s="60"/>
      <c r="AD73" s="60"/>
      <c r="AE73" s="60"/>
      <c r="AF73" s="60"/>
      <c r="AG73" s="60"/>
      <c r="AH73" s="60"/>
    </row>
    <row r="74" spans="1:34" ht="15.75">
      <c r="A74" s="16"/>
      <c r="D74" s="23"/>
      <c r="E74" s="23"/>
      <c r="F74" s="23"/>
      <c r="G74" s="23"/>
      <c r="H74" s="23"/>
      <c r="I74" s="23"/>
      <c r="J74" s="23"/>
      <c r="K74" s="23"/>
      <c r="L74" s="23"/>
      <c r="M74" s="23"/>
      <c r="N74" s="23"/>
      <c r="O74" s="23"/>
      <c r="P74" s="23"/>
      <c r="Q74" s="23"/>
      <c r="R74" s="23"/>
      <c r="S74" s="60"/>
      <c r="T74" s="60"/>
      <c r="U74" s="60"/>
      <c r="V74" s="60"/>
      <c r="W74" s="60"/>
      <c r="X74" s="60"/>
      <c r="Y74" s="60"/>
      <c r="Z74" s="60"/>
      <c r="AA74" s="60"/>
      <c r="AB74" s="60"/>
      <c r="AC74" s="60"/>
      <c r="AD74" s="60"/>
      <c r="AE74" s="60"/>
      <c r="AF74" s="60"/>
      <c r="AG74" s="60"/>
      <c r="AH74" s="60"/>
    </row>
    <row r="75" spans="1:34" ht="15.75">
      <c r="A75" s="16"/>
      <c r="C75" s="41" t="s">
        <v>19</v>
      </c>
      <c r="D75" s="23"/>
      <c r="E75" s="12" t="s">
        <v>4</v>
      </c>
      <c r="F75" s="12" t="s">
        <v>5</v>
      </c>
      <c r="G75" s="12" t="s">
        <v>6</v>
      </c>
      <c r="H75" s="12" t="s">
        <v>0</v>
      </c>
      <c r="I75" s="12"/>
      <c r="J75" s="12" t="s">
        <v>4</v>
      </c>
      <c r="K75" s="12" t="s">
        <v>5</v>
      </c>
      <c r="L75" s="12" t="s">
        <v>6</v>
      </c>
      <c r="M75" s="12" t="s">
        <v>0</v>
      </c>
      <c r="N75" s="17"/>
      <c r="O75" s="12" t="s">
        <v>4</v>
      </c>
      <c r="P75" s="12" t="s">
        <v>5</v>
      </c>
      <c r="Q75" s="12" t="s">
        <v>6</v>
      </c>
      <c r="R75" s="12" t="s">
        <v>0</v>
      </c>
      <c r="S75" s="60"/>
      <c r="T75" s="60"/>
      <c r="U75" s="60"/>
      <c r="V75" s="60"/>
      <c r="W75" s="60"/>
      <c r="X75" s="60"/>
      <c r="Y75" s="60"/>
      <c r="Z75" s="60"/>
      <c r="AA75" s="60"/>
      <c r="AB75" s="60"/>
      <c r="AC75" s="60"/>
      <c r="AD75" s="60"/>
      <c r="AE75" s="60"/>
      <c r="AF75" s="60"/>
      <c r="AG75" s="60"/>
      <c r="AH75" s="60"/>
    </row>
    <row r="76" spans="1:34" ht="15.75">
      <c r="A76" s="16" t="s">
        <v>1</v>
      </c>
      <c r="D76" s="23"/>
      <c r="E76" s="59"/>
      <c r="F76" s="59"/>
      <c r="G76" s="59"/>
      <c r="H76" s="23"/>
      <c r="I76" s="23"/>
      <c r="J76" s="23"/>
      <c r="K76" s="23"/>
      <c r="L76" s="23"/>
      <c r="M76" s="23"/>
      <c r="N76" s="23"/>
      <c r="O76" s="23"/>
      <c r="P76" s="23"/>
      <c r="Q76" s="23"/>
      <c r="R76" s="23"/>
      <c r="S76" s="60"/>
      <c r="T76" s="60"/>
      <c r="U76" s="60"/>
      <c r="V76" s="60"/>
      <c r="W76" s="60"/>
      <c r="X76" s="60"/>
      <c r="Y76" s="60"/>
      <c r="Z76" s="60"/>
      <c r="AA76" s="60"/>
      <c r="AB76" s="60"/>
      <c r="AC76" s="60"/>
      <c r="AD76" s="60"/>
      <c r="AE76" s="60"/>
      <c r="AF76" s="60"/>
      <c r="AG76" s="60"/>
      <c r="AH76" s="60"/>
    </row>
    <row r="77" spans="2:34" ht="15.75">
      <c r="B77" s="16" t="s">
        <v>41</v>
      </c>
      <c r="D77" s="23"/>
      <c r="E77" s="54"/>
      <c r="F77" s="59"/>
      <c r="G77" s="59"/>
      <c r="H77" s="23"/>
      <c r="I77" s="23"/>
      <c r="J77" s="23"/>
      <c r="K77" s="23"/>
      <c r="L77" s="23"/>
      <c r="M77" s="23"/>
      <c r="N77" s="23"/>
      <c r="O77" s="23"/>
      <c r="P77" s="23"/>
      <c r="Q77" s="23"/>
      <c r="R77" s="23"/>
      <c r="S77" s="60"/>
      <c r="T77" s="60"/>
      <c r="U77" s="60"/>
      <c r="V77" s="60"/>
      <c r="W77" s="60"/>
      <c r="X77" s="60"/>
      <c r="Y77" s="60"/>
      <c r="Z77" s="60"/>
      <c r="AA77" s="60"/>
      <c r="AB77" s="60"/>
      <c r="AC77" s="60"/>
      <c r="AD77" s="60"/>
      <c r="AE77" s="60"/>
      <c r="AF77" s="60"/>
      <c r="AG77" s="60"/>
      <c r="AH77" s="60"/>
    </row>
    <row r="78" spans="3:34" ht="15">
      <c r="C78" s="4" t="s">
        <v>42</v>
      </c>
      <c r="D78" s="63"/>
      <c r="E78" s="54">
        <v>0.159</v>
      </c>
      <c r="F78" s="54">
        <v>0.126</v>
      </c>
      <c r="G78" s="54">
        <v>0</v>
      </c>
      <c r="H78" s="54"/>
      <c r="I78" s="54"/>
      <c r="J78" s="54">
        <v>0.029000000000000026</v>
      </c>
      <c r="K78" s="54">
        <v>0.029000000000000054</v>
      </c>
      <c r="L78" s="54">
        <v>0</v>
      </c>
      <c r="M78" s="54"/>
      <c r="N78" s="54"/>
      <c r="O78" s="54">
        <v>0.632</v>
      </c>
      <c r="P78" s="54">
        <v>0.473</v>
      </c>
      <c r="Q78" s="54">
        <v>0</v>
      </c>
      <c r="R78" s="54"/>
      <c r="S78" s="60"/>
      <c r="T78" s="60"/>
      <c r="U78" s="60"/>
      <c r="V78" s="60"/>
      <c r="W78" s="60"/>
      <c r="X78" s="60"/>
      <c r="Y78" s="60"/>
      <c r="Z78" s="60"/>
      <c r="AA78" s="60"/>
      <c r="AB78" s="60"/>
      <c r="AC78" s="60"/>
      <c r="AD78" s="60"/>
      <c r="AE78" s="60"/>
      <c r="AF78" s="60"/>
      <c r="AG78" s="60"/>
      <c r="AH78" s="60"/>
    </row>
    <row r="79" spans="3:34" ht="15">
      <c r="C79" s="4" t="s">
        <v>43</v>
      </c>
      <c r="D79" s="63"/>
      <c r="E79" s="54">
        <v>0.146</v>
      </c>
      <c r="F79" s="54">
        <v>0.113</v>
      </c>
      <c r="G79" s="54">
        <v>0.104</v>
      </c>
      <c r="H79" s="54"/>
      <c r="I79" s="54"/>
      <c r="J79" s="54">
        <v>0.015999999999999986</v>
      </c>
      <c r="K79" s="54">
        <v>0.015999999999999973</v>
      </c>
      <c r="L79" s="54">
        <v>0.015999999999999973</v>
      </c>
      <c r="M79" s="54"/>
      <c r="N79" s="54"/>
      <c r="O79" s="54">
        <v>0.632</v>
      </c>
      <c r="P79" s="54">
        <v>0.473</v>
      </c>
      <c r="Q79" s="54">
        <v>0.429</v>
      </c>
      <c r="R79" s="54"/>
      <c r="S79" s="60"/>
      <c r="T79" s="60"/>
      <c r="U79" s="60"/>
      <c r="V79" s="60"/>
      <c r="W79" s="60"/>
      <c r="X79" s="60"/>
      <c r="Y79" s="60"/>
      <c r="Z79" s="60"/>
      <c r="AA79" s="60"/>
      <c r="AB79" s="60"/>
      <c r="AC79" s="60"/>
      <c r="AD79" s="60"/>
      <c r="AE79" s="60"/>
      <c r="AF79" s="60"/>
      <c r="AG79" s="60"/>
      <c r="AH79" s="60"/>
    </row>
    <row r="80" spans="3:34" ht="15">
      <c r="C80" s="20" t="s">
        <v>44</v>
      </c>
      <c r="D80" s="63"/>
      <c r="E80" s="54">
        <v>0.143</v>
      </c>
      <c r="F80" s="54">
        <v>0.11</v>
      </c>
      <c r="G80" s="54">
        <v>0.101</v>
      </c>
      <c r="H80" s="54"/>
      <c r="I80" s="54"/>
      <c r="J80" s="54">
        <v>0.012999999999999984</v>
      </c>
      <c r="K80" s="54">
        <v>0.013000000000000025</v>
      </c>
      <c r="L80" s="54">
        <v>0.012999999999999984</v>
      </c>
      <c r="M80" s="54"/>
      <c r="N80" s="54"/>
      <c r="O80" s="54">
        <v>0.632</v>
      </c>
      <c r="P80" s="54">
        <v>0.473</v>
      </c>
      <c r="Q80" s="54">
        <v>0.429</v>
      </c>
      <c r="R80" s="54"/>
      <c r="S80" s="60"/>
      <c r="T80" s="60"/>
      <c r="U80" s="60"/>
      <c r="V80" s="60"/>
      <c r="W80" s="60"/>
      <c r="X80" s="60"/>
      <c r="Y80" s="60"/>
      <c r="Z80" s="60"/>
      <c r="AA80" s="60"/>
      <c r="AB80" s="60"/>
      <c r="AC80" s="60"/>
      <c r="AD80" s="60"/>
      <c r="AE80" s="60"/>
      <c r="AF80" s="60"/>
      <c r="AG80" s="60"/>
      <c r="AH80" s="60"/>
    </row>
    <row r="81" spans="3:34" ht="15">
      <c r="C81" s="20" t="s">
        <v>45</v>
      </c>
      <c r="D81" s="63"/>
      <c r="E81" s="54">
        <v>0.127</v>
      </c>
      <c r="F81" s="54">
        <v>0.094</v>
      </c>
      <c r="G81" s="54">
        <v>0.085</v>
      </c>
      <c r="H81" s="54"/>
      <c r="I81" s="54"/>
      <c r="J81" s="54">
        <v>-0.0030000000000000027</v>
      </c>
      <c r="K81" s="54">
        <v>-0.0030000000000000165</v>
      </c>
      <c r="L81" s="54">
        <v>-0.0030000000000000027</v>
      </c>
      <c r="M81" s="54"/>
      <c r="N81" s="54"/>
      <c r="O81" s="54">
        <v>0.632</v>
      </c>
      <c r="P81" s="54">
        <v>0.473</v>
      </c>
      <c r="Q81" s="54">
        <v>0.429</v>
      </c>
      <c r="R81" s="54"/>
      <c r="S81" s="60"/>
      <c r="T81" s="60"/>
      <c r="U81" s="60"/>
      <c r="V81" s="60"/>
      <c r="W81" s="60"/>
      <c r="X81" s="60"/>
      <c r="Y81" s="60"/>
      <c r="Z81" s="60"/>
      <c r="AA81" s="60"/>
      <c r="AB81" s="60"/>
      <c r="AC81" s="60"/>
      <c r="AD81" s="60"/>
      <c r="AE81" s="60"/>
      <c r="AF81" s="60"/>
      <c r="AG81" s="60"/>
      <c r="AH81" s="60"/>
    </row>
    <row r="82" spans="3:34" ht="15">
      <c r="C82" s="20"/>
      <c r="D82" s="63"/>
      <c r="E82" s="81"/>
      <c r="F82" s="81"/>
      <c r="G82" s="81"/>
      <c r="H82" s="54"/>
      <c r="I82" s="54"/>
      <c r="J82" s="54"/>
      <c r="K82" s="54"/>
      <c r="L82" s="54"/>
      <c r="M82" s="54"/>
      <c r="N82" s="54"/>
      <c r="O82" s="54"/>
      <c r="P82" s="54"/>
      <c r="Q82" s="54"/>
      <c r="R82" s="54"/>
      <c r="S82" s="60"/>
      <c r="T82" s="60"/>
      <c r="U82" s="60"/>
      <c r="V82" s="60"/>
      <c r="W82" s="60"/>
      <c r="X82" s="60"/>
      <c r="Y82" s="60"/>
      <c r="Z82" s="60"/>
      <c r="AA82" s="60"/>
      <c r="AB82" s="60"/>
      <c r="AC82" s="60"/>
      <c r="AD82" s="60"/>
      <c r="AE82" s="60"/>
      <c r="AF82" s="60"/>
      <c r="AG82" s="60"/>
      <c r="AH82" s="60"/>
    </row>
    <row r="83" spans="2:34" ht="15.75">
      <c r="B83" s="16" t="s">
        <v>46</v>
      </c>
      <c r="D83" s="63"/>
      <c r="E83" s="81"/>
      <c r="F83" s="81"/>
      <c r="G83" s="81"/>
      <c r="H83" s="54"/>
      <c r="I83" s="54"/>
      <c r="J83" s="54"/>
      <c r="K83" s="54"/>
      <c r="L83" s="54"/>
      <c r="M83" s="54"/>
      <c r="N83" s="54"/>
      <c r="O83" s="54"/>
      <c r="P83" s="54"/>
      <c r="Q83" s="54"/>
      <c r="R83" s="54"/>
      <c r="S83" s="60"/>
      <c r="T83" s="60"/>
      <c r="U83" s="60"/>
      <c r="V83" s="60"/>
      <c r="W83" s="60"/>
      <c r="X83" s="60"/>
      <c r="Y83" s="60"/>
      <c r="Z83" s="60"/>
      <c r="AA83" s="60"/>
      <c r="AB83" s="60"/>
      <c r="AC83" s="60"/>
      <c r="AD83" s="60"/>
      <c r="AE83" s="60"/>
      <c r="AF83" s="60"/>
      <c r="AG83" s="60"/>
      <c r="AH83" s="60"/>
    </row>
    <row r="84" spans="2:34" ht="15.75">
      <c r="B84" s="16"/>
      <c r="C84" s="4" t="s">
        <v>42</v>
      </c>
      <c r="D84" s="63"/>
      <c r="E84" s="54">
        <v>0.162</v>
      </c>
      <c r="F84" s="54">
        <v>0.129</v>
      </c>
      <c r="G84" s="54">
        <v>0</v>
      </c>
      <c r="H84" s="54"/>
      <c r="I84" s="54"/>
      <c r="J84" s="54"/>
      <c r="K84" s="54"/>
      <c r="L84" s="54"/>
      <c r="M84" s="54"/>
      <c r="N84" s="54"/>
      <c r="O84" s="54"/>
      <c r="P84" s="54"/>
      <c r="Q84" s="54"/>
      <c r="R84" s="54"/>
      <c r="S84" s="60"/>
      <c r="T84" s="60"/>
      <c r="U84" s="60"/>
      <c r="V84" s="60"/>
      <c r="W84" s="60"/>
      <c r="X84" s="60"/>
      <c r="Y84" s="60"/>
      <c r="Z84" s="60"/>
      <c r="AA84" s="60"/>
      <c r="AB84" s="60"/>
      <c r="AC84" s="60"/>
      <c r="AD84" s="60"/>
      <c r="AE84" s="60"/>
      <c r="AF84" s="60"/>
      <c r="AG84" s="60"/>
      <c r="AH84" s="60"/>
    </row>
    <row r="85" spans="2:34" ht="15.75">
      <c r="B85" s="16"/>
      <c r="C85" s="4" t="s">
        <v>43</v>
      </c>
      <c r="D85" s="63"/>
      <c r="E85" s="54">
        <v>0.16</v>
      </c>
      <c r="F85" s="54">
        <v>0.127</v>
      </c>
      <c r="G85" s="54">
        <v>0.118</v>
      </c>
      <c r="H85" s="54"/>
      <c r="I85" s="54"/>
      <c r="J85" s="54"/>
      <c r="K85" s="54"/>
      <c r="L85" s="54"/>
      <c r="M85" s="54"/>
      <c r="N85" s="54"/>
      <c r="O85" s="54"/>
      <c r="P85" s="54"/>
      <c r="Q85" s="54"/>
      <c r="R85" s="54"/>
      <c r="S85" s="60"/>
      <c r="T85" s="60"/>
      <c r="U85" s="60"/>
      <c r="V85" s="60"/>
      <c r="W85" s="60"/>
      <c r="X85" s="60"/>
      <c r="Y85" s="60"/>
      <c r="Z85" s="60"/>
      <c r="AA85" s="60"/>
      <c r="AB85" s="60"/>
      <c r="AC85" s="60"/>
      <c r="AD85" s="60"/>
      <c r="AE85" s="60"/>
      <c r="AF85" s="60"/>
      <c r="AG85" s="60"/>
      <c r="AH85" s="60"/>
    </row>
    <row r="86" spans="2:34" ht="15.75">
      <c r="B86" s="16"/>
      <c r="D86" s="63"/>
      <c r="E86" s="54"/>
      <c r="F86" s="54"/>
      <c r="G86" s="54"/>
      <c r="H86" s="54"/>
      <c r="I86" s="54"/>
      <c r="J86" s="54"/>
      <c r="K86" s="54"/>
      <c r="L86" s="54"/>
      <c r="M86" s="54"/>
      <c r="N86" s="54"/>
      <c r="O86" s="54"/>
      <c r="P86" s="54"/>
      <c r="Q86" s="54"/>
      <c r="R86" s="54"/>
      <c r="S86" s="60"/>
      <c r="T86" s="60"/>
      <c r="U86" s="60"/>
      <c r="V86" s="60"/>
      <c r="W86" s="60"/>
      <c r="X86" s="60"/>
      <c r="Y86" s="60"/>
      <c r="Z86" s="60"/>
      <c r="AA86" s="60"/>
      <c r="AB86" s="60"/>
      <c r="AC86" s="60"/>
      <c r="AD86" s="60"/>
      <c r="AE86" s="60"/>
      <c r="AF86" s="60"/>
      <c r="AG86" s="60"/>
      <c r="AH86" s="60"/>
    </row>
    <row r="87" spans="2:34" ht="15.75">
      <c r="B87" s="16" t="s">
        <v>47</v>
      </c>
      <c r="D87" s="63"/>
      <c r="E87" s="54"/>
      <c r="F87" s="54"/>
      <c r="G87" s="54"/>
      <c r="H87" s="54"/>
      <c r="I87" s="54"/>
      <c r="J87" s="54"/>
      <c r="K87" s="54"/>
      <c r="L87" s="54"/>
      <c r="M87" s="54"/>
      <c r="N87" s="54"/>
      <c r="O87" s="54"/>
      <c r="P87" s="54"/>
      <c r="Q87" s="54"/>
      <c r="R87" s="54"/>
      <c r="S87" s="60"/>
      <c r="T87" s="60"/>
      <c r="U87" s="60"/>
      <c r="V87" s="60"/>
      <c r="W87" s="60"/>
      <c r="X87" s="60"/>
      <c r="Y87" s="60"/>
      <c r="Z87" s="60"/>
      <c r="AA87" s="60"/>
      <c r="AB87" s="60"/>
      <c r="AC87" s="60"/>
      <c r="AD87" s="60"/>
      <c r="AE87" s="60"/>
      <c r="AF87" s="60"/>
      <c r="AG87" s="60"/>
      <c r="AH87" s="60"/>
    </row>
    <row r="88" spans="2:34" ht="15.75">
      <c r="B88" s="16"/>
      <c r="C88" s="4" t="s">
        <v>48</v>
      </c>
      <c r="D88" s="63"/>
      <c r="E88" s="54">
        <v>0.463</v>
      </c>
      <c r="F88" s="54">
        <v>0.43</v>
      </c>
      <c r="G88" s="54">
        <v>0</v>
      </c>
      <c r="H88" s="54"/>
      <c r="I88" s="54"/>
      <c r="J88" s="54"/>
      <c r="K88" s="54"/>
      <c r="L88" s="54"/>
      <c r="M88" s="54"/>
      <c r="N88" s="54"/>
      <c r="O88" s="54"/>
      <c r="P88" s="54"/>
      <c r="Q88" s="54"/>
      <c r="R88" s="54"/>
      <c r="S88" s="60"/>
      <c r="T88" s="60"/>
      <c r="U88" s="60"/>
      <c r="V88" s="60"/>
      <c r="W88" s="60"/>
      <c r="X88" s="60"/>
      <c r="Y88" s="60"/>
      <c r="Z88" s="60"/>
      <c r="AA88" s="60"/>
      <c r="AB88" s="60"/>
      <c r="AC88" s="60"/>
      <c r="AD88" s="60"/>
      <c r="AE88" s="60"/>
      <c r="AF88" s="60"/>
      <c r="AG88" s="60"/>
      <c r="AH88" s="60"/>
    </row>
    <row r="89" spans="2:34" ht="15.75">
      <c r="B89" s="16"/>
      <c r="C89" s="4" t="s">
        <v>49</v>
      </c>
      <c r="D89" s="63"/>
      <c r="E89" s="54">
        <v>0.363</v>
      </c>
      <c r="F89" s="54">
        <v>0.33</v>
      </c>
      <c r="G89" s="54">
        <v>0.321</v>
      </c>
      <c r="H89" s="54"/>
      <c r="I89" s="54"/>
      <c r="J89" s="54"/>
      <c r="K89" s="54"/>
      <c r="L89" s="54"/>
      <c r="M89" s="54"/>
      <c r="N89" s="54"/>
      <c r="O89" s="54"/>
      <c r="P89" s="54"/>
      <c r="Q89" s="54"/>
      <c r="R89" s="54"/>
      <c r="S89" s="60"/>
      <c r="T89" s="60"/>
      <c r="U89" s="60"/>
      <c r="V89" s="60"/>
      <c r="W89" s="60"/>
      <c r="X89" s="60"/>
      <c r="Y89" s="60"/>
      <c r="Z89" s="60"/>
      <c r="AA89" s="60"/>
      <c r="AB89" s="60"/>
      <c r="AC89" s="60"/>
      <c r="AD89" s="60"/>
      <c r="AE89" s="60"/>
      <c r="AF89" s="60"/>
      <c r="AG89" s="60"/>
      <c r="AH89" s="60"/>
    </row>
    <row r="90" spans="3:34" ht="15">
      <c r="C90" s="20" t="s">
        <v>44</v>
      </c>
      <c r="D90" s="63"/>
      <c r="E90" s="54">
        <v>0.34</v>
      </c>
      <c r="F90" s="54">
        <v>0.307</v>
      </c>
      <c r="G90" s="54">
        <v>0.298</v>
      </c>
      <c r="H90" s="54"/>
      <c r="I90" s="54"/>
      <c r="J90" s="54"/>
      <c r="K90" s="54"/>
      <c r="L90" s="54"/>
      <c r="M90" s="54"/>
      <c r="N90" s="54"/>
      <c r="O90" s="54"/>
      <c r="P90" s="54"/>
      <c r="Q90" s="54"/>
      <c r="R90" s="54"/>
      <c r="S90" s="60"/>
      <c r="T90" s="60"/>
      <c r="U90" s="60"/>
      <c r="V90" s="60"/>
      <c r="W90" s="60"/>
      <c r="X90" s="60"/>
      <c r="Y90" s="60"/>
      <c r="Z90" s="60"/>
      <c r="AA90" s="60"/>
      <c r="AB90" s="60"/>
      <c r="AC90" s="60"/>
      <c r="AD90" s="60"/>
      <c r="AE90" s="60"/>
      <c r="AF90" s="60"/>
      <c r="AG90" s="60"/>
      <c r="AH90" s="60"/>
    </row>
    <row r="91" spans="3:34" ht="15">
      <c r="C91" s="20" t="s">
        <v>45</v>
      </c>
      <c r="D91" s="63"/>
      <c r="E91" s="54">
        <v>0.245</v>
      </c>
      <c r="F91" s="54">
        <v>0.212</v>
      </c>
      <c r="G91" s="54">
        <v>0.203</v>
      </c>
      <c r="H91" s="54"/>
      <c r="I91" s="54"/>
      <c r="J91" s="54"/>
      <c r="K91" s="54"/>
      <c r="L91" s="54"/>
      <c r="M91" s="54"/>
      <c r="N91" s="54"/>
      <c r="O91" s="54"/>
      <c r="P91" s="54"/>
      <c r="Q91" s="54"/>
      <c r="R91" s="54"/>
      <c r="S91" s="60"/>
      <c r="T91" s="60"/>
      <c r="U91" s="60"/>
      <c r="V91" s="60"/>
      <c r="W91" s="60"/>
      <c r="X91" s="60"/>
      <c r="Y91" s="60"/>
      <c r="Z91" s="60"/>
      <c r="AA91" s="60"/>
      <c r="AB91" s="60"/>
      <c r="AC91" s="60"/>
      <c r="AD91" s="60"/>
      <c r="AE91" s="60"/>
      <c r="AF91" s="60"/>
      <c r="AG91" s="60"/>
      <c r="AH91" s="60"/>
    </row>
    <row r="92" spans="2:34" ht="15.75">
      <c r="B92" s="30"/>
      <c r="C92" s="20"/>
      <c r="D92" s="54"/>
      <c r="E92" s="54"/>
      <c r="F92" s="54"/>
      <c r="G92" s="54"/>
      <c r="H92" s="54"/>
      <c r="I92" s="54"/>
      <c r="J92" s="54"/>
      <c r="K92" s="54"/>
      <c r="L92" s="54"/>
      <c r="M92" s="54"/>
      <c r="N92" s="54"/>
      <c r="O92" s="54"/>
      <c r="P92" s="54"/>
      <c r="Q92" s="54"/>
      <c r="R92" s="54"/>
      <c r="S92" s="60"/>
      <c r="T92" s="60"/>
      <c r="U92" s="60"/>
      <c r="V92" s="60"/>
      <c r="W92" s="60"/>
      <c r="X92" s="60"/>
      <c r="Y92" s="60"/>
      <c r="Z92" s="60"/>
      <c r="AA92" s="60"/>
      <c r="AB92" s="60"/>
      <c r="AC92" s="60"/>
      <c r="AD92" s="60"/>
      <c r="AE92" s="60"/>
      <c r="AF92" s="60"/>
      <c r="AG92" s="60"/>
      <c r="AH92" s="60"/>
    </row>
    <row r="93" spans="1:34" ht="15.75">
      <c r="A93" s="16" t="s">
        <v>3</v>
      </c>
      <c r="D93" s="54"/>
      <c r="E93" s="54"/>
      <c r="F93" s="54"/>
      <c r="G93" s="54"/>
      <c r="H93" s="54"/>
      <c r="I93" s="54"/>
      <c r="J93" s="54"/>
      <c r="K93" s="54"/>
      <c r="L93" s="54"/>
      <c r="M93" s="54"/>
      <c r="N93" s="54"/>
      <c r="O93" s="54"/>
      <c r="P93" s="54"/>
      <c r="Q93" s="54"/>
      <c r="R93" s="54"/>
      <c r="S93" s="60"/>
      <c r="T93" s="60"/>
      <c r="U93" s="60"/>
      <c r="V93" s="60"/>
      <c r="W93" s="60"/>
      <c r="X93" s="60"/>
      <c r="Y93" s="60"/>
      <c r="Z93" s="60"/>
      <c r="AA93" s="60"/>
      <c r="AB93" s="60"/>
      <c r="AC93" s="60"/>
      <c r="AD93" s="60"/>
      <c r="AE93" s="60"/>
      <c r="AF93" s="60"/>
      <c r="AG93" s="60"/>
      <c r="AH93" s="60"/>
    </row>
    <row r="94" spans="2:34" ht="15.75">
      <c r="B94" s="16" t="s">
        <v>41</v>
      </c>
      <c r="D94" s="54"/>
      <c r="E94" s="54"/>
      <c r="F94" s="54"/>
      <c r="G94" s="54"/>
      <c r="H94" s="54"/>
      <c r="I94" s="54"/>
      <c r="J94" s="54"/>
      <c r="K94" s="54"/>
      <c r="L94" s="54"/>
      <c r="M94" s="54"/>
      <c r="N94" s="54"/>
      <c r="O94" s="54"/>
      <c r="P94" s="54"/>
      <c r="Q94" s="54"/>
      <c r="R94" s="54"/>
      <c r="S94" s="60"/>
      <c r="T94" s="60"/>
      <c r="U94" s="60"/>
      <c r="V94" s="60"/>
      <c r="W94" s="60"/>
      <c r="X94" s="60"/>
      <c r="Y94" s="60"/>
      <c r="Z94" s="60"/>
      <c r="AA94" s="60"/>
      <c r="AB94" s="60"/>
      <c r="AC94" s="60"/>
      <c r="AD94" s="60"/>
      <c r="AE94" s="60"/>
      <c r="AF94" s="60"/>
      <c r="AG94" s="60"/>
      <c r="AH94" s="60"/>
    </row>
    <row r="95" spans="2:34" ht="15.75">
      <c r="B95" s="16"/>
      <c r="C95" s="4" t="s">
        <v>48</v>
      </c>
      <c r="D95" s="63"/>
      <c r="E95" s="54">
        <v>0.356</v>
      </c>
      <c r="F95" s="54">
        <v>0.32299999999999995</v>
      </c>
      <c r="G95" s="54">
        <v>0</v>
      </c>
      <c r="H95" s="54"/>
      <c r="I95" s="54"/>
      <c r="J95" s="54">
        <v>0.226</v>
      </c>
      <c r="K95" s="54">
        <v>0.226</v>
      </c>
      <c r="L95" s="54">
        <v>0</v>
      </c>
      <c r="M95" s="54"/>
      <c r="N95" s="54"/>
      <c r="O95" s="54">
        <v>0.632</v>
      </c>
      <c r="P95" s="54">
        <v>0.473</v>
      </c>
      <c r="Q95" s="54">
        <v>0</v>
      </c>
      <c r="R95" s="54"/>
      <c r="S95" s="60"/>
      <c r="T95" s="60"/>
      <c r="U95" s="60"/>
      <c r="V95" s="60"/>
      <c r="W95" s="60"/>
      <c r="X95" s="60"/>
      <c r="Y95" s="60"/>
      <c r="Z95" s="60"/>
      <c r="AA95" s="60"/>
      <c r="AB95" s="60"/>
      <c r="AC95" s="60"/>
      <c r="AD95" s="60"/>
      <c r="AE95" s="60"/>
      <c r="AF95" s="60"/>
      <c r="AG95" s="60"/>
      <c r="AH95" s="60"/>
    </row>
    <row r="96" spans="2:34" ht="15.75">
      <c r="B96" s="16"/>
      <c r="C96" s="4" t="s">
        <v>49</v>
      </c>
      <c r="D96" s="63"/>
      <c r="E96" s="54">
        <v>0.303</v>
      </c>
      <c r="F96" s="54">
        <v>0.27</v>
      </c>
      <c r="G96" s="54">
        <v>0.261</v>
      </c>
      <c r="H96" s="54"/>
      <c r="I96" s="54"/>
      <c r="J96" s="54">
        <v>0.173</v>
      </c>
      <c r="K96" s="54">
        <v>0.173</v>
      </c>
      <c r="L96" s="54">
        <v>0.173</v>
      </c>
      <c r="M96" s="54"/>
      <c r="N96" s="54"/>
      <c r="O96" s="54">
        <v>0.632</v>
      </c>
      <c r="P96" s="54">
        <v>0.473</v>
      </c>
      <c r="Q96" s="54">
        <v>0.429</v>
      </c>
      <c r="R96" s="54"/>
      <c r="S96" s="60"/>
      <c r="T96" s="60"/>
      <c r="U96" s="60"/>
      <c r="V96" s="60"/>
      <c r="W96" s="60"/>
      <c r="X96" s="60"/>
      <c r="Y96" s="60"/>
      <c r="Z96" s="60"/>
      <c r="AA96" s="60"/>
      <c r="AB96" s="60"/>
      <c r="AC96" s="60"/>
      <c r="AD96" s="60"/>
      <c r="AE96" s="60"/>
      <c r="AF96" s="60"/>
      <c r="AG96" s="60"/>
      <c r="AH96" s="60"/>
    </row>
    <row r="97" spans="3:34" ht="15">
      <c r="C97" s="20" t="s">
        <v>44</v>
      </c>
      <c r="D97" s="63"/>
      <c r="E97" s="54">
        <v>0.267</v>
      </c>
      <c r="F97" s="54">
        <v>0.23399999999999999</v>
      </c>
      <c r="G97" s="54">
        <v>0.225</v>
      </c>
      <c r="H97" s="54"/>
      <c r="I97" s="54"/>
      <c r="J97" s="54">
        <v>0.137</v>
      </c>
      <c r="K97" s="54">
        <v>0.137</v>
      </c>
      <c r="L97" s="54">
        <v>0.137</v>
      </c>
      <c r="M97" s="54"/>
      <c r="N97" s="54"/>
      <c r="O97" s="54">
        <v>0.632</v>
      </c>
      <c r="P97" s="54">
        <v>0.473</v>
      </c>
      <c r="Q97" s="54">
        <v>0.429</v>
      </c>
      <c r="R97" s="54"/>
      <c r="S97" s="60"/>
      <c r="T97" s="60"/>
      <c r="U97" s="60"/>
      <c r="V97" s="60"/>
      <c r="W97" s="60"/>
      <c r="X97" s="60"/>
      <c r="Y97" s="60"/>
      <c r="Z97" s="60"/>
      <c r="AA97" s="60"/>
      <c r="AB97" s="60"/>
      <c r="AC97" s="60"/>
      <c r="AD97" s="60"/>
      <c r="AE97" s="60"/>
      <c r="AF97" s="60"/>
      <c r="AG97" s="60"/>
      <c r="AH97" s="60"/>
    </row>
    <row r="98" spans="3:34" ht="15">
      <c r="C98" s="20" t="s">
        <v>45</v>
      </c>
      <c r="D98" s="63"/>
      <c r="E98" s="54">
        <v>0.206</v>
      </c>
      <c r="F98" s="54">
        <v>0.17300000000000001</v>
      </c>
      <c r="G98" s="54">
        <v>0.164</v>
      </c>
      <c r="H98" s="54"/>
      <c r="I98" s="54"/>
      <c r="J98" s="54">
        <v>0.076</v>
      </c>
      <c r="K98" s="54">
        <v>0.076</v>
      </c>
      <c r="L98" s="54">
        <v>0.076</v>
      </c>
      <c r="M98" s="54"/>
      <c r="N98" s="54"/>
      <c r="O98" s="54">
        <v>0.632</v>
      </c>
      <c r="P98" s="54">
        <v>0.473</v>
      </c>
      <c r="Q98" s="54">
        <v>0.429</v>
      </c>
      <c r="R98" s="54"/>
      <c r="S98" s="60"/>
      <c r="T98" s="60"/>
      <c r="U98" s="60"/>
      <c r="V98" s="60"/>
      <c r="W98" s="60"/>
      <c r="X98" s="60"/>
      <c r="Y98" s="60"/>
      <c r="Z98" s="60"/>
      <c r="AA98" s="60"/>
      <c r="AB98" s="60"/>
      <c r="AC98" s="60"/>
      <c r="AD98" s="60"/>
      <c r="AE98" s="60"/>
      <c r="AF98" s="60"/>
      <c r="AG98" s="60"/>
      <c r="AH98" s="60"/>
    </row>
    <row r="99" spans="4:34" ht="15">
      <c r="D99" s="63"/>
      <c r="E99" s="54"/>
      <c r="F99" s="54"/>
      <c r="G99" s="54"/>
      <c r="H99" s="54"/>
      <c r="I99" s="54"/>
      <c r="J99" s="54"/>
      <c r="K99" s="54"/>
      <c r="L99" s="54"/>
      <c r="M99" s="54"/>
      <c r="N99" s="54"/>
      <c r="O99" s="54"/>
      <c r="P99" s="54"/>
      <c r="Q99" s="54"/>
      <c r="R99" s="54"/>
      <c r="S99" s="60"/>
      <c r="T99" s="60"/>
      <c r="U99" s="60"/>
      <c r="V99" s="60"/>
      <c r="W99" s="60"/>
      <c r="X99" s="60"/>
      <c r="Y99" s="60"/>
      <c r="Z99" s="60"/>
      <c r="AA99" s="60"/>
      <c r="AB99" s="60"/>
      <c r="AC99" s="60"/>
      <c r="AD99" s="60"/>
      <c r="AE99" s="60"/>
      <c r="AF99" s="60"/>
      <c r="AG99" s="60"/>
      <c r="AH99" s="60"/>
    </row>
    <row r="100" spans="2:34" ht="15.75">
      <c r="B100" s="16" t="s">
        <v>50</v>
      </c>
      <c r="D100" s="63"/>
      <c r="E100" s="54"/>
      <c r="F100" s="54"/>
      <c r="G100" s="54"/>
      <c r="H100" s="54"/>
      <c r="I100" s="54"/>
      <c r="J100" s="54"/>
      <c r="K100" s="54"/>
      <c r="L100" s="54"/>
      <c r="M100" s="54"/>
      <c r="N100" s="54"/>
      <c r="O100" s="54"/>
      <c r="P100" s="54"/>
      <c r="Q100" s="54"/>
      <c r="R100" s="54"/>
      <c r="S100" s="60"/>
      <c r="T100" s="60"/>
      <c r="U100" s="60"/>
      <c r="V100" s="60"/>
      <c r="W100" s="60"/>
      <c r="X100" s="60"/>
      <c r="Y100" s="60"/>
      <c r="Z100" s="60"/>
      <c r="AA100" s="60"/>
      <c r="AB100" s="60"/>
      <c r="AC100" s="60"/>
      <c r="AD100" s="60"/>
      <c r="AE100" s="60"/>
      <c r="AF100" s="60"/>
      <c r="AG100" s="60"/>
      <c r="AH100" s="60"/>
    </row>
    <row r="101" spans="2:34" ht="15.75">
      <c r="B101" s="16"/>
      <c r="C101" s="4" t="s">
        <v>48</v>
      </c>
      <c r="D101" s="63"/>
      <c r="E101" s="54">
        <v>0.42</v>
      </c>
      <c r="F101" s="54">
        <v>0.38699999999999996</v>
      </c>
      <c r="G101" s="54">
        <v>0</v>
      </c>
      <c r="H101" s="54"/>
      <c r="I101" s="54"/>
      <c r="J101" s="54">
        <v>0.29</v>
      </c>
      <c r="K101" s="54">
        <v>0.29</v>
      </c>
      <c r="L101" s="54">
        <v>0</v>
      </c>
      <c r="M101" s="54"/>
      <c r="N101" s="54"/>
      <c r="O101" s="54">
        <v>0.632</v>
      </c>
      <c r="P101" s="54">
        <v>0.473</v>
      </c>
      <c r="Q101" s="54">
        <v>0</v>
      </c>
      <c r="R101" s="54"/>
      <c r="S101" s="60"/>
      <c r="T101" s="60"/>
      <c r="U101" s="60"/>
      <c r="V101" s="60"/>
      <c r="W101" s="60"/>
      <c r="X101" s="60"/>
      <c r="Y101" s="60"/>
      <c r="Z101" s="60"/>
      <c r="AA101" s="60"/>
      <c r="AB101" s="60"/>
      <c r="AC101" s="60"/>
      <c r="AD101" s="60"/>
      <c r="AE101" s="60"/>
      <c r="AF101" s="60"/>
      <c r="AG101" s="60"/>
      <c r="AH101" s="60"/>
    </row>
    <row r="102" spans="2:34" ht="15.75">
      <c r="B102" s="16"/>
      <c r="C102" s="4" t="s">
        <v>49</v>
      </c>
      <c r="D102" s="63"/>
      <c r="E102" s="54">
        <v>0.35</v>
      </c>
      <c r="F102" s="54">
        <v>0.31699999999999995</v>
      </c>
      <c r="G102" s="54">
        <v>0.308</v>
      </c>
      <c r="H102" s="54"/>
      <c r="I102" s="54"/>
      <c r="J102" s="54">
        <v>0.22</v>
      </c>
      <c r="K102" s="54">
        <v>0.22</v>
      </c>
      <c r="L102" s="54">
        <v>0.22</v>
      </c>
      <c r="M102" s="54"/>
      <c r="N102" s="54"/>
      <c r="O102" s="54">
        <v>0.632</v>
      </c>
      <c r="P102" s="54">
        <v>0.473</v>
      </c>
      <c r="Q102" s="54">
        <v>0.429</v>
      </c>
      <c r="R102" s="54"/>
      <c r="S102" s="60"/>
      <c r="T102" s="60"/>
      <c r="U102" s="60"/>
      <c r="V102" s="60"/>
      <c r="W102" s="60"/>
      <c r="X102" s="60"/>
      <c r="Y102" s="60"/>
      <c r="Z102" s="60"/>
      <c r="AA102" s="60"/>
      <c r="AB102" s="60"/>
      <c r="AC102" s="60"/>
      <c r="AD102" s="60"/>
      <c r="AE102" s="60"/>
      <c r="AF102" s="60"/>
      <c r="AG102" s="60"/>
      <c r="AH102" s="60"/>
    </row>
    <row r="103" spans="3:34" ht="15">
      <c r="C103" s="20" t="s">
        <v>44</v>
      </c>
      <c r="D103" s="63"/>
      <c r="E103" s="54">
        <v>0.318</v>
      </c>
      <c r="F103" s="54">
        <v>0.285</v>
      </c>
      <c r="G103" s="54">
        <v>0.276</v>
      </c>
      <c r="H103" s="54"/>
      <c r="I103" s="54"/>
      <c r="J103" s="54">
        <v>0.188</v>
      </c>
      <c r="K103" s="54">
        <v>0.188</v>
      </c>
      <c r="L103" s="54">
        <v>0.188</v>
      </c>
      <c r="M103" s="54"/>
      <c r="N103" s="54"/>
      <c r="O103" s="54">
        <v>0.632</v>
      </c>
      <c r="P103" s="54">
        <v>0.473</v>
      </c>
      <c r="Q103" s="54">
        <v>0.429</v>
      </c>
      <c r="R103" s="54"/>
      <c r="S103" s="60"/>
      <c r="T103" s="60"/>
      <c r="U103" s="60"/>
      <c r="V103" s="60"/>
      <c r="W103" s="60"/>
      <c r="X103" s="60"/>
      <c r="Y103" s="60"/>
      <c r="Z103" s="60"/>
      <c r="AA103" s="60"/>
      <c r="AB103" s="60"/>
      <c r="AC103" s="60"/>
      <c r="AD103" s="60"/>
      <c r="AE103" s="60"/>
      <c r="AF103" s="60"/>
      <c r="AG103" s="60"/>
      <c r="AH103" s="60"/>
    </row>
    <row r="104" spans="3:34" ht="15">
      <c r="C104" s="20" t="s">
        <v>45</v>
      </c>
      <c r="D104" s="63"/>
      <c r="E104" s="54">
        <v>0.233</v>
      </c>
      <c r="F104" s="54">
        <v>0.2</v>
      </c>
      <c r="G104" s="54">
        <v>0.19100000000000003</v>
      </c>
      <c r="H104" s="54"/>
      <c r="I104" s="54"/>
      <c r="J104" s="54">
        <v>0.103</v>
      </c>
      <c r="K104" s="54">
        <v>0.103</v>
      </c>
      <c r="L104" s="54">
        <v>0.103</v>
      </c>
      <c r="M104" s="54"/>
      <c r="N104" s="54"/>
      <c r="O104" s="54">
        <v>0.632</v>
      </c>
      <c r="P104" s="54">
        <v>0.473</v>
      </c>
      <c r="Q104" s="54">
        <v>0.429</v>
      </c>
      <c r="R104" s="54"/>
      <c r="S104" s="60"/>
      <c r="T104" s="60"/>
      <c r="U104" s="60"/>
      <c r="V104" s="60"/>
      <c r="W104" s="60"/>
      <c r="X104" s="60"/>
      <c r="Y104" s="60"/>
      <c r="Z104" s="60"/>
      <c r="AA104" s="60"/>
      <c r="AB104" s="60"/>
      <c r="AC104" s="60"/>
      <c r="AD104" s="60"/>
      <c r="AE104" s="60"/>
      <c r="AF104" s="60"/>
      <c r="AG104" s="60"/>
      <c r="AH104" s="60"/>
    </row>
    <row r="105" spans="3:34" ht="15">
      <c r="C105" s="20"/>
      <c r="D105" s="54"/>
      <c r="E105" s="54"/>
      <c r="F105" s="54"/>
      <c r="G105" s="54"/>
      <c r="H105" s="54"/>
      <c r="I105" s="54"/>
      <c r="J105" s="54"/>
      <c r="K105" s="54"/>
      <c r="L105" s="54"/>
      <c r="M105" s="54"/>
      <c r="N105" s="54"/>
      <c r="O105" s="54"/>
      <c r="P105" s="54"/>
      <c r="Q105" s="54"/>
      <c r="R105" s="54"/>
      <c r="S105" s="60"/>
      <c r="T105" s="60"/>
      <c r="U105" s="60"/>
      <c r="V105" s="60"/>
      <c r="W105" s="60"/>
      <c r="X105" s="60"/>
      <c r="Y105" s="60"/>
      <c r="Z105" s="60"/>
      <c r="AA105" s="60"/>
      <c r="AB105" s="60"/>
      <c r="AC105" s="60"/>
      <c r="AD105" s="60"/>
      <c r="AE105" s="60"/>
      <c r="AF105" s="60"/>
      <c r="AG105" s="60"/>
      <c r="AH105" s="60"/>
    </row>
    <row r="106" spans="1:34" ht="15.75">
      <c r="A106" s="16" t="s">
        <v>7</v>
      </c>
      <c r="C106" s="18"/>
      <c r="D106" s="54"/>
      <c r="E106" s="81"/>
      <c r="F106" s="81"/>
      <c r="G106" s="81"/>
      <c r="H106" s="54"/>
      <c r="I106" s="54"/>
      <c r="J106" s="54"/>
      <c r="K106" s="54"/>
      <c r="L106" s="54"/>
      <c r="M106" s="54"/>
      <c r="N106" s="54"/>
      <c r="O106" s="54"/>
      <c r="P106" s="54"/>
      <c r="Q106" s="54"/>
      <c r="R106" s="54"/>
      <c r="S106" s="60"/>
      <c r="T106" s="60"/>
      <c r="U106" s="60"/>
      <c r="V106" s="60"/>
      <c r="W106" s="60"/>
      <c r="X106" s="60"/>
      <c r="Y106" s="60"/>
      <c r="Z106" s="60"/>
      <c r="AA106" s="60"/>
      <c r="AB106" s="60"/>
      <c r="AC106" s="60"/>
      <c r="AD106" s="60"/>
      <c r="AE106" s="60"/>
      <c r="AF106" s="60"/>
      <c r="AG106" s="60"/>
      <c r="AH106" s="60"/>
    </row>
    <row r="107" spans="2:34" ht="15.75">
      <c r="B107" s="16" t="s">
        <v>51</v>
      </c>
      <c r="D107" s="54"/>
      <c r="E107" s="81"/>
      <c r="F107" s="81"/>
      <c r="G107" s="81"/>
      <c r="H107" s="54"/>
      <c r="I107" s="54"/>
      <c r="J107" s="54"/>
      <c r="K107" s="54"/>
      <c r="L107" s="54"/>
      <c r="M107" s="54"/>
      <c r="N107" s="54"/>
      <c r="O107" s="54"/>
      <c r="P107" s="54"/>
      <c r="Q107" s="54"/>
      <c r="R107" s="54"/>
      <c r="S107" s="60"/>
      <c r="T107" s="60"/>
      <c r="U107" s="60"/>
      <c r="V107" s="60"/>
      <c r="W107" s="60"/>
      <c r="X107" s="60"/>
      <c r="Y107" s="60"/>
      <c r="Z107" s="60"/>
      <c r="AA107" s="60"/>
      <c r="AB107" s="60"/>
      <c r="AC107" s="60"/>
      <c r="AD107" s="60"/>
      <c r="AE107" s="60"/>
      <c r="AF107" s="60"/>
      <c r="AG107" s="60"/>
      <c r="AH107" s="60"/>
    </row>
    <row r="108" spans="2:34" ht="15.75">
      <c r="B108" s="16"/>
      <c r="C108" s="4" t="s">
        <v>52</v>
      </c>
      <c r="D108" s="54"/>
      <c r="E108" s="81"/>
      <c r="F108" s="81"/>
      <c r="G108" s="81"/>
      <c r="H108" s="54"/>
      <c r="I108" s="54"/>
      <c r="J108" s="54">
        <v>0.887</v>
      </c>
      <c r="K108" s="54">
        <v>0</v>
      </c>
      <c r="L108" s="54">
        <v>0</v>
      </c>
      <c r="M108" s="54">
        <v>0</v>
      </c>
      <c r="N108" s="54"/>
      <c r="O108" s="54">
        <v>0.633</v>
      </c>
      <c r="P108" s="54">
        <v>0</v>
      </c>
      <c r="Q108" s="54">
        <v>0</v>
      </c>
      <c r="R108" s="54">
        <v>0</v>
      </c>
      <c r="S108" s="60"/>
      <c r="T108" s="60"/>
      <c r="U108" s="60"/>
      <c r="V108" s="60"/>
      <c r="W108" s="60"/>
      <c r="X108" s="60"/>
      <c r="Y108" s="60"/>
      <c r="Z108" s="60"/>
      <c r="AA108" s="60"/>
      <c r="AB108" s="60"/>
      <c r="AC108" s="60"/>
      <c r="AD108" s="60"/>
      <c r="AE108" s="60"/>
      <c r="AF108" s="60"/>
      <c r="AG108" s="60"/>
      <c r="AH108" s="60"/>
    </row>
    <row r="109" spans="3:34" ht="15">
      <c r="C109" s="4" t="s">
        <v>53</v>
      </c>
      <c r="D109" s="54"/>
      <c r="E109" s="114"/>
      <c r="F109" s="114"/>
      <c r="G109" s="114"/>
      <c r="H109" s="54"/>
      <c r="I109" s="54"/>
      <c r="J109" s="54">
        <v>0.679</v>
      </c>
      <c r="K109" s="54">
        <v>0.679</v>
      </c>
      <c r="L109" s="54">
        <v>0</v>
      </c>
      <c r="M109" s="54">
        <v>0</v>
      </c>
      <c r="N109" s="54"/>
      <c r="O109" s="54">
        <v>0.633</v>
      </c>
      <c r="P109" s="54">
        <v>0.474</v>
      </c>
      <c r="Q109" s="54">
        <v>0</v>
      </c>
      <c r="R109" s="54">
        <v>0</v>
      </c>
      <c r="S109" s="60"/>
      <c r="T109" s="60"/>
      <c r="U109" s="60"/>
      <c r="V109" s="60"/>
      <c r="W109" s="60"/>
      <c r="X109" s="60"/>
      <c r="Y109" s="60"/>
      <c r="Z109" s="60"/>
      <c r="AA109" s="60"/>
      <c r="AB109" s="60"/>
      <c r="AC109" s="60"/>
      <c r="AD109" s="60"/>
      <c r="AE109" s="60"/>
      <c r="AF109" s="60"/>
      <c r="AG109" s="60"/>
      <c r="AH109" s="60"/>
    </row>
    <row r="110" spans="3:34" ht="15">
      <c r="C110" s="20" t="s">
        <v>45</v>
      </c>
      <c r="D110" s="54"/>
      <c r="E110" s="54"/>
      <c r="F110" s="54"/>
      <c r="G110" s="54"/>
      <c r="H110" s="54"/>
      <c r="I110" s="54"/>
      <c r="J110" s="54">
        <v>0.28</v>
      </c>
      <c r="K110" s="54">
        <v>0.28</v>
      </c>
      <c r="L110" s="54">
        <v>0.28</v>
      </c>
      <c r="M110" s="54">
        <v>0.28</v>
      </c>
      <c r="N110" s="54"/>
      <c r="O110" s="54">
        <v>0.633</v>
      </c>
      <c r="P110" s="54">
        <v>0.474</v>
      </c>
      <c r="Q110" s="54">
        <v>0.424</v>
      </c>
      <c r="R110" s="54">
        <v>0.302</v>
      </c>
      <c r="S110" s="60"/>
      <c r="T110" s="60"/>
      <c r="U110" s="60"/>
      <c r="V110" s="60"/>
      <c r="W110" s="60"/>
      <c r="X110" s="60"/>
      <c r="Y110" s="60"/>
      <c r="Z110" s="60"/>
      <c r="AA110" s="60"/>
      <c r="AB110" s="60"/>
      <c r="AC110" s="60"/>
      <c r="AD110" s="60"/>
      <c r="AE110" s="60"/>
      <c r="AF110" s="60"/>
      <c r="AG110" s="60"/>
      <c r="AH110" s="60"/>
    </row>
    <row r="111" spans="4:34" ht="15">
      <c r="D111" s="54"/>
      <c r="E111" s="54"/>
      <c r="F111" s="54"/>
      <c r="G111" s="54"/>
      <c r="H111" s="54"/>
      <c r="I111" s="54"/>
      <c r="J111" s="54"/>
      <c r="K111" s="54"/>
      <c r="L111" s="54"/>
      <c r="M111" s="54"/>
      <c r="N111" s="54"/>
      <c r="O111" s="54"/>
      <c r="P111" s="54"/>
      <c r="Q111" s="54"/>
      <c r="R111" s="81"/>
      <c r="S111" s="60"/>
      <c r="T111" s="60"/>
      <c r="U111" s="60"/>
      <c r="V111" s="60"/>
      <c r="W111" s="60"/>
      <c r="X111" s="60"/>
      <c r="Y111" s="60"/>
      <c r="Z111" s="60"/>
      <c r="AA111" s="60"/>
      <c r="AB111" s="60"/>
      <c r="AC111" s="60"/>
      <c r="AD111" s="60"/>
      <c r="AE111" s="60"/>
      <c r="AF111" s="60"/>
      <c r="AG111" s="60"/>
      <c r="AH111" s="60"/>
    </row>
    <row r="112" spans="2:34" ht="15.75">
      <c r="B112" s="16" t="s">
        <v>54</v>
      </c>
      <c r="D112" s="54"/>
      <c r="E112" s="54"/>
      <c r="F112" s="54"/>
      <c r="G112" s="54"/>
      <c r="H112" s="54"/>
      <c r="I112" s="54"/>
      <c r="J112" s="54"/>
      <c r="K112" s="54"/>
      <c r="L112" s="54"/>
      <c r="M112" s="54"/>
      <c r="N112" s="54"/>
      <c r="O112" s="54"/>
      <c r="P112" s="54"/>
      <c r="Q112" s="54"/>
      <c r="R112" s="54"/>
      <c r="S112" s="60"/>
      <c r="T112" s="60"/>
      <c r="U112" s="60"/>
      <c r="V112" s="60"/>
      <c r="W112" s="60"/>
      <c r="X112" s="60"/>
      <c r="Y112" s="60"/>
      <c r="Z112" s="60"/>
      <c r="AA112" s="60"/>
      <c r="AB112" s="60"/>
      <c r="AC112" s="60"/>
      <c r="AD112" s="60"/>
      <c r="AE112" s="60"/>
      <c r="AF112" s="60"/>
      <c r="AG112" s="60"/>
      <c r="AH112" s="60"/>
    </row>
    <row r="113" spans="2:34" ht="15.75">
      <c r="B113" s="16"/>
      <c r="C113" s="4" t="s">
        <v>48</v>
      </c>
      <c r="D113" s="115"/>
      <c r="E113" s="54">
        <v>1.15</v>
      </c>
      <c r="F113" s="54">
        <v>1.117</v>
      </c>
      <c r="G113" s="54">
        <v>0</v>
      </c>
      <c r="H113" s="54">
        <v>0</v>
      </c>
      <c r="I113" s="54"/>
      <c r="J113" s="54">
        <v>1.019</v>
      </c>
      <c r="K113" s="54">
        <v>1.019</v>
      </c>
      <c r="L113" s="54">
        <v>0</v>
      </c>
      <c r="M113" s="54">
        <v>0</v>
      </c>
      <c r="N113" s="54"/>
      <c r="O113" s="54">
        <v>0.633</v>
      </c>
      <c r="P113" s="54">
        <v>0.474</v>
      </c>
      <c r="Q113" s="54">
        <v>0</v>
      </c>
      <c r="R113" s="54">
        <v>0</v>
      </c>
      <c r="S113" s="60"/>
      <c r="T113" s="60"/>
      <c r="U113" s="60"/>
      <c r="V113" s="60"/>
      <c r="W113" s="60"/>
      <c r="X113" s="60"/>
      <c r="Y113" s="60"/>
      <c r="Z113" s="60"/>
      <c r="AA113" s="60"/>
      <c r="AB113" s="60"/>
      <c r="AC113" s="60"/>
      <c r="AD113" s="60"/>
      <c r="AE113" s="60"/>
      <c r="AF113" s="60"/>
      <c r="AG113" s="60"/>
      <c r="AH113" s="60"/>
    </row>
    <row r="114" spans="2:34" ht="15.75">
      <c r="B114" s="16"/>
      <c r="C114" s="4" t="s">
        <v>49</v>
      </c>
      <c r="D114" s="115"/>
      <c r="E114" s="54">
        <v>0.9</v>
      </c>
      <c r="F114" s="54">
        <v>0.8670000000000001</v>
      </c>
      <c r="G114" s="54">
        <v>0.8570000000000001</v>
      </c>
      <c r="H114" s="54">
        <v>0</v>
      </c>
      <c r="I114" s="54"/>
      <c r="J114" s="54">
        <v>0.769</v>
      </c>
      <c r="K114" s="54">
        <v>0.769</v>
      </c>
      <c r="L114" s="54">
        <v>0.769</v>
      </c>
      <c r="M114" s="54">
        <v>0</v>
      </c>
      <c r="N114" s="54"/>
      <c r="O114" s="54">
        <v>0.633</v>
      </c>
      <c r="P114" s="54">
        <v>0.474</v>
      </c>
      <c r="Q114" s="54">
        <v>0.424</v>
      </c>
      <c r="R114" s="54">
        <v>0</v>
      </c>
      <c r="S114" s="60"/>
      <c r="T114" s="60"/>
      <c r="U114" s="60"/>
      <c r="V114" s="60"/>
      <c r="W114" s="60"/>
      <c r="X114" s="60"/>
      <c r="Y114" s="60"/>
      <c r="Z114" s="60"/>
      <c r="AA114" s="60"/>
      <c r="AB114" s="60"/>
      <c r="AC114" s="60"/>
      <c r="AD114" s="60"/>
      <c r="AE114" s="60"/>
      <c r="AF114" s="60"/>
      <c r="AG114" s="60"/>
      <c r="AH114" s="60"/>
    </row>
    <row r="115" spans="3:34" ht="15.75">
      <c r="C115" s="20" t="s">
        <v>44</v>
      </c>
      <c r="D115" s="115"/>
      <c r="E115" s="54">
        <v>0.581</v>
      </c>
      <c r="F115" s="54">
        <v>0.548</v>
      </c>
      <c r="G115" s="54">
        <v>0.538</v>
      </c>
      <c r="H115" s="54">
        <v>0</v>
      </c>
      <c r="I115" s="54"/>
      <c r="J115" s="54">
        <v>0.45</v>
      </c>
      <c r="K115" s="54">
        <v>0.45</v>
      </c>
      <c r="L115" s="54">
        <v>0.45</v>
      </c>
      <c r="M115" s="54">
        <v>0</v>
      </c>
      <c r="N115" s="54"/>
      <c r="O115" s="54">
        <v>0.633</v>
      </c>
      <c r="P115" s="54">
        <v>0.474</v>
      </c>
      <c r="Q115" s="54">
        <v>0.424</v>
      </c>
      <c r="R115" s="54">
        <v>0</v>
      </c>
      <c r="S115" s="60"/>
      <c r="T115" s="60"/>
      <c r="U115" s="60"/>
      <c r="V115" s="60"/>
      <c r="W115" s="60"/>
      <c r="X115" s="60"/>
      <c r="Y115" s="60"/>
      <c r="Z115" s="60"/>
      <c r="AA115" s="60"/>
      <c r="AB115" s="60"/>
      <c r="AC115" s="60"/>
      <c r="AD115" s="60"/>
      <c r="AE115" s="60"/>
      <c r="AF115" s="60"/>
      <c r="AG115" s="60"/>
      <c r="AH115" s="60"/>
    </row>
    <row r="116" spans="3:34" ht="15.75">
      <c r="C116" s="20" t="s">
        <v>45</v>
      </c>
      <c r="D116" s="115"/>
      <c r="E116" s="54">
        <v>0.528</v>
      </c>
      <c r="F116" s="54">
        <v>0.495</v>
      </c>
      <c r="G116" s="54">
        <v>0.485</v>
      </c>
      <c r="H116" s="54">
        <v>0.46</v>
      </c>
      <c r="I116" s="54"/>
      <c r="J116" s="54">
        <v>0.397</v>
      </c>
      <c r="K116" s="54">
        <v>0.397</v>
      </c>
      <c r="L116" s="54">
        <v>0.397</v>
      </c>
      <c r="M116" s="54">
        <v>0.397</v>
      </c>
      <c r="N116" s="54"/>
      <c r="O116" s="54">
        <v>0.633</v>
      </c>
      <c r="P116" s="54">
        <v>0.474</v>
      </c>
      <c r="Q116" s="54">
        <v>0.424</v>
      </c>
      <c r="R116" s="54">
        <v>0.302</v>
      </c>
      <c r="S116" s="60"/>
      <c r="T116" s="60"/>
      <c r="U116" s="60"/>
      <c r="V116" s="60"/>
      <c r="W116" s="60"/>
      <c r="X116" s="60"/>
      <c r="Y116" s="60"/>
      <c r="Z116" s="60"/>
      <c r="AA116" s="60"/>
      <c r="AB116" s="60"/>
      <c r="AC116" s="60"/>
      <c r="AD116" s="60"/>
      <c r="AE116" s="60"/>
      <c r="AF116" s="60"/>
      <c r="AG116" s="60"/>
      <c r="AH116" s="60"/>
    </row>
    <row r="117" spans="3:34" ht="15">
      <c r="C117" s="20"/>
      <c r="D117" s="54"/>
      <c r="E117" s="54"/>
      <c r="F117" s="54"/>
      <c r="G117" s="54"/>
      <c r="H117" s="54"/>
      <c r="I117" s="54"/>
      <c r="J117" s="54"/>
      <c r="K117" s="54"/>
      <c r="L117" s="54"/>
      <c r="M117" s="54"/>
      <c r="N117" s="54"/>
      <c r="O117" s="54"/>
      <c r="P117" s="54"/>
      <c r="Q117" s="54"/>
      <c r="R117" s="81"/>
      <c r="S117" s="60"/>
      <c r="T117" s="60"/>
      <c r="U117" s="60"/>
      <c r="V117" s="60"/>
      <c r="W117" s="60"/>
      <c r="X117" s="60"/>
      <c r="Y117" s="60"/>
      <c r="Z117" s="60"/>
      <c r="AA117" s="60"/>
      <c r="AB117" s="60"/>
      <c r="AC117" s="60"/>
      <c r="AD117" s="60"/>
      <c r="AE117" s="60"/>
      <c r="AF117" s="60"/>
      <c r="AG117" s="60"/>
      <c r="AH117" s="60"/>
    </row>
    <row r="118" spans="1:34" ht="15.75">
      <c r="A118" s="16" t="s">
        <v>55</v>
      </c>
      <c r="C118" s="18"/>
      <c r="D118" s="54"/>
      <c r="E118" s="54"/>
      <c r="F118" s="54"/>
      <c r="G118" s="54"/>
      <c r="H118" s="54"/>
      <c r="I118" s="54"/>
      <c r="J118" s="54"/>
      <c r="K118" s="54"/>
      <c r="L118" s="54"/>
      <c r="M118" s="54"/>
      <c r="N118" s="54"/>
      <c r="O118" s="54"/>
      <c r="P118" s="54"/>
      <c r="Q118" s="54"/>
      <c r="R118" s="54"/>
      <c r="S118" s="60"/>
      <c r="T118" s="60"/>
      <c r="U118" s="60"/>
      <c r="V118" s="60"/>
      <c r="W118" s="60"/>
      <c r="X118" s="60"/>
      <c r="Y118" s="60"/>
      <c r="Z118" s="60"/>
      <c r="AA118" s="60"/>
      <c r="AB118" s="60"/>
      <c r="AC118" s="60"/>
      <c r="AD118" s="60"/>
      <c r="AE118" s="60"/>
      <c r="AF118" s="60"/>
      <c r="AG118" s="60"/>
      <c r="AH118" s="60"/>
    </row>
    <row r="119" spans="2:34" ht="15.75">
      <c r="B119" s="16" t="s">
        <v>50</v>
      </c>
      <c r="D119" s="54"/>
      <c r="E119" s="54"/>
      <c r="F119" s="54"/>
      <c r="G119" s="54"/>
      <c r="H119" s="54"/>
      <c r="I119" s="54"/>
      <c r="J119" s="54"/>
      <c r="K119" s="54"/>
      <c r="L119" s="54"/>
      <c r="M119" s="54"/>
      <c r="N119" s="54"/>
      <c r="O119" s="54"/>
      <c r="P119" s="54"/>
      <c r="Q119" s="54"/>
      <c r="R119" s="54"/>
      <c r="S119" s="60"/>
      <c r="T119" s="60"/>
      <c r="U119" s="60"/>
      <c r="V119" s="60"/>
      <c r="W119" s="60"/>
      <c r="X119" s="60"/>
      <c r="Y119" s="60"/>
      <c r="Z119" s="60"/>
      <c r="AA119" s="60"/>
      <c r="AB119" s="60"/>
      <c r="AC119" s="60"/>
      <c r="AD119" s="60"/>
      <c r="AE119" s="60"/>
      <c r="AF119" s="60"/>
      <c r="AG119" s="60"/>
      <c r="AH119" s="60"/>
    </row>
    <row r="120" spans="3:34" ht="15.75">
      <c r="C120" s="4" t="s">
        <v>56</v>
      </c>
      <c r="D120" s="115"/>
      <c r="E120" s="54">
        <v>1.017</v>
      </c>
      <c r="F120" s="54">
        <v>0.984</v>
      </c>
      <c r="G120" s="54">
        <v>0</v>
      </c>
      <c r="H120" s="54">
        <v>0</v>
      </c>
      <c r="I120" s="54"/>
      <c r="J120" s="54">
        <v>0.886</v>
      </c>
      <c r="K120" s="54">
        <v>0.886</v>
      </c>
      <c r="L120" s="54">
        <v>0</v>
      </c>
      <c r="M120" s="54">
        <v>0</v>
      </c>
      <c r="N120" s="54"/>
      <c r="O120" s="54">
        <v>0.633</v>
      </c>
      <c r="P120" s="54">
        <v>0.474</v>
      </c>
      <c r="Q120" s="54">
        <v>0</v>
      </c>
      <c r="R120" s="54">
        <v>0</v>
      </c>
      <c r="S120" s="60"/>
      <c r="T120" s="60"/>
      <c r="U120" s="60"/>
      <c r="V120" s="60"/>
      <c r="W120" s="60"/>
      <c r="X120" s="60"/>
      <c r="Y120" s="60"/>
      <c r="Z120" s="60"/>
      <c r="AA120" s="60"/>
      <c r="AB120" s="60"/>
      <c r="AC120" s="60"/>
      <c r="AD120" s="60"/>
      <c r="AE120" s="60"/>
      <c r="AF120" s="60"/>
      <c r="AG120" s="60"/>
      <c r="AH120" s="60"/>
    </row>
    <row r="121" spans="3:34" ht="15.75">
      <c r="C121" s="4" t="s">
        <v>57</v>
      </c>
      <c r="D121" s="115"/>
      <c r="E121" s="54">
        <v>0.705</v>
      </c>
      <c r="F121" s="54">
        <v>0.6719999999999999</v>
      </c>
      <c r="G121" s="54">
        <v>0.6619999999999999</v>
      </c>
      <c r="H121" s="54">
        <v>0</v>
      </c>
      <c r="I121" s="28"/>
      <c r="J121" s="54">
        <v>0.574</v>
      </c>
      <c r="K121" s="54">
        <v>0.574</v>
      </c>
      <c r="L121" s="54">
        <v>0.574</v>
      </c>
      <c r="M121" s="28">
        <v>0</v>
      </c>
      <c r="N121" s="28"/>
      <c r="O121" s="54">
        <v>0.633</v>
      </c>
      <c r="P121" s="54">
        <v>0.474</v>
      </c>
      <c r="Q121" s="54">
        <v>0.424</v>
      </c>
      <c r="R121" s="28">
        <v>0</v>
      </c>
      <c r="S121" s="60"/>
      <c r="T121" s="60"/>
      <c r="U121" s="60"/>
      <c r="V121" s="60"/>
      <c r="W121" s="60"/>
      <c r="X121" s="60"/>
      <c r="Y121" s="60"/>
      <c r="Z121" s="60"/>
      <c r="AA121" s="60"/>
      <c r="AB121" s="60"/>
      <c r="AC121" s="60"/>
      <c r="AD121" s="60"/>
      <c r="AE121" s="60"/>
      <c r="AF121" s="60"/>
      <c r="AG121" s="60"/>
      <c r="AH121" s="60"/>
    </row>
    <row r="122" spans="3:34" ht="15.75">
      <c r="C122" s="20" t="s">
        <v>44</v>
      </c>
      <c r="D122" s="115"/>
      <c r="E122" s="54">
        <v>0.414</v>
      </c>
      <c r="F122" s="54">
        <v>0.38099999999999995</v>
      </c>
      <c r="G122" s="54">
        <v>0.37099999999999994</v>
      </c>
      <c r="H122" s="54">
        <v>0</v>
      </c>
      <c r="I122" s="28"/>
      <c r="J122" s="54">
        <v>0.283</v>
      </c>
      <c r="K122" s="54">
        <v>0.283</v>
      </c>
      <c r="L122" s="54">
        <v>0.283</v>
      </c>
      <c r="M122" s="28">
        <v>0</v>
      </c>
      <c r="N122" s="28"/>
      <c r="O122" s="54">
        <v>0.633</v>
      </c>
      <c r="P122" s="54">
        <v>0.474</v>
      </c>
      <c r="Q122" s="54">
        <v>0.424</v>
      </c>
      <c r="R122" s="28">
        <v>0</v>
      </c>
      <c r="S122" s="60"/>
      <c r="T122" s="60"/>
      <c r="U122" s="60"/>
      <c r="V122" s="60"/>
      <c r="W122" s="60"/>
      <c r="X122" s="60"/>
      <c r="Y122" s="60"/>
      <c r="Z122" s="60"/>
      <c r="AA122" s="60"/>
      <c r="AB122" s="60"/>
      <c r="AC122" s="60"/>
      <c r="AD122" s="60"/>
      <c r="AE122" s="60"/>
      <c r="AF122" s="60"/>
      <c r="AG122" s="60"/>
      <c r="AH122" s="60"/>
    </row>
    <row r="123" spans="3:34" ht="15.75">
      <c r="C123" s="20" t="s">
        <v>45</v>
      </c>
      <c r="D123" s="115"/>
      <c r="E123" s="54">
        <v>0.353</v>
      </c>
      <c r="F123" s="54">
        <v>0.32</v>
      </c>
      <c r="G123" s="54">
        <v>0.31</v>
      </c>
      <c r="H123" s="54">
        <v>0.285</v>
      </c>
      <c r="I123" s="28"/>
      <c r="J123" s="54">
        <v>0.222</v>
      </c>
      <c r="K123" s="54">
        <v>0.222</v>
      </c>
      <c r="L123" s="54">
        <v>0.222</v>
      </c>
      <c r="M123" s="54">
        <v>0.222</v>
      </c>
      <c r="N123" s="28"/>
      <c r="O123" s="54">
        <v>0.633</v>
      </c>
      <c r="P123" s="54">
        <v>0.474</v>
      </c>
      <c r="Q123" s="54">
        <v>0.424</v>
      </c>
      <c r="R123" s="54">
        <v>0.302</v>
      </c>
      <c r="S123" s="60"/>
      <c r="T123" s="60"/>
      <c r="U123" s="60"/>
      <c r="V123" s="60"/>
      <c r="W123" s="60"/>
      <c r="X123" s="60"/>
      <c r="Y123" s="60"/>
      <c r="Z123" s="60"/>
      <c r="AA123" s="60"/>
      <c r="AB123" s="60"/>
      <c r="AC123" s="60"/>
      <c r="AD123" s="60"/>
      <c r="AE123" s="60"/>
      <c r="AF123" s="60"/>
      <c r="AG123" s="60"/>
      <c r="AH123" s="60"/>
    </row>
    <row r="124" spans="3:34" ht="15">
      <c r="C124" s="20"/>
      <c r="E124" s="54"/>
      <c r="F124" s="54"/>
      <c r="G124" s="54"/>
      <c r="H124" s="54"/>
      <c r="I124" s="28"/>
      <c r="J124" s="54"/>
      <c r="K124" s="54"/>
      <c r="L124" s="54"/>
      <c r="M124" s="28"/>
      <c r="N124" s="28"/>
      <c r="O124" s="54"/>
      <c r="P124" s="54"/>
      <c r="Q124" s="54"/>
      <c r="R124" s="81"/>
      <c r="S124" s="60"/>
      <c r="T124" s="60"/>
      <c r="U124" s="60"/>
      <c r="V124" s="60"/>
      <c r="W124" s="60"/>
      <c r="X124" s="60"/>
      <c r="Y124" s="60"/>
      <c r="Z124" s="60"/>
      <c r="AA124" s="60"/>
      <c r="AB124" s="60"/>
      <c r="AC124" s="60"/>
      <c r="AD124" s="60"/>
      <c r="AE124" s="60"/>
      <c r="AF124" s="60"/>
      <c r="AG124" s="60"/>
      <c r="AH124" s="60"/>
    </row>
    <row r="125" spans="1:34" ht="15.75">
      <c r="A125" s="16" t="s">
        <v>58</v>
      </c>
      <c r="C125" s="20"/>
      <c r="D125" s="60">
        <v>0.05</v>
      </c>
      <c r="E125" s="54"/>
      <c r="F125" s="54"/>
      <c r="G125" s="54"/>
      <c r="H125" s="54"/>
      <c r="I125" s="28"/>
      <c r="J125" s="54"/>
      <c r="K125" s="54"/>
      <c r="L125" s="54"/>
      <c r="M125" s="28"/>
      <c r="N125" s="28"/>
      <c r="O125" s="54"/>
      <c r="P125" s="54"/>
      <c r="Q125" s="54"/>
      <c r="R125" s="28"/>
      <c r="S125" s="60"/>
      <c r="T125" s="60"/>
      <c r="U125" s="60"/>
      <c r="V125" s="60"/>
      <c r="W125" s="60"/>
      <c r="X125" s="60"/>
      <c r="Y125" s="60"/>
      <c r="Z125" s="60"/>
      <c r="AA125" s="60"/>
      <c r="AB125" s="60"/>
      <c r="AC125" s="60"/>
      <c r="AD125" s="60"/>
      <c r="AE125" s="60"/>
      <c r="AF125" s="60"/>
      <c r="AG125" s="60"/>
      <c r="AH125" s="60"/>
    </row>
    <row r="126" spans="3:34" ht="15">
      <c r="C126" s="20"/>
      <c r="D126" s="28"/>
      <c r="E126" s="54"/>
      <c r="F126" s="54"/>
      <c r="G126" s="54"/>
      <c r="H126" s="54"/>
      <c r="I126" s="75"/>
      <c r="J126" s="81"/>
      <c r="K126" s="81"/>
      <c r="L126" s="81"/>
      <c r="M126" s="28"/>
      <c r="N126" s="28"/>
      <c r="O126" s="54"/>
      <c r="P126" s="54"/>
      <c r="Q126" s="54"/>
      <c r="R126" s="28"/>
      <c r="S126" s="60"/>
      <c r="T126" s="60"/>
      <c r="U126" s="60"/>
      <c r="V126" s="60"/>
      <c r="W126" s="60"/>
      <c r="X126" s="60"/>
      <c r="Y126" s="60"/>
      <c r="Z126" s="60"/>
      <c r="AA126" s="60"/>
      <c r="AB126" s="60"/>
      <c r="AC126" s="60"/>
      <c r="AD126" s="60"/>
      <c r="AE126" s="60"/>
      <c r="AF126" s="60"/>
      <c r="AG126" s="60"/>
      <c r="AH126" s="60"/>
    </row>
    <row r="127" spans="1:34" ht="15.75">
      <c r="A127" s="16" t="s">
        <v>73</v>
      </c>
      <c r="C127" s="20"/>
      <c r="D127" s="54">
        <v>0.334</v>
      </c>
      <c r="E127" s="54"/>
      <c r="F127" s="54"/>
      <c r="G127" s="54"/>
      <c r="H127" s="54"/>
      <c r="I127" s="75"/>
      <c r="J127" s="81"/>
      <c r="K127" s="81"/>
      <c r="L127" s="81"/>
      <c r="M127" s="28"/>
      <c r="N127" s="28"/>
      <c r="O127" s="54"/>
      <c r="P127" s="54"/>
      <c r="Q127" s="54"/>
      <c r="R127" s="28"/>
      <c r="S127" s="60"/>
      <c r="T127" s="60"/>
      <c r="U127" s="60"/>
      <c r="V127" s="60"/>
      <c r="W127" s="60"/>
      <c r="X127" s="60"/>
      <c r="Y127" s="60"/>
      <c r="Z127" s="60"/>
      <c r="AA127" s="60"/>
      <c r="AB127" s="60"/>
      <c r="AC127" s="60"/>
      <c r="AD127" s="60"/>
      <c r="AE127" s="60"/>
      <c r="AF127" s="60"/>
      <c r="AG127" s="60"/>
      <c r="AH127" s="60"/>
    </row>
    <row r="128" spans="1:34" ht="15.75">
      <c r="A128" s="16" t="s">
        <v>63</v>
      </c>
      <c r="B128" s="16"/>
      <c r="D128" s="54">
        <v>0.015</v>
      </c>
      <c r="E128" s="54"/>
      <c r="F128" s="54"/>
      <c r="G128" s="54"/>
      <c r="H128" s="54"/>
      <c r="I128" s="75"/>
      <c r="J128" s="81"/>
      <c r="K128" s="81"/>
      <c r="L128" s="81"/>
      <c r="M128" s="28"/>
      <c r="N128" s="28"/>
      <c r="O128" s="54"/>
      <c r="P128" s="54"/>
      <c r="Q128" s="54"/>
      <c r="R128" s="28"/>
      <c r="S128" s="60"/>
      <c r="T128" s="60"/>
      <c r="U128" s="60"/>
      <c r="V128" s="60"/>
      <c r="W128" s="60"/>
      <c r="X128" s="60"/>
      <c r="Y128" s="60"/>
      <c r="Z128" s="60"/>
      <c r="AA128" s="60"/>
      <c r="AB128" s="60"/>
      <c r="AC128" s="60"/>
      <c r="AD128" s="60"/>
      <c r="AE128" s="60"/>
      <c r="AF128" s="60"/>
      <c r="AG128" s="60"/>
      <c r="AH128" s="60"/>
    </row>
    <row r="129" spans="1:34" ht="15.75">
      <c r="A129" s="30"/>
      <c r="B129" s="16"/>
      <c r="D129" s="28"/>
      <c r="E129" s="81"/>
      <c r="F129" s="81"/>
      <c r="G129" s="81"/>
      <c r="H129" s="81"/>
      <c r="I129" s="75"/>
      <c r="J129" s="81"/>
      <c r="K129" s="81"/>
      <c r="L129" s="81"/>
      <c r="M129" s="28"/>
      <c r="N129" s="28"/>
      <c r="O129" s="54"/>
      <c r="P129" s="54"/>
      <c r="Q129" s="54"/>
      <c r="R129" s="28"/>
      <c r="S129" s="60"/>
      <c r="T129" s="60"/>
      <c r="U129" s="60"/>
      <c r="V129" s="60"/>
      <c r="W129" s="60"/>
      <c r="X129" s="60"/>
      <c r="Y129" s="60"/>
      <c r="Z129" s="60"/>
      <c r="AA129" s="60"/>
      <c r="AB129" s="60"/>
      <c r="AC129" s="60"/>
      <c r="AD129" s="60"/>
      <c r="AE129" s="60"/>
      <c r="AF129" s="60"/>
      <c r="AG129" s="60"/>
      <c r="AH129" s="60"/>
    </row>
    <row r="130" spans="1:34" ht="15.75">
      <c r="A130" s="30"/>
      <c r="B130" s="16"/>
      <c r="C130" s="42" t="s">
        <v>64</v>
      </c>
      <c r="D130" s="28"/>
      <c r="E130" s="54"/>
      <c r="F130" s="54"/>
      <c r="G130" s="54"/>
      <c r="H130" s="54"/>
      <c r="I130" s="28"/>
      <c r="J130" s="54"/>
      <c r="K130" s="54"/>
      <c r="L130" s="54"/>
      <c r="M130" s="28"/>
      <c r="N130" s="28"/>
      <c r="O130" s="54"/>
      <c r="P130" s="54"/>
      <c r="Q130" s="54"/>
      <c r="R130" s="28"/>
      <c r="S130" s="60"/>
      <c r="T130" s="60"/>
      <c r="U130" s="60"/>
      <c r="V130" s="60"/>
      <c r="W130" s="60"/>
      <c r="X130" s="60"/>
      <c r="Y130" s="60"/>
      <c r="Z130" s="60"/>
      <c r="AA130" s="60"/>
      <c r="AB130" s="60"/>
      <c r="AC130" s="60"/>
      <c r="AD130" s="60"/>
      <c r="AE130" s="60"/>
      <c r="AF130" s="60"/>
      <c r="AG130" s="60"/>
      <c r="AH130" s="60"/>
    </row>
    <row r="131" spans="1:34" ht="15.75">
      <c r="A131" s="16" t="s">
        <v>1</v>
      </c>
      <c r="B131" s="16"/>
      <c r="D131" s="54">
        <v>0.35</v>
      </c>
      <c r="E131" s="54"/>
      <c r="F131" s="54"/>
      <c r="G131" s="54"/>
      <c r="H131" s="54"/>
      <c r="I131" s="28"/>
      <c r="J131" s="54"/>
      <c r="K131" s="54"/>
      <c r="L131" s="54"/>
      <c r="M131" s="28"/>
      <c r="N131" s="28"/>
      <c r="O131" s="54"/>
      <c r="P131" s="54"/>
      <c r="Q131" s="54"/>
      <c r="R131" s="28"/>
      <c r="S131" s="60"/>
      <c r="T131" s="60"/>
      <c r="U131" s="60"/>
      <c r="V131" s="60"/>
      <c r="W131" s="60"/>
      <c r="X131" s="60"/>
      <c r="Y131" s="60"/>
      <c r="Z131" s="60"/>
      <c r="AA131" s="60"/>
      <c r="AB131" s="60"/>
      <c r="AC131" s="60"/>
      <c r="AD131" s="60"/>
      <c r="AE131" s="60"/>
      <c r="AF131" s="60"/>
      <c r="AG131" s="60"/>
      <c r="AH131" s="60"/>
    </row>
    <row r="132" spans="1:34" ht="15.75">
      <c r="A132" s="16" t="s">
        <v>3</v>
      </c>
      <c r="D132" s="54">
        <v>1.05</v>
      </c>
      <c r="E132" s="54"/>
      <c r="F132" s="54"/>
      <c r="G132" s="54"/>
      <c r="H132" s="54"/>
      <c r="I132" s="28"/>
      <c r="J132" s="54"/>
      <c r="K132" s="54"/>
      <c r="L132" s="54"/>
      <c r="M132" s="28"/>
      <c r="N132" s="28"/>
      <c r="O132" s="54"/>
      <c r="P132" s="54"/>
      <c r="Q132" s="54"/>
      <c r="R132" s="28"/>
      <c r="S132" s="60"/>
      <c r="T132" s="60"/>
      <c r="U132" s="60"/>
      <c r="V132" s="60"/>
      <c r="W132" s="60"/>
      <c r="X132" s="60"/>
      <c r="Y132" s="60"/>
      <c r="Z132" s="60"/>
      <c r="AA132" s="60"/>
      <c r="AB132" s="60"/>
      <c r="AC132" s="60"/>
      <c r="AD132" s="60"/>
      <c r="AE132" s="60"/>
      <c r="AF132" s="60"/>
      <c r="AG132" s="60"/>
      <c r="AH132" s="60"/>
    </row>
    <row r="133" spans="5:34" ht="15">
      <c r="E133" s="54"/>
      <c r="F133" s="54"/>
      <c r="G133" s="54"/>
      <c r="H133" s="54"/>
      <c r="I133" s="28"/>
      <c r="J133" s="54"/>
      <c r="K133" s="54"/>
      <c r="L133" s="54"/>
      <c r="M133" s="28"/>
      <c r="N133" s="28"/>
      <c r="O133" s="54"/>
      <c r="P133" s="54"/>
      <c r="Q133" s="54"/>
      <c r="R133" s="28"/>
      <c r="S133" s="60"/>
      <c r="T133" s="60"/>
      <c r="U133" s="60"/>
      <c r="V133" s="60"/>
      <c r="W133" s="60"/>
      <c r="X133" s="60"/>
      <c r="Y133" s="60"/>
      <c r="Z133" s="60"/>
      <c r="AA133" s="60"/>
      <c r="AB133" s="60"/>
      <c r="AC133" s="60"/>
      <c r="AD133" s="60"/>
      <c r="AE133" s="60"/>
      <c r="AF133" s="60"/>
      <c r="AG133" s="60"/>
      <c r="AH133" s="60"/>
    </row>
    <row r="134" spans="5:34" ht="15">
      <c r="E134" s="28"/>
      <c r="F134" s="28"/>
      <c r="G134" s="28"/>
      <c r="H134" s="28"/>
      <c r="I134" s="28"/>
      <c r="J134" s="28"/>
      <c r="K134" s="28"/>
      <c r="L134" s="28"/>
      <c r="M134" s="28"/>
      <c r="N134" s="28"/>
      <c r="O134" s="28"/>
      <c r="P134" s="28"/>
      <c r="Q134" s="28"/>
      <c r="R134" s="28"/>
      <c r="S134" s="60"/>
      <c r="T134" s="60"/>
      <c r="U134" s="60"/>
      <c r="V134" s="60"/>
      <c r="W134" s="60"/>
      <c r="X134" s="60"/>
      <c r="Y134" s="60"/>
      <c r="Z134" s="60"/>
      <c r="AA134" s="60"/>
      <c r="AB134" s="60"/>
      <c r="AC134" s="60"/>
      <c r="AD134" s="60"/>
      <c r="AE134" s="60"/>
      <c r="AF134" s="60"/>
      <c r="AG134" s="60"/>
      <c r="AH134" s="60"/>
    </row>
    <row r="135" spans="1:34" ht="15">
      <c r="A135" s="28" t="s">
        <v>216</v>
      </c>
      <c r="B135" s="28"/>
      <c r="C135" s="28"/>
      <c r="E135" s="28"/>
      <c r="F135" s="28"/>
      <c r="G135" s="28"/>
      <c r="H135" s="28"/>
      <c r="I135" s="28"/>
      <c r="J135" s="28"/>
      <c r="K135" s="28"/>
      <c r="L135" s="28"/>
      <c r="M135" s="28"/>
      <c r="N135" s="28"/>
      <c r="O135" s="28"/>
      <c r="P135" s="28"/>
      <c r="Q135" s="28"/>
      <c r="R135" s="28"/>
      <c r="S135" s="60"/>
      <c r="T135" s="60"/>
      <c r="U135" s="60"/>
      <c r="V135" s="60"/>
      <c r="W135" s="60"/>
      <c r="X135" s="60"/>
      <c r="Y135" s="60"/>
      <c r="Z135" s="60"/>
      <c r="AA135" s="60"/>
      <c r="AB135" s="60"/>
      <c r="AC135" s="60"/>
      <c r="AD135" s="60"/>
      <c r="AE135" s="60"/>
      <c r="AF135" s="60"/>
      <c r="AG135" s="60"/>
      <c r="AH135" s="60"/>
    </row>
    <row r="136" spans="2:34" ht="15.75">
      <c r="B136" s="16"/>
      <c r="E136" s="28"/>
      <c r="F136" s="28"/>
      <c r="G136" s="28"/>
      <c r="H136" s="28"/>
      <c r="I136" s="28"/>
      <c r="J136" s="28"/>
      <c r="K136" s="28"/>
      <c r="L136" s="28"/>
      <c r="M136" s="28"/>
      <c r="N136" s="28"/>
      <c r="O136" s="28"/>
      <c r="P136" s="28"/>
      <c r="Q136" s="28"/>
      <c r="R136" s="28"/>
      <c r="S136" s="60"/>
      <c r="T136" s="60"/>
      <c r="U136" s="60"/>
      <c r="V136" s="60"/>
      <c r="W136" s="60"/>
      <c r="X136" s="60"/>
      <c r="Y136" s="60"/>
      <c r="Z136" s="60"/>
      <c r="AA136" s="60"/>
      <c r="AB136" s="60"/>
      <c r="AC136" s="60"/>
      <c r="AD136" s="60"/>
      <c r="AE136" s="60"/>
      <c r="AF136" s="60"/>
      <c r="AG136" s="60"/>
      <c r="AH136" s="60"/>
    </row>
    <row r="137" spans="5:34" ht="15">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row>
    <row r="138" spans="5:34" ht="15">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row>
    <row r="139" spans="3:34" ht="15">
      <c r="C139" s="2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row>
    <row r="140" spans="3:34" ht="15">
      <c r="C140" s="2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row>
    <row r="141" spans="3:34" ht="15">
      <c r="C141" s="2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row>
    <row r="142" spans="2:34" ht="15.75">
      <c r="B142" s="16"/>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row>
    <row r="143" spans="2:34" ht="15.75">
      <c r="B143" s="16"/>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row>
    <row r="144" spans="2:34" ht="15.75">
      <c r="B144" s="16"/>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row>
    <row r="145" spans="2:34" ht="15.75">
      <c r="B145" s="16"/>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row>
    <row r="146" spans="2:34" ht="15.75">
      <c r="B146" s="16"/>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row>
    <row r="147" spans="2:34" ht="15.75">
      <c r="B147" s="16"/>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row>
    <row r="148" spans="2:34" ht="15.75">
      <c r="B148" s="16"/>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row>
    <row r="149" spans="3:34" ht="15">
      <c r="C149" s="2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row>
    <row r="150" spans="3:34" ht="15">
      <c r="C150" s="2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row>
    <row r="151" spans="3:34" ht="15">
      <c r="C151" s="94"/>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row>
    <row r="152" spans="1:34" ht="15.75">
      <c r="A152" s="16"/>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row>
    <row r="153" spans="2:34" ht="15.75">
      <c r="B153" s="16"/>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row>
    <row r="154" spans="2:34" ht="15.75">
      <c r="B154" s="16"/>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row>
    <row r="155" spans="2:34" ht="15.75">
      <c r="B155" s="16"/>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row>
    <row r="156" spans="3:34" ht="15">
      <c r="C156" s="2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row>
    <row r="157" spans="3:34" ht="15">
      <c r="C157" s="2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row>
    <row r="158" spans="5:34" ht="15">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row>
    <row r="159" spans="2:34" ht="15.75">
      <c r="B159" s="16"/>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row>
    <row r="160" spans="2:34" ht="15.75">
      <c r="B160" s="16"/>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row>
    <row r="161" spans="2:34" ht="15.75">
      <c r="B161" s="16"/>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row>
    <row r="162" spans="3:34" ht="15">
      <c r="C162" s="2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row>
    <row r="163" spans="3:34" ht="15">
      <c r="C163" s="2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row>
    <row r="164" spans="3:34" ht="15">
      <c r="C164" s="2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row>
    <row r="165" spans="1:34" ht="15.75">
      <c r="A165" s="16"/>
      <c r="C165" s="18"/>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row>
    <row r="166" spans="2:34" ht="15.75">
      <c r="B166" s="16"/>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row>
    <row r="167" spans="2:34" ht="15.75">
      <c r="B167" s="16"/>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row>
    <row r="168" spans="5:34" ht="15">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row>
    <row r="169" spans="3:34" ht="15">
      <c r="C169" s="2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row>
    <row r="170" spans="5:34" ht="15">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row>
    <row r="171" spans="2:34" ht="15.75">
      <c r="B171" s="16"/>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row>
    <row r="172" spans="2:34" ht="15.75">
      <c r="B172" s="16"/>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row>
    <row r="173" spans="2:34" ht="15.75">
      <c r="B173" s="16"/>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row>
    <row r="174" spans="3:34" ht="15">
      <c r="C174" s="2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row>
    <row r="175" spans="3:34" ht="15">
      <c r="C175" s="2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row>
    <row r="176" spans="3:34" ht="15">
      <c r="C176" s="2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row>
    <row r="177" spans="1:34" ht="15.75">
      <c r="A177" s="16"/>
      <c r="C177" s="18"/>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row>
    <row r="178" spans="2:34" ht="15.75">
      <c r="B178" s="16"/>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row>
    <row r="179" spans="5:34" ht="15">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row>
    <row r="180" spans="5:34" ht="15">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row>
    <row r="181" spans="3:34" ht="15">
      <c r="C181" s="2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row>
    <row r="182" spans="3:34" ht="15">
      <c r="C182" s="2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row>
    <row r="183" spans="19:34" ht="15">
      <c r="S183" s="60"/>
      <c r="T183" s="60"/>
      <c r="U183" s="60"/>
      <c r="V183" s="60"/>
      <c r="W183" s="60"/>
      <c r="X183" s="60"/>
      <c r="Y183" s="60"/>
      <c r="Z183" s="60"/>
      <c r="AA183" s="60"/>
      <c r="AB183" s="60"/>
      <c r="AC183" s="60"/>
      <c r="AD183" s="60"/>
      <c r="AE183" s="60"/>
      <c r="AF183" s="60"/>
      <c r="AG183" s="60"/>
      <c r="AH183" s="60"/>
    </row>
    <row r="184" spans="1:34" ht="15.75">
      <c r="A184" s="16"/>
      <c r="C184" s="20"/>
      <c r="S184" s="60"/>
      <c r="T184" s="60"/>
      <c r="U184" s="60"/>
      <c r="V184" s="60"/>
      <c r="W184" s="60"/>
      <c r="X184" s="60"/>
      <c r="Y184" s="60"/>
      <c r="Z184" s="60"/>
      <c r="AA184" s="60"/>
      <c r="AB184" s="60"/>
      <c r="AC184" s="60"/>
      <c r="AD184" s="60"/>
      <c r="AE184" s="60"/>
      <c r="AF184" s="60"/>
      <c r="AG184" s="60"/>
      <c r="AH184" s="60"/>
    </row>
    <row r="185" spans="1:34" ht="15.75">
      <c r="A185" s="16"/>
      <c r="S185" s="60"/>
      <c r="T185" s="60"/>
      <c r="U185" s="60"/>
      <c r="V185" s="60"/>
      <c r="W185" s="60"/>
      <c r="X185" s="60"/>
      <c r="Y185" s="60"/>
      <c r="Z185" s="60"/>
      <c r="AA185" s="60"/>
      <c r="AB185" s="60"/>
      <c r="AC185" s="60"/>
      <c r="AD185" s="60"/>
      <c r="AE185" s="60"/>
      <c r="AF185" s="60"/>
      <c r="AG185" s="60"/>
      <c r="AH185" s="60"/>
    </row>
    <row r="186" spans="1:34" ht="15.75">
      <c r="A186" s="30"/>
      <c r="S186" s="60"/>
      <c r="T186" s="60"/>
      <c r="U186" s="60"/>
      <c r="V186" s="60"/>
      <c r="W186" s="60"/>
      <c r="X186" s="60"/>
      <c r="Y186" s="60"/>
      <c r="Z186" s="60"/>
      <c r="AA186" s="60"/>
      <c r="AB186" s="60"/>
      <c r="AC186" s="60"/>
      <c r="AD186" s="60"/>
      <c r="AE186" s="60"/>
      <c r="AF186" s="60"/>
      <c r="AG186" s="60"/>
      <c r="AH186" s="60"/>
    </row>
    <row r="187" spans="19:34" ht="15">
      <c r="S187" s="60"/>
      <c r="T187" s="60"/>
      <c r="U187" s="60"/>
      <c r="V187" s="60"/>
      <c r="W187" s="60"/>
      <c r="X187" s="60"/>
      <c r="Y187" s="60"/>
      <c r="Z187" s="60"/>
      <c r="AA187" s="60"/>
      <c r="AB187" s="60"/>
      <c r="AC187" s="60"/>
      <c r="AD187" s="60"/>
      <c r="AE187" s="60"/>
      <c r="AF187" s="60"/>
      <c r="AG187" s="60"/>
      <c r="AH187" s="60"/>
    </row>
    <row r="188" spans="19:34" ht="15">
      <c r="S188" s="60"/>
      <c r="T188" s="60"/>
      <c r="U188" s="60"/>
      <c r="V188" s="60"/>
      <c r="W188" s="60"/>
      <c r="X188" s="60"/>
      <c r="Y188" s="60"/>
      <c r="Z188" s="60"/>
      <c r="AA188" s="60"/>
      <c r="AB188" s="60"/>
      <c r="AC188" s="60"/>
      <c r="AD188" s="60"/>
      <c r="AE188" s="60"/>
      <c r="AF188" s="60"/>
      <c r="AG188" s="60"/>
      <c r="AH188" s="60"/>
    </row>
    <row r="189" spans="19:34" ht="15">
      <c r="S189" s="60"/>
      <c r="T189" s="60"/>
      <c r="U189" s="60"/>
      <c r="V189" s="60"/>
      <c r="W189" s="60"/>
      <c r="X189" s="60"/>
      <c r="Y189" s="60"/>
      <c r="Z189" s="60"/>
      <c r="AA189" s="60"/>
      <c r="AB189" s="60"/>
      <c r="AC189" s="60"/>
      <c r="AD189" s="60"/>
      <c r="AE189" s="60"/>
      <c r="AF189" s="60"/>
      <c r="AG189" s="60"/>
      <c r="AH189" s="60"/>
    </row>
    <row r="190" spans="19:34" ht="15">
      <c r="S190" s="60"/>
      <c r="T190" s="60"/>
      <c r="U190" s="60"/>
      <c r="V190" s="60"/>
      <c r="W190" s="60"/>
      <c r="X190" s="60"/>
      <c r="Y190" s="60"/>
      <c r="Z190" s="60"/>
      <c r="AA190" s="60"/>
      <c r="AB190" s="60"/>
      <c r="AC190" s="60"/>
      <c r="AD190" s="60"/>
      <c r="AE190" s="60"/>
      <c r="AF190" s="60"/>
      <c r="AG190" s="60"/>
      <c r="AH190" s="60"/>
    </row>
    <row r="191" spans="19:34" ht="15">
      <c r="S191" s="60"/>
      <c r="T191" s="60"/>
      <c r="U191" s="60"/>
      <c r="V191" s="60"/>
      <c r="W191" s="60"/>
      <c r="X191" s="60"/>
      <c r="Y191" s="60"/>
      <c r="Z191" s="60"/>
      <c r="AA191" s="60"/>
      <c r="AB191" s="60"/>
      <c r="AC191" s="60"/>
      <c r="AD191" s="60"/>
      <c r="AE191" s="60"/>
      <c r="AF191" s="60"/>
      <c r="AG191" s="60"/>
      <c r="AH191" s="60"/>
    </row>
    <row r="192" spans="19:34" ht="15">
      <c r="S192" s="60"/>
      <c r="T192" s="60"/>
      <c r="U192" s="60"/>
      <c r="V192" s="60"/>
      <c r="W192" s="60"/>
      <c r="X192" s="60"/>
      <c r="Y192" s="60"/>
      <c r="Z192" s="60"/>
      <c r="AA192" s="60"/>
      <c r="AB192" s="60"/>
      <c r="AC192" s="60"/>
      <c r="AD192" s="60"/>
      <c r="AE192" s="60"/>
      <c r="AF192" s="60"/>
      <c r="AG192" s="60"/>
      <c r="AH192" s="60"/>
    </row>
    <row r="193" spans="19:34" ht="15">
      <c r="S193" s="60"/>
      <c r="T193" s="60"/>
      <c r="U193" s="60"/>
      <c r="V193" s="60"/>
      <c r="W193" s="60"/>
      <c r="X193" s="60"/>
      <c r="Y193" s="60"/>
      <c r="Z193" s="60"/>
      <c r="AA193" s="60"/>
      <c r="AB193" s="60"/>
      <c r="AC193" s="60"/>
      <c r="AD193" s="60"/>
      <c r="AE193" s="60"/>
      <c r="AF193" s="60"/>
      <c r="AG193" s="60"/>
      <c r="AH193" s="60"/>
    </row>
    <row r="194" spans="19:34" ht="15">
      <c r="S194" s="60"/>
      <c r="T194" s="60"/>
      <c r="U194" s="60"/>
      <c r="V194" s="60"/>
      <c r="W194" s="60"/>
      <c r="X194" s="60"/>
      <c r="Y194" s="60"/>
      <c r="Z194" s="60"/>
      <c r="AA194" s="60"/>
      <c r="AB194" s="60"/>
      <c r="AC194" s="60"/>
      <c r="AD194" s="60"/>
      <c r="AE194" s="60"/>
      <c r="AF194" s="60"/>
      <c r="AG194" s="60"/>
      <c r="AH194" s="60"/>
    </row>
    <row r="195" spans="19:34" ht="15">
      <c r="S195" s="60"/>
      <c r="T195" s="60"/>
      <c r="U195" s="60"/>
      <c r="V195" s="60"/>
      <c r="W195" s="60"/>
      <c r="X195" s="60"/>
      <c r="Y195" s="60"/>
      <c r="Z195" s="60"/>
      <c r="AA195" s="60"/>
      <c r="AB195" s="60"/>
      <c r="AC195" s="60"/>
      <c r="AD195" s="60"/>
      <c r="AE195" s="60"/>
      <c r="AF195" s="60"/>
      <c r="AG195" s="60"/>
      <c r="AH195" s="60"/>
    </row>
    <row r="196" spans="19:34" ht="15">
      <c r="S196" s="60"/>
      <c r="T196" s="60"/>
      <c r="U196" s="60"/>
      <c r="V196" s="60"/>
      <c r="W196" s="60"/>
      <c r="X196" s="60"/>
      <c r="Y196" s="60"/>
      <c r="Z196" s="60"/>
      <c r="AA196" s="60"/>
      <c r="AB196" s="60"/>
      <c r="AC196" s="60"/>
      <c r="AD196" s="60"/>
      <c r="AE196" s="60"/>
      <c r="AF196" s="60"/>
      <c r="AG196" s="60"/>
      <c r="AH196" s="60"/>
    </row>
    <row r="197" spans="19:34" ht="15">
      <c r="S197" s="60"/>
      <c r="T197" s="60"/>
      <c r="U197" s="60"/>
      <c r="V197" s="60"/>
      <c r="W197" s="60"/>
      <c r="X197" s="60"/>
      <c r="Y197" s="60"/>
      <c r="Z197" s="60"/>
      <c r="AA197" s="60"/>
      <c r="AB197" s="60"/>
      <c r="AC197" s="60"/>
      <c r="AD197" s="60"/>
      <c r="AE197" s="60"/>
      <c r="AF197" s="60"/>
      <c r="AG197" s="60"/>
      <c r="AH197" s="60"/>
    </row>
    <row r="198" spans="19:34" ht="15">
      <c r="S198" s="60"/>
      <c r="T198" s="60"/>
      <c r="U198" s="60"/>
      <c r="V198" s="60"/>
      <c r="W198" s="60"/>
      <c r="X198" s="60"/>
      <c r="Y198" s="60"/>
      <c r="Z198" s="60"/>
      <c r="AA198" s="60"/>
      <c r="AB198" s="60"/>
      <c r="AC198" s="60"/>
      <c r="AD198" s="60"/>
      <c r="AE198" s="60"/>
      <c r="AF198" s="60"/>
      <c r="AG198" s="60"/>
      <c r="AH198" s="60"/>
    </row>
    <row r="199" spans="19:34" ht="15">
      <c r="S199" s="60"/>
      <c r="T199" s="60"/>
      <c r="U199" s="60"/>
      <c r="V199" s="60"/>
      <c r="W199" s="60"/>
      <c r="X199" s="60"/>
      <c r="Y199" s="60"/>
      <c r="Z199" s="60"/>
      <c r="AA199" s="60"/>
      <c r="AB199" s="60"/>
      <c r="AC199" s="60"/>
      <c r="AD199" s="60"/>
      <c r="AE199" s="60"/>
      <c r="AF199" s="60"/>
      <c r="AG199" s="60"/>
      <c r="AH199" s="60"/>
    </row>
    <row r="200" spans="19:34" ht="15">
      <c r="S200" s="60"/>
      <c r="T200" s="60"/>
      <c r="U200" s="60"/>
      <c r="V200" s="60"/>
      <c r="W200" s="60"/>
      <c r="X200" s="60"/>
      <c r="Y200" s="60"/>
      <c r="Z200" s="60"/>
      <c r="AA200" s="60"/>
      <c r="AB200" s="60"/>
      <c r="AC200" s="60"/>
      <c r="AD200" s="60"/>
      <c r="AE200" s="60"/>
      <c r="AF200" s="60"/>
      <c r="AG200" s="60"/>
      <c r="AH200" s="60"/>
    </row>
    <row r="201" spans="19:34" ht="15">
      <c r="S201" s="60"/>
      <c r="T201" s="60"/>
      <c r="U201" s="60"/>
      <c r="V201" s="60"/>
      <c r="W201" s="60"/>
      <c r="X201" s="60"/>
      <c r="Y201" s="60"/>
      <c r="Z201" s="60"/>
      <c r="AA201" s="60"/>
      <c r="AB201" s="60"/>
      <c r="AC201" s="60"/>
      <c r="AD201" s="60"/>
      <c r="AE201" s="60"/>
      <c r="AF201" s="60"/>
      <c r="AG201" s="60"/>
      <c r="AH201" s="60"/>
    </row>
    <row r="202" spans="19:34" ht="15">
      <c r="S202" s="60"/>
      <c r="T202" s="60"/>
      <c r="U202" s="60"/>
      <c r="V202" s="60"/>
      <c r="W202" s="60"/>
      <c r="X202" s="60"/>
      <c r="Y202" s="60"/>
      <c r="Z202" s="60"/>
      <c r="AA202" s="60"/>
      <c r="AB202" s="60"/>
      <c r="AC202" s="60"/>
      <c r="AD202" s="60"/>
      <c r="AE202" s="60"/>
      <c r="AF202" s="60"/>
      <c r="AG202" s="60"/>
      <c r="AH202" s="60"/>
    </row>
    <row r="203" spans="19:34" ht="15">
      <c r="S203" s="60"/>
      <c r="T203" s="60"/>
      <c r="U203" s="60"/>
      <c r="V203" s="60"/>
      <c r="W203" s="60"/>
      <c r="X203" s="60"/>
      <c r="Y203" s="60"/>
      <c r="Z203" s="60"/>
      <c r="AA203" s="60"/>
      <c r="AB203" s="60"/>
      <c r="AC203" s="60"/>
      <c r="AD203" s="60"/>
      <c r="AE203" s="60"/>
      <c r="AF203" s="60"/>
      <c r="AG203" s="60"/>
      <c r="AH203" s="60"/>
    </row>
    <row r="204" spans="19:34" ht="15">
      <c r="S204" s="60"/>
      <c r="T204" s="60"/>
      <c r="U204" s="60"/>
      <c r="V204" s="60"/>
      <c r="W204" s="60"/>
      <c r="X204" s="60"/>
      <c r="Y204" s="60"/>
      <c r="Z204" s="60"/>
      <c r="AA204" s="60"/>
      <c r="AB204" s="60"/>
      <c r="AC204" s="60"/>
      <c r="AD204" s="60"/>
      <c r="AE204" s="60"/>
      <c r="AF204" s="60"/>
      <c r="AG204" s="60"/>
      <c r="AH204" s="60"/>
    </row>
    <row r="205" spans="19:34" ht="15">
      <c r="S205" s="60"/>
      <c r="T205" s="60"/>
      <c r="U205" s="60"/>
      <c r="V205" s="60"/>
      <c r="W205" s="60"/>
      <c r="X205" s="60"/>
      <c r="Y205" s="60"/>
      <c r="Z205" s="60"/>
      <c r="AA205" s="60"/>
      <c r="AB205" s="60"/>
      <c r="AC205" s="60"/>
      <c r="AD205" s="60"/>
      <c r="AE205" s="60"/>
      <c r="AF205" s="60"/>
      <c r="AG205" s="60"/>
      <c r="AH205" s="60"/>
    </row>
    <row r="206" spans="19:34" ht="15">
      <c r="S206" s="60"/>
      <c r="T206" s="60"/>
      <c r="U206" s="60"/>
      <c r="V206" s="60"/>
      <c r="W206" s="60"/>
      <c r="X206" s="60"/>
      <c r="Y206" s="60"/>
      <c r="Z206" s="60"/>
      <c r="AA206" s="60"/>
      <c r="AB206" s="60"/>
      <c r="AC206" s="60"/>
      <c r="AD206" s="60"/>
      <c r="AE206" s="60"/>
      <c r="AF206" s="60"/>
      <c r="AG206" s="60"/>
      <c r="AH206" s="60"/>
    </row>
    <row r="207" spans="19:34" ht="15">
      <c r="S207" s="60"/>
      <c r="T207" s="60"/>
      <c r="U207" s="60"/>
      <c r="V207" s="60"/>
      <c r="W207" s="60"/>
      <c r="X207" s="60"/>
      <c r="Y207" s="60"/>
      <c r="Z207" s="60"/>
      <c r="AA207" s="60"/>
      <c r="AB207" s="60"/>
      <c r="AC207" s="60"/>
      <c r="AD207" s="60"/>
      <c r="AE207" s="60"/>
      <c r="AF207" s="60"/>
      <c r="AG207" s="60"/>
      <c r="AH207" s="60"/>
    </row>
    <row r="208" spans="19:34" ht="15">
      <c r="S208" s="60"/>
      <c r="T208" s="60"/>
      <c r="U208" s="60"/>
      <c r="V208" s="60"/>
      <c r="W208" s="60"/>
      <c r="X208" s="60"/>
      <c r="Y208" s="60"/>
      <c r="Z208" s="60"/>
      <c r="AA208" s="60"/>
      <c r="AB208" s="60"/>
      <c r="AC208" s="60"/>
      <c r="AD208" s="60"/>
      <c r="AE208" s="60"/>
      <c r="AF208" s="60"/>
      <c r="AG208" s="60"/>
      <c r="AH208" s="60"/>
    </row>
    <row r="209" spans="19:34" ht="15">
      <c r="S209" s="60"/>
      <c r="T209" s="60"/>
      <c r="U209" s="60"/>
      <c r="V209" s="60"/>
      <c r="W209" s="60"/>
      <c r="X209" s="60"/>
      <c r="Y209" s="60"/>
      <c r="Z209" s="60"/>
      <c r="AA209" s="60"/>
      <c r="AB209" s="60"/>
      <c r="AC209" s="60"/>
      <c r="AD209" s="60"/>
      <c r="AE209" s="60"/>
      <c r="AF209" s="60"/>
      <c r="AG209" s="60"/>
      <c r="AH209" s="60"/>
    </row>
    <row r="210" spans="19:34" ht="15">
      <c r="S210" s="60"/>
      <c r="T210" s="60"/>
      <c r="U210" s="60"/>
      <c r="V210" s="60"/>
      <c r="W210" s="60"/>
      <c r="X210" s="60"/>
      <c r="Y210" s="60"/>
      <c r="Z210" s="60"/>
      <c r="AA210" s="60"/>
      <c r="AB210" s="60"/>
      <c r="AC210" s="60"/>
      <c r="AD210" s="60"/>
      <c r="AE210" s="60"/>
      <c r="AF210" s="60"/>
      <c r="AG210" s="60"/>
      <c r="AH210" s="60"/>
    </row>
    <row r="211" spans="19:34" ht="15">
      <c r="S211" s="60"/>
      <c r="T211" s="60"/>
      <c r="U211" s="60"/>
      <c r="V211" s="60"/>
      <c r="W211" s="60"/>
      <c r="X211" s="60"/>
      <c r="Y211" s="60"/>
      <c r="Z211" s="60"/>
      <c r="AA211" s="60"/>
      <c r="AB211" s="60"/>
      <c r="AC211" s="60"/>
      <c r="AD211" s="60"/>
      <c r="AE211" s="60"/>
      <c r="AF211" s="60"/>
      <c r="AG211" s="60"/>
      <c r="AH211" s="60"/>
    </row>
    <row r="212" spans="19:34" ht="15">
      <c r="S212" s="60"/>
      <c r="T212" s="60"/>
      <c r="U212" s="60"/>
      <c r="V212" s="60"/>
      <c r="W212" s="60"/>
      <c r="X212" s="60"/>
      <c r="Y212" s="60"/>
      <c r="Z212" s="60"/>
      <c r="AA212" s="60"/>
      <c r="AB212" s="60"/>
      <c r="AC212" s="60"/>
      <c r="AD212" s="60"/>
      <c r="AE212" s="60"/>
      <c r="AF212" s="60"/>
      <c r="AG212" s="60"/>
      <c r="AH212" s="60"/>
    </row>
    <row r="213" spans="19:34" ht="15">
      <c r="S213" s="60"/>
      <c r="T213" s="60"/>
      <c r="U213" s="60"/>
      <c r="V213" s="60"/>
      <c r="W213" s="60"/>
      <c r="X213" s="60"/>
      <c r="Y213" s="60"/>
      <c r="Z213" s="60"/>
      <c r="AA213" s="60"/>
      <c r="AB213" s="60"/>
      <c r="AC213" s="60"/>
      <c r="AD213" s="60"/>
      <c r="AE213" s="60"/>
      <c r="AF213" s="60"/>
      <c r="AG213" s="60"/>
      <c r="AH213" s="60"/>
    </row>
    <row r="214" spans="19:34" ht="15">
      <c r="S214" s="60"/>
      <c r="T214" s="60"/>
      <c r="U214" s="60"/>
      <c r="V214" s="60"/>
      <c r="W214" s="60"/>
      <c r="X214" s="60"/>
      <c r="Y214" s="60"/>
      <c r="Z214" s="60"/>
      <c r="AA214" s="60"/>
      <c r="AB214" s="60"/>
      <c r="AC214" s="60"/>
      <c r="AD214" s="60"/>
      <c r="AE214" s="60"/>
      <c r="AF214" s="60"/>
      <c r="AG214" s="60"/>
      <c r="AH214" s="60"/>
    </row>
    <row r="215" spans="19:34" ht="15">
      <c r="S215" s="60"/>
      <c r="T215" s="60"/>
      <c r="U215" s="60"/>
      <c r="V215" s="60"/>
      <c r="W215" s="60"/>
      <c r="X215" s="60"/>
      <c r="Y215" s="60"/>
      <c r="Z215" s="60"/>
      <c r="AA215" s="60"/>
      <c r="AB215" s="60"/>
      <c r="AC215" s="60"/>
      <c r="AD215" s="60"/>
      <c r="AE215" s="60"/>
      <c r="AF215" s="60"/>
      <c r="AG215" s="60"/>
      <c r="AH215" s="60"/>
    </row>
    <row r="216" spans="19:34" ht="15">
      <c r="S216" s="60"/>
      <c r="T216" s="60"/>
      <c r="U216" s="60"/>
      <c r="V216" s="60"/>
      <c r="W216" s="60"/>
      <c r="X216" s="60"/>
      <c r="Y216" s="60"/>
      <c r="Z216" s="60"/>
      <c r="AA216" s="60"/>
      <c r="AB216" s="60"/>
      <c r="AC216" s="60"/>
      <c r="AD216" s="60"/>
      <c r="AE216" s="60"/>
      <c r="AF216" s="60"/>
      <c r="AG216" s="60"/>
      <c r="AH216" s="60"/>
    </row>
    <row r="217" spans="19:34" ht="15">
      <c r="S217" s="60"/>
      <c r="T217" s="60"/>
      <c r="U217" s="60"/>
      <c r="V217" s="60"/>
      <c r="W217" s="60"/>
      <c r="X217" s="60"/>
      <c r="Y217" s="60"/>
      <c r="Z217" s="60"/>
      <c r="AA217" s="60"/>
      <c r="AB217" s="60"/>
      <c r="AC217" s="60"/>
      <c r="AD217" s="60"/>
      <c r="AE217" s="60"/>
      <c r="AF217" s="60"/>
      <c r="AG217" s="60"/>
      <c r="AH217" s="60"/>
    </row>
    <row r="218" spans="19:34" ht="15">
      <c r="S218" s="60"/>
      <c r="T218" s="60"/>
      <c r="U218" s="60"/>
      <c r="V218" s="60"/>
      <c r="W218" s="60"/>
      <c r="X218" s="60"/>
      <c r="Y218" s="60"/>
      <c r="Z218" s="60"/>
      <c r="AA218" s="60"/>
      <c r="AB218" s="60"/>
      <c r="AC218" s="60"/>
      <c r="AD218" s="60"/>
      <c r="AE218" s="60"/>
      <c r="AF218" s="60"/>
      <c r="AG218" s="60"/>
      <c r="AH218" s="60"/>
    </row>
    <row r="219" spans="19:34" ht="15">
      <c r="S219" s="60"/>
      <c r="T219" s="60"/>
      <c r="U219" s="60"/>
      <c r="V219" s="60"/>
      <c r="W219" s="60"/>
      <c r="X219" s="60"/>
      <c r="Y219" s="60"/>
      <c r="Z219" s="60"/>
      <c r="AA219" s="60"/>
      <c r="AB219" s="60"/>
      <c r="AC219" s="60"/>
      <c r="AD219" s="60"/>
      <c r="AE219" s="60"/>
      <c r="AF219" s="60"/>
      <c r="AG219" s="60"/>
      <c r="AH219" s="60"/>
    </row>
    <row r="220" spans="19:34" ht="15">
      <c r="S220" s="60"/>
      <c r="T220" s="60"/>
      <c r="U220" s="60"/>
      <c r="V220" s="60"/>
      <c r="W220" s="60"/>
      <c r="X220" s="60"/>
      <c r="Y220" s="60"/>
      <c r="Z220" s="60"/>
      <c r="AA220" s="60"/>
      <c r="AB220" s="60"/>
      <c r="AC220" s="60"/>
      <c r="AD220" s="60"/>
      <c r="AE220" s="60"/>
      <c r="AF220" s="60"/>
      <c r="AG220" s="60"/>
      <c r="AH220" s="60"/>
    </row>
    <row r="221" spans="19:34" ht="15">
      <c r="S221" s="60"/>
      <c r="T221" s="60"/>
      <c r="U221" s="60"/>
      <c r="V221" s="60"/>
      <c r="W221" s="60"/>
      <c r="X221" s="60"/>
      <c r="Y221" s="60"/>
      <c r="Z221" s="60"/>
      <c r="AA221" s="60"/>
      <c r="AB221" s="60"/>
      <c r="AC221" s="60"/>
      <c r="AD221" s="60"/>
      <c r="AE221" s="60"/>
      <c r="AF221" s="60"/>
      <c r="AG221" s="60"/>
      <c r="AH221" s="60"/>
    </row>
    <row r="222" spans="19:34" ht="15">
      <c r="S222" s="60"/>
      <c r="T222" s="60"/>
      <c r="U222" s="60"/>
      <c r="V222" s="60"/>
      <c r="W222" s="60"/>
      <c r="X222" s="60"/>
      <c r="Y222" s="60"/>
      <c r="Z222" s="60"/>
      <c r="AA222" s="60"/>
      <c r="AB222" s="60"/>
      <c r="AC222" s="60"/>
      <c r="AD222" s="60"/>
      <c r="AE222" s="60"/>
      <c r="AF222" s="60"/>
      <c r="AG222" s="60"/>
      <c r="AH222" s="60"/>
    </row>
    <row r="223" spans="19:34" ht="15">
      <c r="S223" s="60"/>
      <c r="T223" s="60"/>
      <c r="U223" s="60"/>
      <c r="V223" s="60"/>
      <c r="W223" s="60"/>
      <c r="X223" s="60"/>
      <c r="Y223" s="60"/>
      <c r="Z223" s="60"/>
      <c r="AA223" s="60"/>
      <c r="AB223" s="60"/>
      <c r="AC223" s="60"/>
      <c r="AD223" s="60"/>
      <c r="AE223" s="60"/>
      <c r="AF223" s="60"/>
      <c r="AG223" s="60"/>
      <c r="AH223" s="60"/>
    </row>
    <row r="224" spans="19:34" ht="15">
      <c r="S224" s="60"/>
      <c r="T224" s="60"/>
      <c r="U224" s="60"/>
      <c r="V224" s="60"/>
      <c r="W224" s="60"/>
      <c r="X224" s="60"/>
      <c r="Y224" s="60"/>
      <c r="Z224" s="60"/>
      <c r="AA224" s="60"/>
      <c r="AB224" s="60"/>
      <c r="AC224" s="60"/>
      <c r="AD224" s="60"/>
      <c r="AE224" s="60"/>
      <c r="AF224" s="60"/>
      <c r="AG224" s="60"/>
      <c r="AH224" s="60"/>
    </row>
    <row r="225" spans="19:34" ht="15">
      <c r="S225" s="60"/>
      <c r="T225" s="60"/>
      <c r="U225" s="60"/>
      <c r="V225" s="60"/>
      <c r="W225" s="60"/>
      <c r="X225" s="60"/>
      <c r="Y225" s="60"/>
      <c r="Z225" s="60"/>
      <c r="AA225" s="60"/>
      <c r="AB225" s="60"/>
      <c r="AC225" s="60"/>
      <c r="AD225" s="60"/>
      <c r="AE225" s="60"/>
      <c r="AF225" s="60"/>
      <c r="AG225" s="60"/>
      <c r="AH225" s="60"/>
    </row>
    <row r="226" spans="19:34" ht="15">
      <c r="S226" s="60"/>
      <c r="T226" s="60"/>
      <c r="U226" s="60"/>
      <c r="V226" s="60"/>
      <c r="W226" s="60"/>
      <c r="X226" s="60"/>
      <c r="Y226" s="60"/>
      <c r="Z226" s="60"/>
      <c r="AA226" s="60"/>
      <c r="AB226" s="60"/>
      <c r="AC226" s="60"/>
      <c r="AD226" s="60"/>
      <c r="AE226" s="60"/>
      <c r="AF226" s="60"/>
      <c r="AG226" s="60"/>
      <c r="AH226" s="60"/>
    </row>
    <row r="227" spans="19:34" ht="15">
      <c r="S227" s="60"/>
      <c r="T227" s="60"/>
      <c r="U227" s="60"/>
      <c r="V227" s="60"/>
      <c r="W227" s="60"/>
      <c r="X227" s="60"/>
      <c r="Y227" s="60"/>
      <c r="Z227" s="60"/>
      <c r="AA227" s="60"/>
      <c r="AB227" s="60"/>
      <c r="AC227" s="60"/>
      <c r="AD227" s="60"/>
      <c r="AE227" s="60"/>
      <c r="AF227" s="60"/>
      <c r="AG227" s="60"/>
      <c r="AH227" s="60"/>
    </row>
    <row r="228" spans="19:34" ht="15">
      <c r="S228" s="60"/>
      <c r="T228" s="60"/>
      <c r="U228" s="60"/>
      <c r="V228" s="60"/>
      <c r="W228" s="60"/>
      <c r="X228" s="60"/>
      <c r="Y228" s="60"/>
      <c r="Z228" s="60"/>
      <c r="AA228" s="60"/>
      <c r="AB228" s="60"/>
      <c r="AC228" s="60"/>
      <c r="AD228" s="60"/>
      <c r="AE228" s="60"/>
      <c r="AF228" s="60"/>
      <c r="AG228" s="60"/>
      <c r="AH228" s="60"/>
    </row>
    <row r="229" spans="19:34" ht="15">
      <c r="S229" s="60"/>
      <c r="T229" s="60"/>
      <c r="U229" s="60"/>
      <c r="V229" s="60"/>
      <c r="W229" s="60"/>
      <c r="X229" s="60"/>
      <c r="Y229" s="60"/>
      <c r="Z229" s="60"/>
      <c r="AA229" s="60"/>
      <c r="AB229" s="60"/>
      <c r="AC229" s="60"/>
      <c r="AD229" s="60"/>
      <c r="AE229" s="60"/>
      <c r="AF229" s="60"/>
      <c r="AG229" s="60"/>
      <c r="AH229" s="60"/>
    </row>
    <row r="230" spans="19:34" ht="15">
      <c r="S230" s="60"/>
      <c r="T230" s="60"/>
      <c r="U230" s="60"/>
      <c r="V230" s="60"/>
      <c r="W230" s="60"/>
      <c r="X230" s="60"/>
      <c r="Y230" s="60"/>
      <c r="Z230" s="60"/>
      <c r="AA230" s="60"/>
      <c r="AB230" s="60"/>
      <c r="AC230" s="60"/>
      <c r="AD230" s="60"/>
      <c r="AE230" s="60"/>
      <c r="AF230" s="60"/>
      <c r="AG230" s="60"/>
      <c r="AH230" s="60"/>
    </row>
    <row r="231" spans="19:34" ht="15">
      <c r="S231" s="60"/>
      <c r="T231" s="60"/>
      <c r="U231" s="60"/>
      <c r="V231" s="60"/>
      <c r="W231" s="60"/>
      <c r="X231" s="60"/>
      <c r="Y231" s="60"/>
      <c r="Z231" s="60"/>
      <c r="AA231" s="60"/>
      <c r="AB231" s="60"/>
      <c r="AC231" s="60"/>
      <c r="AD231" s="60"/>
      <c r="AE231" s="60"/>
      <c r="AF231" s="60"/>
      <c r="AG231" s="60"/>
      <c r="AH231" s="60"/>
    </row>
    <row r="232" spans="19:34" ht="15">
      <c r="S232" s="60"/>
      <c r="T232" s="60"/>
      <c r="U232" s="60"/>
      <c r="V232" s="60"/>
      <c r="W232" s="60"/>
      <c r="X232" s="60"/>
      <c r="Y232" s="60"/>
      <c r="Z232" s="60"/>
      <c r="AA232" s="60"/>
      <c r="AB232" s="60"/>
      <c r="AC232" s="60"/>
      <c r="AD232" s="60"/>
      <c r="AE232" s="60"/>
      <c r="AF232" s="60"/>
      <c r="AG232" s="60"/>
      <c r="AH232" s="60"/>
    </row>
    <row r="233" spans="19:34" ht="15">
      <c r="S233" s="60"/>
      <c r="T233" s="60"/>
      <c r="U233" s="60"/>
      <c r="V233" s="60"/>
      <c r="W233" s="60"/>
      <c r="X233" s="60"/>
      <c r="Y233" s="60"/>
      <c r="Z233" s="60"/>
      <c r="AA233" s="60"/>
      <c r="AB233" s="60"/>
      <c r="AC233" s="60"/>
      <c r="AD233" s="60"/>
      <c r="AE233" s="60"/>
      <c r="AF233" s="60"/>
      <c r="AG233" s="60"/>
      <c r="AH233" s="60"/>
    </row>
    <row r="234" spans="19:34" ht="15">
      <c r="S234" s="60"/>
      <c r="T234" s="60"/>
      <c r="U234" s="60"/>
      <c r="V234" s="60"/>
      <c r="W234" s="60"/>
      <c r="X234" s="60"/>
      <c r="Y234" s="60"/>
      <c r="Z234" s="60"/>
      <c r="AA234" s="60"/>
      <c r="AB234" s="60"/>
      <c r="AC234" s="60"/>
      <c r="AD234" s="60"/>
      <c r="AE234" s="60"/>
      <c r="AF234" s="60"/>
      <c r="AG234" s="60"/>
      <c r="AH234" s="60"/>
    </row>
    <row r="235" spans="19:34" ht="15">
      <c r="S235" s="60"/>
      <c r="T235" s="60"/>
      <c r="U235" s="60"/>
      <c r="V235" s="60"/>
      <c r="W235" s="60"/>
      <c r="X235" s="60"/>
      <c r="Y235" s="60"/>
      <c r="Z235" s="60"/>
      <c r="AA235" s="60"/>
      <c r="AB235" s="60"/>
      <c r="AC235" s="60"/>
      <c r="AD235" s="60"/>
      <c r="AE235" s="60"/>
      <c r="AF235" s="60"/>
      <c r="AG235" s="60"/>
      <c r="AH235" s="60"/>
    </row>
    <row r="236" spans="19:34" ht="15">
      <c r="S236" s="60"/>
      <c r="T236" s="60"/>
      <c r="U236" s="60"/>
      <c r="V236" s="60"/>
      <c r="W236" s="60"/>
      <c r="X236" s="60"/>
      <c r="Y236" s="60"/>
      <c r="Z236" s="60"/>
      <c r="AA236" s="60"/>
      <c r="AB236" s="60"/>
      <c r="AC236" s="60"/>
      <c r="AD236" s="60"/>
      <c r="AE236" s="60"/>
      <c r="AF236" s="60"/>
      <c r="AG236" s="60"/>
      <c r="AH236" s="60"/>
    </row>
    <row r="237" spans="19:34" ht="15">
      <c r="S237" s="60"/>
      <c r="T237" s="60"/>
      <c r="U237" s="60"/>
      <c r="V237" s="60"/>
      <c r="W237" s="60"/>
      <c r="X237" s="60"/>
      <c r="Y237" s="60"/>
      <c r="Z237" s="60"/>
      <c r="AA237" s="60"/>
      <c r="AB237" s="60"/>
      <c r="AC237" s="60"/>
      <c r="AD237" s="60"/>
      <c r="AE237" s="60"/>
      <c r="AF237" s="60"/>
      <c r="AG237" s="60"/>
      <c r="AH237" s="60"/>
    </row>
    <row r="238" spans="19:34" ht="15">
      <c r="S238" s="60"/>
      <c r="T238" s="60"/>
      <c r="U238" s="60"/>
      <c r="V238" s="60"/>
      <c r="W238" s="60"/>
      <c r="X238" s="60"/>
      <c r="Y238" s="60"/>
      <c r="Z238" s="60"/>
      <c r="AA238" s="60"/>
      <c r="AB238" s="60"/>
      <c r="AC238" s="60"/>
      <c r="AD238" s="60"/>
      <c r="AE238" s="60"/>
      <c r="AF238" s="60"/>
      <c r="AG238" s="60"/>
      <c r="AH238" s="60"/>
    </row>
    <row r="239" spans="19:34" ht="15">
      <c r="S239" s="60"/>
      <c r="T239" s="60"/>
      <c r="U239" s="60"/>
      <c r="V239" s="60"/>
      <c r="W239" s="60"/>
      <c r="X239" s="60"/>
      <c r="Y239" s="60"/>
      <c r="Z239" s="60"/>
      <c r="AA239" s="60"/>
      <c r="AB239" s="60"/>
      <c r="AC239" s="60"/>
      <c r="AD239" s="60"/>
      <c r="AE239" s="60"/>
      <c r="AF239" s="60"/>
      <c r="AG239" s="60"/>
      <c r="AH239" s="60"/>
    </row>
    <row r="240" spans="19:34" ht="15">
      <c r="S240" s="60"/>
      <c r="T240" s="60"/>
      <c r="U240" s="60"/>
      <c r="V240" s="60"/>
      <c r="W240" s="60"/>
      <c r="X240" s="60"/>
      <c r="Y240" s="60"/>
      <c r="Z240" s="60"/>
      <c r="AA240" s="60"/>
      <c r="AB240" s="60"/>
      <c r="AC240" s="60"/>
      <c r="AD240" s="60"/>
      <c r="AE240" s="60"/>
      <c r="AF240" s="60"/>
      <c r="AG240" s="60"/>
      <c r="AH240" s="60"/>
    </row>
    <row r="241" spans="19:34" ht="15">
      <c r="S241" s="60"/>
      <c r="T241" s="60"/>
      <c r="U241" s="60"/>
      <c r="V241" s="60"/>
      <c r="W241" s="60"/>
      <c r="X241" s="60"/>
      <c r="Y241" s="60"/>
      <c r="Z241" s="60"/>
      <c r="AA241" s="60"/>
      <c r="AB241" s="60"/>
      <c r="AC241" s="60"/>
      <c r="AD241" s="60"/>
      <c r="AE241" s="60"/>
      <c r="AF241" s="60"/>
      <c r="AG241" s="60"/>
      <c r="AH241" s="60"/>
    </row>
    <row r="242" spans="19:34" ht="15">
      <c r="S242" s="60"/>
      <c r="T242" s="60"/>
      <c r="U242" s="60"/>
      <c r="V242" s="60"/>
      <c r="W242" s="60"/>
      <c r="X242" s="60"/>
      <c r="Y242" s="60"/>
      <c r="Z242" s="60"/>
      <c r="AA242" s="60"/>
      <c r="AB242" s="60"/>
      <c r="AC242" s="60"/>
      <c r="AD242" s="60"/>
      <c r="AE242" s="60"/>
      <c r="AF242" s="60"/>
      <c r="AG242" s="60"/>
      <c r="AH242" s="60"/>
    </row>
    <row r="243" spans="19:34" ht="15">
      <c r="S243" s="60"/>
      <c r="T243" s="60"/>
      <c r="U243" s="60"/>
      <c r="V243" s="60"/>
      <c r="W243" s="60"/>
      <c r="X243" s="60"/>
      <c r="Y243" s="60"/>
      <c r="Z243" s="60"/>
      <c r="AA243" s="60"/>
      <c r="AB243" s="60"/>
      <c r="AC243" s="60"/>
      <c r="AD243" s="60"/>
      <c r="AE243" s="60"/>
      <c r="AF243" s="60"/>
      <c r="AG243" s="60"/>
      <c r="AH243" s="60"/>
    </row>
    <row r="244" spans="19:34" ht="15">
      <c r="S244" s="60"/>
      <c r="T244" s="60"/>
      <c r="U244" s="60"/>
      <c r="V244" s="60"/>
      <c r="W244" s="60"/>
      <c r="X244" s="60"/>
      <c r="Y244" s="60"/>
      <c r="Z244" s="60"/>
      <c r="AA244" s="60"/>
      <c r="AB244" s="60"/>
      <c r="AC244" s="60"/>
      <c r="AD244" s="60"/>
      <c r="AE244" s="60"/>
      <c r="AF244" s="60"/>
      <c r="AG244" s="60"/>
      <c r="AH244" s="60"/>
    </row>
    <row r="245" spans="19:34" ht="15">
      <c r="S245" s="60"/>
      <c r="T245" s="60"/>
      <c r="U245" s="60"/>
      <c r="V245" s="60"/>
      <c r="W245" s="60"/>
      <c r="X245" s="60"/>
      <c r="Y245" s="60"/>
      <c r="Z245" s="60"/>
      <c r="AA245" s="60"/>
      <c r="AB245" s="60"/>
      <c r="AC245" s="60"/>
      <c r="AD245" s="60"/>
      <c r="AE245" s="60"/>
      <c r="AF245" s="60"/>
      <c r="AG245" s="60"/>
      <c r="AH245" s="60"/>
    </row>
    <row r="246" spans="19:34" ht="15">
      <c r="S246" s="60"/>
      <c r="T246" s="60"/>
      <c r="U246" s="60"/>
      <c r="V246" s="60"/>
      <c r="W246" s="60"/>
      <c r="X246" s="60"/>
      <c r="Y246" s="60"/>
      <c r="Z246" s="60"/>
      <c r="AA246" s="60"/>
      <c r="AB246" s="60"/>
      <c r="AC246" s="60"/>
      <c r="AD246" s="60"/>
      <c r="AE246" s="60"/>
      <c r="AF246" s="60"/>
      <c r="AG246" s="60"/>
      <c r="AH246" s="60"/>
    </row>
    <row r="247" spans="19:34" ht="15">
      <c r="S247" s="60"/>
      <c r="T247" s="60"/>
      <c r="U247" s="60"/>
      <c r="V247" s="60"/>
      <c r="W247" s="60"/>
      <c r="X247" s="60"/>
      <c r="Y247" s="60"/>
      <c r="Z247" s="60"/>
      <c r="AA247" s="60"/>
      <c r="AB247" s="60"/>
      <c r="AC247" s="60"/>
      <c r="AD247" s="60"/>
      <c r="AE247" s="60"/>
      <c r="AF247" s="60"/>
      <c r="AG247" s="60"/>
      <c r="AH247" s="60"/>
    </row>
    <row r="248" spans="19:34" ht="15">
      <c r="S248" s="60"/>
      <c r="T248" s="60"/>
      <c r="U248" s="60"/>
      <c r="V248" s="60"/>
      <c r="W248" s="60"/>
      <c r="X248" s="60"/>
      <c r="Y248" s="60"/>
      <c r="Z248" s="60"/>
      <c r="AA248" s="60"/>
      <c r="AB248" s="60"/>
      <c r="AC248" s="60"/>
      <c r="AD248" s="60"/>
      <c r="AE248" s="60"/>
      <c r="AF248" s="60"/>
      <c r="AG248" s="60"/>
      <c r="AH248" s="60"/>
    </row>
    <row r="249" spans="19:34" ht="15">
      <c r="S249" s="60"/>
      <c r="T249" s="60"/>
      <c r="U249" s="60"/>
      <c r="V249" s="60"/>
      <c r="W249" s="60"/>
      <c r="X249" s="60"/>
      <c r="Y249" s="60"/>
      <c r="Z249" s="60"/>
      <c r="AA249" s="60"/>
      <c r="AB249" s="60"/>
      <c r="AC249" s="60"/>
      <c r="AD249" s="60"/>
      <c r="AE249" s="60"/>
      <c r="AF249" s="60"/>
      <c r="AG249" s="60"/>
      <c r="AH249" s="60"/>
    </row>
    <row r="250" spans="19:34" ht="15">
      <c r="S250" s="60"/>
      <c r="T250" s="60"/>
      <c r="U250" s="60"/>
      <c r="V250" s="60"/>
      <c r="W250" s="60"/>
      <c r="X250" s="60"/>
      <c r="Y250" s="60"/>
      <c r="Z250" s="60"/>
      <c r="AA250" s="60"/>
      <c r="AB250" s="60"/>
      <c r="AC250" s="60"/>
      <c r="AD250" s="60"/>
      <c r="AE250" s="60"/>
      <c r="AF250" s="60"/>
      <c r="AG250" s="60"/>
      <c r="AH250" s="60"/>
    </row>
    <row r="251" spans="19:34" ht="15">
      <c r="S251" s="60"/>
      <c r="T251" s="60"/>
      <c r="U251" s="60"/>
      <c r="V251" s="60"/>
      <c r="W251" s="60"/>
      <c r="X251" s="60"/>
      <c r="Y251" s="60"/>
      <c r="Z251" s="60"/>
      <c r="AA251" s="60"/>
      <c r="AB251" s="60"/>
      <c r="AC251" s="60"/>
      <c r="AD251" s="60"/>
      <c r="AE251" s="60"/>
      <c r="AF251" s="60"/>
      <c r="AG251" s="60"/>
      <c r="AH251" s="60"/>
    </row>
    <row r="252" spans="19:34" ht="15">
      <c r="S252" s="60"/>
      <c r="T252" s="60"/>
      <c r="U252" s="60"/>
      <c r="V252" s="60"/>
      <c r="W252" s="60"/>
      <c r="X252" s="60"/>
      <c r="Y252" s="60"/>
      <c r="Z252" s="60"/>
      <c r="AA252" s="60"/>
      <c r="AB252" s="60"/>
      <c r="AC252" s="60"/>
      <c r="AD252" s="60"/>
      <c r="AE252" s="60"/>
      <c r="AF252" s="60"/>
      <c r="AG252" s="60"/>
      <c r="AH252" s="60"/>
    </row>
    <row r="253" spans="19:34" ht="15">
      <c r="S253" s="60"/>
      <c r="T253" s="60"/>
      <c r="U253" s="60"/>
      <c r="V253" s="60"/>
      <c r="W253" s="60"/>
      <c r="X253" s="60"/>
      <c r="Y253" s="60"/>
      <c r="Z253" s="60"/>
      <c r="AA253" s="60"/>
      <c r="AB253" s="60"/>
      <c r="AC253" s="60"/>
      <c r="AD253" s="60"/>
      <c r="AE253" s="60"/>
      <c r="AF253" s="60"/>
      <c r="AG253" s="60"/>
      <c r="AH253" s="60"/>
    </row>
    <row r="254" spans="19:34" ht="15">
      <c r="S254" s="60"/>
      <c r="T254" s="60"/>
      <c r="U254" s="60"/>
      <c r="V254" s="60"/>
      <c r="W254" s="60"/>
      <c r="X254" s="60"/>
      <c r="Y254" s="60"/>
      <c r="Z254" s="60"/>
      <c r="AA254" s="60"/>
      <c r="AB254" s="60"/>
      <c r="AC254" s="60"/>
      <c r="AD254" s="60"/>
      <c r="AE254" s="60"/>
      <c r="AF254" s="60"/>
      <c r="AG254" s="60"/>
      <c r="AH254" s="60"/>
    </row>
    <row r="255" spans="19:34" ht="15">
      <c r="S255" s="60"/>
      <c r="T255" s="60"/>
      <c r="U255" s="60"/>
      <c r="V255" s="60"/>
      <c r="W255" s="60"/>
      <c r="X255" s="60"/>
      <c r="Y255" s="60"/>
      <c r="Z255" s="60"/>
      <c r="AA255" s="60"/>
      <c r="AB255" s="60"/>
      <c r="AC255" s="60"/>
      <c r="AD255" s="60"/>
      <c r="AE255" s="60"/>
      <c r="AF255" s="60"/>
      <c r="AG255" s="60"/>
      <c r="AH255" s="60"/>
    </row>
    <row r="256" spans="19:34" ht="15">
      <c r="S256" s="60"/>
      <c r="T256" s="60"/>
      <c r="U256" s="60"/>
      <c r="V256" s="60"/>
      <c r="W256" s="60"/>
      <c r="X256" s="60"/>
      <c r="Y256" s="60"/>
      <c r="Z256" s="60"/>
      <c r="AA256" s="60"/>
      <c r="AB256" s="60"/>
      <c r="AC256" s="60"/>
      <c r="AD256" s="60"/>
      <c r="AE256" s="60"/>
      <c r="AF256" s="60"/>
      <c r="AG256" s="60"/>
      <c r="AH256" s="60"/>
    </row>
    <row r="257" spans="19:34" ht="15">
      <c r="S257" s="60"/>
      <c r="T257" s="60"/>
      <c r="U257" s="60"/>
      <c r="V257" s="60"/>
      <c r="W257" s="60"/>
      <c r="X257" s="60"/>
      <c r="Y257" s="60"/>
      <c r="Z257" s="60"/>
      <c r="AA257" s="60"/>
      <c r="AB257" s="60"/>
      <c r="AC257" s="60"/>
      <c r="AD257" s="60"/>
      <c r="AE257" s="60"/>
      <c r="AF257" s="60"/>
      <c r="AG257" s="60"/>
      <c r="AH257" s="60"/>
    </row>
    <row r="258" spans="19:34" ht="15">
      <c r="S258" s="60"/>
      <c r="T258" s="60"/>
      <c r="U258" s="60"/>
      <c r="V258" s="60"/>
      <c r="W258" s="60"/>
      <c r="X258" s="60"/>
      <c r="Y258" s="60"/>
      <c r="Z258" s="60"/>
      <c r="AA258" s="60"/>
      <c r="AB258" s="60"/>
      <c r="AC258" s="60"/>
      <c r="AD258" s="60"/>
      <c r="AE258" s="60"/>
      <c r="AF258" s="60"/>
      <c r="AG258" s="60"/>
      <c r="AH258" s="60"/>
    </row>
    <row r="259" spans="19:34" ht="15">
      <c r="S259" s="60"/>
      <c r="T259" s="60"/>
      <c r="U259" s="60"/>
      <c r="V259" s="60"/>
      <c r="W259" s="60"/>
      <c r="X259" s="60"/>
      <c r="Y259" s="60"/>
      <c r="Z259" s="60"/>
      <c r="AA259" s="60"/>
      <c r="AB259" s="60"/>
      <c r="AC259" s="60"/>
      <c r="AD259" s="60"/>
      <c r="AE259" s="60"/>
      <c r="AF259" s="60"/>
      <c r="AG259" s="60"/>
      <c r="AH259" s="60"/>
    </row>
    <row r="260" spans="19:34" ht="15">
      <c r="S260" s="60"/>
      <c r="T260" s="60"/>
      <c r="U260" s="60"/>
      <c r="V260" s="60"/>
      <c r="W260" s="60"/>
      <c r="X260" s="60"/>
      <c r="Y260" s="60"/>
      <c r="Z260" s="60"/>
      <c r="AA260" s="60"/>
      <c r="AB260" s="60"/>
      <c r="AC260" s="60"/>
      <c r="AD260" s="60"/>
      <c r="AE260" s="60"/>
      <c r="AF260" s="60"/>
      <c r="AG260" s="60"/>
      <c r="AH260" s="60"/>
    </row>
  </sheetData>
  <sheetProtection/>
  <printOptions/>
  <pageMargins left="0.75" right="0.75" top="1" bottom="1" header="0.5" footer="0.5"/>
  <pageSetup fitToHeight="2" fitToWidth="1" horizontalDpi="600" verticalDpi="600" orientation="landscape" scale="46" r:id="rId1"/>
  <rowBreaks count="1" manualBreakCount="1">
    <brk id="72" max="255"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U50"/>
  <sheetViews>
    <sheetView zoomScale="75" zoomScaleNormal="75" zoomScalePageLayoutView="0" workbookViewId="0" topLeftCell="A1">
      <selection activeCell="A1" sqref="A1"/>
    </sheetView>
  </sheetViews>
  <sheetFormatPr defaultColWidth="8.88671875" defaultRowHeight="15.75"/>
  <cols>
    <col min="1" max="1" width="4.3359375" style="2" customWidth="1"/>
    <col min="2" max="2" width="3.5546875" style="2" customWidth="1"/>
    <col min="3" max="3" width="29.3359375" style="2" customWidth="1"/>
    <col min="4" max="5" width="11.99609375" style="2" customWidth="1"/>
    <col min="6" max="6" width="13.88671875" style="2" customWidth="1"/>
    <col min="7" max="7" width="9.88671875" style="2" bestFit="1" customWidth="1"/>
    <col min="8" max="8" width="3.88671875" style="2" customWidth="1"/>
    <col min="9" max="11" width="12.99609375" style="2" bestFit="1" customWidth="1"/>
    <col min="12" max="12" width="9.88671875" style="2" bestFit="1" customWidth="1"/>
    <col min="13" max="13" width="4.3359375" style="2" customWidth="1"/>
    <col min="14" max="14" width="12.10546875" style="2" bestFit="1" customWidth="1"/>
    <col min="15" max="16" width="10.77734375" style="2" bestFit="1" customWidth="1"/>
    <col min="17" max="17" width="8.88671875" style="2" customWidth="1"/>
    <col min="18" max="18" width="12.6640625" style="2" bestFit="1" customWidth="1"/>
    <col min="19" max="16384" width="8.88671875" style="2" customWidth="1"/>
  </cols>
  <sheetData>
    <row r="1" spans="1:18" ht="15.75">
      <c r="A1" s="243" t="s">
        <v>154</v>
      </c>
      <c r="R1" s="67"/>
    </row>
    <row r="2" spans="1:18" ht="15.75">
      <c r="A2" s="1"/>
      <c r="R2" s="67"/>
    </row>
    <row r="3" spans="4:18" ht="15.75">
      <c r="D3" s="5" t="s">
        <v>8</v>
      </c>
      <c r="E3" s="14"/>
      <c r="F3" s="14"/>
      <c r="G3" s="14"/>
      <c r="I3" s="5" t="s">
        <v>9</v>
      </c>
      <c r="J3" s="14"/>
      <c r="K3" s="14"/>
      <c r="L3" s="14"/>
      <c r="N3" s="5" t="s">
        <v>9</v>
      </c>
      <c r="O3" s="5"/>
      <c r="P3" s="5"/>
      <c r="Q3" s="5"/>
      <c r="R3" s="67"/>
    </row>
    <row r="4" spans="4:14" ht="15.75">
      <c r="D4" s="1" t="s">
        <v>11</v>
      </c>
      <c r="I4" s="1" t="s">
        <v>11</v>
      </c>
      <c r="N4" s="1" t="s">
        <v>12</v>
      </c>
    </row>
    <row r="5" ht="15.75">
      <c r="C5" s="1" t="s">
        <v>21</v>
      </c>
    </row>
    <row r="6" spans="1:17" ht="15.75">
      <c r="A6" s="9"/>
      <c r="B6" s="9"/>
      <c r="C6" s="9"/>
      <c r="D6" s="12" t="s">
        <v>4</v>
      </c>
      <c r="E6" s="12" t="s">
        <v>5</v>
      </c>
      <c r="F6" s="12" t="s">
        <v>6</v>
      </c>
      <c r="G6" s="12" t="s">
        <v>0</v>
      </c>
      <c r="H6" s="12"/>
      <c r="I6" s="12" t="s">
        <v>4</v>
      </c>
      <c r="J6" s="12" t="s">
        <v>5</v>
      </c>
      <c r="K6" s="12" t="s">
        <v>6</v>
      </c>
      <c r="L6" s="12" t="s">
        <v>0</v>
      </c>
      <c r="M6" s="9"/>
      <c r="N6" s="12" t="s">
        <v>4</v>
      </c>
      <c r="O6" s="12" t="s">
        <v>5</v>
      </c>
      <c r="P6" s="12" t="s">
        <v>6</v>
      </c>
      <c r="Q6" s="12" t="s">
        <v>0</v>
      </c>
    </row>
    <row r="7" spans="1:14" ht="15.75">
      <c r="A7" s="16" t="s">
        <v>25</v>
      </c>
      <c r="D7" s="8"/>
      <c r="E7" s="11"/>
      <c r="F7" s="11"/>
      <c r="G7" s="9"/>
      <c r="H7" s="9"/>
      <c r="I7" s="9"/>
      <c r="J7" s="9"/>
      <c r="K7" s="9"/>
      <c r="L7" s="9"/>
      <c r="M7" s="9"/>
      <c r="N7" s="10"/>
    </row>
    <row r="8" spans="2:21" ht="15.75">
      <c r="B8" s="4" t="s">
        <v>17</v>
      </c>
      <c r="D8" s="15">
        <v>0.19</v>
      </c>
      <c r="E8" s="15">
        <v>0.157</v>
      </c>
      <c r="F8" s="15">
        <v>0.148</v>
      </c>
      <c r="G8" s="15"/>
      <c r="H8" s="13"/>
      <c r="I8" s="15">
        <v>0.065</v>
      </c>
      <c r="J8" s="15">
        <v>0.065</v>
      </c>
      <c r="K8" s="15">
        <v>0.065</v>
      </c>
      <c r="L8" s="15"/>
      <c r="M8" s="13"/>
      <c r="N8" s="15">
        <v>0.604</v>
      </c>
      <c r="O8" s="15">
        <v>0.445</v>
      </c>
      <c r="P8" s="15">
        <v>0.40099999999999997</v>
      </c>
      <c r="Q8" s="15"/>
      <c r="R8" s="13"/>
      <c r="S8" s="52"/>
      <c r="T8" s="52"/>
      <c r="U8" s="52"/>
    </row>
    <row r="9" spans="2:21" ht="15.75">
      <c r="B9" s="4" t="s">
        <v>18</v>
      </c>
      <c r="D9" s="15">
        <v>0.179</v>
      </c>
      <c r="E9" s="15">
        <v>0.146</v>
      </c>
      <c r="F9" s="15">
        <v>0.13699999999999998</v>
      </c>
      <c r="G9" s="15"/>
      <c r="H9" s="13"/>
      <c r="I9" s="15">
        <v>0.05399999999999999</v>
      </c>
      <c r="J9" s="15">
        <v>0.05399999999999999</v>
      </c>
      <c r="K9" s="15">
        <v>0.05399999999999999</v>
      </c>
      <c r="L9" s="15"/>
      <c r="M9" s="13"/>
      <c r="N9" s="15">
        <v>0.604</v>
      </c>
      <c r="O9" s="15">
        <v>0.445</v>
      </c>
      <c r="P9" s="15">
        <v>0.40099999999999997</v>
      </c>
      <c r="Q9" s="15"/>
      <c r="R9" s="13"/>
      <c r="S9" s="52"/>
      <c r="T9" s="52"/>
      <c r="U9" s="52"/>
    </row>
    <row r="10" spans="2:21" ht="15.75">
      <c r="B10" s="4"/>
      <c r="D10" s="15"/>
      <c r="E10" s="15"/>
      <c r="F10" s="15"/>
      <c r="G10" s="15"/>
      <c r="H10" s="13"/>
      <c r="I10" s="15"/>
      <c r="J10" s="15"/>
      <c r="K10" s="15"/>
      <c r="L10" s="15"/>
      <c r="M10" s="13"/>
      <c r="N10" s="15"/>
      <c r="O10" s="15"/>
      <c r="P10" s="15"/>
      <c r="Q10" s="15"/>
      <c r="R10" s="13"/>
      <c r="S10" s="52"/>
      <c r="T10" s="52"/>
      <c r="U10" s="52"/>
    </row>
    <row r="11" spans="1:21" ht="15.75">
      <c r="A11" s="16" t="s">
        <v>26</v>
      </c>
      <c r="B11" s="4"/>
      <c r="C11" s="3"/>
      <c r="D11" s="13"/>
      <c r="E11" s="13"/>
      <c r="F11" s="13"/>
      <c r="G11" s="13"/>
      <c r="H11" s="13"/>
      <c r="I11" s="13"/>
      <c r="J11" s="13"/>
      <c r="K11" s="13"/>
      <c r="L11" s="13"/>
      <c r="M11" s="13"/>
      <c r="N11" s="13"/>
      <c r="O11" s="13"/>
      <c r="P11" s="13"/>
      <c r="Q11" s="13"/>
      <c r="R11" s="13"/>
      <c r="S11" s="52"/>
      <c r="T11" s="52"/>
      <c r="U11" s="52"/>
    </row>
    <row r="12" spans="1:21" ht="15.75">
      <c r="A12" s="16"/>
      <c r="B12" s="16" t="s">
        <v>3</v>
      </c>
      <c r="C12" s="3"/>
      <c r="D12" s="13"/>
      <c r="E12" s="13"/>
      <c r="F12" s="13"/>
      <c r="G12" s="13"/>
      <c r="H12" s="13"/>
      <c r="I12" s="13"/>
      <c r="J12" s="13"/>
      <c r="K12" s="13"/>
      <c r="L12" s="13"/>
      <c r="M12" s="13"/>
      <c r="N12" s="13"/>
      <c r="O12" s="13"/>
      <c r="P12" s="13"/>
      <c r="Q12" s="13"/>
      <c r="R12" s="13"/>
      <c r="S12" s="52"/>
      <c r="T12" s="52"/>
      <c r="U12" s="52"/>
    </row>
    <row r="13" spans="3:21" ht="15.75">
      <c r="C13" s="4" t="s">
        <v>17</v>
      </c>
      <c r="D13" s="15">
        <v>0.21</v>
      </c>
      <c r="E13" s="15">
        <v>0.177</v>
      </c>
      <c r="F13" s="15">
        <v>0.16799999999999998</v>
      </c>
      <c r="G13" s="15">
        <v>0.159</v>
      </c>
      <c r="H13" s="13"/>
      <c r="I13" s="15">
        <v>0.085</v>
      </c>
      <c r="J13" s="15">
        <v>0.085</v>
      </c>
      <c r="K13" s="15">
        <v>0.085</v>
      </c>
      <c r="L13" s="15">
        <v>0.085</v>
      </c>
      <c r="N13" s="15">
        <v>0.604</v>
      </c>
      <c r="O13" s="15">
        <v>0.445</v>
      </c>
      <c r="P13" s="15">
        <v>0.40099999999999997</v>
      </c>
      <c r="Q13" s="15">
        <v>0.356</v>
      </c>
      <c r="R13" s="13"/>
      <c r="S13" s="52"/>
      <c r="T13" s="52"/>
      <c r="U13" s="52"/>
    </row>
    <row r="14" spans="3:21" ht="15.75">
      <c r="C14" s="4" t="s">
        <v>18</v>
      </c>
      <c r="D14" s="15">
        <v>0.191</v>
      </c>
      <c r="E14" s="15">
        <v>0.158</v>
      </c>
      <c r="F14" s="15">
        <v>0.149</v>
      </c>
      <c r="G14" s="15">
        <v>0.14</v>
      </c>
      <c r="H14" s="13"/>
      <c r="I14" s="15">
        <v>0.066</v>
      </c>
      <c r="J14" s="15">
        <v>0.066</v>
      </c>
      <c r="K14" s="15">
        <v>0.066</v>
      </c>
      <c r="L14" s="15">
        <v>0.066</v>
      </c>
      <c r="N14" s="15">
        <v>0.604</v>
      </c>
      <c r="O14" s="15">
        <v>0.445</v>
      </c>
      <c r="P14" s="15">
        <v>0.40099999999999997</v>
      </c>
      <c r="Q14" s="15">
        <v>0.356</v>
      </c>
      <c r="R14" s="13"/>
      <c r="S14" s="52"/>
      <c r="T14" s="52"/>
      <c r="U14" s="52"/>
    </row>
    <row r="15" spans="3:21" ht="15.75">
      <c r="C15" s="3"/>
      <c r="D15" s="13"/>
      <c r="E15" s="13"/>
      <c r="F15" s="13"/>
      <c r="G15" s="13"/>
      <c r="H15" s="13"/>
      <c r="R15" s="13"/>
      <c r="S15" s="52"/>
      <c r="T15" s="52"/>
      <c r="U15" s="52"/>
    </row>
    <row r="16" spans="1:21" ht="15.75">
      <c r="A16" s="1"/>
      <c r="B16" s="16" t="s">
        <v>7</v>
      </c>
      <c r="D16" s="13"/>
      <c r="E16" s="13"/>
      <c r="F16" s="13"/>
      <c r="G16" s="13"/>
      <c r="H16" s="13"/>
      <c r="I16" s="13"/>
      <c r="J16" s="13"/>
      <c r="K16" s="13"/>
      <c r="L16" s="13"/>
      <c r="M16" s="13"/>
      <c r="N16" s="13"/>
      <c r="O16" s="13"/>
      <c r="P16" s="13"/>
      <c r="Q16" s="13"/>
      <c r="R16" s="13"/>
      <c r="S16" s="52"/>
      <c r="T16" s="52"/>
      <c r="U16" s="52"/>
    </row>
    <row r="17" spans="3:21" ht="15.75">
      <c r="C17" s="4" t="s">
        <v>17</v>
      </c>
      <c r="D17" s="15">
        <v>0.405</v>
      </c>
      <c r="E17" s="15">
        <v>0.372</v>
      </c>
      <c r="F17" s="15">
        <v>0.36200000000000004</v>
      </c>
      <c r="G17" s="15">
        <v>0.337</v>
      </c>
      <c r="H17" s="13"/>
      <c r="I17" s="15">
        <v>0.28</v>
      </c>
      <c r="J17" s="15">
        <v>0.28</v>
      </c>
      <c r="K17" s="15">
        <v>0.28</v>
      </c>
      <c r="L17" s="15">
        <v>0.28</v>
      </c>
      <c r="M17" s="13"/>
      <c r="N17" s="15">
        <v>0.604</v>
      </c>
      <c r="O17" s="15">
        <v>0.445</v>
      </c>
      <c r="P17" s="15">
        <v>0.395</v>
      </c>
      <c r="Q17" s="15">
        <v>0.27299999999999996</v>
      </c>
      <c r="R17" s="13"/>
      <c r="S17" s="52"/>
      <c r="T17" s="52"/>
      <c r="U17" s="52"/>
    </row>
    <row r="18" spans="3:21" ht="15.75">
      <c r="C18" s="4" t="s">
        <v>18</v>
      </c>
      <c r="D18" s="15">
        <v>0.389</v>
      </c>
      <c r="E18" s="15">
        <v>0.356</v>
      </c>
      <c r="F18" s="15">
        <v>0.34600000000000003</v>
      </c>
      <c r="G18" s="15">
        <v>0.321</v>
      </c>
      <c r="H18" s="13"/>
      <c r="I18" s="15">
        <v>0.264</v>
      </c>
      <c r="J18" s="15">
        <v>0.264</v>
      </c>
      <c r="K18" s="15">
        <v>0.264</v>
      </c>
      <c r="L18" s="15">
        <v>0.264</v>
      </c>
      <c r="M18" s="13"/>
      <c r="N18" s="15">
        <v>0.604</v>
      </c>
      <c r="O18" s="15">
        <v>0.445</v>
      </c>
      <c r="P18" s="15">
        <v>0.395</v>
      </c>
      <c r="Q18" s="15">
        <v>0.27299999999999996</v>
      </c>
      <c r="R18" s="13"/>
      <c r="S18" s="52"/>
      <c r="T18" s="52"/>
      <c r="U18" s="52"/>
    </row>
    <row r="19" spans="2:21" ht="15.75">
      <c r="B19" s="4"/>
      <c r="C19" s="3"/>
      <c r="D19" s="15"/>
      <c r="E19" s="15"/>
      <c r="F19" s="15"/>
      <c r="G19" s="15"/>
      <c r="H19" s="13"/>
      <c r="I19" s="15"/>
      <c r="J19" s="15"/>
      <c r="K19" s="15"/>
      <c r="L19" s="15"/>
      <c r="M19" s="13"/>
      <c r="N19" s="15"/>
      <c r="O19" s="15"/>
      <c r="P19" s="15"/>
      <c r="Q19" s="15"/>
      <c r="R19" s="13"/>
      <c r="S19" s="52"/>
      <c r="T19" s="52"/>
      <c r="U19" s="52"/>
    </row>
    <row r="20" spans="1:18" ht="15.75">
      <c r="A20" s="1"/>
      <c r="B20" s="16" t="s">
        <v>28</v>
      </c>
      <c r="C20" s="3"/>
      <c r="D20" s="15">
        <v>0.017</v>
      </c>
      <c r="E20" s="13"/>
      <c r="F20" s="13"/>
      <c r="G20" s="13"/>
      <c r="H20" s="13"/>
      <c r="I20" s="13"/>
      <c r="J20" s="13"/>
      <c r="K20" s="13"/>
      <c r="L20" s="13"/>
      <c r="M20" s="13"/>
      <c r="N20" s="13"/>
      <c r="O20" s="13"/>
      <c r="P20" s="13"/>
      <c r="Q20" s="13"/>
      <c r="R20" s="13"/>
    </row>
    <row r="21" spans="1:18" ht="15.75">
      <c r="A21" s="1"/>
      <c r="C21" s="3"/>
      <c r="D21" s="15"/>
      <c r="E21" s="13"/>
      <c r="F21" s="13"/>
      <c r="G21" s="13"/>
      <c r="H21" s="13"/>
      <c r="I21" s="13"/>
      <c r="J21" s="13"/>
      <c r="K21" s="13"/>
      <c r="L21" s="13"/>
      <c r="M21" s="13"/>
      <c r="N21" s="13"/>
      <c r="O21" s="13"/>
      <c r="P21" s="13"/>
      <c r="Q21" s="13"/>
      <c r="R21" s="13"/>
    </row>
    <row r="22" spans="1:18" ht="15.75">
      <c r="A22" s="16" t="s">
        <v>24</v>
      </c>
      <c r="B22" s="16"/>
      <c r="C22" s="3"/>
      <c r="D22" s="15"/>
      <c r="E22" s="13"/>
      <c r="F22" s="13"/>
      <c r="G22" s="13"/>
      <c r="H22" s="13"/>
      <c r="I22" s="13"/>
      <c r="J22" s="13"/>
      <c r="K22" s="13"/>
      <c r="L22" s="13"/>
      <c r="M22" s="13"/>
      <c r="N22" s="13"/>
      <c r="O22" s="13"/>
      <c r="P22" s="13"/>
      <c r="Q22" s="13"/>
      <c r="R22" s="13"/>
    </row>
    <row r="23" spans="1:18" ht="15.75">
      <c r="A23" s="4"/>
      <c r="B23" s="4" t="s">
        <v>1</v>
      </c>
      <c r="C23" s="3"/>
      <c r="D23" s="15">
        <v>0.234</v>
      </c>
      <c r="E23" s="15">
        <v>0.201</v>
      </c>
      <c r="F23" s="15">
        <v>0.192</v>
      </c>
      <c r="G23" s="15">
        <v>0</v>
      </c>
      <c r="H23" s="13"/>
      <c r="I23" s="15">
        <v>0.10300000000000001</v>
      </c>
      <c r="J23" s="15">
        <v>0.10300000000000001</v>
      </c>
      <c r="K23" s="15">
        <v>0.10300000000000001</v>
      </c>
      <c r="L23" s="13">
        <v>0</v>
      </c>
      <c r="M23" s="13"/>
      <c r="N23" s="15">
        <v>0.635</v>
      </c>
      <c r="O23" s="15">
        <v>0.476</v>
      </c>
      <c r="P23" s="15">
        <v>0.432</v>
      </c>
      <c r="Q23" s="13">
        <v>0</v>
      </c>
      <c r="R23" s="13"/>
    </row>
    <row r="24" spans="1:19" ht="15.75">
      <c r="A24" s="4"/>
      <c r="B24" s="4" t="s">
        <v>3</v>
      </c>
      <c r="C24" s="3"/>
      <c r="D24" s="15">
        <v>0.255</v>
      </c>
      <c r="E24" s="15">
        <v>0.222</v>
      </c>
      <c r="F24" s="15">
        <v>0.213</v>
      </c>
      <c r="G24" s="15">
        <v>0.20400000000000001</v>
      </c>
      <c r="H24" s="13"/>
      <c r="I24" s="15">
        <v>0.124</v>
      </c>
      <c r="J24" s="15">
        <v>0.124</v>
      </c>
      <c r="K24" s="15">
        <v>0.124</v>
      </c>
      <c r="L24" s="15">
        <v>0.124</v>
      </c>
      <c r="N24" s="15">
        <v>0.635</v>
      </c>
      <c r="O24" s="15">
        <v>0.476</v>
      </c>
      <c r="P24" s="15">
        <v>0.432</v>
      </c>
      <c r="Q24" s="15">
        <v>0.387</v>
      </c>
      <c r="R24" s="13"/>
      <c r="S24" s="52"/>
    </row>
    <row r="25" spans="1:19" ht="15.75">
      <c r="A25" s="64"/>
      <c r="B25" s="4" t="s">
        <v>7</v>
      </c>
      <c r="C25" s="3"/>
      <c r="D25" s="15">
        <v>0.519</v>
      </c>
      <c r="E25" s="15">
        <v>0.486</v>
      </c>
      <c r="F25" s="15">
        <v>0.47600000000000003</v>
      </c>
      <c r="G25" s="15">
        <v>0.451</v>
      </c>
      <c r="H25" s="13"/>
      <c r="I25" s="15">
        <v>0.388</v>
      </c>
      <c r="J25" s="15">
        <v>0.388</v>
      </c>
      <c r="K25" s="15">
        <v>0.388</v>
      </c>
      <c r="L25" s="15">
        <v>0.388</v>
      </c>
      <c r="M25" s="13"/>
      <c r="N25" s="15">
        <v>0.635</v>
      </c>
      <c r="O25" s="15">
        <v>0.476</v>
      </c>
      <c r="P25" s="15">
        <v>0.42600000000000005</v>
      </c>
      <c r="Q25" s="15">
        <v>0.304</v>
      </c>
      <c r="R25" s="13"/>
      <c r="S25" s="52"/>
    </row>
    <row r="26" spans="1:18" ht="15.75">
      <c r="A26" s="1"/>
      <c r="C26" s="3"/>
      <c r="D26" s="15"/>
      <c r="E26" s="13"/>
      <c r="F26" s="13"/>
      <c r="G26" s="13"/>
      <c r="H26" s="13"/>
      <c r="I26" s="13"/>
      <c r="J26" s="13"/>
      <c r="K26" s="13"/>
      <c r="L26" s="13"/>
      <c r="M26" s="13"/>
      <c r="N26" s="13"/>
      <c r="O26" s="13"/>
      <c r="P26" s="13"/>
      <c r="Q26" s="13"/>
      <c r="R26" s="13"/>
    </row>
    <row r="27" spans="1:18" ht="15.75">
      <c r="A27" s="1"/>
      <c r="C27" s="3"/>
      <c r="D27" s="15"/>
      <c r="E27" s="13"/>
      <c r="F27" s="13"/>
      <c r="G27" s="13"/>
      <c r="H27" s="13"/>
      <c r="I27" s="13"/>
      <c r="J27" s="13"/>
      <c r="K27" s="13"/>
      <c r="L27" s="13"/>
      <c r="M27" s="13"/>
      <c r="N27" s="13"/>
      <c r="O27" s="13"/>
      <c r="P27" s="13"/>
      <c r="Q27" s="13"/>
      <c r="R27" s="13"/>
    </row>
    <row r="28" spans="3:14" ht="15.75">
      <c r="C28" s="1" t="s">
        <v>22</v>
      </c>
      <c r="D28" s="13"/>
      <c r="E28" s="13"/>
      <c r="F28" s="13"/>
      <c r="G28" s="13"/>
      <c r="H28" s="13"/>
      <c r="I28" s="13"/>
      <c r="J28" s="13"/>
      <c r="K28" s="13"/>
      <c r="L28" s="13"/>
      <c r="M28" s="9"/>
      <c r="N28" s="10"/>
    </row>
    <row r="29" spans="1:17" ht="15.75">
      <c r="A29" s="9"/>
      <c r="B29" s="9"/>
      <c r="C29" s="9"/>
      <c r="D29" s="12" t="s">
        <v>4</v>
      </c>
      <c r="E29" s="12" t="s">
        <v>5</v>
      </c>
      <c r="F29" s="12" t="s">
        <v>6</v>
      </c>
      <c r="G29" s="12" t="s">
        <v>0</v>
      </c>
      <c r="H29" s="12"/>
      <c r="I29" s="12" t="s">
        <v>4</v>
      </c>
      <c r="J29" s="12" t="s">
        <v>5</v>
      </c>
      <c r="K29" s="12" t="s">
        <v>6</v>
      </c>
      <c r="L29" s="12" t="s">
        <v>0</v>
      </c>
      <c r="M29" s="9"/>
      <c r="N29" s="12" t="s">
        <v>4</v>
      </c>
      <c r="O29" s="12" t="s">
        <v>5</v>
      </c>
      <c r="P29" s="12" t="s">
        <v>6</v>
      </c>
      <c r="Q29" s="12" t="s">
        <v>0</v>
      </c>
    </row>
    <row r="30" spans="1:14" ht="15.75">
      <c r="A30" s="7" t="s">
        <v>1</v>
      </c>
      <c r="D30" s="8"/>
      <c r="E30" s="11"/>
      <c r="F30" s="11"/>
      <c r="G30" s="9"/>
      <c r="H30" s="9"/>
      <c r="I30" s="9"/>
      <c r="J30" s="9"/>
      <c r="K30" s="9"/>
      <c r="L30" s="9"/>
      <c r="M30" s="9"/>
      <c r="N30" s="10"/>
    </row>
    <row r="31" spans="2:17" ht="15.75">
      <c r="B31" s="4" t="s">
        <v>17</v>
      </c>
      <c r="D31" s="15">
        <v>0.119</v>
      </c>
      <c r="E31" s="15">
        <v>0.086</v>
      </c>
      <c r="F31" s="15">
        <v>0.07699999999999999</v>
      </c>
      <c r="G31" s="15"/>
      <c r="H31" s="48"/>
      <c r="I31" s="15">
        <v>0.032999999999999974</v>
      </c>
      <c r="J31" s="15">
        <v>0.03299999999999998</v>
      </c>
      <c r="K31" s="15">
        <v>0.03299999999999998</v>
      </c>
      <c r="L31" s="15"/>
      <c r="M31" s="48"/>
      <c r="N31" s="15">
        <v>0.415</v>
      </c>
      <c r="O31" s="15">
        <v>0.256</v>
      </c>
      <c r="P31" s="15">
        <v>0.212</v>
      </c>
      <c r="Q31" s="15"/>
    </row>
    <row r="32" spans="2:17" ht="15.75">
      <c r="B32" s="4" t="s">
        <v>18</v>
      </c>
      <c r="D32" s="15">
        <v>0.108</v>
      </c>
      <c r="E32" s="15">
        <v>0.075</v>
      </c>
      <c r="F32" s="15">
        <v>0.06599999999999999</v>
      </c>
      <c r="G32" s="15"/>
      <c r="H32" s="48"/>
      <c r="I32" s="15">
        <v>0.022000000000000006</v>
      </c>
      <c r="J32" s="15">
        <v>0.022000000000000006</v>
      </c>
      <c r="K32" s="15">
        <v>0.022000000000000006</v>
      </c>
      <c r="L32" s="15"/>
      <c r="M32" s="48"/>
      <c r="N32" s="15">
        <v>0.415</v>
      </c>
      <c r="O32" s="15">
        <v>0.256</v>
      </c>
      <c r="P32" s="15">
        <v>0.212</v>
      </c>
      <c r="Q32" s="15"/>
    </row>
    <row r="33" spans="2:17" ht="15.75">
      <c r="B33" s="4"/>
      <c r="D33" s="15"/>
      <c r="E33" s="15"/>
      <c r="F33" s="15"/>
      <c r="G33" s="15"/>
      <c r="H33" s="48"/>
      <c r="I33" s="15"/>
      <c r="J33" s="15"/>
      <c r="K33" s="15"/>
      <c r="L33" s="15"/>
      <c r="M33" s="48"/>
      <c r="N33" s="15"/>
      <c r="O33" s="15"/>
      <c r="P33" s="15"/>
      <c r="Q33" s="15"/>
    </row>
    <row r="34" spans="1:17" ht="15.75">
      <c r="A34" s="16" t="s">
        <v>26</v>
      </c>
      <c r="B34" s="4"/>
      <c r="C34" s="3"/>
      <c r="D34" s="48"/>
      <c r="E34" s="48"/>
      <c r="F34" s="48"/>
      <c r="G34" s="48"/>
      <c r="H34" s="48"/>
      <c r="I34" s="48"/>
      <c r="J34" s="48"/>
      <c r="K34" s="48"/>
      <c r="L34" s="48"/>
      <c r="M34" s="48"/>
      <c r="N34" s="48"/>
      <c r="O34" s="48"/>
      <c r="P34" s="48"/>
      <c r="Q34" s="48"/>
    </row>
    <row r="35" spans="1:17" ht="15.75">
      <c r="A35" s="16"/>
      <c r="B35" s="16" t="s">
        <v>3</v>
      </c>
      <c r="C35" s="3"/>
      <c r="D35" s="48"/>
      <c r="E35" s="48"/>
      <c r="F35" s="48"/>
      <c r="G35" s="48"/>
      <c r="H35" s="48"/>
      <c r="I35" s="48"/>
      <c r="J35" s="48"/>
      <c r="K35" s="48"/>
      <c r="L35" s="48"/>
      <c r="M35" s="48"/>
      <c r="N35" s="48"/>
      <c r="O35" s="48"/>
      <c r="P35" s="48"/>
      <c r="Q35" s="48"/>
    </row>
    <row r="36" spans="3:17" ht="15.75">
      <c r="C36" s="4" t="s">
        <v>17</v>
      </c>
      <c r="D36" s="15">
        <v>0.137</v>
      </c>
      <c r="E36" s="15">
        <v>0.10400000000000001</v>
      </c>
      <c r="F36" s="15">
        <v>0.095</v>
      </c>
      <c r="G36" s="15">
        <v>0.08600000000000002</v>
      </c>
      <c r="H36" s="48"/>
      <c r="I36" s="15">
        <v>0.051</v>
      </c>
      <c r="J36" s="15">
        <v>0.051</v>
      </c>
      <c r="K36" s="15">
        <v>0.051</v>
      </c>
      <c r="L36" s="15">
        <v>0.051</v>
      </c>
      <c r="M36" s="6"/>
      <c r="N36" s="15">
        <v>0.415</v>
      </c>
      <c r="O36" s="15">
        <v>0.256</v>
      </c>
      <c r="P36" s="15">
        <v>0.212</v>
      </c>
      <c r="Q36" s="15">
        <v>0.167</v>
      </c>
    </row>
    <row r="37" spans="3:17" ht="15.75">
      <c r="C37" s="4" t="s">
        <v>18</v>
      </c>
      <c r="D37" s="15">
        <v>0.118</v>
      </c>
      <c r="E37" s="15">
        <v>0.085</v>
      </c>
      <c r="F37" s="15">
        <v>0.07599999999999998</v>
      </c>
      <c r="G37" s="15">
        <v>0.067</v>
      </c>
      <c r="H37" s="48"/>
      <c r="I37" s="15">
        <v>0.032</v>
      </c>
      <c r="J37" s="15">
        <v>0.032</v>
      </c>
      <c r="K37" s="15">
        <v>0.032</v>
      </c>
      <c r="L37" s="15">
        <v>0.032</v>
      </c>
      <c r="M37" s="6"/>
      <c r="N37" s="15">
        <v>0.415</v>
      </c>
      <c r="O37" s="15">
        <v>0.256</v>
      </c>
      <c r="P37" s="15">
        <v>0.212</v>
      </c>
      <c r="Q37" s="15">
        <v>0.167</v>
      </c>
    </row>
    <row r="38" spans="3:17" ht="15.75">
      <c r="C38" s="3"/>
      <c r="D38" s="48"/>
      <c r="E38" s="48"/>
      <c r="F38" s="48"/>
      <c r="G38" s="48"/>
      <c r="H38" s="48"/>
      <c r="I38" s="6"/>
      <c r="J38" s="6"/>
      <c r="K38" s="6"/>
      <c r="L38" s="6"/>
      <c r="M38" s="6"/>
      <c r="N38" s="6"/>
      <c r="O38" s="6"/>
      <c r="P38" s="6"/>
      <c r="Q38" s="6"/>
    </row>
    <row r="39" spans="1:17" ht="15.75">
      <c r="A39" s="1"/>
      <c r="B39" s="16" t="s">
        <v>7</v>
      </c>
      <c r="D39" s="48"/>
      <c r="E39" s="48"/>
      <c r="F39" s="48"/>
      <c r="G39" s="48"/>
      <c r="H39" s="48"/>
      <c r="I39" s="48"/>
      <c r="J39" s="48"/>
      <c r="K39" s="48"/>
      <c r="L39" s="48"/>
      <c r="M39" s="48"/>
      <c r="N39" s="48"/>
      <c r="O39" s="48"/>
      <c r="P39" s="48"/>
      <c r="Q39" s="48"/>
    </row>
    <row r="40" spans="3:17" ht="15.75">
      <c r="C40" s="4" t="s">
        <v>17</v>
      </c>
      <c r="D40" s="15">
        <v>0.316</v>
      </c>
      <c r="E40" s="15">
        <v>0.283</v>
      </c>
      <c r="F40" s="15">
        <v>0.273</v>
      </c>
      <c r="G40" s="15">
        <v>0.248</v>
      </c>
      <c r="H40" s="48"/>
      <c r="I40" s="15">
        <v>0.23</v>
      </c>
      <c r="J40" s="15">
        <v>0.23</v>
      </c>
      <c r="K40" s="15">
        <v>0.23</v>
      </c>
      <c r="L40" s="15">
        <v>0.23</v>
      </c>
      <c r="M40" s="48"/>
      <c r="N40" s="15">
        <v>0.415</v>
      </c>
      <c r="O40" s="15">
        <v>0.256</v>
      </c>
      <c r="P40" s="15">
        <v>0.206</v>
      </c>
      <c r="Q40" s="15">
        <v>0.084</v>
      </c>
    </row>
    <row r="41" spans="3:17" ht="15.75">
      <c r="C41" s="4" t="s">
        <v>18</v>
      </c>
      <c r="D41" s="15">
        <v>0.3</v>
      </c>
      <c r="E41" s="15">
        <v>0.26699999999999996</v>
      </c>
      <c r="F41" s="15">
        <v>0.257</v>
      </c>
      <c r="G41" s="15">
        <v>0.23199999999999998</v>
      </c>
      <c r="H41" s="48"/>
      <c r="I41" s="15">
        <v>0.214</v>
      </c>
      <c r="J41" s="15">
        <v>0.214</v>
      </c>
      <c r="K41" s="15">
        <v>0.214</v>
      </c>
      <c r="L41" s="15">
        <v>0.214</v>
      </c>
      <c r="M41" s="48"/>
      <c r="N41" s="15">
        <v>0.415</v>
      </c>
      <c r="O41" s="15">
        <v>0.256</v>
      </c>
      <c r="P41" s="15">
        <v>0.206</v>
      </c>
      <c r="Q41" s="15">
        <v>0.084</v>
      </c>
    </row>
    <row r="42" spans="2:17" ht="15.75">
      <c r="B42" s="4"/>
      <c r="C42" s="3"/>
      <c r="D42" s="15"/>
      <c r="E42" s="15"/>
      <c r="F42" s="15"/>
      <c r="G42" s="15"/>
      <c r="H42" s="48"/>
      <c r="I42" s="15"/>
      <c r="J42" s="15"/>
      <c r="K42" s="15"/>
      <c r="L42" s="15"/>
      <c r="M42" s="48"/>
      <c r="N42" s="15"/>
      <c r="O42" s="15"/>
      <c r="P42" s="15"/>
      <c r="Q42" s="15"/>
    </row>
    <row r="43" spans="1:17" ht="15.75">
      <c r="A43" s="1"/>
      <c r="B43" s="16" t="s">
        <v>28</v>
      </c>
      <c r="C43" s="3"/>
      <c r="D43" s="15">
        <v>0.017</v>
      </c>
      <c r="E43" s="48"/>
      <c r="F43" s="48"/>
      <c r="G43" s="48"/>
      <c r="H43" s="48"/>
      <c r="I43" s="48"/>
      <c r="J43" s="48"/>
      <c r="K43" s="48"/>
      <c r="L43" s="48"/>
      <c r="M43" s="48"/>
      <c r="N43" s="48"/>
      <c r="O43" s="48"/>
      <c r="P43" s="48"/>
      <c r="Q43" s="48"/>
    </row>
    <row r="44" spans="1:17" ht="15.75">
      <c r="A44" s="1"/>
      <c r="C44" s="3"/>
      <c r="D44" s="15"/>
      <c r="E44" s="48"/>
      <c r="F44" s="48"/>
      <c r="G44" s="48"/>
      <c r="H44" s="48"/>
      <c r="I44" s="48"/>
      <c r="J44" s="48"/>
      <c r="K44" s="48"/>
      <c r="L44" s="48"/>
      <c r="M44" s="48"/>
      <c r="N44" s="48"/>
      <c r="O44" s="48"/>
      <c r="P44" s="48"/>
      <c r="Q44" s="48"/>
    </row>
    <row r="45" spans="1:17" ht="15.75">
      <c r="A45" s="16" t="s">
        <v>24</v>
      </c>
      <c r="B45" s="16"/>
      <c r="C45" s="3"/>
      <c r="D45" s="15"/>
      <c r="E45" s="48"/>
      <c r="F45" s="48"/>
      <c r="G45" s="48"/>
      <c r="H45" s="48"/>
      <c r="I45" s="48"/>
      <c r="J45" s="48"/>
      <c r="K45" s="48"/>
      <c r="L45" s="48"/>
      <c r="M45" s="48"/>
      <c r="N45" s="48"/>
      <c r="O45" s="48"/>
      <c r="P45" s="48"/>
      <c r="Q45" s="48"/>
    </row>
    <row r="46" spans="1:17" ht="15.75">
      <c r="A46" s="4"/>
      <c r="B46" s="4" t="s">
        <v>1</v>
      </c>
      <c r="C46" s="3"/>
      <c r="D46" s="15">
        <v>0.159</v>
      </c>
      <c r="E46" s="15">
        <v>0.126</v>
      </c>
      <c r="F46" s="15">
        <v>0.11699999999999999</v>
      </c>
      <c r="G46" s="15"/>
      <c r="H46" s="48"/>
      <c r="I46" s="15">
        <v>0.067</v>
      </c>
      <c r="J46" s="15">
        <v>0.067</v>
      </c>
      <c r="K46" s="15">
        <v>0.067</v>
      </c>
      <c r="L46" s="48"/>
      <c r="M46" s="48"/>
      <c r="N46" s="15">
        <v>0.446</v>
      </c>
      <c r="O46" s="15">
        <v>0.287</v>
      </c>
      <c r="P46" s="15">
        <v>0.243</v>
      </c>
      <c r="Q46" s="48"/>
    </row>
    <row r="47" spans="1:17" ht="15.75">
      <c r="A47" s="4"/>
      <c r="B47" s="4" t="s">
        <v>3</v>
      </c>
      <c r="C47" s="3"/>
      <c r="D47" s="15">
        <v>0.185</v>
      </c>
      <c r="E47" s="15">
        <v>0.152</v>
      </c>
      <c r="F47" s="15">
        <v>0.143</v>
      </c>
      <c r="G47" s="15">
        <v>0.134</v>
      </c>
      <c r="H47" s="48"/>
      <c r="I47" s="15">
        <v>0.093</v>
      </c>
      <c r="J47" s="15">
        <v>0.093</v>
      </c>
      <c r="K47" s="15">
        <v>0.093</v>
      </c>
      <c r="L47" s="15">
        <v>0.093</v>
      </c>
      <c r="M47" s="6"/>
      <c r="N47" s="15">
        <v>0.446</v>
      </c>
      <c r="O47" s="15">
        <v>0.287</v>
      </c>
      <c r="P47" s="15">
        <v>0.243</v>
      </c>
      <c r="Q47" s="15">
        <v>0.198</v>
      </c>
    </row>
    <row r="48" spans="1:17" ht="15.75">
      <c r="A48" s="64"/>
      <c r="B48" s="4" t="s">
        <v>7</v>
      </c>
      <c r="C48" s="3"/>
      <c r="D48" s="15">
        <v>0.449</v>
      </c>
      <c r="E48" s="15">
        <v>0.416</v>
      </c>
      <c r="F48" s="15">
        <v>0.406</v>
      </c>
      <c r="G48" s="15">
        <v>0.381</v>
      </c>
      <c r="H48" s="48"/>
      <c r="I48" s="15">
        <v>0.357</v>
      </c>
      <c r="J48" s="15">
        <v>0.357</v>
      </c>
      <c r="K48" s="15">
        <v>0.357</v>
      </c>
      <c r="L48" s="15">
        <v>0.357</v>
      </c>
      <c r="M48" s="48"/>
      <c r="N48" s="15">
        <v>0.446</v>
      </c>
      <c r="O48" s="15">
        <v>0.287</v>
      </c>
      <c r="P48" s="15">
        <v>0.237</v>
      </c>
      <c r="Q48" s="15">
        <v>0.115</v>
      </c>
    </row>
    <row r="49" spans="1:4" ht="16.5" thickBot="1">
      <c r="A49" s="65"/>
      <c r="B49" s="65"/>
      <c r="C49" s="65"/>
      <c r="D49" s="13"/>
    </row>
    <row r="50" spans="1:5" ht="16.5" thickTop="1">
      <c r="A50" s="28" t="s">
        <v>217</v>
      </c>
      <c r="B50" s="173"/>
      <c r="C50" s="173"/>
      <c r="D50" s="178"/>
      <c r="E50" s="179"/>
    </row>
  </sheetData>
  <sheetProtection/>
  <printOptions/>
  <pageMargins left="0.75" right="0.75" top="1" bottom="1" header="0.5" footer="0.5"/>
  <pageSetup fitToHeight="1" fitToWidth="1"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tabColor indexed="45"/>
  </sheetPr>
  <dimension ref="A1:DB138"/>
  <sheetViews>
    <sheetView zoomScale="75" zoomScaleNormal="75" zoomScalePageLayoutView="0" workbookViewId="0" topLeftCell="A1">
      <selection activeCell="A1" sqref="A1"/>
    </sheetView>
  </sheetViews>
  <sheetFormatPr defaultColWidth="8.88671875" defaultRowHeight="15.75"/>
  <cols>
    <col min="1" max="1" width="2.88671875" style="0" customWidth="1"/>
    <col min="2" max="2" width="3.3359375" style="0" customWidth="1"/>
    <col min="3" max="3" width="29.77734375" style="0" customWidth="1"/>
  </cols>
  <sheetData>
    <row r="1" spans="1:106" ht="15.75">
      <c r="A1" s="132" t="s">
        <v>119</v>
      </c>
      <c r="B1" s="129"/>
      <c r="C1" s="129"/>
      <c r="D1" s="129"/>
      <c r="E1" s="129"/>
      <c r="F1" s="129"/>
      <c r="G1" s="129"/>
      <c r="H1" s="129"/>
      <c r="I1" s="129"/>
      <c r="J1" s="129"/>
      <c r="K1" s="129"/>
      <c r="L1" s="129"/>
      <c r="M1" s="129"/>
      <c r="N1" s="129"/>
      <c r="O1" s="129"/>
      <c r="P1" s="129"/>
      <c r="Q1" s="129"/>
      <c r="R1" s="129"/>
      <c r="S1" s="129"/>
      <c r="T1" s="129"/>
      <c r="U1" s="129"/>
      <c r="V1" s="129"/>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row>
    <row r="2" spans="1:106" ht="15.75">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row>
    <row r="3" spans="1:106" ht="15.75">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row>
    <row r="4" spans="1:106" ht="15.75">
      <c r="A4" s="129"/>
      <c r="B4" s="129"/>
      <c r="C4" s="129"/>
      <c r="D4" s="131"/>
      <c r="E4" s="132" t="s">
        <v>87</v>
      </c>
      <c r="F4" s="131"/>
      <c r="G4" s="131"/>
      <c r="H4" s="131"/>
      <c r="I4" s="131"/>
      <c r="J4" s="132" t="s">
        <v>88</v>
      </c>
      <c r="K4" s="131"/>
      <c r="L4" s="131"/>
      <c r="M4" s="131"/>
      <c r="N4" s="131"/>
      <c r="O4" s="132" t="s">
        <v>89</v>
      </c>
      <c r="P4" s="131"/>
      <c r="Q4" s="131"/>
      <c r="R4" s="131"/>
      <c r="S4" s="129"/>
      <c r="T4" s="129"/>
      <c r="U4" s="129"/>
      <c r="V4" s="129"/>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row>
    <row r="5" spans="1:106" ht="15.75">
      <c r="A5" s="129"/>
      <c r="B5" s="131"/>
      <c r="C5" s="29"/>
      <c r="D5" s="133"/>
      <c r="E5" s="133"/>
      <c r="F5" s="133"/>
      <c r="G5" s="133"/>
      <c r="H5" s="133"/>
      <c r="I5" s="133"/>
      <c r="J5" s="133"/>
      <c r="K5" s="133"/>
      <c r="L5" s="133"/>
      <c r="M5" s="133"/>
      <c r="N5" s="133"/>
      <c r="O5" s="133"/>
      <c r="P5" s="133"/>
      <c r="Q5" s="133"/>
      <c r="R5" s="133"/>
      <c r="S5" s="134"/>
      <c r="T5" s="134"/>
      <c r="U5" s="134"/>
      <c r="V5" s="134"/>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row>
    <row r="6" spans="1:106" ht="15.75">
      <c r="A6" s="17"/>
      <c r="B6" s="131"/>
      <c r="C6" s="29"/>
      <c r="D6" s="68"/>
      <c r="E6" s="69" t="s">
        <v>4</v>
      </c>
      <c r="F6" s="69" t="s">
        <v>5</v>
      </c>
      <c r="G6" s="69" t="s">
        <v>6</v>
      </c>
      <c r="H6" s="69" t="s">
        <v>0</v>
      </c>
      <c r="I6" s="69"/>
      <c r="J6" s="69" t="s">
        <v>4</v>
      </c>
      <c r="K6" s="69" t="s">
        <v>5</v>
      </c>
      <c r="L6" s="69" t="s">
        <v>6</v>
      </c>
      <c r="M6" s="69" t="s">
        <v>0</v>
      </c>
      <c r="N6" s="68"/>
      <c r="O6" s="69" t="s">
        <v>4</v>
      </c>
      <c r="P6" s="69" t="s">
        <v>5</v>
      </c>
      <c r="Q6" s="69" t="s">
        <v>6</v>
      </c>
      <c r="R6" s="69" t="s">
        <v>0</v>
      </c>
      <c r="S6" s="134"/>
      <c r="T6" s="134"/>
      <c r="U6" s="134"/>
      <c r="V6" s="134"/>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row>
    <row r="7" spans="1:106" ht="15.75">
      <c r="A7" s="17"/>
      <c r="B7" s="17"/>
      <c r="C7" s="37"/>
      <c r="D7" s="107"/>
      <c r="E7" s="46"/>
      <c r="F7" s="47"/>
      <c r="G7" s="47"/>
      <c r="H7" s="47"/>
      <c r="I7" s="12"/>
      <c r="J7" s="46"/>
      <c r="K7" s="47"/>
      <c r="L7" s="47"/>
      <c r="M7" s="47"/>
      <c r="N7" s="44"/>
      <c r="O7" s="46"/>
      <c r="P7" s="47"/>
      <c r="Q7" s="47"/>
      <c r="R7" s="47"/>
      <c r="S7" s="129"/>
      <c r="T7" s="129"/>
      <c r="U7" s="129"/>
      <c r="V7" s="129"/>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row>
    <row r="8" spans="1:106" ht="15.75">
      <c r="A8" s="38"/>
      <c r="B8" s="38"/>
      <c r="C8" s="41" t="s">
        <v>21</v>
      </c>
      <c r="D8" s="39"/>
      <c r="E8" s="40"/>
      <c r="F8" s="40"/>
      <c r="G8" s="40"/>
      <c r="H8" s="40"/>
      <c r="I8" s="41"/>
      <c r="J8" s="41"/>
      <c r="K8" s="41"/>
      <c r="L8" s="41"/>
      <c r="M8" s="41"/>
      <c r="N8" s="38"/>
      <c r="O8" s="41"/>
      <c r="P8" s="41"/>
      <c r="Q8" s="41"/>
      <c r="R8" s="41"/>
      <c r="S8" s="134"/>
      <c r="T8" s="129"/>
      <c r="U8" s="129"/>
      <c r="V8" s="129"/>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row>
    <row r="9" spans="1:106" ht="15.75">
      <c r="A9" s="128" t="s">
        <v>1</v>
      </c>
      <c r="B9" s="129"/>
      <c r="C9" s="129"/>
      <c r="D9" s="129"/>
      <c r="E9" s="18"/>
      <c r="F9" s="18"/>
      <c r="G9" s="18"/>
      <c r="H9" s="17"/>
      <c r="I9" s="17"/>
      <c r="J9" s="82"/>
      <c r="K9" s="17"/>
      <c r="L9" s="17"/>
      <c r="M9" s="17"/>
      <c r="N9" s="17"/>
      <c r="O9" s="19"/>
      <c r="P9" s="129"/>
      <c r="Q9" s="129"/>
      <c r="R9" s="129"/>
      <c r="S9" s="129"/>
      <c r="T9" s="129"/>
      <c r="U9" s="129"/>
      <c r="V9" s="129"/>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row>
    <row r="10" spans="1:106" ht="15.75">
      <c r="A10" s="129"/>
      <c r="B10" s="128" t="s">
        <v>41</v>
      </c>
      <c r="C10" s="129"/>
      <c r="D10" s="129"/>
      <c r="E10" s="18"/>
      <c r="F10" s="18"/>
      <c r="G10" s="18"/>
      <c r="H10" s="17"/>
      <c r="I10" s="17"/>
      <c r="J10" s="17"/>
      <c r="K10" s="17"/>
      <c r="L10" s="17"/>
      <c r="M10" s="17"/>
      <c r="N10" s="17"/>
      <c r="O10" s="18"/>
      <c r="P10" s="18"/>
      <c r="Q10" s="18"/>
      <c r="R10" s="18"/>
      <c r="S10" s="129"/>
      <c r="T10" s="129"/>
      <c r="U10" s="129"/>
      <c r="V10" s="129"/>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row>
    <row r="11" spans="1:106" ht="15.75">
      <c r="A11" s="129"/>
      <c r="B11" s="129"/>
      <c r="C11" s="129" t="s">
        <v>42</v>
      </c>
      <c r="D11" s="58"/>
      <c r="E11" s="54">
        <v>0.27</v>
      </c>
      <c r="F11" s="54">
        <v>0.23600000000000002</v>
      </c>
      <c r="G11" s="54">
        <v>0</v>
      </c>
      <c r="H11" s="54"/>
      <c r="I11" s="54"/>
      <c r="J11" s="54">
        <v>0.12</v>
      </c>
      <c r="K11" s="54">
        <v>0.12</v>
      </c>
      <c r="L11" s="54">
        <v>0</v>
      </c>
      <c r="M11" s="54"/>
      <c r="N11" s="54"/>
      <c r="O11" s="54">
        <v>0.725</v>
      </c>
      <c r="P11" s="54">
        <v>0.5619999999999999</v>
      </c>
      <c r="Q11" s="54">
        <v>0</v>
      </c>
      <c r="R11" s="29"/>
      <c r="S11" s="131"/>
      <c r="T11" s="135"/>
      <c r="U11" s="129"/>
      <c r="V11" s="129"/>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row>
    <row r="12" spans="1:106" ht="15.75">
      <c r="A12" s="129"/>
      <c r="B12" s="129"/>
      <c r="C12" s="129" t="s">
        <v>43</v>
      </c>
      <c r="D12" s="58"/>
      <c r="E12" s="54">
        <v>0.253</v>
      </c>
      <c r="F12" s="54">
        <v>0.219</v>
      </c>
      <c r="G12" s="54">
        <v>0.21</v>
      </c>
      <c r="H12" s="54"/>
      <c r="I12" s="54"/>
      <c r="J12" s="54">
        <v>0.10300000000000004</v>
      </c>
      <c r="K12" s="54">
        <v>0.10300000000000006</v>
      </c>
      <c r="L12" s="54">
        <v>0.10300000000000004</v>
      </c>
      <c r="M12" s="54"/>
      <c r="N12" s="54"/>
      <c r="O12" s="54">
        <v>0.725</v>
      </c>
      <c r="P12" s="54">
        <v>0.5619999999999999</v>
      </c>
      <c r="Q12" s="54">
        <v>0.517</v>
      </c>
      <c r="R12" s="29"/>
      <c r="S12" s="131"/>
      <c r="T12" s="129"/>
      <c r="U12" s="129"/>
      <c r="V12" s="129"/>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row>
    <row r="13" spans="1:106" ht="15.75">
      <c r="A13" s="129"/>
      <c r="B13" s="129"/>
      <c r="C13" s="136" t="s">
        <v>44</v>
      </c>
      <c r="D13" s="58"/>
      <c r="E13" s="54">
        <v>0.251</v>
      </c>
      <c r="F13" s="54">
        <v>0.217</v>
      </c>
      <c r="G13" s="54">
        <v>0.20800000000000002</v>
      </c>
      <c r="H13" s="54"/>
      <c r="I13" s="54"/>
      <c r="J13" s="54">
        <v>0.10100000000000003</v>
      </c>
      <c r="K13" s="54">
        <v>0.101</v>
      </c>
      <c r="L13" s="54">
        <v>0.10100000000000003</v>
      </c>
      <c r="M13" s="54"/>
      <c r="N13" s="54"/>
      <c r="O13" s="54">
        <v>0.725</v>
      </c>
      <c r="P13" s="54">
        <v>0.5619999999999999</v>
      </c>
      <c r="Q13" s="54">
        <v>0.517</v>
      </c>
      <c r="R13" s="29"/>
      <c r="S13" s="131"/>
      <c r="T13" s="129"/>
      <c r="U13" s="129"/>
      <c r="V13" s="129"/>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row>
    <row r="14" spans="1:106" ht="15.75">
      <c r="A14" s="129"/>
      <c r="B14" s="129"/>
      <c r="C14" s="136" t="s">
        <v>45</v>
      </c>
      <c r="D14" s="58"/>
      <c r="E14" s="54">
        <v>0.233</v>
      </c>
      <c r="F14" s="54">
        <v>0.199</v>
      </c>
      <c r="G14" s="54">
        <v>0.19</v>
      </c>
      <c r="H14" s="54"/>
      <c r="I14" s="54"/>
      <c r="J14" s="54">
        <v>0.08300000000000005</v>
      </c>
      <c r="K14" s="54">
        <v>0.08300000000000007</v>
      </c>
      <c r="L14" s="54">
        <v>0.08300000000000002</v>
      </c>
      <c r="M14" s="54"/>
      <c r="N14" s="54"/>
      <c r="O14" s="54">
        <v>0.725</v>
      </c>
      <c r="P14" s="54">
        <v>0.5619999999999999</v>
      </c>
      <c r="Q14" s="54">
        <v>0.517</v>
      </c>
      <c r="R14" s="29"/>
      <c r="S14" s="131"/>
      <c r="T14" s="129"/>
      <c r="U14" s="129"/>
      <c r="V14" s="129"/>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row>
    <row r="15" spans="1:106" ht="15.75">
      <c r="A15" s="129"/>
      <c r="B15" s="129"/>
      <c r="C15" s="136"/>
      <c r="D15" s="137"/>
      <c r="E15" s="138"/>
      <c r="F15" s="138"/>
      <c r="G15" s="54"/>
      <c r="H15" s="29"/>
      <c r="I15" s="72"/>
      <c r="J15" s="83"/>
      <c r="K15" s="83"/>
      <c r="L15" s="83"/>
      <c r="M15" s="55"/>
      <c r="N15" s="55"/>
      <c r="O15" s="54"/>
      <c r="P15" s="29"/>
      <c r="Q15" s="29"/>
      <c r="R15" s="29"/>
      <c r="S15" s="131"/>
      <c r="T15" s="129"/>
      <c r="U15" s="129"/>
      <c r="V15" s="129"/>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row>
    <row r="16" spans="1:106" ht="15.75">
      <c r="A16" s="129"/>
      <c r="B16" s="128" t="s">
        <v>46</v>
      </c>
      <c r="C16" s="129"/>
      <c r="D16" s="139"/>
      <c r="E16" s="29"/>
      <c r="F16" s="29"/>
      <c r="G16" s="29"/>
      <c r="H16" s="55"/>
      <c r="I16" s="72"/>
      <c r="J16" s="83"/>
      <c r="K16" s="83"/>
      <c r="L16" s="83"/>
      <c r="M16" s="29"/>
      <c r="N16" s="55"/>
      <c r="O16" s="29"/>
      <c r="P16" s="29"/>
      <c r="Q16" s="29"/>
      <c r="R16" s="29"/>
      <c r="S16" s="131"/>
      <c r="T16" s="129"/>
      <c r="U16" s="129"/>
      <c r="V16" s="129"/>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row>
    <row r="17" spans="1:106" ht="15.75">
      <c r="A17" s="129"/>
      <c r="B17" s="128"/>
      <c r="C17" s="129" t="s">
        <v>42</v>
      </c>
      <c r="D17" s="58"/>
      <c r="E17" s="54">
        <v>0.273</v>
      </c>
      <c r="F17" s="54">
        <v>0.23900000000000002</v>
      </c>
      <c r="G17" s="54">
        <v>0</v>
      </c>
      <c r="H17" s="54"/>
      <c r="I17" s="72"/>
      <c r="J17" s="83"/>
      <c r="K17" s="83"/>
      <c r="L17" s="83"/>
      <c r="M17" s="29"/>
      <c r="N17" s="55"/>
      <c r="O17" s="29"/>
      <c r="P17" s="29"/>
      <c r="Q17" s="29"/>
      <c r="R17" s="29"/>
      <c r="S17" s="131"/>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row>
    <row r="18" spans="1:106" ht="15.75">
      <c r="A18" s="129"/>
      <c r="B18" s="128"/>
      <c r="C18" s="129" t="s">
        <v>43</v>
      </c>
      <c r="D18" s="58"/>
      <c r="E18" s="54">
        <v>0.256</v>
      </c>
      <c r="F18" s="54">
        <v>0.222</v>
      </c>
      <c r="G18" s="54">
        <v>0.21300000000000002</v>
      </c>
      <c r="H18" s="54"/>
      <c r="I18" s="72"/>
      <c r="J18" s="83"/>
      <c r="K18" s="83"/>
      <c r="L18" s="83"/>
      <c r="M18" s="29"/>
      <c r="N18" s="55"/>
      <c r="O18" s="29"/>
      <c r="P18" s="29"/>
      <c r="Q18" s="29"/>
      <c r="R18" s="29"/>
      <c r="S18" s="131"/>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row>
    <row r="19" spans="1:106" ht="15.75">
      <c r="A19" s="129"/>
      <c r="B19" s="128"/>
      <c r="C19" s="129"/>
      <c r="D19" s="58"/>
      <c r="E19" s="54"/>
      <c r="F19" s="54"/>
      <c r="G19" s="54"/>
      <c r="H19" s="54"/>
      <c r="I19" s="72"/>
      <c r="J19" s="83"/>
      <c r="K19" s="83"/>
      <c r="L19" s="83"/>
      <c r="M19" s="29"/>
      <c r="N19" s="55"/>
      <c r="O19" s="29"/>
      <c r="P19" s="29"/>
      <c r="Q19" s="29"/>
      <c r="R19" s="29"/>
      <c r="S19" s="131"/>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row>
    <row r="20" spans="1:106" ht="15.75">
      <c r="A20" s="129"/>
      <c r="B20" s="128" t="s">
        <v>47</v>
      </c>
      <c r="C20" s="129"/>
      <c r="D20" s="58"/>
      <c r="E20" s="54"/>
      <c r="F20" s="54"/>
      <c r="G20" s="54"/>
      <c r="H20" s="54"/>
      <c r="I20" s="72"/>
      <c r="J20" s="83"/>
      <c r="K20" s="83"/>
      <c r="L20" s="83"/>
      <c r="M20" s="29"/>
      <c r="N20" s="55"/>
      <c r="O20" s="29"/>
      <c r="P20" s="29"/>
      <c r="Q20" s="29"/>
      <c r="R20" s="29"/>
      <c r="S20" s="131"/>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row>
    <row r="21" spans="1:106" ht="15.75">
      <c r="A21" s="129"/>
      <c r="B21" s="128"/>
      <c r="C21" s="129" t="s">
        <v>48</v>
      </c>
      <c r="D21" s="58"/>
      <c r="E21" s="54">
        <v>0.578</v>
      </c>
      <c r="F21" s="54">
        <v>0.5439999999999999</v>
      </c>
      <c r="G21" s="54">
        <v>0</v>
      </c>
      <c r="H21" s="54"/>
      <c r="I21" s="72"/>
      <c r="J21" s="83"/>
      <c r="K21" s="83"/>
      <c r="L21" s="83"/>
      <c r="M21" s="29"/>
      <c r="N21" s="55"/>
      <c r="O21" s="29"/>
      <c r="P21" s="29"/>
      <c r="Q21" s="29"/>
      <c r="R21" s="29"/>
      <c r="S21" s="131"/>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row>
    <row r="22" spans="1:106" ht="15.75">
      <c r="A22" s="129"/>
      <c r="B22" s="128"/>
      <c r="C22" s="129" t="s">
        <v>49</v>
      </c>
      <c r="D22" s="58"/>
      <c r="E22" s="54">
        <v>0.491</v>
      </c>
      <c r="F22" s="54">
        <v>0.45699999999999996</v>
      </c>
      <c r="G22" s="54">
        <v>0.448</v>
      </c>
      <c r="H22" s="54"/>
      <c r="I22" s="72"/>
      <c r="J22" s="83"/>
      <c r="K22" s="83"/>
      <c r="L22" s="83"/>
      <c r="M22" s="29"/>
      <c r="N22" s="55"/>
      <c r="O22" s="29"/>
      <c r="P22" s="29"/>
      <c r="Q22" s="29"/>
      <c r="R22" s="29"/>
      <c r="S22" s="131"/>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row>
    <row r="23" spans="1:106" ht="15.75">
      <c r="A23" s="129"/>
      <c r="B23" s="129"/>
      <c r="C23" s="136" t="s">
        <v>44</v>
      </c>
      <c r="D23" s="58"/>
      <c r="E23" s="54">
        <v>0.447</v>
      </c>
      <c r="F23" s="54">
        <v>0.41300000000000003</v>
      </c>
      <c r="G23" s="54">
        <v>0.404</v>
      </c>
      <c r="H23" s="54"/>
      <c r="I23" s="72"/>
      <c r="J23" s="29"/>
      <c r="K23" s="29"/>
      <c r="L23" s="29"/>
      <c r="M23" s="29"/>
      <c r="N23" s="55"/>
      <c r="O23" s="29"/>
      <c r="P23" s="29"/>
      <c r="Q23" s="29"/>
      <c r="R23" s="29"/>
      <c r="S23" s="131"/>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row>
    <row r="24" spans="1:106" ht="15.75">
      <c r="A24" s="129"/>
      <c r="B24" s="129"/>
      <c r="C24" s="136" t="s">
        <v>45</v>
      </c>
      <c r="D24" s="58"/>
      <c r="E24" s="54">
        <v>0.33</v>
      </c>
      <c r="F24" s="54">
        <v>0.29600000000000004</v>
      </c>
      <c r="G24" s="54">
        <v>0.28700000000000003</v>
      </c>
      <c r="H24" s="54"/>
      <c r="I24" s="72"/>
      <c r="J24" s="29"/>
      <c r="K24" s="29"/>
      <c r="L24" s="29"/>
      <c r="M24" s="29"/>
      <c r="N24" s="55"/>
      <c r="O24" s="29"/>
      <c r="P24" s="29"/>
      <c r="Q24" s="29"/>
      <c r="R24" s="29"/>
      <c r="S24" s="131"/>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row>
    <row r="25" spans="1:106" ht="15.75">
      <c r="A25" s="129"/>
      <c r="B25" s="129"/>
      <c r="C25" s="140"/>
      <c r="D25" s="141"/>
      <c r="E25" s="29"/>
      <c r="F25" s="29"/>
      <c r="G25" s="29"/>
      <c r="H25" s="55"/>
      <c r="I25" s="72"/>
      <c r="J25" s="29"/>
      <c r="K25" s="29"/>
      <c r="L25" s="29"/>
      <c r="M25" s="29"/>
      <c r="N25" s="55"/>
      <c r="O25" s="29"/>
      <c r="P25" s="29"/>
      <c r="Q25" s="29"/>
      <c r="R25" s="29"/>
      <c r="S25" s="131"/>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row>
    <row r="26" spans="1:106" ht="15.75">
      <c r="A26" s="128" t="s">
        <v>3</v>
      </c>
      <c r="B26" s="129"/>
      <c r="C26" s="129"/>
      <c r="D26" s="139"/>
      <c r="E26" s="29"/>
      <c r="F26" s="29"/>
      <c r="G26" s="29"/>
      <c r="H26" s="55"/>
      <c r="I26" s="72"/>
      <c r="J26" s="29"/>
      <c r="K26" s="29"/>
      <c r="L26" s="29"/>
      <c r="M26" s="29"/>
      <c r="N26" s="55"/>
      <c r="O26" s="29"/>
      <c r="P26" s="29"/>
      <c r="Q26" s="29"/>
      <c r="R26" s="29"/>
      <c r="S26" s="131"/>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row>
    <row r="27" spans="1:106" ht="15.75">
      <c r="A27" s="129"/>
      <c r="B27" s="128" t="s">
        <v>41</v>
      </c>
      <c r="C27" s="129"/>
      <c r="D27" s="139"/>
      <c r="E27" s="29"/>
      <c r="F27" s="29"/>
      <c r="G27" s="29"/>
      <c r="H27" s="55"/>
      <c r="I27" s="72"/>
      <c r="J27" s="29"/>
      <c r="K27" s="29"/>
      <c r="L27" s="29"/>
      <c r="M27" s="29"/>
      <c r="N27" s="55"/>
      <c r="O27" s="29"/>
      <c r="P27" s="29"/>
      <c r="Q27" s="29"/>
      <c r="R27" s="29"/>
      <c r="S27" s="131"/>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row>
    <row r="28" spans="1:106" ht="15.75">
      <c r="A28" s="129"/>
      <c r="B28" s="128"/>
      <c r="C28" s="129" t="s">
        <v>48</v>
      </c>
      <c r="D28" s="58"/>
      <c r="E28" s="54">
        <v>0.496</v>
      </c>
      <c r="F28" s="54">
        <v>0.46199999999999997</v>
      </c>
      <c r="G28" s="54">
        <v>0</v>
      </c>
      <c r="H28" s="54"/>
      <c r="I28" s="54"/>
      <c r="J28" s="54">
        <v>0.346</v>
      </c>
      <c r="K28" s="54">
        <v>0.346</v>
      </c>
      <c r="L28" s="54">
        <v>0</v>
      </c>
      <c r="M28" s="54"/>
      <c r="N28" s="54"/>
      <c r="O28" s="54">
        <v>0.725</v>
      </c>
      <c r="P28" s="54">
        <v>0.5619999999999999</v>
      </c>
      <c r="Q28" s="54">
        <v>0</v>
      </c>
      <c r="R28" s="29"/>
      <c r="S28" s="131"/>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row>
    <row r="29" spans="1:106" ht="15.75">
      <c r="A29" s="129"/>
      <c r="B29" s="128"/>
      <c r="C29" s="129" t="s">
        <v>49</v>
      </c>
      <c r="D29" s="58"/>
      <c r="E29" s="54">
        <v>0.486</v>
      </c>
      <c r="F29" s="54">
        <v>0.45199999999999996</v>
      </c>
      <c r="G29" s="54">
        <v>0.443</v>
      </c>
      <c r="H29" s="54"/>
      <c r="I29" s="54"/>
      <c r="J29" s="54">
        <v>0.336</v>
      </c>
      <c r="K29" s="54">
        <v>0.336</v>
      </c>
      <c r="L29" s="54">
        <v>0.336</v>
      </c>
      <c r="M29" s="54"/>
      <c r="N29" s="54"/>
      <c r="O29" s="54">
        <v>0.725</v>
      </c>
      <c r="P29" s="54">
        <v>0.5619999999999999</v>
      </c>
      <c r="Q29" s="54">
        <v>0.517</v>
      </c>
      <c r="R29" s="29"/>
      <c r="S29" s="131"/>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row>
    <row r="30" spans="1:106" ht="15.75">
      <c r="A30" s="129"/>
      <c r="B30" s="129"/>
      <c r="C30" s="136" t="s">
        <v>44</v>
      </c>
      <c r="D30" s="58"/>
      <c r="E30" s="54">
        <v>0.418</v>
      </c>
      <c r="F30" s="54">
        <v>0.384</v>
      </c>
      <c r="G30" s="54">
        <v>0.375</v>
      </c>
      <c r="H30" s="54"/>
      <c r="I30" s="54"/>
      <c r="J30" s="54">
        <v>0.268</v>
      </c>
      <c r="K30" s="54">
        <v>0.268</v>
      </c>
      <c r="L30" s="54">
        <v>0.268</v>
      </c>
      <c r="M30" s="54"/>
      <c r="N30" s="54"/>
      <c r="O30" s="54">
        <v>0.725</v>
      </c>
      <c r="P30" s="54">
        <v>0.5619999999999999</v>
      </c>
      <c r="Q30" s="54">
        <v>0.517</v>
      </c>
      <c r="R30" s="29"/>
      <c r="S30" s="131"/>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row>
    <row r="31" spans="1:106" ht="15.75">
      <c r="A31" s="129"/>
      <c r="B31" s="129"/>
      <c r="C31" s="136" t="s">
        <v>45</v>
      </c>
      <c r="D31" s="58"/>
      <c r="E31" s="54">
        <v>0.346</v>
      </c>
      <c r="F31" s="54">
        <v>0.31199999999999994</v>
      </c>
      <c r="G31" s="54">
        <v>0.303</v>
      </c>
      <c r="H31" s="54"/>
      <c r="I31" s="54"/>
      <c r="J31" s="54">
        <v>0.196</v>
      </c>
      <c r="K31" s="54">
        <v>0.196</v>
      </c>
      <c r="L31" s="54">
        <v>0.196</v>
      </c>
      <c r="M31" s="54"/>
      <c r="N31" s="54"/>
      <c r="O31" s="54">
        <v>0.725</v>
      </c>
      <c r="P31" s="54">
        <v>0.5619999999999999</v>
      </c>
      <c r="Q31" s="54">
        <v>0.517</v>
      </c>
      <c r="R31" s="29"/>
      <c r="S31" s="131"/>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row>
    <row r="32" spans="1:106" ht="15.75">
      <c r="A32" s="129"/>
      <c r="B32" s="129"/>
      <c r="C32" s="129"/>
      <c r="D32" s="43"/>
      <c r="E32" s="54"/>
      <c r="F32" s="54"/>
      <c r="G32" s="54"/>
      <c r="H32" s="54"/>
      <c r="I32" s="54"/>
      <c r="J32" s="54"/>
      <c r="K32" s="54"/>
      <c r="L32" s="54"/>
      <c r="M32" s="54"/>
      <c r="N32" s="54"/>
      <c r="O32" s="54"/>
      <c r="P32" s="54"/>
      <c r="Q32" s="54"/>
      <c r="R32" s="29"/>
      <c r="S32" s="131"/>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row>
    <row r="33" spans="1:106" ht="15.75">
      <c r="A33" s="129"/>
      <c r="B33" s="128" t="s">
        <v>50</v>
      </c>
      <c r="C33" s="129"/>
      <c r="D33" s="43"/>
      <c r="E33" s="54"/>
      <c r="F33" s="54"/>
      <c r="G33" s="54"/>
      <c r="H33" s="54"/>
      <c r="I33" s="54"/>
      <c r="J33" s="54"/>
      <c r="K33" s="54"/>
      <c r="L33" s="54"/>
      <c r="M33" s="54"/>
      <c r="N33" s="54"/>
      <c r="O33" s="54"/>
      <c r="P33" s="54"/>
      <c r="Q33" s="54"/>
      <c r="R33" s="29"/>
      <c r="S33" s="131"/>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row>
    <row r="34" spans="1:106" ht="15.75">
      <c r="A34" s="129"/>
      <c r="B34" s="128"/>
      <c r="C34" s="129" t="s">
        <v>48</v>
      </c>
      <c r="D34" s="58"/>
      <c r="E34" s="54">
        <v>0.558</v>
      </c>
      <c r="F34" s="54">
        <v>0.524</v>
      </c>
      <c r="G34" s="54">
        <v>0</v>
      </c>
      <c r="H34" s="54"/>
      <c r="I34" s="54"/>
      <c r="J34" s="54">
        <v>0.408</v>
      </c>
      <c r="K34" s="54">
        <v>0.408</v>
      </c>
      <c r="L34" s="54">
        <v>0</v>
      </c>
      <c r="M34" s="54"/>
      <c r="N34" s="54"/>
      <c r="O34" s="54">
        <v>0.725</v>
      </c>
      <c r="P34" s="54">
        <v>0.5619999999999999</v>
      </c>
      <c r="Q34" s="54">
        <v>0</v>
      </c>
      <c r="R34" s="29"/>
      <c r="S34" s="131"/>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row>
    <row r="35" spans="1:106" ht="15.75">
      <c r="A35" s="129"/>
      <c r="B35" s="128"/>
      <c r="C35" s="129" t="s">
        <v>49</v>
      </c>
      <c r="D35" s="58"/>
      <c r="E35" s="54">
        <v>0.509</v>
      </c>
      <c r="F35" s="54">
        <v>0.475</v>
      </c>
      <c r="G35" s="54">
        <v>0.466</v>
      </c>
      <c r="H35" s="54"/>
      <c r="I35" s="54"/>
      <c r="J35" s="54">
        <v>0.359</v>
      </c>
      <c r="K35" s="54">
        <v>0.359</v>
      </c>
      <c r="L35" s="54">
        <v>0.359</v>
      </c>
      <c r="M35" s="54"/>
      <c r="N35" s="54"/>
      <c r="O35" s="54">
        <v>0.725</v>
      </c>
      <c r="P35" s="54">
        <v>0.5619999999999999</v>
      </c>
      <c r="Q35" s="54">
        <v>0.517</v>
      </c>
      <c r="R35" s="29"/>
      <c r="S35" s="131"/>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row>
    <row r="36" spans="1:106" ht="15.75">
      <c r="A36" s="129"/>
      <c r="B36" s="129"/>
      <c r="C36" s="136" t="s">
        <v>44</v>
      </c>
      <c r="D36" s="58"/>
      <c r="E36" s="54">
        <v>0.464</v>
      </c>
      <c r="F36" s="54">
        <v>0.43</v>
      </c>
      <c r="G36" s="54">
        <v>0.42100000000000004</v>
      </c>
      <c r="H36" s="54"/>
      <c r="I36" s="54"/>
      <c r="J36" s="54">
        <v>0.314</v>
      </c>
      <c r="K36" s="54">
        <v>0.314</v>
      </c>
      <c r="L36" s="54">
        <v>0.314</v>
      </c>
      <c r="M36" s="54"/>
      <c r="N36" s="54"/>
      <c r="O36" s="54">
        <v>0.725</v>
      </c>
      <c r="P36" s="54">
        <v>0.5619999999999999</v>
      </c>
      <c r="Q36" s="54">
        <v>0.517</v>
      </c>
      <c r="R36" s="29"/>
      <c r="S36" s="131"/>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row>
    <row r="37" spans="1:106" ht="15.75">
      <c r="A37" s="129"/>
      <c r="B37" s="129"/>
      <c r="C37" s="136" t="s">
        <v>45</v>
      </c>
      <c r="D37" s="58"/>
      <c r="E37" s="54">
        <v>0.367</v>
      </c>
      <c r="F37" s="54">
        <v>0.33299999999999996</v>
      </c>
      <c r="G37" s="54">
        <v>0.324</v>
      </c>
      <c r="H37" s="54"/>
      <c r="I37" s="54"/>
      <c r="J37" s="54">
        <v>0.217</v>
      </c>
      <c r="K37" s="54">
        <v>0.217</v>
      </c>
      <c r="L37" s="54">
        <v>0.217</v>
      </c>
      <c r="M37" s="54"/>
      <c r="N37" s="54"/>
      <c r="O37" s="54">
        <v>0.725</v>
      </c>
      <c r="P37" s="54">
        <v>0.5619999999999999</v>
      </c>
      <c r="Q37" s="54">
        <v>0.517</v>
      </c>
      <c r="R37" s="29"/>
      <c r="S37" s="131"/>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row>
    <row r="38" spans="1:106" ht="15.75">
      <c r="A38" s="129"/>
      <c r="B38" s="129"/>
      <c r="C38" s="136"/>
      <c r="D38" s="142"/>
      <c r="E38" s="143"/>
      <c r="F38" s="143"/>
      <c r="G38" s="143"/>
      <c r="H38" s="55"/>
      <c r="I38" s="55"/>
      <c r="J38" s="29"/>
      <c r="K38" s="29"/>
      <c r="L38" s="29"/>
      <c r="M38" s="29"/>
      <c r="N38" s="55"/>
      <c r="O38" s="29"/>
      <c r="P38" s="29"/>
      <c r="Q38" s="29"/>
      <c r="R38" s="29"/>
      <c r="S38" s="131"/>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row>
    <row r="39" spans="1:106" ht="15.75">
      <c r="A39" s="128" t="s">
        <v>7</v>
      </c>
      <c r="B39" s="129"/>
      <c r="C39" s="18"/>
      <c r="D39" s="46"/>
      <c r="E39" s="143"/>
      <c r="F39" s="143"/>
      <c r="G39" s="143"/>
      <c r="H39" s="55"/>
      <c r="I39" s="55"/>
      <c r="J39" s="29"/>
      <c r="K39" s="29"/>
      <c r="L39" s="29"/>
      <c r="M39" s="29"/>
      <c r="N39" s="55"/>
      <c r="O39" s="29"/>
      <c r="P39" s="29"/>
      <c r="Q39" s="29"/>
      <c r="R39" s="29"/>
      <c r="S39" s="131"/>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row>
    <row r="40" spans="1:106" ht="15.75">
      <c r="A40" s="129"/>
      <c r="B40" s="128" t="s">
        <v>51</v>
      </c>
      <c r="C40" s="129"/>
      <c r="D40" s="128"/>
      <c r="E40" s="114"/>
      <c r="F40" s="114"/>
      <c r="G40" s="114"/>
      <c r="H40" s="114"/>
      <c r="I40" s="55"/>
      <c r="J40" s="29"/>
      <c r="K40" s="29"/>
      <c r="L40" s="29"/>
      <c r="M40" s="29"/>
      <c r="N40" s="55"/>
      <c r="O40" s="29"/>
      <c r="P40" s="29"/>
      <c r="Q40" s="29"/>
      <c r="R40" s="29"/>
      <c r="S40" s="131"/>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row>
    <row r="41" spans="1:106" ht="15.75">
      <c r="A41" s="129"/>
      <c r="B41" s="128"/>
      <c r="C41" s="129" t="s">
        <v>52</v>
      </c>
      <c r="D41" s="47"/>
      <c r="E41" s="114"/>
      <c r="F41" s="114"/>
      <c r="G41" s="114"/>
      <c r="H41" s="114"/>
      <c r="I41" s="55"/>
      <c r="J41" s="54">
        <v>1.279</v>
      </c>
      <c r="K41" s="54">
        <v>0</v>
      </c>
      <c r="L41" s="54">
        <v>0</v>
      </c>
      <c r="M41" s="54">
        <v>0</v>
      </c>
      <c r="N41" s="54"/>
      <c r="O41" s="54">
        <v>0.99</v>
      </c>
      <c r="P41" s="54">
        <v>0</v>
      </c>
      <c r="Q41" s="54">
        <v>0</v>
      </c>
      <c r="R41" s="54">
        <v>0</v>
      </c>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row>
    <row r="42" spans="1:106" ht="15.75">
      <c r="A42" s="129"/>
      <c r="B42" s="129"/>
      <c r="C42" s="129" t="s">
        <v>53</v>
      </c>
      <c r="D42" s="47"/>
      <c r="E42" s="114"/>
      <c r="F42" s="114"/>
      <c r="G42" s="114"/>
      <c r="H42" s="114"/>
      <c r="I42" s="55"/>
      <c r="J42" s="54">
        <v>0.879</v>
      </c>
      <c r="K42" s="54">
        <v>0.879</v>
      </c>
      <c r="L42" s="54">
        <v>0</v>
      </c>
      <c r="M42" s="54">
        <v>0</v>
      </c>
      <c r="N42" s="54"/>
      <c r="O42" s="54">
        <v>0.99</v>
      </c>
      <c r="P42" s="54">
        <v>0.775</v>
      </c>
      <c r="Q42" s="54">
        <v>0</v>
      </c>
      <c r="R42" s="54">
        <v>0</v>
      </c>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row>
    <row r="43" spans="1:106" ht="15.75">
      <c r="A43" s="129"/>
      <c r="B43" s="129"/>
      <c r="C43" s="136" t="s">
        <v>45</v>
      </c>
      <c r="D43" s="47"/>
      <c r="E43" s="114"/>
      <c r="F43" s="114"/>
      <c r="G43" s="114"/>
      <c r="H43" s="114"/>
      <c r="I43" s="55"/>
      <c r="J43" s="218"/>
      <c r="K43" s="54">
        <v>0.44</v>
      </c>
      <c r="L43" s="54">
        <v>0.44</v>
      </c>
      <c r="M43" s="54">
        <v>0.44</v>
      </c>
      <c r="N43" s="54"/>
      <c r="O43" s="218"/>
      <c r="P43" s="54">
        <v>0.775</v>
      </c>
      <c r="Q43" s="54">
        <v>0.566</v>
      </c>
      <c r="R43" s="54">
        <v>0.37</v>
      </c>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row>
    <row r="44" spans="1:106" ht="15.75">
      <c r="A44" s="129"/>
      <c r="B44" s="129"/>
      <c r="C44" s="129"/>
      <c r="D44" s="128"/>
      <c r="E44" s="29"/>
      <c r="F44" s="29"/>
      <c r="G44" s="29"/>
      <c r="H44" s="57"/>
      <c r="I44" s="55"/>
      <c r="J44" s="29"/>
      <c r="K44" s="29"/>
      <c r="L44" s="29"/>
      <c r="M44" s="57"/>
      <c r="N44" s="55"/>
      <c r="O44" s="29"/>
      <c r="P44" s="29"/>
      <c r="Q44" s="29"/>
      <c r="R44" s="57"/>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row>
    <row r="45" spans="1:106" ht="15.75">
      <c r="A45" s="129"/>
      <c r="B45" s="128" t="s">
        <v>54</v>
      </c>
      <c r="C45" s="129"/>
      <c r="D45" s="128"/>
      <c r="E45" s="29"/>
      <c r="F45" s="29"/>
      <c r="G45" s="29"/>
      <c r="H45" s="55"/>
      <c r="I45" s="55"/>
      <c r="J45" s="29"/>
      <c r="K45" s="29"/>
      <c r="L45" s="29"/>
      <c r="M45" s="29"/>
      <c r="N45" s="55"/>
      <c r="O45" s="29"/>
      <c r="P45" s="29"/>
      <c r="Q45" s="29"/>
      <c r="R45" s="29"/>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row>
    <row r="46" spans="1:106" ht="15.75">
      <c r="A46" s="129"/>
      <c r="B46" s="128"/>
      <c r="C46" s="129" t="s">
        <v>48</v>
      </c>
      <c r="D46" s="47"/>
      <c r="E46" s="54">
        <v>1.701</v>
      </c>
      <c r="F46" s="218"/>
      <c r="G46" s="54">
        <v>0</v>
      </c>
      <c r="H46" s="54">
        <v>0</v>
      </c>
      <c r="I46" s="54"/>
      <c r="J46" s="54">
        <v>1.497</v>
      </c>
      <c r="K46" s="218"/>
      <c r="L46" s="54">
        <v>0</v>
      </c>
      <c r="M46" s="54">
        <v>0</v>
      </c>
      <c r="N46" s="54"/>
      <c r="O46" s="54">
        <v>0.99</v>
      </c>
      <c r="P46" s="218"/>
      <c r="Q46" s="54">
        <v>0</v>
      </c>
      <c r="R46" s="54">
        <v>0</v>
      </c>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row>
    <row r="47" spans="1:106" ht="15.75">
      <c r="A47" s="129"/>
      <c r="B47" s="128"/>
      <c r="C47" s="129" t="s">
        <v>49</v>
      </c>
      <c r="D47" s="47"/>
      <c r="E47" s="54">
        <v>1.226</v>
      </c>
      <c r="F47" s="54">
        <v>1.182</v>
      </c>
      <c r="G47" s="218"/>
      <c r="H47" s="54">
        <v>0</v>
      </c>
      <c r="I47" s="54"/>
      <c r="J47" s="54">
        <v>1.022</v>
      </c>
      <c r="K47" s="54">
        <v>1.022</v>
      </c>
      <c r="L47" s="218"/>
      <c r="M47" s="54">
        <v>0</v>
      </c>
      <c r="N47" s="54"/>
      <c r="O47" s="54">
        <v>0.99</v>
      </c>
      <c r="P47" s="54">
        <v>0.775</v>
      </c>
      <c r="Q47" s="218"/>
      <c r="R47" s="54">
        <v>0</v>
      </c>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c r="CL47" s="129"/>
      <c r="CM47" s="129"/>
      <c r="CN47" s="129"/>
      <c r="CO47" s="129"/>
      <c r="CP47" s="129"/>
      <c r="CQ47" s="129"/>
      <c r="CR47" s="129"/>
      <c r="CS47" s="129"/>
      <c r="CT47" s="129"/>
      <c r="CU47" s="129"/>
      <c r="CV47" s="129"/>
      <c r="CW47" s="129"/>
      <c r="CX47" s="129"/>
      <c r="CY47" s="129"/>
      <c r="CZ47" s="129"/>
      <c r="DA47" s="129"/>
      <c r="DB47" s="129"/>
    </row>
    <row r="48" spans="1:106" ht="15.75">
      <c r="A48" s="129"/>
      <c r="B48" s="129"/>
      <c r="C48" s="136" t="s">
        <v>44</v>
      </c>
      <c r="D48" s="47"/>
      <c r="E48" s="218"/>
      <c r="F48" s="54">
        <v>0.782</v>
      </c>
      <c r="G48" s="54">
        <v>0.73</v>
      </c>
      <c r="H48" s="54">
        <v>0</v>
      </c>
      <c r="I48" s="54"/>
      <c r="J48" s="218"/>
      <c r="K48" s="54">
        <v>0.622</v>
      </c>
      <c r="L48" s="54">
        <v>0.622</v>
      </c>
      <c r="M48" s="54">
        <v>0</v>
      </c>
      <c r="N48" s="54"/>
      <c r="O48" s="218"/>
      <c r="P48" s="54">
        <v>0.775</v>
      </c>
      <c r="Q48" s="54">
        <v>0.524</v>
      </c>
      <c r="R48" s="54">
        <v>0</v>
      </c>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129"/>
      <c r="BY48" s="129"/>
      <c r="BZ48" s="129"/>
      <c r="CA48" s="129"/>
      <c r="CB48" s="129"/>
      <c r="CC48" s="129"/>
      <c r="CD48" s="129"/>
      <c r="CE48" s="129"/>
      <c r="CF48" s="129"/>
      <c r="CG48" s="129"/>
      <c r="CH48" s="129"/>
      <c r="CI48" s="129"/>
      <c r="CJ48" s="129"/>
      <c r="CK48" s="129"/>
      <c r="CL48" s="129"/>
      <c r="CM48" s="129"/>
      <c r="CN48" s="129"/>
      <c r="CO48" s="129"/>
      <c r="CP48" s="129"/>
      <c r="CQ48" s="129"/>
      <c r="CR48" s="129"/>
      <c r="CS48" s="129"/>
      <c r="CT48" s="129"/>
      <c r="CU48" s="129"/>
      <c r="CV48" s="129"/>
      <c r="CW48" s="129"/>
      <c r="CX48" s="129"/>
      <c r="CY48" s="129"/>
      <c r="CZ48" s="129"/>
      <c r="DA48" s="129"/>
      <c r="DB48" s="129"/>
    </row>
    <row r="49" spans="1:106" ht="15.75">
      <c r="A49" s="129"/>
      <c r="B49" s="129"/>
      <c r="C49" s="136" t="s">
        <v>45</v>
      </c>
      <c r="D49" s="47"/>
      <c r="E49" s="218"/>
      <c r="F49" s="54">
        <v>0.723</v>
      </c>
      <c r="G49" s="54">
        <v>0.671</v>
      </c>
      <c r="H49" s="54">
        <v>0.623</v>
      </c>
      <c r="I49" s="54"/>
      <c r="J49" s="218"/>
      <c r="K49" s="54">
        <v>0.563</v>
      </c>
      <c r="L49" s="54">
        <v>0.563</v>
      </c>
      <c r="M49" s="54">
        <v>0.563</v>
      </c>
      <c r="N49" s="54"/>
      <c r="O49" s="218"/>
      <c r="P49" s="54">
        <v>0.775</v>
      </c>
      <c r="Q49" s="54">
        <v>0.524</v>
      </c>
      <c r="R49" s="54">
        <v>0.289</v>
      </c>
      <c r="S49" s="129"/>
      <c r="T49" s="129"/>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row>
    <row r="50" spans="1:106" ht="15.75">
      <c r="A50" s="129"/>
      <c r="B50" s="129"/>
      <c r="C50" s="136"/>
      <c r="D50" s="142"/>
      <c r="E50" s="112"/>
      <c r="F50" s="112"/>
      <c r="G50" s="112"/>
      <c r="H50" s="112"/>
      <c r="I50" s="55"/>
      <c r="J50" s="55"/>
      <c r="K50" s="55"/>
      <c r="L50" s="55"/>
      <c r="M50" s="55"/>
      <c r="N50" s="55"/>
      <c r="O50" s="55"/>
      <c r="P50" s="55"/>
      <c r="Q50" s="55"/>
      <c r="R50" s="55"/>
      <c r="S50" s="129"/>
      <c r="T50" s="129"/>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row>
    <row r="51" spans="1:106" ht="15.75">
      <c r="A51" s="128" t="s">
        <v>90</v>
      </c>
      <c r="B51" s="129"/>
      <c r="C51" s="18"/>
      <c r="D51" s="46"/>
      <c r="E51" s="112"/>
      <c r="F51" s="29"/>
      <c r="G51" s="29"/>
      <c r="H51" s="55"/>
      <c r="I51" s="55"/>
      <c r="J51" s="29"/>
      <c r="K51" s="29"/>
      <c r="L51" s="29"/>
      <c r="M51" s="29"/>
      <c r="N51" s="55"/>
      <c r="O51" s="29"/>
      <c r="P51" s="29"/>
      <c r="Q51" s="29"/>
      <c r="R51" s="29"/>
      <c r="S51" s="131"/>
      <c r="T51" s="131"/>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row>
    <row r="52" spans="1:106" ht="15.75">
      <c r="A52" s="129"/>
      <c r="B52" s="128" t="s">
        <v>50</v>
      </c>
      <c r="C52" s="129"/>
      <c r="D52" s="128"/>
      <c r="E52" s="29"/>
      <c r="F52" s="29"/>
      <c r="G52" s="29"/>
      <c r="H52" s="55"/>
      <c r="I52" s="55"/>
      <c r="J52" s="29"/>
      <c r="K52" s="29"/>
      <c r="L52" s="29"/>
      <c r="M52" s="29"/>
      <c r="N52" s="55"/>
      <c r="O52" s="29"/>
      <c r="P52" s="29"/>
      <c r="Q52" s="29"/>
      <c r="R52" s="29"/>
      <c r="S52" s="131"/>
      <c r="T52" s="131"/>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row>
    <row r="53" spans="1:106" ht="15.75">
      <c r="A53" s="129"/>
      <c r="B53" s="129"/>
      <c r="C53" s="129" t="s">
        <v>56</v>
      </c>
      <c r="D53" s="47"/>
      <c r="E53" s="54">
        <v>1.515</v>
      </c>
      <c r="F53" s="218"/>
      <c r="G53" s="54">
        <v>0</v>
      </c>
      <c r="H53" s="54">
        <v>0</v>
      </c>
      <c r="I53" s="54"/>
      <c r="J53" s="54">
        <v>1.311</v>
      </c>
      <c r="K53" s="218"/>
      <c r="L53" s="54">
        <v>0</v>
      </c>
      <c r="M53" s="54">
        <v>0</v>
      </c>
      <c r="N53" s="54"/>
      <c r="O53" s="54">
        <v>0.99</v>
      </c>
      <c r="P53" s="218"/>
      <c r="Q53" s="54">
        <v>0</v>
      </c>
      <c r="R53" s="54">
        <v>0</v>
      </c>
      <c r="S53" s="129"/>
      <c r="T53" s="129"/>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row>
    <row r="54" spans="1:106" ht="15.75">
      <c r="A54" s="129"/>
      <c r="B54" s="129"/>
      <c r="C54" s="129" t="s">
        <v>57</v>
      </c>
      <c r="D54" s="47"/>
      <c r="E54" s="54">
        <v>0.996</v>
      </c>
      <c r="F54" s="54">
        <v>0.952</v>
      </c>
      <c r="G54" s="218"/>
      <c r="H54" s="54">
        <v>0</v>
      </c>
      <c r="I54" s="54"/>
      <c r="J54" s="54">
        <v>0.792</v>
      </c>
      <c r="K54" s="54">
        <v>0.792</v>
      </c>
      <c r="L54" s="218"/>
      <c r="M54" s="54">
        <v>0</v>
      </c>
      <c r="N54" s="54"/>
      <c r="O54" s="54">
        <v>0.99</v>
      </c>
      <c r="P54" s="54">
        <v>0.775</v>
      </c>
      <c r="Q54" s="218"/>
      <c r="R54" s="54">
        <v>0</v>
      </c>
      <c r="S54" s="129"/>
      <c r="T54" s="129"/>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row>
    <row r="55" spans="1:106" ht="15.75">
      <c r="A55" s="129"/>
      <c r="B55" s="129"/>
      <c r="C55" s="136" t="s">
        <v>44</v>
      </c>
      <c r="D55" s="47"/>
      <c r="E55" s="218"/>
      <c r="F55" s="54">
        <v>0.598</v>
      </c>
      <c r="G55" s="54">
        <v>0.546</v>
      </c>
      <c r="H55" s="54">
        <v>0</v>
      </c>
      <c r="I55" s="54"/>
      <c r="J55" s="218"/>
      <c r="K55" s="54">
        <v>0.438</v>
      </c>
      <c r="L55" s="54">
        <v>0.438</v>
      </c>
      <c r="M55" s="54">
        <v>0</v>
      </c>
      <c r="N55" s="54"/>
      <c r="O55" s="218"/>
      <c r="P55" s="54">
        <v>0.775</v>
      </c>
      <c r="Q55" s="54">
        <v>0.524</v>
      </c>
      <c r="R55" s="54">
        <v>0</v>
      </c>
      <c r="S55" s="129"/>
      <c r="T55" s="129"/>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row>
    <row r="56" spans="1:106" ht="15.75">
      <c r="A56" s="129"/>
      <c r="B56" s="129"/>
      <c r="C56" s="136" t="s">
        <v>45</v>
      </c>
      <c r="D56" s="47"/>
      <c r="E56" s="218"/>
      <c r="F56" s="54">
        <v>0.565</v>
      </c>
      <c r="G56" s="54">
        <v>0.513</v>
      </c>
      <c r="H56" s="54">
        <v>0.465</v>
      </c>
      <c r="I56" s="54"/>
      <c r="J56" s="218"/>
      <c r="K56" s="54">
        <v>0.405</v>
      </c>
      <c r="L56" s="54">
        <v>0.405</v>
      </c>
      <c r="M56" s="54">
        <v>0.405</v>
      </c>
      <c r="N56" s="54"/>
      <c r="O56" s="218"/>
      <c r="P56" s="54">
        <v>0.775</v>
      </c>
      <c r="Q56" s="54">
        <v>0.524</v>
      </c>
      <c r="R56" s="54">
        <v>0.289</v>
      </c>
      <c r="S56" s="129"/>
      <c r="T56" s="129"/>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row>
    <row r="57" spans="1:106" ht="15.75">
      <c r="A57" s="129"/>
      <c r="B57" s="129"/>
      <c r="C57" s="136"/>
      <c r="D57" s="23"/>
      <c r="E57" s="54"/>
      <c r="F57" s="54"/>
      <c r="G57" s="55"/>
      <c r="H57" s="54"/>
      <c r="I57" s="54"/>
      <c r="J57" s="54"/>
      <c r="K57" s="54"/>
      <c r="L57" s="55"/>
      <c r="M57" s="54"/>
      <c r="N57" s="54"/>
      <c r="O57" s="54"/>
      <c r="P57" s="29"/>
      <c r="Q57" s="131"/>
      <c r="R57" s="131"/>
      <c r="S57" s="129"/>
      <c r="T57" s="129"/>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row>
    <row r="58" spans="1:106" ht="15.75">
      <c r="A58" s="128" t="s">
        <v>58</v>
      </c>
      <c r="B58" s="129"/>
      <c r="C58" s="136"/>
      <c r="D58" s="54">
        <v>0.07</v>
      </c>
      <c r="E58" s="23"/>
      <c r="F58" s="23"/>
      <c r="G58" s="17"/>
      <c r="H58" s="54"/>
      <c r="I58" s="54"/>
      <c r="J58" s="23"/>
      <c r="K58" s="23"/>
      <c r="L58" s="17"/>
      <c r="M58" s="54"/>
      <c r="N58" s="54"/>
      <c r="O58" s="23"/>
      <c r="P58" s="18"/>
      <c r="Q58" s="129"/>
      <c r="R58" s="129"/>
      <c r="S58" s="129"/>
      <c r="T58" s="129"/>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0"/>
    </row>
    <row r="59" spans="1:106" ht="15.75">
      <c r="A59" s="129"/>
      <c r="B59" s="129"/>
      <c r="C59" s="136"/>
      <c r="D59" s="23"/>
      <c r="E59" s="23"/>
      <c r="F59" s="23"/>
      <c r="G59" s="17"/>
      <c r="H59" s="54"/>
      <c r="I59" s="54"/>
      <c r="J59" s="23"/>
      <c r="K59" s="23"/>
      <c r="L59" s="17"/>
      <c r="M59" s="54"/>
      <c r="N59" s="54"/>
      <c r="O59" s="23"/>
      <c r="P59" s="18"/>
      <c r="Q59" s="129"/>
      <c r="R59" s="129"/>
      <c r="S59" s="129"/>
      <c r="T59" s="129"/>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0"/>
      <c r="DA59" s="130"/>
      <c r="DB59" s="130"/>
    </row>
    <row r="60" spans="1:106" ht="15.75">
      <c r="A60" s="128" t="s">
        <v>91</v>
      </c>
      <c r="B60" s="129"/>
      <c r="C60" s="136"/>
      <c r="D60" s="23"/>
      <c r="E60" s="23"/>
      <c r="F60" s="23"/>
      <c r="G60" s="17"/>
      <c r="H60" s="23"/>
      <c r="I60" s="23"/>
      <c r="J60" s="23"/>
      <c r="K60" s="23"/>
      <c r="L60" s="17"/>
      <c r="M60" s="23"/>
      <c r="N60" s="23"/>
      <c r="O60" s="23"/>
      <c r="P60" s="18"/>
      <c r="Q60" s="129"/>
      <c r="R60" s="129"/>
      <c r="S60" s="129"/>
      <c r="T60" s="129"/>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0"/>
    </row>
    <row r="61" spans="1:106" ht="15.75">
      <c r="A61" s="128"/>
      <c r="B61" s="128" t="s">
        <v>92</v>
      </c>
      <c r="C61" s="136"/>
      <c r="D61" s="54"/>
      <c r="E61" s="23"/>
      <c r="F61" s="23"/>
      <c r="G61" s="17"/>
      <c r="H61" s="23"/>
      <c r="I61" s="23"/>
      <c r="J61" s="23"/>
      <c r="K61" s="23"/>
      <c r="L61" s="17"/>
      <c r="M61" s="23"/>
      <c r="N61" s="23"/>
      <c r="O61" s="23"/>
      <c r="P61" s="18"/>
      <c r="Q61" s="129"/>
      <c r="R61" s="129"/>
      <c r="S61" s="129"/>
      <c r="T61" s="129"/>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c r="CA61" s="130"/>
      <c r="CB61" s="130"/>
      <c r="CC61" s="130"/>
      <c r="CD61" s="130"/>
      <c r="CE61" s="130"/>
      <c r="CF61" s="130"/>
      <c r="CG61" s="130"/>
      <c r="CH61" s="130"/>
      <c r="CI61" s="130"/>
      <c r="CJ61" s="130"/>
      <c r="CK61" s="130"/>
      <c r="CL61" s="130"/>
      <c r="CM61" s="130"/>
      <c r="CN61" s="130"/>
      <c r="CO61" s="130"/>
      <c r="CP61" s="130"/>
      <c r="CQ61" s="130"/>
      <c r="CR61" s="130"/>
      <c r="CS61" s="130"/>
      <c r="CT61" s="130"/>
      <c r="CU61" s="130"/>
      <c r="CV61" s="130"/>
      <c r="CW61" s="130"/>
      <c r="CX61" s="130"/>
      <c r="CY61" s="130"/>
      <c r="CZ61" s="130"/>
      <c r="DA61" s="130"/>
      <c r="DB61" s="130"/>
    </row>
    <row r="62" spans="1:106" ht="15.75">
      <c r="A62" s="128"/>
      <c r="B62" s="128"/>
      <c r="C62" s="20" t="s">
        <v>1</v>
      </c>
      <c r="D62" s="54">
        <v>0.447</v>
      </c>
      <c r="E62" s="23"/>
      <c r="F62" s="23"/>
      <c r="G62" s="17"/>
      <c r="H62" s="23"/>
      <c r="I62" s="23"/>
      <c r="J62" s="23"/>
      <c r="K62" s="23"/>
      <c r="L62" s="17"/>
      <c r="M62" s="23"/>
      <c r="N62" s="23"/>
      <c r="O62" s="23"/>
      <c r="P62" s="18"/>
      <c r="Q62" s="129"/>
      <c r="R62" s="129"/>
      <c r="S62" s="129"/>
      <c r="T62" s="129"/>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c r="BV62" s="130"/>
      <c r="BW62" s="130"/>
      <c r="BX62" s="130"/>
      <c r="BY62" s="130"/>
      <c r="BZ62" s="130"/>
      <c r="CA62" s="130"/>
      <c r="CB62" s="130"/>
      <c r="CC62" s="130"/>
      <c r="CD62" s="130"/>
      <c r="CE62" s="130"/>
      <c r="CF62" s="130"/>
      <c r="CG62" s="130"/>
      <c r="CH62" s="130"/>
      <c r="CI62" s="130"/>
      <c r="CJ62" s="130"/>
      <c r="CK62" s="130"/>
      <c r="CL62" s="130"/>
      <c r="CM62" s="130"/>
      <c r="CN62" s="130"/>
      <c r="CO62" s="130"/>
      <c r="CP62" s="130"/>
      <c r="CQ62" s="130"/>
      <c r="CR62" s="130"/>
      <c r="CS62" s="130"/>
      <c r="CT62" s="130"/>
      <c r="CU62" s="130"/>
      <c r="CV62" s="130"/>
      <c r="CW62" s="130"/>
      <c r="CX62" s="130"/>
      <c r="CY62" s="130"/>
      <c r="CZ62" s="130"/>
      <c r="DA62" s="130"/>
      <c r="DB62" s="130"/>
    </row>
    <row r="63" spans="1:106" ht="15.75">
      <c r="A63" s="128"/>
      <c r="B63" s="128"/>
      <c r="C63" s="20" t="s">
        <v>3</v>
      </c>
      <c r="D63" s="54">
        <v>1.264</v>
      </c>
      <c r="E63" s="23"/>
      <c r="F63" s="23"/>
      <c r="G63" s="17"/>
      <c r="H63" s="23"/>
      <c r="I63" s="23"/>
      <c r="J63" s="23"/>
      <c r="K63" s="23"/>
      <c r="L63" s="17"/>
      <c r="M63" s="23"/>
      <c r="N63" s="23"/>
      <c r="O63" s="23"/>
      <c r="P63" s="18"/>
      <c r="Q63" s="129"/>
      <c r="R63" s="129"/>
      <c r="S63" s="129"/>
      <c r="T63" s="129"/>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c r="BL63" s="130"/>
      <c r="BM63" s="130"/>
      <c r="BN63" s="130"/>
      <c r="BO63" s="130"/>
      <c r="BP63" s="130"/>
      <c r="BQ63" s="130"/>
      <c r="BR63" s="130"/>
      <c r="BS63" s="130"/>
      <c r="BT63" s="130"/>
      <c r="BU63" s="130"/>
      <c r="BV63" s="130"/>
      <c r="BW63" s="130"/>
      <c r="BX63" s="130"/>
      <c r="BY63" s="130"/>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0"/>
      <c r="CY63" s="130"/>
      <c r="CZ63" s="130"/>
      <c r="DA63" s="130"/>
      <c r="DB63" s="130"/>
    </row>
    <row r="64" spans="1:106" ht="15.75">
      <c r="A64" s="128"/>
      <c r="B64" s="128"/>
      <c r="C64" s="20" t="s">
        <v>7</v>
      </c>
      <c r="D64" s="54">
        <v>2</v>
      </c>
      <c r="E64" s="23"/>
      <c r="F64" s="23"/>
      <c r="G64" s="17"/>
      <c r="H64" s="23"/>
      <c r="I64" s="23"/>
      <c r="J64" s="23"/>
      <c r="K64" s="23"/>
      <c r="L64" s="17"/>
      <c r="M64" s="23"/>
      <c r="N64" s="23"/>
      <c r="O64" s="23"/>
      <c r="P64" s="18"/>
      <c r="Q64" s="129"/>
      <c r="R64" s="129"/>
      <c r="S64" s="129"/>
      <c r="T64" s="129"/>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row>
    <row r="65" spans="1:106" ht="15.75">
      <c r="A65" s="128"/>
      <c r="B65" s="128" t="s">
        <v>93</v>
      </c>
      <c r="C65" s="129"/>
      <c r="D65" s="54">
        <v>4.701</v>
      </c>
      <c r="E65" s="17"/>
      <c r="F65" s="17"/>
      <c r="G65" s="17"/>
      <c r="H65" s="18"/>
      <c r="I65" s="18"/>
      <c r="J65" s="18"/>
      <c r="K65" s="18"/>
      <c r="L65" s="17"/>
      <c r="M65" s="18"/>
      <c r="N65" s="18"/>
      <c r="O65" s="18"/>
      <c r="P65" s="18"/>
      <c r="Q65" s="129"/>
      <c r="R65" s="129"/>
      <c r="S65" s="129"/>
      <c r="T65" s="129"/>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row>
    <row r="66" spans="1:106" ht="15.75">
      <c r="A66" s="128"/>
      <c r="B66" s="128"/>
      <c r="C66" s="129"/>
      <c r="D66" s="59"/>
      <c r="E66" s="17"/>
      <c r="F66" s="17"/>
      <c r="G66" s="17"/>
      <c r="H66" s="18"/>
      <c r="I66" s="18"/>
      <c r="J66" s="18"/>
      <c r="K66" s="18"/>
      <c r="L66" s="17"/>
      <c r="M66" s="18"/>
      <c r="N66" s="18"/>
      <c r="O66" s="18"/>
      <c r="P66" s="18"/>
      <c r="Q66" s="129"/>
      <c r="R66" s="129"/>
      <c r="S66" s="129"/>
      <c r="T66" s="129"/>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row>
    <row r="67" spans="1:106" ht="15.75">
      <c r="A67" s="128" t="s">
        <v>73</v>
      </c>
      <c r="B67" s="128"/>
      <c r="C67" s="129"/>
      <c r="D67" s="54">
        <v>0.46</v>
      </c>
      <c r="E67" s="17"/>
      <c r="F67" s="17"/>
      <c r="G67" s="17"/>
      <c r="H67" s="18"/>
      <c r="I67" s="18"/>
      <c r="J67" s="18"/>
      <c r="K67" s="18"/>
      <c r="L67" s="17"/>
      <c r="M67" s="18"/>
      <c r="N67" s="18"/>
      <c r="O67" s="18"/>
      <c r="P67" s="18"/>
      <c r="Q67" s="129"/>
      <c r="R67" s="129"/>
      <c r="S67" s="129"/>
      <c r="T67" s="129"/>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0"/>
      <c r="CY67" s="130"/>
      <c r="CZ67" s="130"/>
      <c r="DA67" s="130"/>
      <c r="DB67" s="130"/>
    </row>
    <row r="68" spans="1:106" ht="15.75">
      <c r="A68" s="128" t="s">
        <v>63</v>
      </c>
      <c r="B68" s="128"/>
      <c r="C68" s="129"/>
      <c r="D68" s="54">
        <v>0.015</v>
      </c>
      <c r="E68" s="17"/>
      <c r="F68" s="17"/>
      <c r="G68" s="17"/>
      <c r="H68" s="18"/>
      <c r="I68" s="18"/>
      <c r="J68" s="18"/>
      <c r="K68" s="18"/>
      <c r="L68" s="17"/>
      <c r="M68" s="18"/>
      <c r="N68" s="18"/>
      <c r="O68" s="18"/>
      <c r="P68" s="18"/>
      <c r="Q68" s="129"/>
      <c r="R68" s="129"/>
      <c r="S68" s="129"/>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0"/>
      <c r="BK68" s="130"/>
      <c r="BL68" s="130"/>
      <c r="BM68" s="130"/>
      <c r="BN68" s="130"/>
      <c r="BO68" s="130"/>
      <c r="BP68" s="130"/>
      <c r="BQ68" s="130"/>
      <c r="BR68" s="130"/>
      <c r="BS68" s="130"/>
      <c r="BT68" s="130"/>
      <c r="BU68" s="130"/>
      <c r="BV68" s="130"/>
      <c r="BW68" s="130"/>
      <c r="BX68" s="130"/>
      <c r="BY68" s="130"/>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0"/>
    </row>
    <row r="69" spans="1:106" ht="15.75">
      <c r="A69" s="139"/>
      <c r="B69" s="128"/>
      <c r="C69" s="129"/>
      <c r="D69" s="56"/>
      <c r="E69" s="17"/>
      <c r="F69" s="17"/>
      <c r="G69" s="17"/>
      <c r="H69" s="18"/>
      <c r="I69" s="18"/>
      <c r="J69" s="18"/>
      <c r="K69" s="18"/>
      <c r="L69" s="17"/>
      <c r="M69" s="18"/>
      <c r="N69" s="18"/>
      <c r="O69" s="18"/>
      <c r="P69" s="18"/>
      <c r="Q69" s="129"/>
      <c r="R69" s="129"/>
      <c r="S69" s="129"/>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130"/>
      <c r="BY69" s="130"/>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0"/>
    </row>
    <row r="70" spans="1:106" ht="16.5" thickBot="1">
      <c r="A70" s="144"/>
      <c r="B70" s="145"/>
      <c r="C70" s="145"/>
      <c r="D70" s="145"/>
      <c r="E70" s="145"/>
      <c r="F70" s="145"/>
      <c r="G70" s="145"/>
      <c r="H70" s="145"/>
      <c r="I70" s="18"/>
      <c r="J70" s="18"/>
      <c r="K70" s="17"/>
      <c r="L70" s="18"/>
      <c r="M70" s="18"/>
      <c r="N70" s="18"/>
      <c r="O70" s="18"/>
      <c r="P70" s="129"/>
      <c r="Q70" s="129"/>
      <c r="R70" s="129"/>
      <c r="S70" s="129"/>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130"/>
      <c r="BY70" s="130"/>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0"/>
    </row>
    <row r="71" spans="1:106" ht="16.5" thickTop="1">
      <c r="A71" s="146"/>
      <c r="B71" s="134"/>
      <c r="C71" s="134"/>
      <c r="D71" s="17"/>
      <c r="E71" s="17"/>
      <c r="F71" s="17"/>
      <c r="G71" s="18"/>
      <c r="H71" s="18"/>
      <c r="I71" s="18"/>
      <c r="J71" s="18"/>
      <c r="K71" s="17"/>
      <c r="L71" s="18"/>
      <c r="M71" s="18"/>
      <c r="N71" s="18"/>
      <c r="O71" s="18"/>
      <c r="P71" s="129"/>
      <c r="Q71" s="129"/>
      <c r="R71" s="129"/>
      <c r="S71" s="129"/>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c r="BL71" s="130"/>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row>
    <row r="72" spans="1:106" ht="15.75">
      <c r="A72" s="147"/>
      <c r="B72" s="129"/>
      <c r="C72" s="129"/>
      <c r="D72" s="45"/>
      <c r="E72" s="17"/>
      <c r="F72" s="17"/>
      <c r="G72" s="18"/>
      <c r="H72" s="18"/>
      <c r="I72" s="18"/>
      <c r="J72" s="18"/>
      <c r="K72" s="17"/>
      <c r="L72" s="18"/>
      <c r="M72" s="18"/>
      <c r="N72" s="18"/>
      <c r="O72" s="18"/>
      <c r="P72" s="129"/>
      <c r="Q72" s="129"/>
      <c r="R72" s="129"/>
      <c r="S72" s="129"/>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130"/>
      <c r="BY72" s="130"/>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0"/>
    </row>
    <row r="73" spans="1:106" ht="15.75">
      <c r="A73" s="147"/>
      <c r="B73" s="129"/>
      <c r="C73" s="41"/>
      <c r="D73" s="45"/>
      <c r="E73" s="132" t="s">
        <v>87</v>
      </c>
      <c r="F73" s="131"/>
      <c r="G73" s="131"/>
      <c r="H73" s="131"/>
      <c r="I73" s="131"/>
      <c r="J73" s="132" t="s">
        <v>88</v>
      </c>
      <c r="K73" s="131"/>
      <c r="L73" s="131"/>
      <c r="M73" s="131"/>
      <c r="N73" s="131"/>
      <c r="O73" s="132" t="s">
        <v>89</v>
      </c>
      <c r="P73" s="131"/>
      <c r="Q73" s="131"/>
      <c r="R73" s="131"/>
      <c r="S73" s="129"/>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c r="BQ73" s="130"/>
      <c r="BR73" s="130"/>
      <c r="BS73" s="130"/>
      <c r="BT73" s="130"/>
      <c r="BU73" s="130"/>
      <c r="BV73" s="130"/>
      <c r="BW73" s="130"/>
      <c r="BX73" s="130"/>
      <c r="BY73" s="130"/>
      <c r="BZ73" s="130"/>
      <c r="CA73" s="130"/>
      <c r="CB73" s="130"/>
      <c r="CC73" s="130"/>
      <c r="CD73" s="130"/>
      <c r="CE73" s="130"/>
      <c r="CF73" s="130"/>
      <c r="CG73" s="130"/>
      <c r="CH73" s="130"/>
      <c r="CI73" s="130"/>
      <c r="CJ73" s="130"/>
      <c r="CK73" s="130"/>
      <c r="CL73" s="130"/>
      <c r="CM73" s="130"/>
      <c r="CN73" s="130"/>
      <c r="CO73" s="130"/>
      <c r="CP73" s="130"/>
      <c r="CQ73" s="130"/>
      <c r="CR73" s="130"/>
      <c r="CS73" s="130"/>
      <c r="CT73" s="130"/>
      <c r="CU73" s="130"/>
      <c r="CV73" s="130"/>
      <c r="CW73" s="130"/>
      <c r="CX73" s="130"/>
      <c r="CY73" s="130"/>
      <c r="CZ73" s="130"/>
      <c r="DA73" s="130"/>
      <c r="DB73" s="130"/>
    </row>
    <row r="74" spans="1:106" ht="15.75">
      <c r="A74" s="128"/>
      <c r="B74" s="129"/>
      <c r="C74" s="129"/>
      <c r="D74" s="23"/>
      <c r="E74" s="23"/>
      <c r="F74" s="23"/>
      <c r="G74" s="23"/>
      <c r="H74" s="23"/>
      <c r="I74" s="23"/>
      <c r="J74" s="23"/>
      <c r="K74" s="23"/>
      <c r="L74" s="23"/>
      <c r="M74" s="23"/>
      <c r="N74" s="23"/>
      <c r="O74" s="23"/>
      <c r="P74" s="23"/>
      <c r="Q74" s="23"/>
      <c r="R74" s="23"/>
      <c r="S74" s="129"/>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130"/>
      <c r="BY74" s="130"/>
      <c r="BZ74" s="130"/>
      <c r="CA74" s="130"/>
      <c r="CB74" s="130"/>
      <c r="CC74" s="130"/>
      <c r="CD74" s="130"/>
      <c r="CE74" s="130"/>
      <c r="CF74" s="130"/>
      <c r="CG74" s="130"/>
      <c r="CH74" s="130"/>
      <c r="CI74" s="130"/>
      <c r="CJ74" s="130"/>
      <c r="CK74" s="130"/>
      <c r="CL74" s="130"/>
      <c r="CM74" s="130"/>
      <c r="CN74" s="130"/>
      <c r="CO74" s="130"/>
      <c r="CP74" s="130"/>
      <c r="CQ74" s="130"/>
      <c r="CR74" s="130"/>
      <c r="CS74" s="130"/>
      <c r="CT74" s="130"/>
      <c r="CU74" s="130"/>
      <c r="CV74" s="130"/>
      <c r="CW74" s="130"/>
      <c r="CX74" s="130"/>
      <c r="CY74" s="130"/>
      <c r="CZ74" s="130"/>
      <c r="DA74" s="130"/>
      <c r="DB74" s="130"/>
    </row>
    <row r="75" spans="1:106" ht="15.75">
      <c r="A75" s="128"/>
      <c r="B75" s="129"/>
      <c r="C75" s="41" t="s">
        <v>22</v>
      </c>
      <c r="D75" s="23"/>
      <c r="E75" s="12" t="s">
        <v>4</v>
      </c>
      <c r="F75" s="12" t="s">
        <v>5</v>
      </c>
      <c r="G75" s="12" t="s">
        <v>6</v>
      </c>
      <c r="H75" s="12" t="s">
        <v>0</v>
      </c>
      <c r="I75" s="12"/>
      <c r="J75" s="12" t="s">
        <v>4</v>
      </c>
      <c r="K75" s="12" t="s">
        <v>5</v>
      </c>
      <c r="L75" s="12" t="s">
        <v>6</v>
      </c>
      <c r="M75" s="12" t="s">
        <v>0</v>
      </c>
      <c r="N75" s="17"/>
      <c r="O75" s="12" t="s">
        <v>4</v>
      </c>
      <c r="P75" s="12" t="s">
        <v>5</v>
      </c>
      <c r="Q75" s="12" t="s">
        <v>6</v>
      </c>
      <c r="R75" s="12" t="s">
        <v>0</v>
      </c>
      <c r="S75" s="129"/>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c r="BQ75" s="130"/>
      <c r="BR75" s="130"/>
      <c r="BS75" s="130"/>
      <c r="BT75" s="130"/>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row>
    <row r="76" spans="1:106" ht="15.75">
      <c r="A76" s="128" t="s">
        <v>1</v>
      </c>
      <c r="B76" s="129"/>
      <c r="C76" s="129"/>
      <c r="D76" s="23"/>
      <c r="E76" s="23"/>
      <c r="F76" s="23"/>
      <c r="G76" s="23"/>
      <c r="H76" s="23"/>
      <c r="I76" s="23"/>
      <c r="J76" s="23"/>
      <c r="K76" s="23"/>
      <c r="L76" s="23"/>
      <c r="M76" s="23"/>
      <c r="N76" s="23"/>
      <c r="O76" s="23"/>
      <c r="P76" s="23"/>
      <c r="Q76" s="23"/>
      <c r="R76" s="23"/>
      <c r="S76" s="129"/>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row>
    <row r="77" spans="1:106" ht="15.75">
      <c r="A77" s="129"/>
      <c r="B77" s="128" t="s">
        <v>41</v>
      </c>
      <c r="C77" s="129"/>
      <c r="D77" s="23"/>
      <c r="E77" s="23"/>
      <c r="F77" s="23"/>
      <c r="G77" s="23"/>
      <c r="H77" s="23"/>
      <c r="I77" s="23"/>
      <c r="J77" s="23"/>
      <c r="K77" s="23"/>
      <c r="L77" s="23"/>
      <c r="M77" s="23"/>
      <c r="N77" s="23"/>
      <c r="O77" s="23"/>
      <c r="P77" s="23"/>
      <c r="Q77" s="23"/>
      <c r="R77" s="23"/>
      <c r="S77" s="129"/>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130"/>
      <c r="BR77" s="130"/>
      <c r="BS77" s="130"/>
      <c r="BT77" s="130"/>
      <c r="BU77" s="130"/>
      <c r="BV77" s="130"/>
      <c r="BW77" s="130"/>
      <c r="BX77" s="130"/>
      <c r="BY77" s="130"/>
      <c r="BZ77" s="130"/>
      <c r="CA77" s="130"/>
      <c r="CB77" s="130"/>
      <c r="CC77" s="130"/>
      <c r="CD77" s="130"/>
      <c r="CE77" s="130"/>
      <c r="CF77" s="130"/>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0"/>
    </row>
    <row r="78" spans="1:106" ht="15.75">
      <c r="A78" s="129"/>
      <c r="B78" s="129"/>
      <c r="C78" s="129" t="s">
        <v>42</v>
      </c>
      <c r="D78" s="23"/>
      <c r="E78" s="54">
        <v>0.169</v>
      </c>
      <c r="F78" s="54">
        <v>0.135</v>
      </c>
      <c r="G78" s="54">
        <v>0</v>
      </c>
      <c r="H78" s="54"/>
      <c r="I78" s="54"/>
      <c r="J78" s="54">
        <v>0.039000000000000035</v>
      </c>
      <c r="K78" s="54">
        <v>0.03900000000000006</v>
      </c>
      <c r="L78" s="54">
        <v>0</v>
      </c>
      <c r="M78" s="54"/>
      <c r="N78" s="54"/>
      <c r="O78" s="54">
        <v>0.628</v>
      </c>
      <c r="P78" s="54">
        <v>0.465</v>
      </c>
      <c r="Q78" s="54">
        <v>0</v>
      </c>
      <c r="R78" s="54"/>
      <c r="S78" s="131"/>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row>
    <row r="79" spans="1:106" ht="15.75">
      <c r="A79" s="129"/>
      <c r="B79" s="129"/>
      <c r="C79" s="129" t="s">
        <v>43</v>
      </c>
      <c r="D79" s="23"/>
      <c r="E79" s="54">
        <v>0.152</v>
      </c>
      <c r="F79" s="54">
        <v>0.118</v>
      </c>
      <c r="G79" s="54">
        <v>0.109</v>
      </c>
      <c r="H79" s="54"/>
      <c r="I79" s="54"/>
      <c r="J79" s="54">
        <v>0.02200000000000002</v>
      </c>
      <c r="K79" s="54">
        <v>0.022000000000000047</v>
      </c>
      <c r="L79" s="54">
        <v>0.022000000000000006</v>
      </c>
      <c r="M79" s="54"/>
      <c r="N79" s="54"/>
      <c r="O79" s="54">
        <v>0.628</v>
      </c>
      <c r="P79" s="54">
        <v>0.465</v>
      </c>
      <c r="Q79" s="54">
        <v>0.42</v>
      </c>
      <c r="R79" s="54"/>
      <c r="S79" s="131"/>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0"/>
    </row>
    <row r="80" spans="1:106" ht="15.75">
      <c r="A80" s="129"/>
      <c r="B80" s="129"/>
      <c r="C80" s="136" t="s">
        <v>44</v>
      </c>
      <c r="D80" s="23"/>
      <c r="E80" s="54">
        <v>0.15</v>
      </c>
      <c r="F80" s="54">
        <v>0.116</v>
      </c>
      <c r="G80" s="54">
        <v>0.107</v>
      </c>
      <c r="H80" s="54"/>
      <c r="I80" s="54"/>
      <c r="J80" s="54">
        <v>0.02</v>
      </c>
      <c r="K80" s="54">
        <v>0.02</v>
      </c>
      <c r="L80" s="54">
        <v>0.02</v>
      </c>
      <c r="M80" s="54"/>
      <c r="N80" s="54"/>
      <c r="O80" s="54">
        <v>0.628</v>
      </c>
      <c r="P80" s="54">
        <v>0.465</v>
      </c>
      <c r="Q80" s="54">
        <v>0.42</v>
      </c>
      <c r="R80" s="54"/>
      <c r="S80" s="131"/>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row>
    <row r="81" spans="1:106" ht="15.75">
      <c r="A81" s="129"/>
      <c r="B81" s="129"/>
      <c r="C81" s="136" t="s">
        <v>45</v>
      </c>
      <c r="D81" s="23"/>
      <c r="E81" s="54">
        <v>0.132</v>
      </c>
      <c r="F81" s="54">
        <v>0.098</v>
      </c>
      <c r="G81" s="54">
        <v>0.089</v>
      </c>
      <c r="H81" s="54"/>
      <c r="I81" s="54"/>
      <c r="J81" s="54">
        <v>0.0020000000000000018</v>
      </c>
      <c r="K81" s="54">
        <v>0.0020000000000000434</v>
      </c>
      <c r="L81" s="54">
        <v>0.001999999999999988</v>
      </c>
      <c r="M81" s="54"/>
      <c r="N81" s="54"/>
      <c r="O81" s="54">
        <v>0.628</v>
      </c>
      <c r="P81" s="54">
        <v>0.465</v>
      </c>
      <c r="Q81" s="54">
        <v>0.42</v>
      </c>
      <c r="R81" s="54"/>
      <c r="S81" s="131"/>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row>
    <row r="82" spans="1:106" ht="15.75">
      <c r="A82" s="129"/>
      <c r="B82" s="129"/>
      <c r="C82" s="136"/>
      <c r="D82" s="23"/>
      <c r="E82" s="54"/>
      <c r="F82" s="54"/>
      <c r="G82" s="54"/>
      <c r="H82" s="54"/>
      <c r="I82" s="54"/>
      <c r="J82" s="54"/>
      <c r="K82" s="54"/>
      <c r="L82" s="54"/>
      <c r="M82" s="54"/>
      <c r="N82" s="54"/>
      <c r="O82" s="54"/>
      <c r="P82" s="54"/>
      <c r="Q82" s="54"/>
      <c r="R82" s="54"/>
      <c r="S82" s="131"/>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0"/>
      <c r="BR82" s="130"/>
      <c r="BS82" s="130"/>
      <c r="BT82" s="130"/>
      <c r="BU82" s="130"/>
      <c r="BV82" s="130"/>
      <c r="BW82" s="130"/>
      <c r="BX82" s="130"/>
      <c r="BY82" s="130"/>
      <c r="BZ82" s="130"/>
      <c r="CA82" s="130"/>
      <c r="CB82" s="130"/>
      <c r="CC82" s="130"/>
      <c r="CD82" s="130"/>
      <c r="CE82" s="130"/>
      <c r="CF82" s="130"/>
      <c r="CG82" s="130"/>
      <c r="CH82" s="130"/>
      <c r="CI82" s="130"/>
      <c r="CJ82" s="130"/>
      <c r="CK82" s="130"/>
      <c r="CL82" s="130"/>
      <c r="CM82" s="130"/>
      <c r="CN82" s="130"/>
      <c r="CO82" s="130"/>
      <c r="CP82" s="130"/>
      <c r="CQ82" s="130"/>
      <c r="CR82" s="130"/>
      <c r="CS82" s="130"/>
      <c r="CT82" s="130"/>
      <c r="CU82" s="130"/>
      <c r="CV82" s="130"/>
      <c r="CW82" s="130"/>
      <c r="CX82" s="130"/>
      <c r="CY82" s="130"/>
      <c r="CZ82" s="130"/>
      <c r="DA82" s="130"/>
      <c r="DB82" s="130"/>
    </row>
    <row r="83" spans="1:106" ht="15.75">
      <c r="A83" s="129"/>
      <c r="B83" s="128" t="s">
        <v>46</v>
      </c>
      <c r="C83" s="129"/>
      <c r="D83" s="23"/>
      <c r="E83" s="54"/>
      <c r="F83" s="54"/>
      <c r="G83" s="54"/>
      <c r="H83" s="54"/>
      <c r="I83" s="54"/>
      <c r="J83" s="54"/>
      <c r="K83" s="54"/>
      <c r="L83" s="54"/>
      <c r="M83" s="54"/>
      <c r="N83" s="54"/>
      <c r="O83" s="54"/>
      <c r="P83" s="54"/>
      <c r="Q83" s="54"/>
      <c r="R83" s="54"/>
      <c r="S83" s="131"/>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130"/>
      <c r="BY83" s="130"/>
      <c r="BZ83" s="130"/>
      <c r="CA83" s="130"/>
      <c r="CB83" s="130"/>
      <c r="CC83" s="130"/>
      <c r="CD83" s="130"/>
      <c r="CE83" s="130"/>
      <c r="CF83" s="130"/>
      <c r="CG83" s="130"/>
      <c r="CH83" s="130"/>
      <c r="CI83" s="130"/>
      <c r="CJ83" s="130"/>
      <c r="CK83" s="130"/>
      <c r="CL83" s="130"/>
      <c r="CM83" s="130"/>
      <c r="CN83" s="130"/>
      <c r="CO83" s="130"/>
      <c r="CP83" s="130"/>
      <c r="CQ83" s="130"/>
      <c r="CR83" s="130"/>
      <c r="CS83" s="130"/>
      <c r="CT83" s="130"/>
      <c r="CU83" s="130"/>
      <c r="CV83" s="130"/>
      <c r="CW83" s="130"/>
      <c r="CX83" s="130"/>
      <c r="CY83" s="130"/>
      <c r="CZ83" s="130"/>
      <c r="DA83" s="130"/>
      <c r="DB83" s="130"/>
    </row>
    <row r="84" spans="1:106" ht="15.75">
      <c r="A84" s="129"/>
      <c r="B84" s="128"/>
      <c r="C84" s="129" t="s">
        <v>42</v>
      </c>
      <c r="D84" s="23"/>
      <c r="E84" s="54">
        <v>0.172</v>
      </c>
      <c r="F84" s="54">
        <v>0.138</v>
      </c>
      <c r="G84" s="54">
        <v>0</v>
      </c>
      <c r="H84" s="54"/>
      <c r="I84" s="54"/>
      <c r="J84" s="54"/>
      <c r="K84" s="54"/>
      <c r="L84" s="54"/>
      <c r="M84" s="54"/>
      <c r="N84" s="54"/>
      <c r="O84" s="54"/>
      <c r="P84" s="54"/>
      <c r="Q84" s="54"/>
      <c r="R84" s="54"/>
      <c r="S84" s="131"/>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c r="BJ84" s="130"/>
      <c r="BK84" s="130"/>
      <c r="BL84" s="130"/>
      <c r="BM84" s="130"/>
      <c r="BN84" s="130"/>
      <c r="BO84" s="130"/>
      <c r="BP84" s="130"/>
      <c r="BQ84" s="130"/>
      <c r="BR84" s="130"/>
      <c r="BS84" s="130"/>
      <c r="BT84" s="130"/>
      <c r="BU84" s="130"/>
      <c r="BV84" s="130"/>
      <c r="BW84" s="130"/>
      <c r="BX84" s="130"/>
      <c r="BY84" s="130"/>
      <c r="BZ84" s="130"/>
      <c r="CA84" s="130"/>
      <c r="CB84" s="130"/>
      <c r="CC84" s="130"/>
      <c r="CD84" s="130"/>
      <c r="CE84" s="130"/>
      <c r="CF84" s="130"/>
      <c r="CG84" s="130"/>
      <c r="CH84" s="130"/>
      <c r="CI84" s="130"/>
      <c r="CJ84" s="130"/>
      <c r="CK84" s="130"/>
      <c r="CL84" s="130"/>
      <c r="CM84" s="130"/>
      <c r="CN84" s="130"/>
      <c r="CO84" s="130"/>
      <c r="CP84" s="130"/>
      <c r="CQ84" s="130"/>
      <c r="CR84" s="130"/>
      <c r="CS84" s="130"/>
      <c r="CT84" s="130"/>
      <c r="CU84" s="130"/>
      <c r="CV84" s="130"/>
      <c r="CW84" s="130"/>
      <c r="CX84" s="130"/>
      <c r="CY84" s="130"/>
      <c r="CZ84" s="130"/>
      <c r="DA84" s="130"/>
      <c r="DB84" s="130"/>
    </row>
    <row r="85" spans="1:106" ht="15.75">
      <c r="A85" s="129"/>
      <c r="B85" s="128"/>
      <c r="C85" s="129" t="s">
        <v>43</v>
      </c>
      <c r="D85" s="23"/>
      <c r="E85" s="54">
        <v>0.155</v>
      </c>
      <c r="F85" s="54">
        <v>0.121</v>
      </c>
      <c r="G85" s="54">
        <v>0.112</v>
      </c>
      <c r="H85" s="54"/>
      <c r="I85" s="54"/>
      <c r="J85" s="54"/>
      <c r="K85" s="54"/>
      <c r="L85" s="54"/>
      <c r="M85" s="54"/>
      <c r="N85" s="54"/>
      <c r="O85" s="54"/>
      <c r="P85" s="54"/>
      <c r="Q85" s="54"/>
      <c r="R85" s="54"/>
      <c r="S85" s="131"/>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130"/>
      <c r="BY85" s="130"/>
      <c r="BZ85" s="130"/>
      <c r="CA85" s="130"/>
      <c r="CB85" s="130"/>
      <c r="CC85" s="130"/>
      <c r="CD85" s="130"/>
      <c r="CE85" s="130"/>
      <c r="CF85" s="130"/>
      <c r="CG85" s="130"/>
      <c r="CH85" s="130"/>
      <c r="CI85" s="130"/>
      <c r="CJ85" s="130"/>
      <c r="CK85" s="130"/>
      <c r="CL85" s="130"/>
      <c r="CM85" s="130"/>
      <c r="CN85" s="130"/>
      <c r="CO85" s="130"/>
      <c r="CP85" s="130"/>
      <c r="CQ85" s="130"/>
      <c r="CR85" s="130"/>
      <c r="CS85" s="130"/>
      <c r="CT85" s="130"/>
      <c r="CU85" s="130"/>
      <c r="CV85" s="130"/>
      <c r="CW85" s="130"/>
      <c r="CX85" s="130"/>
      <c r="CY85" s="130"/>
      <c r="CZ85" s="130"/>
      <c r="DA85" s="130"/>
      <c r="DB85" s="130"/>
    </row>
    <row r="86" spans="1:106" ht="15.75">
      <c r="A86" s="129"/>
      <c r="B86" s="128"/>
      <c r="C86" s="129"/>
      <c r="D86" s="23"/>
      <c r="E86" s="54"/>
      <c r="F86" s="54"/>
      <c r="G86" s="54"/>
      <c r="H86" s="54"/>
      <c r="I86" s="54"/>
      <c r="J86" s="54"/>
      <c r="K86" s="54"/>
      <c r="L86" s="54"/>
      <c r="M86" s="54"/>
      <c r="N86" s="54"/>
      <c r="O86" s="54"/>
      <c r="P86" s="54"/>
      <c r="Q86" s="54"/>
      <c r="R86" s="54"/>
      <c r="S86" s="131"/>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row>
    <row r="87" spans="1:106" ht="15.75">
      <c r="A87" s="129"/>
      <c r="B87" s="128" t="s">
        <v>47</v>
      </c>
      <c r="C87" s="129"/>
      <c r="D87" s="23"/>
      <c r="E87" s="54"/>
      <c r="F87" s="54"/>
      <c r="G87" s="54"/>
      <c r="H87" s="54"/>
      <c r="I87" s="54"/>
      <c r="J87" s="54"/>
      <c r="K87" s="54"/>
      <c r="L87" s="54"/>
      <c r="M87" s="54"/>
      <c r="N87" s="54"/>
      <c r="O87" s="54"/>
      <c r="P87" s="54"/>
      <c r="Q87" s="54"/>
      <c r="R87" s="54"/>
      <c r="S87" s="131"/>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130"/>
      <c r="BY87" s="130"/>
      <c r="BZ87" s="130"/>
      <c r="CA87" s="130"/>
      <c r="CB87" s="130"/>
      <c r="CC87" s="130"/>
      <c r="CD87" s="130"/>
      <c r="CE87" s="130"/>
      <c r="CF87" s="130"/>
      <c r="CG87" s="130"/>
      <c r="CH87" s="130"/>
      <c r="CI87" s="130"/>
      <c r="CJ87" s="130"/>
      <c r="CK87" s="130"/>
      <c r="CL87" s="130"/>
      <c r="CM87" s="130"/>
      <c r="CN87" s="130"/>
      <c r="CO87" s="130"/>
      <c r="CP87" s="130"/>
      <c r="CQ87" s="130"/>
      <c r="CR87" s="130"/>
      <c r="CS87" s="130"/>
      <c r="CT87" s="130"/>
      <c r="CU87" s="130"/>
      <c r="CV87" s="130"/>
      <c r="CW87" s="130"/>
      <c r="CX87" s="130"/>
      <c r="CY87" s="130"/>
      <c r="CZ87" s="130"/>
      <c r="DA87" s="130"/>
      <c r="DB87" s="130"/>
    </row>
    <row r="88" spans="1:106" ht="15.75">
      <c r="A88" s="129"/>
      <c r="B88" s="128"/>
      <c r="C88" s="129" t="s">
        <v>48</v>
      </c>
      <c r="D88" s="23"/>
      <c r="E88" s="54">
        <v>0.477</v>
      </c>
      <c r="F88" s="54">
        <v>0.443</v>
      </c>
      <c r="G88" s="54">
        <v>0</v>
      </c>
      <c r="H88" s="54"/>
      <c r="I88" s="54"/>
      <c r="J88" s="54"/>
      <c r="K88" s="54"/>
      <c r="L88" s="54"/>
      <c r="M88" s="54"/>
      <c r="N88" s="54"/>
      <c r="O88" s="54"/>
      <c r="P88" s="54"/>
      <c r="Q88" s="54"/>
      <c r="R88" s="54"/>
      <c r="S88" s="131"/>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c r="CK88" s="130"/>
      <c r="CL88" s="130"/>
      <c r="CM88" s="130"/>
      <c r="CN88" s="130"/>
      <c r="CO88" s="130"/>
      <c r="CP88" s="130"/>
      <c r="CQ88" s="130"/>
      <c r="CR88" s="130"/>
      <c r="CS88" s="130"/>
      <c r="CT88" s="130"/>
      <c r="CU88" s="130"/>
      <c r="CV88" s="130"/>
      <c r="CW88" s="130"/>
      <c r="CX88" s="130"/>
      <c r="CY88" s="130"/>
      <c r="CZ88" s="130"/>
      <c r="DA88" s="130"/>
      <c r="DB88" s="130"/>
    </row>
    <row r="89" spans="1:106" ht="15.75">
      <c r="A89" s="129"/>
      <c r="B89" s="128"/>
      <c r="C89" s="129" t="s">
        <v>49</v>
      </c>
      <c r="D89" s="23"/>
      <c r="E89" s="54">
        <v>0.39</v>
      </c>
      <c r="F89" s="54">
        <v>0.356</v>
      </c>
      <c r="G89" s="54">
        <v>0.347</v>
      </c>
      <c r="H89" s="54"/>
      <c r="I89" s="54"/>
      <c r="J89" s="54"/>
      <c r="K89" s="54"/>
      <c r="L89" s="54"/>
      <c r="M89" s="54"/>
      <c r="N89" s="54"/>
      <c r="O89" s="54"/>
      <c r="P89" s="54"/>
      <c r="Q89" s="54"/>
      <c r="R89" s="54"/>
      <c r="S89" s="131"/>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0"/>
      <c r="BK89" s="130"/>
      <c r="BL89" s="130"/>
      <c r="BM89" s="130"/>
      <c r="BN89" s="130"/>
      <c r="BO89" s="130"/>
      <c r="BP89" s="130"/>
      <c r="BQ89" s="130"/>
      <c r="BR89" s="130"/>
      <c r="BS89" s="130"/>
      <c r="BT89" s="130"/>
      <c r="BU89" s="130"/>
      <c r="BV89" s="130"/>
      <c r="BW89" s="130"/>
      <c r="BX89" s="130"/>
      <c r="BY89" s="130"/>
      <c r="BZ89" s="130"/>
      <c r="CA89" s="130"/>
      <c r="CB89" s="130"/>
      <c r="CC89" s="130"/>
      <c r="CD89" s="130"/>
      <c r="CE89" s="130"/>
      <c r="CF89" s="130"/>
      <c r="CG89" s="130"/>
      <c r="CH89" s="130"/>
      <c r="CI89" s="130"/>
      <c r="CJ89" s="130"/>
      <c r="CK89" s="130"/>
      <c r="CL89" s="130"/>
      <c r="CM89" s="130"/>
      <c r="CN89" s="130"/>
      <c r="CO89" s="130"/>
      <c r="CP89" s="130"/>
      <c r="CQ89" s="130"/>
      <c r="CR89" s="130"/>
      <c r="CS89" s="130"/>
      <c r="CT89" s="130"/>
      <c r="CU89" s="130"/>
      <c r="CV89" s="130"/>
      <c r="CW89" s="130"/>
      <c r="CX89" s="130"/>
      <c r="CY89" s="130"/>
      <c r="CZ89" s="130"/>
      <c r="DA89" s="130"/>
      <c r="DB89" s="130"/>
    </row>
    <row r="90" spans="1:106" ht="15.75">
      <c r="A90" s="129"/>
      <c r="B90" s="129"/>
      <c r="C90" s="136" t="s">
        <v>44</v>
      </c>
      <c r="D90" s="23"/>
      <c r="E90" s="54">
        <v>0.346</v>
      </c>
      <c r="F90" s="54">
        <v>0.312</v>
      </c>
      <c r="G90" s="54">
        <v>0.303</v>
      </c>
      <c r="H90" s="54"/>
      <c r="I90" s="54"/>
      <c r="J90" s="54"/>
      <c r="K90" s="54"/>
      <c r="L90" s="54"/>
      <c r="M90" s="54"/>
      <c r="N90" s="54"/>
      <c r="O90" s="54"/>
      <c r="P90" s="54"/>
      <c r="Q90" s="54"/>
      <c r="R90" s="54"/>
      <c r="S90" s="131"/>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c r="BQ90" s="130"/>
      <c r="BR90" s="130"/>
      <c r="BS90" s="130"/>
      <c r="BT90" s="130"/>
      <c r="BU90" s="130"/>
      <c r="BV90" s="130"/>
      <c r="BW90" s="130"/>
      <c r="BX90" s="130"/>
      <c r="BY90" s="130"/>
      <c r="BZ90" s="130"/>
      <c r="CA90" s="130"/>
      <c r="CB90" s="130"/>
      <c r="CC90" s="130"/>
      <c r="CD90" s="130"/>
      <c r="CE90" s="130"/>
      <c r="CF90" s="130"/>
      <c r="CG90" s="130"/>
      <c r="CH90" s="130"/>
      <c r="CI90" s="130"/>
      <c r="CJ90" s="130"/>
      <c r="CK90" s="130"/>
      <c r="CL90" s="130"/>
      <c r="CM90" s="130"/>
      <c r="CN90" s="130"/>
      <c r="CO90" s="130"/>
      <c r="CP90" s="130"/>
      <c r="CQ90" s="130"/>
      <c r="CR90" s="130"/>
      <c r="CS90" s="130"/>
      <c r="CT90" s="130"/>
      <c r="CU90" s="130"/>
      <c r="CV90" s="130"/>
      <c r="CW90" s="130"/>
      <c r="CX90" s="130"/>
      <c r="CY90" s="130"/>
      <c r="CZ90" s="130"/>
      <c r="DA90" s="130"/>
      <c r="DB90" s="130"/>
    </row>
    <row r="91" spans="1:106" ht="15.75">
      <c r="A91" s="129"/>
      <c r="B91" s="129"/>
      <c r="C91" s="136" t="s">
        <v>45</v>
      </c>
      <c r="D91" s="23"/>
      <c r="E91" s="54">
        <v>0.229</v>
      </c>
      <c r="F91" s="54">
        <v>0.195</v>
      </c>
      <c r="G91" s="54">
        <v>0.186</v>
      </c>
      <c r="H91" s="54"/>
      <c r="I91" s="54"/>
      <c r="J91" s="54"/>
      <c r="K91" s="54"/>
      <c r="L91" s="54"/>
      <c r="M91" s="54"/>
      <c r="N91" s="54"/>
      <c r="O91" s="54"/>
      <c r="P91" s="54"/>
      <c r="Q91" s="54"/>
      <c r="R91" s="54"/>
      <c r="S91" s="131"/>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130"/>
      <c r="BY91" s="130"/>
      <c r="BZ91" s="130"/>
      <c r="CA91" s="130"/>
      <c r="CB91" s="130"/>
      <c r="CC91" s="130"/>
      <c r="CD91" s="130"/>
      <c r="CE91" s="130"/>
      <c r="CF91" s="130"/>
      <c r="CG91" s="130"/>
      <c r="CH91" s="130"/>
      <c r="CI91" s="130"/>
      <c r="CJ91" s="130"/>
      <c r="CK91" s="130"/>
      <c r="CL91" s="130"/>
      <c r="CM91" s="130"/>
      <c r="CN91" s="130"/>
      <c r="CO91" s="130"/>
      <c r="CP91" s="130"/>
      <c r="CQ91" s="130"/>
      <c r="CR91" s="130"/>
      <c r="CS91" s="130"/>
      <c r="CT91" s="130"/>
      <c r="CU91" s="130"/>
      <c r="CV91" s="130"/>
      <c r="CW91" s="130"/>
      <c r="CX91" s="130"/>
      <c r="CY91" s="130"/>
      <c r="CZ91" s="130"/>
      <c r="DA91" s="130"/>
      <c r="DB91" s="130"/>
    </row>
    <row r="92" spans="1:106" ht="15.75">
      <c r="A92" s="129"/>
      <c r="B92" s="139"/>
      <c r="C92" s="136"/>
      <c r="D92" s="23"/>
      <c r="E92" s="54"/>
      <c r="F92" s="54"/>
      <c r="G92" s="54"/>
      <c r="H92" s="54"/>
      <c r="I92" s="54"/>
      <c r="J92" s="54"/>
      <c r="K92" s="54"/>
      <c r="L92" s="54"/>
      <c r="M92" s="54"/>
      <c r="N92" s="54"/>
      <c r="O92" s="54"/>
      <c r="P92" s="54"/>
      <c r="Q92" s="54"/>
      <c r="R92" s="54"/>
      <c r="S92" s="131"/>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0"/>
      <c r="BR92" s="130"/>
      <c r="BS92" s="130"/>
      <c r="BT92" s="130"/>
      <c r="BU92" s="130"/>
      <c r="BV92" s="130"/>
      <c r="BW92" s="130"/>
      <c r="BX92" s="130"/>
      <c r="BY92" s="130"/>
      <c r="BZ92" s="130"/>
      <c r="CA92" s="130"/>
      <c r="CB92" s="130"/>
      <c r="CC92" s="130"/>
      <c r="CD92" s="130"/>
      <c r="CE92" s="130"/>
      <c r="CF92" s="130"/>
      <c r="CG92" s="130"/>
      <c r="CH92" s="130"/>
      <c r="CI92" s="130"/>
      <c r="CJ92" s="130"/>
      <c r="CK92" s="130"/>
      <c r="CL92" s="130"/>
      <c r="CM92" s="130"/>
      <c r="CN92" s="130"/>
      <c r="CO92" s="130"/>
      <c r="CP92" s="130"/>
      <c r="CQ92" s="130"/>
      <c r="CR92" s="130"/>
      <c r="CS92" s="130"/>
      <c r="CT92" s="130"/>
      <c r="CU92" s="130"/>
      <c r="CV92" s="130"/>
      <c r="CW92" s="130"/>
      <c r="CX92" s="130"/>
      <c r="CY92" s="130"/>
      <c r="CZ92" s="130"/>
      <c r="DA92" s="130"/>
      <c r="DB92" s="130"/>
    </row>
    <row r="93" spans="1:106" ht="15.75">
      <c r="A93" s="128" t="s">
        <v>3</v>
      </c>
      <c r="B93" s="129"/>
      <c r="C93" s="129"/>
      <c r="D93" s="23"/>
      <c r="E93" s="54"/>
      <c r="F93" s="54"/>
      <c r="G93" s="54"/>
      <c r="H93" s="54"/>
      <c r="I93" s="54"/>
      <c r="J93" s="54"/>
      <c r="K93" s="54"/>
      <c r="L93" s="54"/>
      <c r="M93" s="54"/>
      <c r="N93" s="54"/>
      <c r="O93" s="54"/>
      <c r="P93" s="54"/>
      <c r="Q93" s="54"/>
      <c r="R93" s="54"/>
      <c r="S93" s="131"/>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130"/>
      <c r="BY93" s="130"/>
      <c r="BZ93" s="130"/>
      <c r="CA93" s="130"/>
      <c r="CB93" s="130"/>
      <c r="CC93" s="130"/>
      <c r="CD93" s="130"/>
      <c r="CE93" s="130"/>
      <c r="CF93" s="130"/>
      <c r="CG93" s="130"/>
      <c r="CH93" s="130"/>
      <c r="CI93" s="130"/>
      <c r="CJ93" s="130"/>
      <c r="CK93" s="130"/>
      <c r="CL93" s="130"/>
      <c r="CM93" s="130"/>
      <c r="CN93" s="130"/>
      <c r="CO93" s="130"/>
      <c r="CP93" s="130"/>
      <c r="CQ93" s="130"/>
      <c r="CR93" s="130"/>
      <c r="CS93" s="130"/>
      <c r="CT93" s="130"/>
      <c r="CU93" s="130"/>
      <c r="CV93" s="130"/>
      <c r="CW93" s="130"/>
      <c r="CX93" s="130"/>
      <c r="CY93" s="130"/>
      <c r="CZ93" s="130"/>
      <c r="DA93" s="130"/>
      <c r="DB93" s="130"/>
    </row>
    <row r="94" spans="1:106" ht="15.75">
      <c r="A94" s="129"/>
      <c r="B94" s="128" t="s">
        <v>41</v>
      </c>
      <c r="C94" s="129"/>
      <c r="D94" s="23"/>
      <c r="E94" s="54"/>
      <c r="F94" s="54"/>
      <c r="G94" s="54"/>
      <c r="H94" s="54"/>
      <c r="I94" s="54"/>
      <c r="J94" s="54"/>
      <c r="K94" s="54"/>
      <c r="L94" s="54"/>
      <c r="M94" s="54"/>
      <c r="N94" s="54"/>
      <c r="O94" s="54"/>
      <c r="P94" s="54"/>
      <c r="Q94" s="54"/>
      <c r="R94" s="54"/>
      <c r="S94" s="131"/>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30"/>
      <c r="BQ94" s="130"/>
      <c r="BR94" s="130"/>
      <c r="BS94" s="130"/>
      <c r="BT94" s="130"/>
      <c r="BU94" s="130"/>
      <c r="BV94" s="130"/>
      <c r="BW94" s="130"/>
      <c r="BX94" s="130"/>
      <c r="BY94" s="130"/>
      <c r="BZ94" s="130"/>
      <c r="CA94" s="130"/>
      <c r="CB94" s="130"/>
      <c r="CC94" s="130"/>
      <c r="CD94" s="130"/>
      <c r="CE94" s="130"/>
      <c r="CF94" s="130"/>
      <c r="CG94" s="130"/>
      <c r="CH94" s="130"/>
      <c r="CI94" s="130"/>
      <c r="CJ94" s="130"/>
      <c r="CK94" s="130"/>
      <c r="CL94" s="130"/>
      <c r="CM94" s="130"/>
      <c r="CN94" s="130"/>
      <c r="CO94" s="130"/>
      <c r="CP94" s="130"/>
      <c r="CQ94" s="130"/>
      <c r="CR94" s="130"/>
      <c r="CS94" s="130"/>
      <c r="CT94" s="130"/>
      <c r="CU94" s="130"/>
      <c r="CV94" s="130"/>
      <c r="CW94" s="130"/>
      <c r="CX94" s="130"/>
      <c r="CY94" s="130"/>
      <c r="CZ94" s="130"/>
      <c r="DA94" s="130"/>
      <c r="DB94" s="130"/>
    </row>
    <row r="95" spans="1:106" ht="15.75">
      <c r="A95" s="129"/>
      <c r="B95" s="128"/>
      <c r="C95" s="129" t="s">
        <v>48</v>
      </c>
      <c r="D95" s="23"/>
      <c r="E95" s="54">
        <v>0.362</v>
      </c>
      <c r="F95" s="54">
        <v>0.32799999999999996</v>
      </c>
      <c r="G95" s="54">
        <v>0</v>
      </c>
      <c r="H95" s="54"/>
      <c r="I95" s="54"/>
      <c r="J95" s="54">
        <v>0.232</v>
      </c>
      <c r="K95" s="54">
        <v>0.232</v>
      </c>
      <c r="L95" s="54">
        <v>0</v>
      </c>
      <c r="M95" s="54"/>
      <c r="N95" s="54"/>
      <c r="O95" s="54">
        <v>0.628</v>
      </c>
      <c r="P95" s="54">
        <v>0.465</v>
      </c>
      <c r="Q95" s="54">
        <v>0</v>
      </c>
      <c r="R95" s="54"/>
      <c r="S95" s="131"/>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130"/>
      <c r="BU95" s="130"/>
      <c r="BV95" s="130"/>
      <c r="BW95" s="130"/>
      <c r="BX95" s="130"/>
      <c r="BY95" s="130"/>
      <c r="BZ95" s="130"/>
      <c r="CA95" s="130"/>
      <c r="CB95" s="130"/>
      <c r="CC95" s="130"/>
      <c r="CD95" s="130"/>
      <c r="CE95" s="130"/>
      <c r="CF95" s="130"/>
      <c r="CG95" s="130"/>
      <c r="CH95" s="130"/>
      <c r="CI95" s="130"/>
      <c r="CJ95" s="130"/>
      <c r="CK95" s="130"/>
      <c r="CL95" s="130"/>
      <c r="CM95" s="130"/>
      <c r="CN95" s="130"/>
      <c r="CO95" s="130"/>
      <c r="CP95" s="130"/>
      <c r="CQ95" s="130"/>
      <c r="CR95" s="130"/>
      <c r="CS95" s="130"/>
      <c r="CT95" s="130"/>
      <c r="CU95" s="130"/>
      <c r="CV95" s="130"/>
      <c r="CW95" s="130"/>
      <c r="CX95" s="130"/>
      <c r="CY95" s="130"/>
      <c r="CZ95" s="130"/>
      <c r="DA95" s="130"/>
      <c r="DB95" s="130"/>
    </row>
    <row r="96" spans="1:106" ht="15.75">
      <c r="A96" s="129"/>
      <c r="B96" s="128"/>
      <c r="C96" s="129" t="s">
        <v>49</v>
      </c>
      <c r="D96" s="23"/>
      <c r="E96" s="54">
        <v>0.352</v>
      </c>
      <c r="F96" s="54">
        <v>0.31799999999999995</v>
      </c>
      <c r="G96" s="54">
        <v>0.309</v>
      </c>
      <c r="H96" s="54"/>
      <c r="I96" s="54"/>
      <c r="J96" s="54">
        <v>0.222</v>
      </c>
      <c r="K96" s="54">
        <v>0.222</v>
      </c>
      <c r="L96" s="54">
        <v>0.222</v>
      </c>
      <c r="M96" s="54"/>
      <c r="N96" s="54"/>
      <c r="O96" s="54">
        <v>0.628</v>
      </c>
      <c r="P96" s="54">
        <v>0.465</v>
      </c>
      <c r="Q96" s="54">
        <v>0.42</v>
      </c>
      <c r="R96" s="54"/>
      <c r="S96" s="131"/>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0"/>
      <c r="BR96" s="130"/>
      <c r="BS96" s="130"/>
      <c r="BT96" s="130"/>
      <c r="BU96" s="130"/>
      <c r="BV96" s="130"/>
      <c r="BW96" s="130"/>
      <c r="BX96" s="130"/>
      <c r="BY96" s="130"/>
      <c r="BZ96" s="130"/>
      <c r="CA96" s="130"/>
      <c r="CB96" s="130"/>
      <c r="CC96" s="130"/>
      <c r="CD96" s="130"/>
      <c r="CE96" s="130"/>
      <c r="CF96" s="130"/>
      <c r="CG96" s="130"/>
      <c r="CH96" s="130"/>
      <c r="CI96" s="130"/>
      <c r="CJ96" s="130"/>
      <c r="CK96" s="130"/>
      <c r="CL96" s="130"/>
      <c r="CM96" s="130"/>
      <c r="CN96" s="130"/>
      <c r="CO96" s="130"/>
      <c r="CP96" s="130"/>
      <c r="CQ96" s="130"/>
      <c r="CR96" s="130"/>
      <c r="CS96" s="130"/>
      <c r="CT96" s="130"/>
      <c r="CU96" s="130"/>
      <c r="CV96" s="130"/>
      <c r="CW96" s="130"/>
      <c r="CX96" s="130"/>
      <c r="CY96" s="130"/>
      <c r="CZ96" s="130"/>
      <c r="DA96" s="130"/>
      <c r="DB96" s="130"/>
    </row>
    <row r="97" spans="1:106" ht="15.75">
      <c r="A97" s="129"/>
      <c r="B97" s="129"/>
      <c r="C97" s="136" t="s">
        <v>44</v>
      </c>
      <c r="D97" s="23"/>
      <c r="E97" s="54">
        <v>0.284</v>
      </c>
      <c r="F97" s="54">
        <v>0.25</v>
      </c>
      <c r="G97" s="54">
        <v>0.241</v>
      </c>
      <c r="H97" s="54"/>
      <c r="I97" s="54"/>
      <c r="J97" s="54">
        <v>0.154</v>
      </c>
      <c r="K97" s="54">
        <v>0.154</v>
      </c>
      <c r="L97" s="54">
        <v>0.154</v>
      </c>
      <c r="M97" s="54"/>
      <c r="N97" s="54"/>
      <c r="O97" s="54">
        <v>0.628</v>
      </c>
      <c r="P97" s="54">
        <v>0.465</v>
      </c>
      <c r="Q97" s="54">
        <v>0.42</v>
      </c>
      <c r="R97" s="54"/>
      <c r="S97" s="131"/>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BU97" s="130"/>
      <c r="BV97" s="130"/>
      <c r="BW97" s="130"/>
      <c r="BX97" s="130"/>
      <c r="BY97" s="130"/>
      <c r="BZ97" s="130"/>
      <c r="CA97" s="130"/>
      <c r="CB97" s="130"/>
      <c r="CC97" s="130"/>
      <c r="CD97" s="130"/>
      <c r="CE97" s="130"/>
      <c r="CF97" s="130"/>
      <c r="CG97" s="130"/>
      <c r="CH97" s="130"/>
      <c r="CI97" s="130"/>
      <c r="CJ97" s="130"/>
      <c r="CK97" s="130"/>
      <c r="CL97" s="130"/>
      <c r="CM97" s="130"/>
      <c r="CN97" s="130"/>
      <c r="CO97" s="130"/>
      <c r="CP97" s="130"/>
      <c r="CQ97" s="130"/>
      <c r="CR97" s="130"/>
      <c r="CS97" s="130"/>
      <c r="CT97" s="130"/>
      <c r="CU97" s="130"/>
      <c r="CV97" s="130"/>
      <c r="CW97" s="130"/>
      <c r="CX97" s="130"/>
      <c r="CY97" s="130"/>
      <c r="CZ97" s="130"/>
      <c r="DA97" s="130"/>
      <c r="DB97" s="130"/>
    </row>
    <row r="98" spans="1:106" ht="15.75">
      <c r="A98" s="129"/>
      <c r="B98" s="129"/>
      <c r="C98" s="136" t="s">
        <v>45</v>
      </c>
      <c r="D98" s="23"/>
      <c r="E98" s="54">
        <v>0.212</v>
      </c>
      <c r="F98" s="54">
        <v>0.17799999999999996</v>
      </c>
      <c r="G98" s="54">
        <v>0.169</v>
      </c>
      <c r="H98" s="54"/>
      <c r="I98" s="54"/>
      <c r="J98" s="54">
        <v>0.082</v>
      </c>
      <c r="K98" s="54">
        <v>0.082</v>
      </c>
      <c r="L98" s="54">
        <v>0.082</v>
      </c>
      <c r="M98" s="54"/>
      <c r="N98" s="54"/>
      <c r="O98" s="54">
        <v>0.628</v>
      </c>
      <c r="P98" s="54">
        <v>0.465</v>
      </c>
      <c r="Q98" s="54">
        <v>0.42</v>
      </c>
      <c r="R98" s="54"/>
      <c r="S98" s="131"/>
      <c r="T98" s="129"/>
      <c r="U98" s="129"/>
      <c r="V98" s="129"/>
      <c r="W98" s="129"/>
      <c r="X98" s="129"/>
      <c r="Y98" s="129"/>
      <c r="Z98" s="129"/>
      <c r="AA98" s="129"/>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c r="BU98" s="130"/>
      <c r="BV98" s="130"/>
      <c r="BW98" s="130"/>
      <c r="BX98" s="130"/>
      <c r="BY98" s="130"/>
      <c r="BZ98" s="130"/>
      <c r="CA98" s="130"/>
      <c r="CB98" s="130"/>
      <c r="CC98" s="130"/>
      <c r="CD98" s="130"/>
      <c r="CE98" s="130"/>
      <c r="CF98" s="130"/>
      <c r="CG98" s="130"/>
      <c r="CH98" s="130"/>
      <c r="CI98" s="130"/>
      <c r="CJ98" s="130"/>
      <c r="CK98" s="130"/>
      <c r="CL98" s="130"/>
      <c r="CM98" s="130"/>
      <c r="CN98" s="130"/>
      <c r="CO98" s="130"/>
      <c r="CP98" s="130"/>
      <c r="CQ98" s="130"/>
      <c r="CR98" s="130"/>
      <c r="CS98" s="130"/>
      <c r="CT98" s="130"/>
      <c r="CU98" s="130"/>
      <c r="CV98" s="130"/>
      <c r="CW98" s="130"/>
      <c r="CX98" s="130"/>
      <c r="CY98" s="130"/>
      <c r="CZ98" s="130"/>
      <c r="DA98" s="130"/>
      <c r="DB98" s="130"/>
    </row>
    <row r="99" spans="1:106" ht="15.75">
      <c r="A99" s="129"/>
      <c r="B99" s="129"/>
      <c r="C99" s="129"/>
      <c r="D99" s="23"/>
      <c r="E99" s="54"/>
      <c r="F99" s="54"/>
      <c r="G99" s="54"/>
      <c r="H99" s="54"/>
      <c r="I99" s="54"/>
      <c r="J99" s="54"/>
      <c r="K99" s="54"/>
      <c r="L99" s="54"/>
      <c r="M99" s="54"/>
      <c r="N99" s="54"/>
      <c r="O99" s="54"/>
      <c r="P99" s="54"/>
      <c r="Q99" s="54"/>
      <c r="R99" s="54"/>
      <c r="S99" s="131"/>
      <c r="T99" s="129"/>
      <c r="U99" s="129"/>
      <c r="V99" s="129"/>
      <c r="W99" s="129"/>
      <c r="X99" s="129"/>
      <c r="Y99" s="129"/>
      <c r="Z99" s="129"/>
      <c r="AA99" s="129"/>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0"/>
      <c r="BT99" s="130"/>
      <c r="BU99" s="130"/>
      <c r="BV99" s="130"/>
      <c r="BW99" s="130"/>
      <c r="BX99" s="130"/>
      <c r="BY99" s="130"/>
      <c r="BZ99" s="130"/>
      <c r="CA99" s="130"/>
      <c r="CB99" s="130"/>
      <c r="CC99" s="130"/>
      <c r="CD99" s="130"/>
      <c r="CE99" s="130"/>
      <c r="CF99" s="130"/>
      <c r="CG99" s="130"/>
      <c r="CH99" s="130"/>
      <c r="CI99" s="130"/>
      <c r="CJ99" s="130"/>
      <c r="CK99" s="130"/>
      <c r="CL99" s="130"/>
      <c r="CM99" s="130"/>
      <c r="CN99" s="130"/>
      <c r="CO99" s="130"/>
      <c r="CP99" s="130"/>
      <c r="CQ99" s="130"/>
      <c r="CR99" s="130"/>
      <c r="CS99" s="130"/>
      <c r="CT99" s="130"/>
      <c r="CU99" s="130"/>
      <c r="CV99" s="130"/>
      <c r="CW99" s="130"/>
      <c r="CX99" s="130"/>
      <c r="CY99" s="130"/>
      <c r="CZ99" s="130"/>
      <c r="DA99" s="130"/>
      <c r="DB99" s="130"/>
    </row>
    <row r="100" spans="1:106" ht="15.75">
      <c r="A100" s="129"/>
      <c r="B100" s="128" t="s">
        <v>50</v>
      </c>
      <c r="C100" s="129"/>
      <c r="D100" s="23"/>
      <c r="E100" s="54"/>
      <c r="F100" s="54"/>
      <c r="G100" s="54"/>
      <c r="H100" s="54"/>
      <c r="I100" s="54"/>
      <c r="J100" s="54"/>
      <c r="K100" s="54"/>
      <c r="L100" s="54"/>
      <c r="M100" s="54"/>
      <c r="N100" s="54"/>
      <c r="O100" s="54"/>
      <c r="P100" s="54"/>
      <c r="Q100" s="54"/>
      <c r="R100" s="54"/>
      <c r="S100" s="131"/>
      <c r="T100" s="131"/>
      <c r="U100" s="131"/>
      <c r="V100" s="131"/>
      <c r="W100" s="131"/>
      <c r="X100" s="131"/>
      <c r="Y100" s="131"/>
      <c r="Z100" s="131"/>
      <c r="AA100" s="131"/>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0"/>
      <c r="BT100" s="130"/>
      <c r="BU100" s="130"/>
      <c r="BV100" s="130"/>
      <c r="BW100" s="130"/>
      <c r="BX100" s="130"/>
      <c r="BY100" s="130"/>
      <c r="BZ100" s="130"/>
      <c r="CA100" s="130"/>
      <c r="CB100" s="130"/>
      <c r="CC100" s="130"/>
      <c r="CD100" s="130"/>
      <c r="CE100" s="130"/>
      <c r="CF100" s="130"/>
      <c r="CG100" s="130"/>
      <c r="CH100" s="130"/>
      <c r="CI100" s="130"/>
      <c r="CJ100" s="130"/>
      <c r="CK100" s="130"/>
      <c r="CL100" s="130"/>
      <c r="CM100" s="130"/>
      <c r="CN100" s="130"/>
      <c r="CO100" s="130"/>
      <c r="CP100" s="130"/>
      <c r="CQ100" s="130"/>
      <c r="CR100" s="130"/>
      <c r="CS100" s="130"/>
      <c r="CT100" s="130"/>
      <c r="CU100" s="130"/>
      <c r="CV100" s="130"/>
      <c r="CW100" s="130"/>
      <c r="CX100" s="130"/>
      <c r="CY100" s="130"/>
      <c r="CZ100" s="130"/>
      <c r="DA100" s="130"/>
      <c r="DB100" s="130"/>
    </row>
    <row r="101" spans="1:106" ht="15.75">
      <c r="A101" s="129"/>
      <c r="B101" s="128"/>
      <c r="C101" s="129" t="s">
        <v>48</v>
      </c>
      <c r="D101" s="23"/>
      <c r="E101" s="54">
        <v>0.424</v>
      </c>
      <c r="F101" s="54">
        <v>0.39</v>
      </c>
      <c r="G101" s="54">
        <v>0</v>
      </c>
      <c r="H101" s="54"/>
      <c r="I101" s="54"/>
      <c r="J101" s="54">
        <v>0.294</v>
      </c>
      <c r="K101" s="54">
        <v>0.294</v>
      </c>
      <c r="L101" s="54">
        <v>0</v>
      </c>
      <c r="M101" s="54"/>
      <c r="N101" s="54"/>
      <c r="O101" s="54">
        <v>0.628</v>
      </c>
      <c r="P101" s="54">
        <v>0.465</v>
      </c>
      <c r="Q101" s="54">
        <v>0</v>
      </c>
      <c r="R101" s="54"/>
      <c r="S101" s="131"/>
      <c r="T101" s="131"/>
      <c r="U101" s="131"/>
      <c r="V101" s="131"/>
      <c r="W101" s="131"/>
      <c r="X101" s="131"/>
      <c r="Y101" s="131"/>
      <c r="Z101" s="131"/>
      <c r="AA101" s="131"/>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0"/>
      <c r="BV101" s="130"/>
      <c r="BW101" s="130"/>
      <c r="BX101" s="130"/>
      <c r="BY101" s="130"/>
      <c r="BZ101" s="130"/>
      <c r="CA101" s="130"/>
      <c r="CB101" s="130"/>
      <c r="CC101" s="130"/>
      <c r="CD101" s="130"/>
      <c r="CE101" s="130"/>
      <c r="CF101" s="130"/>
      <c r="CG101" s="130"/>
      <c r="CH101" s="130"/>
      <c r="CI101" s="130"/>
      <c r="CJ101" s="130"/>
      <c r="CK101" s="130"/>
      <c r="CL101" s="130"/>
      <c r="CM101" s="130"/>
      <c r="CN101" s="130"/>
      <c r="CO101" s="130"/>
      <c r="CP101" s="130"/>
      <c r="CQ101" s="130"/>
      <c r="CR101" s="130"/>
      <c r="CS101" s="130"/>
      <c r="CT101" s="130"/>
      <c r="CU101" s="130"/>
      <c r="CV101" s="130"/>
      <c r="CW101" s="130"/>
      <c r="CX101" s="130"/>
      <c r="CY101" s="130"/>
      <c r="CZ101" s="130"/>
      <c r="DA101" s="130"/>
      <c r="DB101" s="130"/>
    </row>
    <row r="102" spans="1:106" ht="15.75">
      <c r="A102" s="129"/>
      <c r="B102" s="128"/>
      <c r="C102" s="129" t="s">
        <v>49</v>
      </c>
      <c r="D102" s="23"/>
      <c r="E102" s="54">
        <v>0.375</v>
      </c>
      <c r="F102" s="54">
        <v>0.34099999999999997</v>
      </c>
      <c r="G102" s="54">
        <v>0.332</v>
      </c>
      <c r="H102" s="54"/>
      <c r="I102" s="54"/>
      <c r="J102" s="54">
        <v>0.245</v>
      </c>
      <c r="K102" s="54">
        <v>0.245</v>
      </c>
      <c r="L102" s="54">
        <v>0.245</v>
      </c>
      <c r="M102" s="54"/>
      <c r="N102" s="54"/>
      <c r="O102" s="54">
        <v>0.628</v>
      </c>
      <c r="P102" s="54">
        <v>0.465</v>
      </c>
      <c r="Q102" s="54">
        <v>0.42</v>
      </c>
      <c r="R102" s="54"/>
      <c r="S102" s="131"/>
      <c r="T102" s="131"/>
      <c r="U102" s="131"/>
      <c r="V102" s="131"/>
      <c r="W102" s="131"/>
      <c r="X102" s="131"/>
      <c r="Y102" s="131"/>
      <c r="Z102" s="131"/>
      <c r="AA102" s="131"/>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130"/>
      <c r="BR102" s="130"/>
      <c r="BS102" s="130"/>
      <c r="BT102" s="130"/>
      <c r="BU102" s="130"/>
      <c r="BV102" s="130"/>
      <c r="BW102" s="130"/>
      <c r="BX102" s="130"/>
      <c r="BY102" s="130"/>
      <c r="BZ102" s="130"/>
      <c r="CA102" s="130"/>
      <c r="CB102" s="130"/>
      <c r="CC102" s="130"/>
      <c r="CD102" s="130"/>
      <c r="CE102" s="130"/>
      <c r="CF102" s="130"/>
      <c r="CG102" s="130"/>
      <c r="CH102" s="130"/>
      <c r="CI102" s="130"/>
      <c r="CJ102" s="130"/>
      <c r="CK102" s="130"/>
      <c r="CL102" s="130"/>
      <c r="CM102" s="130"/>
      <c r="CN102" s="130"/>
      <c r="CO102" s="130"/>
      <c r="CP102" s="130"/>
      <c r="CQ102" s="130"/>
      <c r="CR102" s="130"/>
      <c r="CS102" s="130"/>
      <c r="CT102" s="130"/>
      <c r="CU102" s="130"/>
      <c r="CV102" s="130"/>
      <c r="CW102" s="130"/>
      <c r="CX102" s="130"/>
      <c r="CY102" s="130"/>
      <c r="CZ102" s="130"/>
      <c r="DA102" s="130"/>
      <c r="DB102" s="130"/>
    </row>
    <row r="103" spans="1:106" ht="15.75">
      <c r="A103" s="129"/>
      <c r="B103" s="129"/>
      <c r="C103" s="136" t="s">
        <v>44</v>
      </c>
      <c r="D103" s="23"/>
      <c r="E103" s="54">
        <v>0.33</v>
      </c>
      <c r="F103" s="54">
        <v>0.29600000000000004</v>
      </c>
      <c r="G103" s="54">
        <v>0.28700000000000003</v>
      </c>
      <c r="H103" s="54"/>
      <c r="I103" s="54"/>
      <c r="J103" s="54">
        <v>0.2</v>
      </c>
      <c r="K103" s="54">
        <v>0.2</v>
      </c>
      <c r="L103" s="54">
        <v>0.2</v>
      </c>
      <c r="M103" s="54"/>
      <c r="N103" s="54"/>
      <c r="O103" s="54">
        <v>0.628</v>
      </c>
      <c r="P103" s="54">
        <v>0.465</v>
      </c>
      <c r="Q103" s="54">
        <v>0.42</v>
      </c>
      <c r="R103" s="54"/>
      <c r="S103" s="131"/>
      <c r="T103" s="131"/>
      <c r="U103" s="131"/>
      <c r="V103" s="131"/>
      <c r="W103" s="131"/>
      <c r="X103" s="131"/>
      <c r="Y103" s="131"/>
      <c r="Z103" s="131"/>
      <c r="AA103" s="131"/>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30"/>
      <c r="BY103" s="130"/>
      <c r="BZ103" s="130"/>
      <c r="CA103" s="130"/>
      <c r="CB103" s="130"/>
      <c r="CC103" s="130"/>
      <c r="CD103" s="130"/>
      <c r="CE103" s="130"/>
      <c r="CF103" s="130"/>
      <c r="CG103" s="130"/>
      <c r="CH103" s="130"/>
      <c r="CI103" s="130"/>
      <c r="CJ103" s="130"/>
      <c r="CK103" s="130"/>
      <c r="CL103" s="130"/>
      <c r="CM103" s="130"/>
      <c r="CN103" s="130"/>
      <c r="CO103" s="130"/>
      <c r="CP103" s="130"/>
      <c r="CQ103" s="130"/>
      <c r="CR103" s="130"/>
      <c r="CS103" s="130"/>
      <c r="CT103" s="130"/>
      <c r="CU103" s="130"/>
      <c r="CV103" s="130"/>
      <c r="CW103" s="130"/>
      <c r="CX103" s="130"/>
      <c r="CY103" s="130"/>
      <c r="CZ103" s="130"/>
      <c r="DA103" s="130"/>
      <c r="DB103" s="130"/>
    </row>
    <row r="104" spans="1:106" ht="15.75">
      <c r="A104" s="129"/>
      <c r="B104" s="129"/>
      <c r="C104" s="136" t="s">
        <v>45</v>
      </c>
      <c r="D104" s="23"/>
      <c r="E104" s="54">
        <v>0.233</v>
      </c>
      <c r="F104" s="54">
        <v>0.19899999999999998</v>
      </c>
      <c r="G104" s="54">
        <v>0.19</v>
      </c>
      <c r="H104" s="54"/>
      <c r="I104" s="54"/>
      <c r="J104" s="54">
        <v>0.103</v>
      </c>
      <c r="K104" s="54">
        <v>0.103</v>
      </c>
      <c r="L104" s="54">
        <v>0.103</v>
      </c>
      <c r="M104" s="54"/>
      <c r="N104" s="54"/>
      <c r="O104" s="54">
        <v>0.628</v>
      </c>
      <c r="P104" s="54">
        <v>0.465</v>
      </c>
      <c r="Q104" s="54">
        <v>0.42</v>
      </c>
      <c r="R104" s="54"/>
      <c r="S104" s="131"/>
      <c r="T104" s="131"/>
      <c r="U104" s="131"/>
      <c r="V104" s="131"/>
      <c r="W104" s="131"/>
      <c r="X104" s="131"/>
      <c r="Y104" s="131"/>
      <c r="Z104" s="131"/>
      <c r="AA104" s="131"/>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c r="BI104" s="130"/>
      <c r="BJ104" s="130"/>
      <c r="BK104" s="130"/>
      <c r="BL104" s="130"/>
      <c r="BM104" s="130"/>
      <c r="BN104" s="130"/>
      <c r="BO104" s="130"/>
      <c r="BP104" s="130"/>
      <c r="BQ104" s="130"/>
      <c r="BR104" s="130"/>
      <c r="BS104" s="130"/>
      <c r="BT104" s="130"/>
      <c r="BU104" s="130"/>
      <c r="BV104" s="130"/>
      <c r="BW104" s="130"/>
      <c r="BX104" s="130"/>
      <c r="BY104" s="130"/>
      <c r="BZ104" s="130"/>
      <c r="CA104" s="130"/>
      <c r="CB104" s="130"/>
      <c r="CC104" s="130"/>
      <c r="CD104" s="130"/>
      <c r="CE104" s="130"/>
      <c r="CF104" s="130"/>
      <c r="CG104" s="130"/>
      <c r="CH104" s="130"/>
      <c r="CI104" s="130"/>
      <c r="CJ104" s="130"/>
      <c r="CK104" s="130"/>
      <c r="CL104" s="130"/>
      <c r="CM104" s="130"/>
      <c r="CN104" s="130"/>
      <c r="CO104" s="130"/>
      <c r="CP104" s="130"/>
      <c r="CQ104" s="130"/>
      <c r="CR104" s="130"/>
      <c r="CS104" s="130"/>
      <c r="CT104" s="130"/>
      <c r="CU104" s="130"/>
      <c r="CV104" s="130"/>
      <c r="CW104" s="130"/>
      <c r="CX104" s="130"/>
      <c r="CY104" s="130"/>
      <c r="CZ104" s="130"/>
      <c r="DA104" s="130"/>
      <c r="DB104" s="130"/>
    </row>
    <row r="105" spans="1:106" ht="15.75">
      <c r="A105" s="129"/>
      <c r="B105" s="129"/>
      <c r="C105" s="136"/>
      <c r="D105" s="23"/>
      <c r="E105" s="54"/>
      <c r="F105" s="54"/>
      <c r="G105" s="54"/>
      <c r="H105" s="54"/>
      <c r="I105" s="54"/>
      <c r="J105" s="54"/>
      <c r="K105" s="54"/>
      <c r="L105" s="54"/>
      <c r="M105" s="54"/>
      <c r="N105" s="54"/>
      <c r="O105" s="54"/>
      <c r="P105" s="54"/>
      <c r="Q105" s="54"/>
      <c r="R105" s="54"/>
      <c r="S105" s="131"/>
      <c r="T105" s="131"/>
      <c r="U105" s="131"/>
      <c r="V105" s="131"/>
      <c r="W105" s="131"/>
      <c r="X105" s="131"/>
      <c r="Y105" s="131"/>
      <c r="Z105" s="131"/>
      <c r="AA105" s="131"/>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c r="BI105" s="130"/>
      <c r="BJ105" s="130"/>
      <c r="BK105" s="130"/>
      <c r="BL105" s="130"/>
      <c r="BM105" s="130"/>
      <c r="BN105" s="130"/>
      <c r="BO105" s="130"/>
      <c r="BP105" s="130"/>
      <c r="BQ105" s="130"/>
      <c r="BR105" s="130"/>
      <c r="BS105" s="130"/>
      <c r="BT105" s="130"/>
      <c r="BU105" s="130"/>
      <c r="BV105" s="130"/>
      <c r="BW105" s="130"/>
      <c r="BX105" s="130"/>
      <c r="BY105" s="130"/>
      <c r="BZ105" s="130"/>
      <c r="CA105" s="130"/>
      <c r="CB105" s="130"/>
      <c r="CC105" s="130"/>
      <c r="CD105" s="130"/>
      <c r="CE105" s="130"/>
      <c r="CF105" s="130"/>
      <c r="CG105" s="130"/>
      <c r="CH105" s="130"/>
      <c r="CI105" s="130"/>
      <c r="CJ105" s="130"/>
      <c r="CK105" s="130"/>
      <c r="CL105" s="130"/>
      <c r="CM105" s="130"/>
      <c r="CN105" s="130"/>
      <c r="CO105" s="130"/>
      <c r="CP105" s="130"/>
      <c r="CQ105" s="130"/>
      <c r="CR105" s="130"/>
      <c r="CS105" s="130"/>
      <c r="CT105" s="130"/>
      <c r="CU105" s="130"/>
      <c r="CV105" s="130"/>
      <c r="CW105" s="130"/>
      <c r="CX105" s="130"/>
      <c r="CY105" s="130"/>
      <c r="CZ105" s="130"/>
      <c r="DA105" s="130"/>
      <c r="DB105" s="130"/>
    </row>
    <row r="106" spans="1:106" ht="15.75">
      <c r="A106" s="128" t="s">
        <v>7</v>
      </c>
      <c r="B106" s="129"/>
      <c r="C106" s="18"/>
      <c r="D106" s="23"/>
      <c r="E106" s="54"/>
      <c r="F106" s="54"/>
      <c r="G106" s="54"/>
      <c r="H106" s="54"/>
      <c r="I106" s="54"/>
      <c r="J106" s="54"/>
      <c r="K106" s="54"/>
      <c r="L106" s="54"/>
      <c r="M106" s="54"/>
      <c r="N106" s="54"/>
      <c r="O106" s="54"/>
      <c r="P106" s="54"/>
      <c r="Q106" s="54"/>
      <c r="R106" s="54"/>
      <c r="S106" s="131"/>
      <c r="T106" s="131"/>
      <c r="U106" s="131"/>
      <c r="V106" s="131"/>
      <c r="W106" s="131"/>
      <c r="X106" s="131"/>
      <c r="Y106" s="131"/>
      <c r="Z106" s="131"/>
      <c r="AA106" s="131"/>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30"/>
      <c r="BR106" s="130"/>
      <c r="BS106" s="130"/>
      <c r="BT106" s="130"/>
      <c r="BU106" s="130"/>
      <c r="BV106" s="130"/>
      <c r="BW106" s="130"/>
      <c r="BX106" s="130"/>
      <c r="BY106" s="130"/>
      <c r="BZ106" s="130"/>
      <c r="CA106" s="130"/>
      <c r="CB106" s="130"/>
      <c r="CC106" s="130"/>
      <c r="CD106" s="130"/>
      <c r="CE106" s="130"/>
      <c r="CF106" s="130"/>
      <c r="CG106" s="130"/>
      <c r="CH106" s="130"/>
      <c r="CI106" s="130"/>
      <c r="CJ106" s="130"/>
      <c r="CK106" s="130"/>
      <c r="CL106" s="130"/>
      <c r="CM106" s="130"/>
      <c r="CN106" s="130"/>
      <c r="CO106" s="130"/>
      <c r="CP106" s="130"/>
      <c r="CQ106" s="130"/>
      <c r="CR106" s="130"/>
      <c r="CS106" s="130"/>
      <c r="CT106" s="130"/>
      <c r="CU106" s="130"/>
      <c r="CV106" s="130"/>
      <c r="CW106" s="130"/>
      <c r="CX106" s="130"/>
      <c r="CY106" s="130"/>
      <c r="CZ106" s="130"/>
      <c r="DA106" s="130"/>
      <c r="DB106" s="130"/>
    </row>
    <row r="107" spans="1:106" ht="15.75">
      <c r="A107" s="129"/>
      <c r="B107" s="128" t="s">
        <v>51</v>
      </c>
      <c r="C107" s="129"/>
      <c r="D107" s="23"/>
      <c r="E107" s="54"/>
      <c r="F107" s="54"/>
      <c r="G107" s="54"/>
      <c r="H107" s="54"/>
      <c r="I107" s="54"/>
      <c r="J107" s="54"/>
      <c r="K107" s="54"/>
      <c r="L107" s="54"/>
      <c r="M107" s="54"/>
      <c r="N107" s="54"/>
      <c r="O107" s="54"/>
      <c r="P107" s="54"/>
      <c r="Q107" s="54"/>
      <c r="R107" s="54"/>
      <c r="S107" s="131"/>
      <c r="T107" s="131"/>
      <c r="U107" s="131"/>
      <c r="V107" s="131"/>
      <c r="W107" s="131"/>
      <c r="X107" s="131"/>
      <c r="Y107" s="131"/>
      <c r="Z107" s="131"/>
      <c r="AA107" s="131"/>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c r="BI107" s="130"/>
      <c r="BJ107" s="130"/>
      <c r="BK107" s="130"/>
      <c r="BL107" s="130"/>
      <c r="BM107" s="130"/>
      <c r="BN107" s="130"/>
      <c r="BO107" s="130"/>
      <c r="BP107" s="130"/>
      <c r="BQ107" s="130"/>
      <c r="BR107" s="130"/>
      <c r="BS107" s="130"/>
      <c r="BT107" s="130"/>
      <c r="BU107" s="130"/>
      <c r="BV107" s="130"/>
      <c r="BW107" s="130"/>
      <c r="BX107" s="130"/>
      <c r="BY107" s="130"/>
      <c r="BZ107" s="130"/>
      <c r="CA107" s="130"/>
      <c r="CB107" s="130"/>
      <c r="CC107" s="130"/>
      <c r="CD107" s="130"/>
      <c r="CE107" s="130"/>
      <c r="CF107" s="130"/>
      <c r="CG107" s="130"/>
      <c r="CH107" s="130"/>
      <c r="CI107" s="130"/>
      <c r="CJ107" s="130"/>
      <c r="CK107" s="130"/>
      <c r="CL107" s="130"/>
      <c r="CM107" s="130"/>
      <c r="CN107" s="130"/>
      <c r="CO107" s="130"/>
      <c r="CP107" s="130"/>
      <c r="CQ107" s="130"/>
      <c r="CR107" s="130"/>
      <c r="CS107" s="130"/>
      <c r="CT107" s="130"/>
      <c r="CU107" s="130"/>
      <c r="CV107" s="130"/>
      <c r="CW107" s="130"/>
      <c r="CX107" s="130"/>
      <c r="CY107" s="130"/>
      <c r="CZ107" s="130"/>
      <c r="DA107" s="130"/>
      <c r="DB107" s="130"/>
    </row>
    <row r="108" spans="1:106" ht="15.75">
      <c r="A108" s="129"/>
      <c r="B108" s="128"/>
      <c r="C108" s="129" t="s">
        <v>52</v>
      </c>
      <c r="D108" s="23"/>
      <c r="E108" s="54"/>
      <c r="F108" s="54"/>
      <c r="G108" s="54"/>
      <c r="H108" s="54"/>
      <c r="I108" s="54"/>
      <c r="J108" s="54">
        <v>1.126</v>
      </c>
      <c r="K108" s="54">
        <v>0</v>
      </c>
      <c r="L108" s="54">
        <v>0</v>
      </c>
      <c r="M108" s="54">
        <v>0</v>
      </c>
      <c r="N108" s="54"/>
      <c r="O108" s="54">
        <v>0.871</v>
      </c>
      <c r="P108" s="54">
        <v>0</v>
      </c>
      <c r="Q108" s="54">
        <v>0</v>
      </c>
      <c r="R108" s="54">
        <v>0</v>
      </c>
      <c r="S108" s="131"/>
      <c r="T108" s="131"/>
      <c r="U108" s="131"/>
      <c r="V108" s="131"/>
      <c r="W108" s="131"/>
      <c r="X108" s="131"/>
      <c r="Y108" s="131"/>
      <c r="Z108" s="131"/>
      <c r="AA108" s="131"/>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c r="BE108" s="130"/>
      <c r="BF108" s="130"/>
      <c r="BG108" s="130"/>
      <c r="BH108" s="130"/>
      <c r="BI108" s="130"/>
      <c r="BJ108" s="130"/>
      <c r="BK108" s="130"/>
      <c r="BL108" s="130"/>
      <c r="BM108" s="130"/>
      <c r="BN108" s="130"/>
      <c r="BO108" s="130"/>
      <c r="BP108" s="130"/>
      <c r="BQ108" s="130"/>
      <c r="BR108" s="130"/>
      <c r="BS108" s="130"/>
      <c r="BT108" s="130"/>
      <c r="BU108" s="130"/>
      <c r="BV108" s="130"/>
      <c r="BW108" s="130"/>
      <c r="BX108" s="130"/>
      <c r="BY108" s="130"/>
      <c r="BZ108" s="130"/>
      <c r="CA108" s="130"/>
      <c r="CB108" s="130"/>
      <c r="CC108" s="130"/>
      <c r="CD108" s="130"/>
      <c r="CE108" s="130"/>
      <c r="CF108" s="130"/>
      <c r="CG108" s="130"/>
      <c r="CH108" s="130"/>
      <c r="CI108" s="130"/>
      <c r="CJ108" s="130"/>
      <c r="CK108" s="130"/>
      <c r="CL108" s="130"/>
      <c r="CM108" s="130"/>
      <c r="CN108" s="130"/>
      <c r="CO108" s="130"/>
      <c r="CP108" s="130"/>
      <c r="CQ108" s="130"/>
      <c r="CR108" s="130"/>
      <c r="CS108" s="130"/>
      <c r="CT108" s="130"/>
      <c r="CU108" s="130"/>
      <c r="CV108" s="130"/>
      <c r="CW108" s="130"/>
      <c r="CX108" s="130"/>
      <c r="CY108" s="130"/>
      <c r="CZ108" s="130"/>
      <c r="DA108" s="130"/>
      <c r="DB108" s="130"/>
    </row>
    <row r="109" spans="1:106" ht="15.75">
      <c r="A109" s="129"/>
      <c r="B109" s="129"/>
      <c r="C109" s="129" t="s">
        <v>53</v>
      </c>
      <c r="D109" s="23"/>
      <c r="E109" s="54"/>
      <c r="F109" s="54"/>
      <c r="G109" s="54"/>
      <c r="H109" s="54"/>
      <c r="I109" s="54"/>
      <c r="J109" s="54">
        <v>0.774</v>
      </c>
      <c r="K109" s="54">
        <v>0.774</v>
      </c>
      <c r="L109" s="54">
        <v>0</v>
      </c>
      <c r="M109" s="54">
        <v>0</v>
      </c>
      <c r="N109" s="54"/>
      <c r="O109" s="54">
        <v>0.871</v>
      </c>
      <c r="P109" s="54">
        <v>0.682</v>
      </c>
      <c r="Q109" s="54">
        <v>0</v>
      </c>
      <c r="R109" s="54">
        <v>0</v>
      </c>
      <c r="S109" s="131"/>
      <c r="T109" s="131"/>
      <c r="U109" s="131"/>
      <c r="V109" s="131"/>
      <c r="W109" s="131"/>
      <c r="X109" s="131"/>
      <c r="Y109" s="131"/>
      <c r="Z109" s="131"/>
      <c r="AA109" s="131"/>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c r="BH109" s="130"/>
      <c r="BI109" s="130"/>
      <c r="BJ109" s="130"/>
      <c r="BK109" s="130"/>
      <c r="BL109" s="130"/>
      <c r="BM109" s="130"/>
      <c r="BN109" s="130"/>
      <c r="BO109" s="130"/>
      <c r="BP109" s="130"/>
      <c r="BQ109" s="130"/>
      <c r="BR109" s="130"/>
      <c r="BS109" s="130"/>
      <c r="BT109" s="130"/>
      <c r="BU109" s="130"/>
      <c r="BV109" s="130"/>
      <c r="BW109" s="130"/>
      <c r="BX109" s="130"/>
      <c r="BY109" s="130"/>
      <c r="BZ109" s="130"/>
      <c r="CA109" s="130"/>
      <c r="CB109" s="130"/>
      <c r="CC109" s="130"/>
      <c r="CD109" s="130"/>
      <c r="CE109" s="130"/>
      <c r="CF109" s="130"/>
      <c r="CG109" s="130"/>
      <c r="CH109" s="130"/>
      <c r="CI109" s="130"/>
      <c r="CJ109" s="130"/>
      <c r="CK109" s="130"/>
      <c r="CL109" s="130"/>
      <c r="CM109" s="130"/>
      <c r="CN109" s="130"/>
      <c r="CO109" s="130"/>
      <c r="CP109" s="130"/>
      <c r="CQ109" s="130"/>
      <c r="CR109" s="130"/>
      <c r="CS109" s="130"/>
      <c r="CT109" s="130"/>
      <c r="CU109" s="130"/>
      <c r="CV109" s="130"/>
      <c r="CW109" s="130"/>
      <c r="CX109" s="130"/>
      <c r="CY109" s="130"/>
      <c r="CZ109" s="130"/>
      <c r="DA109" s="130"/>
      <c r="DB109" s="130"/>
    </row>
    <row r="110" spans="1:106" ht="15.75">
      <c r="A110" s="129"/>
      <c r="B110" s="129"/>
      <c r="C110" s="136" t="s">
        <v>45</v>
      </c>
      <c r="D110" s="23"/>
      <c r="E110" s="54"/>
      <c r="F110" s="54"/>
      <c r="G110" s="54"/>
      <c r="H110" s="54"/>
      <c r="I110" s="54"/>
      <c r="J110" s="218"/>
      <c r="K110" s="54">
        <v>0.387</v>
      </c>
      <c r="L110" s="54">
        <v>0.387</v>
      </c>
      <c r="M110" s="54">
        <v>0.387</v>
      </c>
      <c r="N110" s="54"/>
      <c r="O110" s="218"/>
      <c r="P110" s="54">
        <v>0.682</v>
      </c>
      <c r="Q110" s="54">
        <v>0.498</v>
      </c>
      <c r="R110" s="54">
        <v>0.326</v>
      </c>
      <c r="S110" s="131"/>
      <c r="T110" s="131"/>
      <c r="U110" s="131"/>
      <c r="V110" s="131"/>
      <c r="W110" s="131"/>
      <c r="X110" s="131"/>
      <c r="Y110" s="131"/>
      <c r="Z110" s="131"/>
      <c r="AA110" s="131"/>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130"/>
      <c r="BR110" s="130"/>
      <c r="BS110" s="130"/>
      <c r="BT110" s="130"/>
      <c r="BU110" s="130"/>
      <c r="BV110" s="130"/>
      <c r="BW110" s="130"/>
      <c r="BX110" s="130"/>
      <c r="BY110" s="130"/>
      <c r="BZ110" s="130"/>
      <c r="CA110" s="130"/>
      <c r="CB110" s="130"/>
      <c r="CC110" s="130"/>
      <c r="CD110" s="130"/>
      <c r="CE110" s="130"/>
      <c r="CF110" s="130"/>
      <c r="CG110" s="130"/>
      <c r="CH110" s="130"/>
      <c r="CI110" s="130"/>
      <c r="CJ110" s="130"/>
      <c r="CK110" s="130"/>
      <c r="CL110" s="130"/>
      <c r="CM110" s="130"/>
      <c r="CN110" s="130"/>
      <c r="CO110" s="130"/>
      <c r="CP110" s="130"/>
      <c r="CQ110" s="130"/>
      <c r="CR110" s="130"/>
      <c r="CS110" s="130"/>
      <c r="CT110" s="130"/>
      <c r="CU110" s="130"/>
      <c r="CV110" s="130"/>
      <c r="CW110" s="130"/>
      <c r="CX110" s="130"/>
      <c r="CY110" s="130"/>
      <c r="CZ110" s="130"/>
      <c r="DA110" s="130"/>
      <c r="DB110" s="130"/>
    </row>
    <row r="111" spans="1:106" ht="15.75">
      <c r="A111" s="129"/>
      <c r="B111" s="129"/>
      <c r="C111" s="129"/>
      <c r="D111" s="23"/>
      <c r="E111" s="54"/>
      <c r="F111" s="54"/>
      <c r="G111" s="54"/>
      <c r="H111" s="54"/>
      <c r="I111" s="54"/>
      <c r="J111" s="54"/>
      <c r="K111" s="54"/>
      <c r="L111" s="54"/>
      <c r="M111" s="54"/>
      <c r="N111" s="54"/>
      <c r="O111" s="54"/>
      <c r="P111" s="54"/>
      <c r="Q111" s="54"/>
      <c r="R111" s="54"/>
      <c r="S111" s="131"/>
      <c r="T111" s="131"/>
      <c r="U111" s="131"/>
      <c r="V111" s="131"/>
      <c r="W111" s="131"/>
      <c r="X111" s="131"/>
      <c r="Y111" s="131"/>
      <c r="Z111" s="131"/>
      <c r="AA111" s="131"/>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0"/>
      <c r="BR111" s="130"/>
      <c r="BS111" s="130"/>
      <c r="BT111" s="130"/>
      <c r="BU111" s="130"/>
      <c r="BV111" s="130"/>
      <c r="BW111" s="130"/>
      <c r="BX111" s="130"/>
      <c r="BY111" s="130"/>
      <c r="BZ111" s="130"/>
      <c r="CA111" s="130"/>
      <c r="CB111" s="130"/>
      <c r="CC111" s="130"/>
      <c r="CD111" s="130"/>
      <c r="CE111" s="130"/>
      <c r="CF111" s="130"/>
      <c r="CG111" s="130"/>
      <c r="CH111" s="130"/>
      <c r="CI111" s="130"/>
      <c r="CJ111" s="130"/>
      <c r="CK111" s="130"/>
      <c r="CL111" s="130"/>
      <c r="CM111" s="130"/>
      <c r="CN111" s="130"/>
      <c r="CO111" s="130"/>
      <c r="CP111" s="130"/>
      <c r="CQ111" s="130"/>
      <c r="CR111" s="130"/>
      <c r="CS111" s="130"/>
      <c r="CT111" s="130"/>
      <c r="CU111" s="130"/>
      <c r="CV111" s="130"/>
      <c r="CW111" s="130"/>
      <c r="CX111" s="130"/>
      <c r="CY111" s="130"/>
      <c r="CZ111" s="130"/>
      <c r="DA111" s="130"/>
      <c r="DB111" s="130"/>
    </row>
    <row r="112" spans="1:106" ht="15.75">
      <c r="A112" s="129"/>
      <c r="B112" s="128" t="s">
        <v>54</v>
      </c>
      <c r="C112" s="129"/>
      <c r="D112" s="23"/>
      <c r="E112" s="54"/>
      <c r="F112" s="54"/>
      <c r="G112" s="54"/>
      <c r="H112" s="54"/>
      <c r="I112" s="54"/>
      <c r="J112" s="54"/>
      <c r="K112" s="54"/>
      <c r="L112" s="54"/>
      <c r="M112" s="54"/>
      <c r="N112" s="54"/>
      <c r="O112" s="54"/>
      <c r="P112" s="54"/>
      <c r="Q112" s="54"/>
      <c r="R112" s="54"/>
      <c r="S112" s="131"/>
      <c r="T112" s="131"/>
      <c r="U112" s="131"/>
      <c r="V112" s="131"/>
      <c r="W112" s="131"/>
      <c r="X112" s="131"/>
      <c r="Y112" s="131"/>
      <c r="Z112" s="131"/>
      <c r="AA112" s="131"/>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130"/>
      <c r="BG112" s="130"/>
      <c r="BH112" s="130"/>
      <c r="BI112" s="130"/>
      <c r="BJ112" s="130"/>
      <c r="BK112" s="130"/>
      <c r="BL112" s="130"/>
      <c r="BM112" s="130"/>
      <c r="BN112" s="130"/>
      <c r="BO112" s="130"/>
      <c r="BP112" s="130"/>
      <c r="BQ112" s="130"/>
      <c r="BR112" s="130"/>
      <c r="BS112" s="130"/>
      <c r="BT112" s="130"/>
      <c r="BU112" s="130"/>
      <c r="BV112" s="130"/>
      <c r="BW112" s="130"/>
      <c r="BX112" s="130"/>
      <c r="BY112" s="130"/>
      <c r="BZ112" s="130"/>
      <c r="CA112" s="130"/>
      <c r="CB112" s="130"/>
      <c r="CC112" s="130"/>
      <c r="CD112" s="130"/>
      <c r="CE112" s="130"/>
      <c r="CF112" s="130"/>
      <c r="CG112" s="130"/>
      <c r="CH112" s="130"/>
      <c r="CI112" s="130"/>
      <c r="CJ112" s="130"/>
      <c r="CK112" s="130"/>
      <c r="CL112" s="130"/>
      <c r="CM112" s="130"/>
      <c r="CN112" s="130"/>
      <c r="CO112" s="130"/>
      <c r="CP112" s="130"/>
      <c r="CQ112" s="130"/>
      <c r="CR112" s="130"/>
      <c r="CS112" s="130"/>
      <c r="CT112" s="130"/>
      <c r="CU112" s="130"/>
      <c r="CV112" s="130"/>
      <c r="CW112" s="130"/>
      <c r="CX112" s="130"/>
      <c r="CY112" s="130"/>
      <c r="CZ112" s="130"/>
      <c r="DA112" s="130"/>
      <c r="DB112" s="130"/>
    </row>
    <row r="113" spans="1:106" ht="15.75">
      <c r="A113" s="129"/>
      <c r="B113" s="128"/>
      <c r="C113" s="129" t="s">
        <v>48</v>
      </c>
      <c r="D113" s="23"/>
      <c r="E113" s="54">
        <v>1.497</v>
      </c>
      <c r="F113" s="218"/>
      <c r="G113" s="54">
        <v>0</v>
      </c>
      <c r="H113" s="54">
        <v>0</v>
      </c>
      <c r="I113" s="54"/>
      <c r="J113" s="54">
        <v>1.317</v>
      </c>
      <c r="K113" s="218"/>
      <c r="L113" s="54">
        <v>0</v>
      </c>
      <c r="M113" s="54">
        <v>0</v>
      </c>
      <c r="N113" s="54"/>
      <c r="O113" s="54">
        <v>0.871</v>
      </c>
      <c r="P113" s="218"/>
      <c r="Q113" s="54">
        <v>0</v>
      </c>
      <c r="R113" s="54">
        <v>0</v>
      </c>
      <c r="S113" s="131"/>
      <c r="T113" s="131"/>
      <c r="U113" s="131"/>
      <c r="V113" s="131"/>
      <c r="W113" s="131"/>
      <c r="X113" s="131"/>
      <c r="Y113" s="131"/>
      <c r="Z113" s="131"/>
      <c r="AA113" s="131"/>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c r="BI113" s="130"/>
      <c r="BJ113" s="130"/>
      <c r="BK113" s="130"/>
      <c r="BL113" s="130"/>
      <c r="BM113" s="130"/>
      <c r="BN113" s="130"/>
      <c r="BO113" s="130"/>
      <c r="BP113" s="130"/>
      <c r="BQ113" s="130"/>
      <c r="BR113" s="130"/>
      <c r="BS113" s="130"/>
      <c r="BT113" s="130"/>
      <c r="BU113" s="130"/>
      <c r="BV113" s="130"/>
      <c r="BW113" s="130"/>
      <c r="BX113" s="130"/>
      <c r="BY113" s="130"/>
      <c r="BZ113" s="130"/>
      <c r="CA113" s="130"/>
      <c r="CB113" s="130"/>
      <c r="CC113" s="130"/>
      <c r="CD113" s="130"/>
      <c r="CE113" s="130"/>
      <c r="CF113" s="130"/>
      <c r="CG113" s="130"/>
      <c r="CH113" s="130"/>
      <c r="CI113" s="130"/>
      <c r="CJ113" s="130"/>
      <c r="CK113" s="130"/>
      <c r="CL113" s="130"/>
      <c r="CM113" s="130"/>
      <c r="CN113" s="130"/>
      <c r="CO113" s="130"/>
      <c r="CP113" s="130"/>
      <c r="CQ113" s="130"/>
      <c r="CR113" s="130"/>
      <c r="CS113" s="130"/>
      <c r="CT113" s="130"/>
      <c r="CU113" s="130"/>
      <c r="CV113" s="130"/>
      <c r="CW113" s="130"/>
      <c r="CX113" s="130"/>
      <c r="CY113" s="130"/>
      <c r="CZ113" s="130"/>
      <c r="DA113" s="130"/>
      <c r="DB113" s="130"/>
    </row>
    <row r="114" spans="1:106" ht="15.75">
      <c r="A114" s="129"/>
      <c r="B114" s="128"/>
      <c r="C114" s="129" t="s">
        <v>49</v>
      </c>
      <c r="D114" s="23"/>
      <c r="E114" s="54">
        <v>1.079</v>
      </c>
      <c r="F114" s="54">
        <v>1.04</v>
      </c>
      <c r="G114" s="218"/>
      <c r="H114" s="54">
        <v>0</v>
      </c>
      <c r="I114" s="54"/>
      <c r="J114" s="54">
        <v>0.899</v>
      </c>
      <c r="K114" s="54">
        <v>0.899</v>
      </c>
      <c r="L114" s="218"/>
      <c r="M114" s="54">
        <v>0</v>
      </c>
      <c r="N114" s="54"/>
      <c r="O114" s="54">
        <v>0.871</v>
      </c>
      <c r="P114" s="54">
        <v>0.682</v>
      </c>
      <c r="Q114" s="218"/>
      <c r="R114" s="54">
        <v>0</v>
      </c>
      <c r="S114" s="131"/>
      <c r="T114" s="131"/>
      <c r="U114" s="131"/>
      <c r="V114" s="131"/>
      <c r="W114" s="131"/>
      <c r="X114" s="131"/>
      <c r="Y114" s="131"/>
      <c r="Z114" s="131"/>
      <c r="AA114" s="131"/>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0"/>
      <c r="AW114" s="130"/>
      <c r="AX114" s="130"/>
      <c r="AY114" s="130"/>
      <c r="AZ114" s="130"/>
      <c r="BA114" s="130"/>
      <c r="BB114" s="130"/>
      <c r="BC114" s="130"/>
      <c r="BD114" s="130"/>
      <c r="BE114" s="130"/>
      <c r="BF114" s="130"/>
      <c r="BG114" s="130"/>
      <c r="BH114" s="130"/>
      <c r="BI114" s="130"/>
      <c r="BJ114" s="130"/>
      <c r="BK114" s="130"/>
      <c r="BL114" s="130"/>
      <c r="BM114" s="130"/>
      <c r="BN114" s="130"/>
      <c r="BO114" s="130"/>
      <c r="BP114" s="130"/>
      <c r="BQ114" s="130"/>
      <c r="BR114" s="130"/>
      <c r="BS114" s="130"/>
      <c r="BT114" s="130"/>
      <c r="BU114" s="130"/>
      <c r="BV114" s="130"/>
      <c r="BW114" s="130"/>
      <c r="BX114" s="130"/>
      <c r="BY114" s="130"/>
      <c r="BZ114" s="130"/>
      <c r="CA114" s="130"/>
      <c r="CB114" s="130"/>
      <c r="CC114" s="130"/>
      <c r="CD114" s="130"/>
      <c r="CE114" s="130"/>
      <c r="CF114" s="130"/>
      <c r="CG114" s="130"/>
      <c r="CH114" s="130"/>
      <c r="CI114" s="130"/>
      <c r="CJ114" s="130"/>
      <c r="CK114" s="130"/>
      <c r="CL114" s="130"/>
      <c r="CM114" s="130"/>
      <c r="CN114" s="130"/>
      <c r="CO114" s="130"/>
      <c r="CP114" s="130"/>
      <c r="CQ114" s="130"/>
      <c r="CR114" s="130"/>
      <c r="CS114" s="130"/>
      <c r="CT114" s="130"/>
      <c r="CU114" s="130"/>
      <c r="CV114" s="130"/>
      <c r="CW114" s="130"/>
      <c r="CX114" s="130"/>
      <c r="CY114" s="130"/>
      <c r="CZ114" s="130"/>
      <c r="DA114" s="130"/>
      <c r="DB114" s="130"/>
    </row>
    <row r="115" spans="1:106" ht="15.75">
      <c r="A115" s="129"/>
      <c r="B115" s="129"/>
      <c r="C115" s="136" t="s">
        <v>44</v>
      </c>
      <c r="D115" s="23"/>
      <c r="E115" s="218"/>
      <c r="F115" s="54">
        <v>0.688</v>
      </c>
      <c r="G115" s="54">
        <v>0.642</v>
      </c>
      <c r="H115" s="54">
        <v>0</v>
      </c>
      <c r="I115" s="54"/>
      <c r="J115" s="218"/>
      <c r="K115" s="54">
        <v>0.547</v>
      </c>
      <c r="L115" s="54">
        <v>0.547</v>
      </c>
      <c r="M115" s="54">
        <v>0</v>
      </c>
      <c r="N115" s="54"/>
      <c r="O115" s="218"/>
      <c r="P115" s="54">
        <v>0.682</v>
      </c>
      <c r="Q115" s="54">
        <v>0.461</v>
      </c>
      <c r="R115" s="54">
        <v>0</v>
      </c>
      <c r="S115" s="131"/>
      <c r="T115" s="131"/>
      <c r="U115" s="131"/>
      <c r="V115" s="131"/>
      <c r="W115" s="131"/>
      <c r="X115" s="131"/>
      <c r="Y115" s="131"/>
      <c r="Z115" s="131"/>
      <c r="AA115" s="131"/>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0"/>
      <c r="AY115" s="130"/>
      <c r="AZ115" s="130"/>
      <c r="BA115" s="130"/>
      <c r="BB115" s="130"/>
      <c r="BC115" s="130"/>
      <c r="BD115" s="130"/>
      <c r="BE115" s="130"/>
      <c r="BF115" s="130"/>
      <c r="BG115" s="130"/>
      <c r="BH115" s="130"/>
      <c r="BI115" s="130"/>
      <c r="BJ115" s="130"/>
      <c r="BK115" s="130"/>
      <c r="BL115" s="130"/>
      <c r="BM115" s="130"/>
      <c r="BN115" s="130"/>
      <c r="BO115" s="130"/>
      <c r="BP115" s="130"/>
      <c r="BQ115" s="130"/>
      <c r="BR115" s="130"/>
      <c r="BS115" s="130"/>
      <c r="BT115" s="130"/>
      <c r="BU115" s="130"/>
      <c r="BV115" s="130"/>
      <c r="BW115" s="130"/>
      <c r="BX115" s="130"/>
      <c r="BY115" s="130"/>
      <c r="BZ115" s="130"/>
      <c r="CA115" s="130"/>
      <c r="CB115" s="130"/>
      <c r="CC115" s="130"/>
      <c r="CD115" s="130"/>
      <c r="CE115" s="130"/>
      <c r="CF115" s="130"/>
      <c r="CG115" s="130"/>
      <c r="CH115" s="130"/>
      <c r="CI115" s="130"/>
      <c r="CJ115" s="130"/>
      <c r="CK115" s="130"/>
      <c r="CL115" s="130"/>
      <c r="CM115" s="130"/>
      <c r="CN115" s="130"/>
      <c r="CO115" s="130"/>
      <c r="CP115" s="130"/>
      <c r="CQ115" s="130"/>
      <c r="CR115" s="130"/>
      <c r="CS115" s="130"/>
      <c r="CT115" s="130"/>
      <c r="CU115" s="130"/>
      <c r="CV115" s="130"/>
      <c r="CW115" s="130"/>
      <c r="CX115" s="130"/>
      <c r="CY115" s="130"/>
      <c r="CZ115" s="130"/>
      <c r="DA115" s="130"/>
      <c r="DB115" s="130"/>
    </row>
    <row r="116" spans="1:106" ht="15.75">
      <c r="A116" s="129"/>
      <c r="B116" s="129"/>
      <c r="C116" s="136" t="s">
        <v>45</v>
      </c>
      <c r="D116" s="23"/>
      <c r="E116" s="218"/>
      <c r="F116" s="54">
        <v>0.636</v>
      </c>
      <c r="G116" s="54">
        <v>0.59</v>
      </c>
      <c r="H116" s="54">
        <v>0.547</v>
      </c>
      <c r="I116" s="54"/>
      <c r="J116" s="218"/>
      <c r="K116" s="54">
        <v>0.495</v>
      </c>
      <c r="L116" s="54">
        <v>0.495</v>
      </c>
      <c r="M116" s="54">
        <v>0.495</v>
      </c>
      <c r="N116" s="54"/>
      <c r="O116" s="218"/>
      <c r="P116" s="54">
        <v>0.682</v>
      </c>
      <c r="Q116" s="54">
        <v>0.461</v>
      </c>
      <c r="R116" s="54">
        <v>0.254</v>
      </c>
      <c r="S116" s="131"/>
      <c r="T116" s="131"/>
      <c r="U116" s="131"/>
      <c r="V116" s="131"/>
      <c r="W116" s="131"/>
      <c r="X116" s="131"/>
      <c r="Y116" s="131"/>
      <c r="Z116" s="131"/>
      <c r="AA116" s="131"/>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c r="BH116" s="130"/>
      <c r="BI116" s="130"/>
      <c r="BJ116" s="130"/>
      <c r="BK116" s="130"/>
      <c r="BL116" s="130"/>
      <c r="BM116" s="130"/>
      <c r="BN116" s="130"/>
      <c r="BO116" s="130"/>
      <c r="BP116" s="130"/>
      <c r="BQ116" s="130"/>
      <c r="BR116" s="130"/>
      <c r="BS116" s="130"/>
      <c r="BT116" s="130"/>
      <c r="BU116" s="130"/>
      <c r="BV116" s="130"/>
      <c r="BW116" s="130"/>
      <c r="BX116" s="130"/>
      <c r="BY116" s="130"/>
      <c r="BZ116" s="130"/>
      <c r="CA116" s="130"/>
      <c r="CB116" s="130"/>
      <c r="CC116" s="130"/>
      <c r="CD116" s="130"/>
      <c r="CE116" s="130"/>
      <c r="CF116" s="130"/>
      <c r="CG116" s="130"/>
      <c r="CH116" s="130"/>
      <c r="CI116" s="130"/>
      <c r="CJ116" s="130"/>
      <c r="CK116" s="130"/>
      <c r="CL116" s="130"/>
      <c r="CM116" s="130"/>
      <c r="CN116" s="130"/>
      <c r="CO116" s="130"/>
      <c r="CP116" s="130"/>
      <c r="CQ116" s="130"/>
      <c r="CR116" s="130"/>
      <c r="CS116" s="130"/>
      <c r="CT116" s="130"/>
      <c r="CU116" s="130"/>
      <c r="CV116" s="130"/>
      <c r="CW116" s="130"/>
      <c r="CX116" s="130"/>
      <c r="CY116" s="130"/>
      <c r="CZ116" s="130"/>
      <c r="DA116" s="130"/>
      <c r="DB116" s="130"/>
    </row>
    <row r="117" spans="1:106" ht="15.75">
      <c r="A117" s="129"/>
      <c r="B117" s="129"/>
      <c r="C117" s="136"/>
      <c r="D117" s="23"/>
      <c r="E117" s="54"/>
      <c r="F117" s="54"/>
      <c r="G117" s="54"/>
      <c r="H117" s="54"/>
      <c r="I117" s="54"/>
      <c r="J117" s="54"/>
      <c r="K117" s="54"/>
      <c r="L117" s="54"/>
      <c r="M117" s="54"/>
      <c r="N117" s="54"/>
      <c r="O117" s="54"/>
      <c r="P117" s="54"/>
      <c r="Q117" s="54"/>
      <c r="R117" s="54"/>
      <c r="S117" s="131"/>
      <c r="T117" s="131"/>
      <c r="U117" s="131"/>
      <c r="V117" s="131"/>
      <c r="W117" s="131"/>
      <c r="X117" s="131"/>
      <c r="Y117" s="131"/>
      <c r="Z117" s="131"/>
      <c r="AA117" s="131"/>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c r="BI117" s="130"/>
      <c r="BJ117" s="130"/>
      <c r="BK117" s="130"/>
      <c r="BL117" s="130"/>
      <c r="BM117" s="130"/>
      <c r="BN117" s="130"/>
      <c r="BO117" s="130"/>
      <c r="BP117" s="130"/>
      <c r="BQ117" s="130"/>
      <c r="BR117" s="130"/>
      <c r="BS117" s="130"/>
      <c r="BT117" s="130"/>
      <c r="BU117" s="130"/>
      <c r="BV117" s="130"/>
      <c r="BW117" s="130"/>
      <c r="BX117" s="130"/>
      <c r="BY117" s="130"/>
      <c r="BZ117" s="130"/>
      <c r="CA117" s="130"/>
      <c r="CB117" s="130"/>
      <c r="CC117" s="130"/>
      <c r="CD117" s="130"/>
      <c r="CE117" s="130"/>
      <c r="CF117" s="130"/>
      <c r="CG117" s="130"/>
      <c r="CH117" s="130"/>
      <c r="CI117" s="130"/>
      <c r="CJ117" s="130"/>
      <c r="CK117" s="130"/>
      <c r="CL117" s="130"/>
      <c r="CM117" s="130"/>
      <c r="CN117" s="130"/>
      <c r="CO117" s="130"/>
      <c r="CP117" s="130"/>
      <c r="CQ117" s="130"/>
      <c r="CR117" s="130"/>
      <c r="CS117" s="130"/>
      <c r="CT117" s="130"/>
      <c r="CU117" s="130"/>
      <c r="CV117" s="130"/>
      <c r="CW117" s="130"/>
      <c r="CX117" s="130"/>
      <c r="CY117" s="130"/>
      <c r="CZ117" s="130"/>
      <c r="DA117" s="130"/>
      <c r="DB117" s="130"/>
    </row>
    <row r="118" spans="1:106" ht="15.75">
      <c r="A118" s="128" t="s">
        <v>90</v>
      </c>
      <c r="B118" s="129"/>
      <c r="C118" s="18"/>
      <c r="D118" s="23"/>
      <c r="E118" s="54"/>
      <c r="F118" s="54"/>
      <c r="G118" s="54"/>
      <c r="H118" s="54"/>
      <c r="I118" s="54"/>
      <c r="J118" s="54"/>
      <c r="K118" s="54"/>
      <c r="L118" s="54"/>
      <c r="M118" s="54"/>
      <c r="N118" s="54"/>
      <c r="O118" s="54"/>
      <c r="P118" s="54"/>
      <c r="Q118" s="54"/>
      <c r="R118" s="54"/>
      <c r="S118" s="131"/>
      <c r="T118" s="131"/>
      <c r="U118" s="131"/>
      <c r="V118" s="131"/>
      <c r="W118" s="131"/>
      <c r="X118" s="131"/>
      <c r="Y118" s="131"/>
      <c r="Z118" s="131"/>
      <c r="AA118" s="131"/>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c r="BI118" s="130"/>
      <c r="BJ118" s="130"/>
      <c r="BK118" s="130"/>
      <c r="BL118" s="130"/>
      <c r="BM118" s="130"/>
      <c r="BN118" s="130"/>
      <c r="BO118" s="130"/>
      <c r="BP118" s="130"/>
      <c r="BQ118" s="130"/>
      <c r="BR118" s="130"/>
      <c r="BS118" s="130"/>
      <c r="BT118" s="130"/>
      <c r="BU118" s="130"/>
      <c r="BV118" s="130"/>
      <c r="BW118" s="130"/>
      <c r="BX118" s="130"/>
      <c r="BY118" s="130"/>
      <c r="BZ118" s="130"/>
      <c r="CA118" s="130"/>
      <c r="CB118" s="130"/>
      <c r="CC118" s="130"/>
      <c r="CD118" s="130"/>
      <c r="CE118" s="130"/>
      <c r="CF118" s="130"/>
      <c r="CG118" s="130"/>
      <c r="CH118" s="130"/>
      <c r="CI118" s="130"/>
      <c r="CJ118" s="130"/>
      <c r="CK118" s="130"/>
      <c r="CL118" s="130"/>
      <c r="CM118" s="130"/>
      <c r="CN118" s="130"/>
      <c r="CO118" s="130"/>
      <c r="CP118" s="130"/>
      <c r="CQ118" s="130"/>
      <c r="CR118" s="130"/>
      <c r="CS118" s="130"/>
      <c r="CT118" s="130"/>
      <c r="CU118" s="130"/>
      <c r="CV118" s="130"/>
      <c r="CW118" s="130"/>
      <c r="CX118" s="130"/>
      <c r="CY118" s="130"/>
      <c r="CZ118" s="130"/>
      <c r="DA118" s="130"/>
      <c r="DB118" s="130"/>
    </row>
    <row r="119" spans="1:106" ht="15.75">
      <c r="A119" s="129"/>
      <c r="B119" s="128" t="s">
        <v>50</v>
      </c>
      <c r="C119" s="129"/>
      <c r="D119" s="23"/>
      <c r="E119" s="54"/>
      <c r="F119" s="54"/>
      <c r="G119" s="54"/>
      <c r="H119" s="54"/>
      <c r="I119" s="54"/>
      <c r="J119" s="54"/>
      <c r="K119" s="54"/>
      <c r="L119" s="54"/>
      <c r="M119" s="54"/>
      <c r="N119" s="54"/>
      <c r="O119" s="54"/>
      <c r="P119" s="54"/>
      <c r="Q119" s="54"/>
      <c r="R119" s="54"/>
      <c r="S119" s="131"/>
      <c r="T119" s="131"/>
      <c r="U119" s="131"/>
      <c r="V119" s="131"/>
      <c r="W119" s="131"/>
      <c r="X119" s="131"/>
      <c r="Y119" s="131"/>
      <c r="Z119" s="131"/>
      <c r="AA119" s="131"/>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c r="BI119" s="130"/>
      <c r="BJ119" s="130"/>
      <c r="BK119" s="130"/>
      <c r="BL119" s="130"/>
      <c r="BM119" s="130"/>
      <c r="BN119" s="130"/>
      <c r="BO119" s="130"/>
      <c r="BP119" s="130"/>
      <c r="BQ119" s="130"/>
      <c r="BR119" s="130"/>
      <c r="BS119" s="130"/>
      <c r="BT119" s="130"/>
      <c r="BU119" s="130"/>
      <c r="BV119" s="130"/>
      <c r="BW119" s="130"/>
      <c r="BX119" s="130"/>
      <c r="BY119" s="130"/>
      <c r="BZ119" s="130"/>
      <c r="CA119" s="130"/>
      <c r="CB119" s="130"/>
      <c r="CC119" s="130"/>
      <c r="CD119" s="130"/>
      <c r="CE119" s="130"/>
      <c r="CF119" s="130"/>
      <c r="CG119" s="130"/>
      <c r="CH119" s="130"/>
      <c r="CI119" s="130"/>
      <c r="CJ119" s="130"/>
      <c r="CK119" s="130"/>
      <c r="CL119" s="130"/>
      <c r="CM119" s="130"/>
      <c r="CN119" s="130"/>
      <c r="CO119" s="130"/>
      <c r="CP119" s="130"/>
      <c r="CQ119" s="130"/>
      <c r="CR119" s="130"/>
      <c r="CS119" s="130"/>
      <c r="CT119" s="130"/>
      <c r="CU119" s="130"/>
      <c r="CV119" s="130"/>
      <c r="CW119" s="130"/>
      <c r="CX119" s="130"/>
      <c r="CY119" s="130"/>
      <c r="CZ119" s="130"/>
      <c r="DA119" s="130"/>
      <c r="DB119" s="130"/>
    </row>
    <row r="120" spans="1:106" ht="15.75">
      <c r="A120" s="129"/>
      <c r="B120" s="129"/>
      <c r="C120" s="129" t="s">
        <v>56</v>
      </c>
      <c r="D120" s="23"/>
      <c r="E120" s="54">
        <v>1.334</v>
      </c>
      <c r="F120" s="218"/>
      <c r="G120" s="54">
        <v>0</v>
      </c>
      <c r="H120" s="54">
        <v>0</v>
      </c>
      <c r="I120" s="54"/>
      <c r="J120" s="54">
        <v>1.154</v>
      </c>
      <c r="K120" s="218"/>
      <c r="L120" s="54">
        <v>0</v>
      </c>
      <c r="M120" s="54">
        <v>0</v>
      </c>
      <c r="N120" s="54"/>
      <c r="O120" s="54">
        <v>0.871</v>
      </c>
      <c r="P120" s="218"/>
      <c r="Q120" s="54">
        <v>0</v>
      </c>
      <c r="R120" s="54">
        <v>0</v>
      </c>
      <c r="S120" s="131"/>
      <c r="T120" s="131"/>
      <c r="U120" s="131"/>
      <c r="V120" s="131"/>
      <c r="W120" s="131"/>
      <c r="X120" s="131"/>
      <c r="Y120" s="131"/>
      <c r="Z120" s="131"/>
      <c r="AA120" s="131"/>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c r="AW120" s="130"/>
      <c r="AX120" s="130"/>
      <c r="AY120" s="130"/>
      <c r="AZ120" s="130"/>
      <c r="BA120" s="130"/>
      <c r="BB120" s="130"/>
      <c r="BC120" s="130"/>
      <c r="BD120" s="130"/>
      <c r="BE120" s="130"/>
      <c r="BF120" s="130"/>
      <c r="BG120" s="130"/>
      <c r="BH120" s="130"/>
      <c r="BI120" s="130"/>
      <c r="BJ120" s="130"/>
      <c r="BK120" s="130"/>
      <c r="BL120" s="130"/>
      <c r="BM120" s="130"/>
      <c r="BN120" s="130"/>
      <c r="BO120" s="130"/>
      <c r="BP120" s="130"/>
      <c r="BQ120" s="130"/>
      <c r="BR120" s="130"/>
      <c r="BS120" s="130"/>
      <c r="BT120" s="130"/>
      <c r="BU120" s="130"/>
      <c r="BV120" s="130"/>
      <c r="BW120" s="130"/>
      <c r="BX120" s="130"/>
      <c r="BY120" s="130"/>
      <c r="BZ120" s="130"/>
      <c r="CA120" s="130"/>
      <c r="CB120" s="130"/>
      <c r="CC120" s="130"/>
      <c r="CD120" s="130"/>
      <c r="CE120" s="130"/>
      <c r="CF120" s="130"/>
      <c r="CG120" s="130"/>
      <c r="CH120" s="130"/>
      <c r="CI120" s="130"/>
      <c r="CJ120" s="130"/>
      <c r="CK120" s="130"/>
      <c r="CL120" s="130"/>
      <c r="CM120" s="130"/>
      <c r="CN120" s="130"/>
      <c r="CO120" s="130"/>
      <c r="CP120" s="130"/>
      <c r="CQ120" s="130"/>
      <c r="CR120" s="130"/>
      <c r="CS120" s="130"/>
      <c r="CT120" s="130"/>
      <c r="CU120" s="130"/>
      <c r="CV120" s="130"/>
      <c r="CW120" s="130"/>
      <c r="CX120" s="130"/>
      <c r="CY120" s="130"/>
      <c r="CZ120" s="130"/>
      <c r="DA120" s="130"/>
      <c r="DB120" s="130"/>
    </row>
    <row r="121" spans="1:106" ht="15.75">
      <c r="A121" s="129"/>
      <c r="B121" s="129"/>
      <c r="C121" s="129" t="s">
        <v>57</v>
      </c>
      <c r="D121" s="129"/>
      <c r="E121" s="54">
        <v>0.877</v>
      </c>
      <c r="F121" s="54">
        <v>0.838</v>
      </c>
      <c r="G121" s="218"/>
      <c r="H121" s="54">
        <v>0</v>
      </c>
      <c r="I121" s="54"/>
      <c r="J121" s="54">
        <v>0.697</v>
      </c>
      <c r="K121" s="54">
        <v>0.697</v>
      </c>
      <c r="L121" s="218"/>
      <c r="M121" s="54">
        <v>0</v>
      </c>
      <c r="N121" s="54"/>
      <c r="O121" s="54">
        <v>0.871</v>
      </c>
      <c r="P121" s="54">
        <v>0.682</v>
      </c>
      <c r="Q121" s="218"/>
      <c r="R121" s="54">
        <v>0</v>
      </c>
      <c r="S121" s="131"/>
      <c r="T121" s="131"/>
      <c r="U121" s="131"/>
      <c r="V121" s="131"/>
      <c r="W121" s="131"/>
      <c r="X121" s="131"/>
      <c r="Y121" s="131"/>
      <c r="Z121" s="131"/>
      <c r="AA121" s="131"/>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130"/>
      <c r="BC121" s="130"/>
      <c r="BD121" s="130"/>
      <c r="BE121" s="130"/>
      <c r="BF121" s="130"/>
      <c r="BG121" s="130"/>
      <c r="BH121" s="130"/>
      <c r="BI121" s="130"/>
      <c r="BJ121" s="130"/>
      <c r="BK121" s="130"/>
      <c r="BL121" s="130"/>
      <c r="BM121" s="130"/>
      <c r="BN121" s="130"/>
      <c r="BO121" s="130"/>
      <c r="BP121" s="130"/>
      <c r="BQ121" s="130"/>
      <c r="BR121" s="130"/>
      <c r="BS121" s="130"/>
      <c r="BT121" s="130"/>
      <c r="BU121" s="130"/>
      <c r="BV121" s="130"/>
      <c r="BW121" s="130"/>
      <c r="BX121" s="130"/>
      <c r="BY121" s="130"/>
      <c r="BZ121" s="130"/>
      <c r="CA121" s="130"/>
      <c r="CB121" s="130"/>
      <c r="CC121" s="130"/>
      <c r="CD121" s="130"/>
      <c r="CE121" s="130"/>
      <c r="CF121" s="130"/>
      <c r="CG121" s="130"/>
      <c r="CH121" s="130"/>
      <c r="CI121" s="130"/>
      <c r="CJ121" s="130"/>
      <c r="CK121" s="130"/>
      <c r="CL121" s="130"/>
      <c r="CM121" s="130"/>
      <c r="CN121" s="130"/>
      <c r="CO121" s="130"/>
      <c r="CP121" s="130"/>
      <c r="CQ121" s="130"/>
      <c r="CR121" s="130"/>
      <c r="CS121" s="130"/>
      <c r="CT121" s="130"/>
      <c r="CU121" s="130"/>
      <c r="CV121" s="130"/>
      <c r="CW121" s="130"/>
      <c r="CX121" s="130"/>
      <c r="CY121" s="130"/>
      <c r="CZ121" s="130"/>
      <c r="DA121" s="130"/>
      <c r="DB121" s="130"/>
    </row>
    <row r="122" spans="1:106" ht="15.75">
      <c r="A122" s="129"/>
      <c r="B122" s="129"/>
      <c r="C122" s="136" t="s">
        <v>44</v>
      </c>
      <c r="D122" s="129"/>
      <c r="E122" s="218"/>
      <c r="F122" s="54">
        <v>0.526</v>
      </c>
      <c r="G122" s="54">
        <v>0.48</v>
      </c>
      <c r="H122" s="54">
        <v>0</v>
      </c>
      <c r="I122" s="54"/>
      <c r="J122" s="218"/>
      <c r="K122" s="54">
        <v>0.385</v>
      </c>
      <c r="L122" s="54">
        <v>0.385</v>
      </c>
      <c r="M122" s="54">
        <v>0</v>
      </c>
      <c r="N122" s="54"/>
      <c r="O122" s="218"/>
      <c r="P122" s="54">
        <v>0.682</v>
      </c>
      <c r="Q122" s="54">
        <v>0.461</v>
      </c>
      <c r="R122" s="54">
        <v>0</v>
      </c>
      <c r="S122" s="131"/>
      <c r="T122" s="131"/>
      <c r="U122" s="131"/>
      <c r="V122" s="131"/>
      <c r="W122" s="131"/>
      <c r="X122" s="131"/>
      <c r="Y122" s="131"/>
      <c r="Z122" s="131"/>
      <c r="AA122" s="131"/>
      <c r="AB122" s="130"/>
      <c r="AC122" s="130"/>
      <c r="AD122" s="130"/>
      <c r="AE122" s="130"/>
      <c r="AF122" s="130"/>
      <c r="AG122" s="130"/>
      <c r="AH122" s="130"/>
      <c r="AI122" s="130"/>
      <c r="AJ122" s="130"/>
      <c r="AK122" s="130"/>
      <c r="AL122" s="130"/>
      <c r="AM122" s="130"/>
      <c r="AN122" s="130"/>
      <c r="AO122" s="130"/>
      <c r="AP122" s="130"/>
      <c r="AQ122" s="130"/>
      <c r="AR122" s="130"/>
      <c r="AS122" s="130"/>
      <c r="AT122" s="130"/>
      <c r="AU122" s="130"/>
      <c r="AV122" s="130"/>
      <c r="AW122" s="130"/>
      <c r="AX122" s="130"/>
      <c r="AY122" s="130"/>
      <c r="AZ122" s="130"/>
      <c r="BA122" s="130"/>
      <c r="BB122" s="130"/>
      <c r="BC122" s="130"/>
      <c r="BD122" s="130"/>
      <c r="BE122" s="130"/>
      <c r="BF122" s="130"/>
      <c r="BG122" s="130"/>
      <c r="BH122" s="130"/>
      <c r="BI122" s="130"/>
      <c r="BJ122" s="130"/>
      <c r="BK122" s="130"/>
      <c r="BL122" s="130"/>
      <c r="BM122" s="130"/>
      <c r="BN122" s="130"/>
      <c r="BO122" s="130"/>
      <c r="BP122" s="130"/>
      <c r="BQ122" s="130"/>
      <c r="BR122" s="130"/>
      <c r="BS122" s="130"/>
      <c r="BT122" s="130"/>
      <c r="BU122" s="130"/>
      <c r="BV122" s="130"/>
      <c r="BW122" s="130"/>
      <c r="BX122" s="130"/>
      <c r="BY122" s="130"/>
      <c r="BZ122" s="130"/>
      <c r="CA122" s="130"/>
      <c r="CB122" s="130"/>
      <c r="CC122" s="130"/>
      <c r="CD122" s="130"/>
      <c r="CE122" s="130"/>
      <c r="CF122" s="130"/>
      <c r="CG122" s="130"/>
      <c r="CH122" s="130"/>
      <c r="CI122" s="130"/>
      <c r="CJ122" s="130"/>
      <c r="CK122" s="130"/>
      <c r="CL122" s="130"/>
      <c r="CM122" s="130"/>
      <c r="CN122" s="130"/>
      <c r="CO122" s="130"/>
      <c r="CP122" s="130"/>
      <c r="CQ122" s="130"/>
      <c r="CR122" s="130"/>
      <c r="CS122" s="130"/>
      <c r="CT122" s="130"/>
      <c r="CU122" s="130"/>
      <c r="CV122" s="130"/>
      <c r="CW122" s="130"/>
      <c r="CX122" s="130"/>
      <c r="CY122" s="130"/>
      <c r="CZ122" s="130"/>
      <c r="DA122" s="130"/>
      <c r="DB122" s="130"/>
    </row>
    <row r="123" spans="1:106" ht="15.75">
      <c r="A123" s="129"/>
      <c r="B123" s="129"/>
      <c r="C123" s="136" t="s">
        <v>45</v>
      </c>
      <c r="D123" s="129"/>
      <c r="E123" s="218"/>
      <c r="F123" s="54">
        <v>0.497</v>
      </c>
      <c r="G123" s="54">
        <v>0.451</v>
      </c>
      <c r="H123" s="54">
        <v>0.408</v>
      </c>
      <c r="I123" s="54"/>
      <c r="J123" s="218"/>
      <c r="K123" s="54">
        <v>0.356</v>
      </c>
      <c r="L123" s="54">
        <v>0.356</v>
      </c>
      <c r="M123" s="54">
        <v>0.356</v>
      </c>
      <c r="N123" s="54"/>
      <c r="O123" s="218"/>
      <c r="P123" s="54">
        <v>0.682</v>
      </c>
      <c r="Q123" s="54">
        <v>0.461</v>
      </c>
      <c r="R123" s="54">
        <v>0.254</v>
      </c>
      <c r="S123" s="131"/>
      <c r="T123" s="131"/>
      <c r="U123" s="131"/>
      <c r="V123" s="131"/>
      <c r="W123" s="131"/>
      <c r="X123" s="131"/>
      <c r="Y123" s="131"/>
      <c r="Z123" s="131"/>
      <c r="AA123" s="131"/>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130"/>
      <c r="BI123" s="130"/>
      <c r="BJ123" s="130"/>
      <c r="BK123" s="130"/>
      <c r="BL123" s="130"/>
      <c r="BM123" s="130"/>
      <c r="BN123" s="130"/>
      <c r="BO123" s="130"/>
      <c r="BP123" s="130"/>
      <c r="BQ123" s="130"/>
      <c r="BR123" s="130"/>
      <c r="BS123" s="130"/>
      <c r="BT123" s="130"/>
      <c r="BU123" s="130"/>
      <c r="BV123" s="130"/>
      <c r="BW123" s="130"/>
      <c r="BX123" s="130"/>
      <c r="BY123" s="130"/>
      <c r="BZ123" s="130"/>
      <c r="CA123" s="130"/>
      <c r="CB123" s="130"/>
      <c r="CC123" s="130"/>
      <c r="CD123" s="130"/>
      <c r="CE123" s="130"/>
      <c r="CF123" s="130"/>
      <c r="CG123" s="130"/>
      <c r="CH123" s="130"/>
      <c r="CI123" s="130"/>
      <c r="CJ123" s="130"/>
      <c r="CK123" s="130"/>
      <c r="CL123" s="130"/>
      <c r="CM123" s="130"/>
      <c r="CN123" s="130"/>
      <c r="CO123" s="130"/>
      <c r="CP123" s="130"/>
      <c r="CQ123" s="130"/>
      <c r="CR123" s="130"/>
      <c r="CS123" s="130"/>
      <c r="CT123" s="130"/>
      <c r="CU123" s="130"/>
      <c r="CV123" s="130"/>
      <c r="CW123" s="130"/>
      <c r="CX123" s="130"/>
      <c r="CY123" s="130"/>
      <c r="CZ123" s="130"/>
      <c r="DA123" s="130"/>
      <c r="DB123" s="130"/>
    </row>
    <row r="124" spans="1:106" ht="15.75">
      <c r="A124" s="129"/>
      <c r="B124" s="129"/>
      <c r="C124" s="136"/>
      <c r="D124" s="129"/>
      <c r="E124" s="54"/>
      <c r="F124" s="54"/>
      <c r="G124" s="54"/>
      <c r="H124" s="54"/>
      <c r="I124" s="131"/>
      <c r="J124" s="54"/>
      <c r="K124" s="54"/>
      <c r="L124" s="54"/>
      <c r="M124" s="131"/>
      <c r="N124" s="131"/>
      <c r="O124" s="54"/>
      <c r="P124" s="54"/>
      <c r="Q124" s="54"/>
      <c r="R124" s="131"/>
      <c r="S124" s="131"/>
      <c r="T124" s="131"/>
      <c r="U124" s="131"/>
      <c r="V124" s="131"/>
      <c r="W124" s="131"/>
      <c r="X124" s="131"/>
      <c r="Y124" s="131"/>
      <c r="Z124" s="131"/>
      <c r="AA124" s="131"/>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130"/>
      <c r="BF124" s="130"/>
      <c r="BG124" s="130"/>
      <c r="BH124" s="130"/>
      <c r="BI124" s="130"/>
      <c r="BJ124" s="130"/>
      <c r="BK124" s="130"/>
      <c r="BL124" s="130"/>
      <c r="BM124" s="130"/>
      <c r="BN124" s="130"/>
      <c r="BO124" s="130"/>
      <c r="BP124" s="130"/>
      <c r="BQ124" s="130"/>
      <c r="BR124" s="130"/>
      <c r="BS124" s="130"/>
      <c r="BT124" s="130"/>
      <c r="BU124" s="130"/>
      <c r="BV124" s="130"/>
      <c r="BW124" s="130"/>
      <c r="BX124" s="130"/>
      <c r="BY124" s="130"/>
      <c r="BZ124" s="130"/>
      <c r="CA124" s="130"/>
      <c r="CB124" s="130"/>
      <c r="CC124" s="130"/>
      <c r="CD124" s="130"/>
      <c r="CE124" s="130"/>
      <c r="CF124" s="130"/>
      <c r="CG124" s="130"/>
      <c r="CH124" s="130"/>
      <c r="CI124" s="130"/>
      <c r="CJ124" s="130"/>
      <c r="CK124" s="130"/>
      <c r="CL124" s="130"/>
      <c r="CM124" s="130"/>
      <c r="CN124" s="130"/>
      <c r="CO124" s="130"/>
      <c r="CP124" s="130"/>
      <c r="CQ124" s="130"/>
      <c r="CR124" s="130"/>
      <c r="CS124" s="130"/>
      <c r="CT124" s="130"/>
      <c r="CU124" s="130"/>
      <c r="CV124" s="130"/>
      <c r="CW124" s="130"/>
      <c r="CX124" s="130"/>
      <c r="CY124" s="130"/>
      <c r="CZ124" s="130"/>
      <c r="DA124" s="130"/>
      <c r="DB124" s="130"/>
    </row>
    <row r="125" spans="1:106" ht="15.75">
      <c r="A125" s="128" t="s">
        <v>58</v>
      </c>
      <c r="B125" s="129"/>
      <c r="C125" s="136"/>
      <c r="D125" s="148">
        <v>0.07</v>
      </c>
      <c r="E125" s="54"/>
      <c r="F125" s="54"/>
      <c r="G125" s="54"/>
      <c r="H125" s="54"/>
      <c r="I125" s="131"/>
      <c r="J125" s="54"/>
      <c r="K125" s="54"/>
      <c r="L125" s="54"/>
      <c r="M125" s="131"/>
      <c r="N125" s="131"/>
      <c r="O125" s="54"/>
      <c r="P125" s="54"/>
      <c r="Q125" s="54"/>
      <c r="R125" s="131"/>
      <c r="S125" s="131"/>
      <c r="T125" s="131"/>
      <c r="U125" s="131"/>
      <c r="V125" s="131"/>
      <c r="W125" s="131"/>
      <c r="X125" s="131"/>
      <c r="Y125" s="131"/>
      <c r="Z125" s="131"/>
      <c r="AA125" s="131"/>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0"/>
      <c r="AY125" s="130"/>
      <c r="AZ125" s="130"/>
      <c r="BA125" s="130"/>
      <c r="BB125" s="130"/>
      <c r="BC125" s="130"/>
      <c r="BD125" s="130"/>
      <c r="BE125" s="130"/>
      <c r="BF125" s="130"/>
      <c r="BG125" s="130"/>
      <c r="BH125" s="130"/>
      <c r="BI125" s="130"/>
      <c r="BJ125" s="130"/>
      <c r="BK125" s="130"/>
      <c r="BL125" s="130"/>
      <c r="BM125" s="130"/>
      <c r="BN125" s="130"/>
      <c r="BO125" s="130"/>
      <c r="BP125" s="130"/>
      <c r="BQ125" s="130"/>
      <c r="BR125" s="130"/>
      <c r="BS125" s="130"/>
      <c r="BT125" s="130"/>
      <c r="BU125" s="130"/>
      <c r="BV125" s="130"/>
      <c r="BW125" s="130"/>
      <c r="BX125" s="130"/>
      <c r="BY125" s="130"/>
      <c r="BZ125" s="130"/>
      <c r="CA125" s="130"/>
      <c r="CB125" s="130"/>
      <c r="CC125" s="130"/>
      <c r="CD125" s="130"/>
      <c r="CE125" s="130"/>
      <c r="CF125" s="130"/>
      <c r="CG125" s="130"/>
      <c r="CH125" s="130"/>
      <c r="CI125" s="130"/>
      <c r="CJ125" s="130"/>
      <c r="CK125" s="130"/>
      <c r="CL125" s="130"/>
      <c r="CM125" s="130"/>
      <c r="CN125" s="130"/>
      <c r="CO125" s="130"/>
      <c r="CP125" s="130"/>
      <c r="CQ125" s="130"/>
      <c r="CR125" s="130"/>
      <c r="CS125" s="130"/>
      <c r="CT125" s="130"/>
      <c r="CU125" s="130"/>
      <c r="CV125" s="130"/>
      <c r="CW125" s="130"/>
      <c r="CX125" s="130"/>
      <c r="CY125" s="130"/>
      <c r="CZ125" s="130"/>
      <c r="DA125" s="130"/>
      <c r="DB125" s="130"/>
    </row>
    <row r="126" spans="1:106" ht="15.75">
      <c r="A126" s="129"/>
      <c r="B126" s="129"/>
      <c r="C126" s="136"/>
      <c r="D126" s="148"/>
      <c r="E126" s="54"/>
      <c r="F126" s="54"/>
      <c r="G126" s="54"/>
      <c r="H126" s="54"/>
      <c r="I126" s="131"/>
      <c r="J126" s="54"/>
      <c r="K126" s="54"/>
      <c r="L126" s="54"/>
      <c r="M126" s="131"/>
      <c r="N126" s="131"/>
      <c r="O126" s="54"/>
      <c r="P126" s="54"/>
      <c r="Q126" s="54"/>
      <c r="R126" s="131"/>
      <c r="S126" s="131"/>
      <c r="T126" s="131"/>
      <c r="U126" s="131"/>
      <c r="V126" s="131"/>
      <c r="W126" s="131"/>
      <c r="X126" s="131"/>
      <c r="Y126" s="131"/>
      <c r="Z126" s="131"/>
      <c r="AA126" s="131"/>
      <c r="AB126" s="130"/>
      <c r="AC126" s="130"/>
      <c r="AD126" s="130"/>
      <c r="AE126" s="130"/>
      <c r="AF126" s="130"/>
      <c r="AG126" s="130"/>
      <c r="AH126" s="130"/>
      <c r="AI126" s="130"/>
      <c r="AJ126" s="130"/>
      <c r="AK126" s="130"/>
      <c r="AL126" s="130"/>
      <c r="AM126" s="130"/>
      <c r="AN126" s="130"/>
      <c r="AO126" s="130"/>
      <c r="AP126" s="130"/>
      <c r="AQ126" s="130"/>
      <c r="AR126" s="130"/>
      <c r="AS126" s="130"/>
      <c r="AT126" s="130"/>
      <c r="AU126" s="130"/>
      <c r="AV126" s="130"/>
      <c r="AW126" s="130"/>
      <c r="AX126" s="130"/>
      <c r="AY126" s="130"/>
      <c r="AZ126" s="130"/>
      <c r="BA126" s="130"/>
      <c r="BB126" s="130"/>
      <c r="BC126" s="130"/>
      <c r="BD126" s="130"/>
      <c r="BE126" s="130"/>
      <c r="BF126" s="130"/>
      <c r="BG126" s="130"/>
      <c r="BH126" s="130"/>
      <c r="BI126" s="130"/>
      <c r="BJ126" s="130"/>
      <c r="BK126" s="130"/>
      <c r="BL126" s="130"/>
      <c r="BM126" s="130"/>
      <c r="BN126" s="130"/>
      <c r="BO126" s="130"/>
      <c r="BP126" s="130"/>
      <c r="BQ126" s="130"/>
      <c r="BR126" s="130"/>
      <c r="BS126" s="130"/>
      <c r="BT126" s="130"/>
      <c r="BU126" s="130"/>
      <c r="BV126" s="130"/>
      <c r="BW126" s="130"/>
      <c r="BX126" s="130"/>
      <c r="BY126" s="130"/>
      <c r="BZ126" s="130"/>
      <c r="CA126" s="130"/>
      <c r="CB126" s="130"/>
      <c r="CC126" s="130"/>
      <c r="CD126" s="130"/>
      <c r="CE126" s="130"/>
      <c r="CF126" s="130"/>
      <c r="CG126" s="130"/>
      <c r="CH126" s="130"/>
      <c r="CI126" s="130"/>
      <c r="CJ126" s="130"/>
      <c r="CK126" s="130"/>
      <c r="CL126" s="130"/>
      <c r="CM126" s="130"/>
      <c r="CN126" s="130"/>
      <c r="CO126" s="130"/>
      <c r="CP126" s="130"/>
      <c r="CQ126" s="130"/>
      <c r="CR126" s="130"/>
      <c r="CS126" s="130"/>
      <c r="CT126" s="130"/>
      <c r="CU126" s="130"/>
      <c r="CV126" s="130"/>
      <c r="CW126" s="130"/>
      <c r="CX126" s="130"/>
      <c r="CY126" s="130"/>
      <c r="CZ126" s="130"/>
      <c r="DA126" s="130"/>
      <c r="DB126" s="130"/>
    </row>
    <row r="127" spans="1:106" ht="15.75">
      <c r="A127" s="128" t="s">
        <v>73</v>
      </c>
      <c r="B127" s="129"/>
      <c r="C127" s="136"/>
      <c r="D127" s="148">
        <v>0.334</v>
      </c>
      <c r="E127" s="54"/>
      <c r="F127" s="54"/>
      <c r="G127" s="54"/>
      <c r="H127" s="54"/>
      <c r="I127" s="131"/>
      <c r="J127" s="54"/>
      <c r="K127" s="54"/>
      <c r="L127" s="54"/>
      <c r="M127" s="131"/>
      <c r="N127" s="131"/>
      <c r="O127" s="54"/>
      <c r="P127" s="54"/>
      <c r="Q127" s="54"/>
      <c r="R127" s="131"/>
      <c r="S127" s="131"/>
      <c r="T127" s="131"/>
      <c r="U127" s="131"/>
      <c r="V127" s="131"/>
      <c r="W127" s="131"/>
      <c r="X127" s="131"/>
      <c r="Y127" s="131"/>
      <c r="Z127" s="131"/>
      <c r="AA127" s="131"/>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c r="AW127" s="130"/>
      <c r="AX127" s="130"/>
      <c r="AY127" s="130"/>
      <c r="AZ127" s="130"/>
      <c r="BA127" s="130"/>
      <c r="BB127" s="130"/>
      <c r="BC127" s="130"/>
      <c r="BD127" s="130"/>
      <c r="BE127" s="130"/>
      <c r="BF127" s="130"/>
      <c r="BG127" s="130"/>
      <c r="BH127" s="130"/>
      <c r="BI127" s="130"/>
      <c r="BJ127" s="130"/>
      <c r="BK127" s="130"/>
      <c r="BL127" s="130"/>
      <c r="BM127" s="130"/>
      <c r="BN127" s="130"/>
      <c r="BO127" s="130"/>
      <c r="BP127" s="130"/>
      <c r="BQ127" s="130"/>
      <c r="BR127" s="130"/>
      <c r="BS127" s="130"/>
      <c r="BT127" s="130"/>
      <c r="BU127" s="130"/>
      <c r="BV127" s="130"/>
      <c r="BW127" s="130"/>
      <c r="BX127" s="130"/>
      <c r="BY127" s="130"/>
      <c r="BZ127" s="130"/>
      <c r="CA127" s="130"/>
      <c r="CB127" s="130"/>
      <c r="CC127" s="130"/>
      <c r="CD127" s="130"/>
      <c r="CE127" s="130"/>
      <c r="CF127" s="130"/>
      <c r="CG127" s="130"/>
      <c r="CH127" s="130"/>
      <c r="CI127" s="130"/>
      <c r="CJ127" s="130"/>
      <c r="CK127" s="130"/>
      <c r="CL127" s="130"/>
      <c r="CM127" s="130"/>
      <c r="CN127" s="130"/>
      <c r="CO127" s="130"/>
      <c r="CP127" s="130"/>
      <c r="CQ127" s="130"/>
      <c r="CR127" s="130"/>
      <c r="CS127" s="130"/>
      <c r="CT127" s="130"/>
      <c r="CU127" s="130"/>
      <c r="CV127" s="130"/>
      <c r="CW127" s="130"/>
      <c r="CX127" s="130"/>
      <c r="CY127" s="130"/>
      <c r="CZ127" s="130"/>
      <c r="DA127" s="130"/>
      <c r="DB127" s="130"/>
    </row>
    <row r="128" spans="1:106" ht="15.75">
      <c r="A128" s="128" t="s">
        <v>63</v>
      </c>
      <c r="B128" s="128"/>
      <c r="C128" s="129"/>
      <c r="D128" s="148">
        <v>0.015</v>
      </c>
      <c r="E128" s="54"/>
      <c r="F128" s="54"/>
      <c r="G128" s="54"/>
      <c r="H128" s="54"/>
      <c r="I128" s="131"/>
      <c r="J128" s="54"/>
      <c r="K128" s="54"/>
      <c r="L128" s="54"/>
      <c r="M128" s="131"/>
      <c r="N128" s="131"/>
      <c r="O128" s="54"/>
      <c r="P128" s="54"/>
      <c r="Q128" s="54"/>
      <c r="R128" s="131"/>
      <c r="S128" s="131"/>
      <c r="T128" s="131"/>
      <c r="U128" s="131"/>
      <c r="V128" s="131"/>
      <c r="W128" s="131"/>
      <c r="X128" s="131"/>
      <c r="Y128" s="131"/>
      <c r="Z128" s="131"/>
      <c r="AA128" s="131"/>
      <c r="AB128" s="130"/>
      <c r="AC128" s="130"/>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130"/>
      <c r="AY128" s="130"/>
      <c r="AZ128" s="130"/>
      <c r="BA128" s="130"/>
      <c r="BB128" s="130"/>
      <c r="BC128" s="130"/>
      <c r="BD128" s="130"/>
      <c r="BE128" s="130"/>
      <c r="BF128" s="130"/>
      <c r="BG128" s="130"/>
      <c r="BH128" s="130"/>
      <c r="BI128" s="130"/>
      <c r="BJ128" s="130"/>
      <c r="BK128" s="130"/>
      <c r="BL128" s="130"/>
      <c r="BM128" s="130"/>
      <c r="BN128" s="130"/>
      <c r="BO128" s="130"/>
      <c r="BP128" s="130"/>
      <c r="BQ128" s="130"/>
      <c r="BR128" s="130"/>
      <c r="BS128" s="130"/>
      <c r="BT128" s="130"/>
      <c r="BU128" s="130"/>
      <c r="BV128" s="130"/>
      <c r="BW128" s="130"/>
      <c r="BX128" s="130"/>
      <c r="BY128" s="130"/>
      <c r="BZ128" s="130"/>
      <c r="CA128" s="130"/>
      <c r="CB128" s="130"/>
      <c r="CC128" s="130"/>
      <c r="CD128" s="130"/>
      <c r="CE128" s="130"/>
      <c r="CF128" s="130"/>
      <c r="CG128" s="130"/>
      <c r="CH128" s="130"/>
      <c r="CI128" s="130"/>
      <c r="CJ128" s="130"/>
      <c r="CK128" s="130"/>
      <c r="CL128" s="130"/>
      <c r="CM128" s="130"/>
      <c r="CN128" s="130"/>
      <c r="CO128" s="130"/>
      <c r="CP128" s="130"/>
      <c r="CQ128" s="130"/>
      <c r="CR128" s="130"/>
      <c r="CS128" s="130"/>
      <c r="CT128" s="130"/>
      <c r="CU128" s="130"/>
      <c r="CV128" s="130"/>
      <c r="CW128" s="130"/>
      <c r="CX128" s="130"/>
      <c r="CY128" s="130"/>
      <c r="CZ128" s="130"/>
      <c r="DA128" s="130"/>
      <c r="DB128" s="130"/>
    </row>
    <row r="129" spans="1:106" ht="15.75">
      <c r="A129" s="148"/>
      <c r="B129" s="129"/>
      <c r="C129" s="136"/>
      <c r="D129" s="148"/>
      <c r="E129" s="54"/>
      <c r="F129" s="54"/>
      <c r="G129" s="54"/>
      <c r="H129" s="54"/>
      <c r="I129" s="131"/>
      <c r="J129" s="54"/>
      <c r="K129" s="54"/>
      <c r="L129" s="54"/>
      <c r="M129" s="131"/>
      <c r="N129" s="131"/>
      <c r="O129" s="54"/>
      <c r="P129" s="54"/>
      <c r="Q129" s="54"/>
      <c r="R129" s="131"/>
      <c r="S129" s="131"/>
      <c r="T129" s="131"/>
      <c r="U129" s="131"/>
      <c r="V129" s="131"/>
      <c r="W129" s="131"/>
      <c r="X129" s="131"/>
      <c r="Y129" s="131"/>
      <c r="Z129" s="131"/>
      <c r="AA129" s="131"/>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130"/>
      <c r="BI129" s="130"/>
      <c r="BJ129" s="130"/>
      <c r="BK129" s="130"/>
      <c r="BL129" s="130"/>
      <c r="BM129" s="130"/>
      <c r="BN129" s="130"/>
      <c r="BO129" s="130"/>
      <c r="BP129" s="130"/>
      <c r="BQ129" s="130"/>
      <c r="BR129" s="130"/>
      <c r="BS129" s="130"/>
      <c r="BT129" s="130"/>
      <c r="BU129" s="130"/>
      <c r="BV129" s="130"/>
      <c r="BW129" s="130"/>
      <c r="BX129" s="130"/>
      <c r="BY129" s="130"/>
      <c r="BZ129" s="130"/>
      <c r="CA129" s="130"/>
      <c r="CB129" s="130"/>
      <c r="CC129" s="130"/>
      <c r="CD129" s="130"/>
      <c r="CE129" s="130"/>
      <c r="CF129" s="130"/>
      <c r="CG129" s="130"/>
      <c r="CH129" s="130"/>
      <c r="CI129" s="130"/>
      <c r="CJ129" s="130"/>
      <c r="CK129" s="130"/>
      <c r="CL129" s="130"/>
      <c r="CM129" s="130"/>
      <c r="CN129" s="130"/>
      <c r="CO129" s="130"/>
      <c r="CP129" s="130"/>
      <c r="CQ129" s="130"/>
      <c r="CR129" s="130"/>
      <c r="CS129" s="130"/>
      <c r="CT129" s="130"/>
      <c r="CU129" s="130"/>
      <c r="CV129" s="130"/>
      <c r="CW129" s="130"/>
      <c r="CX129" s="130"/>
      <c r="CY129" s="130"/>
      <c r="CZ129" s="130"/>
      <c r="DA129" s="130"/>
      <c r="DB129" s="130"/>
    </row>
    <row r="130" spans="1:106" ht="15.75">
      <c r="A130" s="30"/>
      <c r="B130" s="16"/>
      <c r="C130" s="42" t="s">
        <v>64</v>
      </c>
      <c r="D130" s="148"/>
      <c r="E130" s="54"/>
      <c r="F130" s="54"/>
      <c r="G130" s="54"/>
      <c r="H130" s="54"/>
      <c r="I130" s="131"/>
      <c r="J130" s="54"/>
      <c r="K130" s="54"/>
      <c r="L130" s="54"/>
      <c r="M130" s="131"/>
      <c r="N130" s="131"/>
      <c r="O130" s="54"/>
      <c r="P130" s="54"/>
      <c r="Q130" s="54"/>
      <c r="R130" s="131"/>
      <c r="S130" s="131"/>
      <c r="T130" s="131"/>
      <c r="U130" s="131"/>
      <c r="V130" s="131"/>
      <c r="W130" s="131"/>
      <c r="X130" s="131"/>
      <c r="Y130" s="131"/>
      <c r="Z130" s="131"/>
      <c r="AA130" s="131"/>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30"/>
      <c r="BF130" s="130"/>
      <c r="BG130" s="130"/>
      <c r="BH130" s="130"/>
      <c r="BI130" s="130"/>
      <c r="BJ130" s="130"/>
      <c r="BK130" s="130"/>
      <c r="BL130" s="130"/>
      <c r="BM130" s="130"/>
      <c r="BN130" s="130"/>
      <c r="BO130" s="130"/>
      <c r="BP130" s="130"/>
      <c r="BQ130" s="130"/>
      <c r="BR130" s="130"/>
      <c r="BS130" s="130"/>
      <c r="BT130" s="130"/>
      <c r="BU130" s="130"/>
      <c r="BV130" s="130"/>
      <c r="BW130" s="130"/>
      <c r="BX130" s="130"/>
      <c r="BY130" s="130"/>
      <c r="BZ130" s="130"/>
      <c r="CA130" s="130"/>
      <c r="CB130" s="130"/>
      <c r="CC130" s="130"/>
      <c r="CD130" s="130"/>
      <c r="CE130" s="130"/>
      <c r="CF130" s="130"/>
      <c r="CG130" s="130"/>
      <c r="CH130" s="130"/>
      <c r="CI130" s="130"/>
      <c r="CJ130" s="130"/>
      <c r="CK130" s="130"/>
      <c r="CL130" s="130"/>
      <c r="CM130" s="130"/>
      <c r="CN130" s="130"/>
      <c r="CO130" s="130"/>
      <c r="CP130" s="130"/>
      <c r="CQ130" s="130"/>
      <c r="CR130" s="130"/>
      <c r="CS130" s="130"/>
      <c r="CT130" s="130"/>
      <c r="CU130" s="130"/>
      <c r="CV130" s="130"/>
      <c r="CW130" s="130"/>
      <c r="CX130" s="130"/>
      <c r="CY130" s="130"/>
      <c r="CZ130" s="130"/>
      <c r="DA130" s="130"/>
      <c r="DB130" s="130"/>
    </row>
    <row r="131" spans="1:106" ht="15.75">
      <c r="A131" s="16" t="s">
        <v>1</v>
      </c>
      <c r="B131" s="16"/>
      <c r="C131" s="4"/>
      <c r="D131" s="148">
        <v>0.35</v>
      </c>
      <c r="E131" s="54"/>
      <c r="F131" s="54"/>
      <c r="G131" s="54"/>
      <c r="H131" s="54"/>
      <c r="I131" s="131"/>
      <c r="J131" s="54"/>
      <c r="K131" s="54"/>
      <c r="L131" s="54"/>
      <c r="M131" s="131"/>
      <c r="N131" s="131"/>
      <c r="O131" s="54"/>
      <c r="P131" s="54"/>
      <c r="Q131" s="54"/>
      <c r="R131" s="131"/>
      <c r="S131" s="131"/>
      <c r="T131" s="131"/>
      <c r="U131" s="131"/>
      <c r="V131" s="131"/>
      <c r="W131" s="131"/>
      <c r="X131" s="131"/>
      <c r="Y131" s="131"/>
      <c r="Z131" s="131"/>
      <c r="AA131" s="131"/>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0"/>
      <c r="AY131" s="130"/>
      <c r="AZ131" s="130"/>
      <c r="BA131" s="130"/>
      <c r="BB131" s="130"/>
      <c r="BC131" s="130"/>
      <c r="BD131" s="130"/>
      <c r="BE131" s="130"/>
      <c r="BF131" s="130"/>
      <c r="BG131" s="130"/>
      <c r="BH131" s="130"/>
      <c r="BI131" s="130"/>
      <c r="BJ131" s="130"/>
      <c r="BK131" s="130"/>
      <c r="BL131" s="130"/>
      <c r="BM131" s="130"/>
      <c r="BN131" s="130"/>
      <c r="BO131" s="130"/>
      <c r="BP131" s="130"/>
      <c r="BQ131" s="130"/>
      <c r="BR131" s="130"/>
      <c r="BS131" s="130"/>
      <c r="BT131" s="130"/>
      <c r="BU131" s="130"/>
      <c r="BV131" s="130"/>
      <c r="BW131" s="130"/>
      <c r="BX131" s="130"/>
      <c r="BY131" s="130"/>
      <c r="BZ131" s="130"/>
      <c r="CA131" s="130"/>
      <c r="CB131" s="130"/>
      <c r="CC131" s="130"/>
      <c r="CD131" s="130"/>
      <c r="CE131" s="130"/>
      <c r="CF131" s="130"/>
      <c r="CG131" s="130"/>
      <c r="CH131" s="130"/>
      <c r="CI131" s="130"/>
      <c r="CJ131" s="130"/>
      <c r="CK131" s="130"/>
      <c r="CL131" s="130"/>
      <c r="CM131" s="130"/>
      <c r="CN131" s="130"/>
      <c r="CO131" s="130"/>
      <c r="CP131" s="130"/>
      <c r="CQ131" s="130"/>
      <c r="CR131" s="130"/>
      <c r="CS131" s="130"/>
      <c r="CT131" s="130"/>
      <c r="CU131" s="130"/>
      <c r="CV131" s="130"/>
      <c r="CW131" s="130"/>
      <c r="CX131" s="130"/>
      <c r="CY131" s="130"/>
      <c r="CZ131" s="130"/>
      <c r="DA131" s="130"/>
      <c r="DB131" s="130"/>
    </row>
    <row r="132" spans="1:106" ht="15.75">
      <c r="A132" s="16" t="s">
        <v>3</v>
      </c>
      <c r="B132" s="4"/>
      <c r="C132" s="4"/>
      <c r="D132" s="148">
        <v>1.05</v>
      </c>
      <c r="E132" s="54"/>
      <c r="F132" s="54"/>
      <c r="G132" s="54"/>
      <c r="H132" s="54"/>
      <c r="I132" s="131"/>
      <c r="J132" s="54"/>
      <c r="K132" s="54"/>
      <c r="L132" s="54"/>
      <c r="M132" s="131"/>
      <c r="N132" s="131"/>
      <c r="O132" s="54"/>
      <c r="P132" s="54"/>
      <c r="Q132" s="54"/>
      <c r="R132" s="131"/>
      <c r="S132" s="131"/>
      <c r="T132" s="131"/>
      <c r="U132" s="131"/>
      <c r="V132" s="131"/>
      <c r="W132" s="131"/>
      <c r="X132" s="131"/>
      <c r="Y132" s="131"/>
      <c r="Z132" s="131"/>
      <c r="AA132" s="131"/>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30"/>
      <c r="BF132" s="130"/>
      <c r="BG132" s="130"/>
      <c r="BH132" s="130"/>
      <c r="BI132" s="130"/>
      <c r="BJ132" s="130"/>
      <c r="BK132" s="130"/>
      <c r="BL132" s="130"/>
      <c r="BM132" s="130"/>
      <c r="BN132" s="130"/>
      <c r="BO132" s="130"/>
      <c r="BP132" s="130"/>
      <c r="BQ132" s="130"/>
      <c r="BR132" s="130"/>
      <c r="BS132" s="130"/>
      <c r="BT132" s="130"/>
      <c r="BU132" s="130"/>
      <c r="BV132" s="130"/>
      <c r="BW132" s="130"/>
      <c r="BX132" s="130"/>
      <c r="BY132" s="130"/>
      <c r="BZ132" s="130"/>
      <c r="CA132" s="130"/>
      <c r="CB132" s="130"/>
      <c r="CC132" s="130"/>
      <c r="CD132" s="130"/>
      <c r="CE132" s="130"/>
      <c r="CF132" s="130"/>
      <c r="CG132" s="130"/>
      <c r="CH132" s="130"/>
      <c r="CI132" s="130"/>
      <c r="CJ132" s="130"/>
      <c r="CK132" s="130"/>
      <c r="CL132" s="130"/>
      <c r="CM132" s="130"/>
      <c r="CN132" s="130"/>
      <c r="CO132" s="130"/>
      <c r="CP132" s="130"/>
      <c r="CQ132" s="130"/>
      <c r="CR132" s="130"/>
      <c r="CS132" s="130"/>
      <c r="CT132" s="130"/>
      <c r="CU132" s="130"/>
      <c r="CV132" s="130"/>
      <c r="CW132" s="130"/>
      <c r="CX132" s="130"/>
      <c r="CY132" s="130"/>
      <c r="CZ132" s="130"/>
      <c r="DA132" s="130"/>
      <c r="DB132" s="130"/>
    </row>
    <row r="133" spans="1:4" ht="15.75">
      <c r="A133" s="148"/>
      <c r="B133" s="129"/>
      <c r="C133" s="136"/>
      <c r="D133" s="148"/>
    </row>
    <row r="134" ht="15.75">
      <c r="C134" s="42" t="s">
        <v>231</v>
      </c>
    </row>
    <row r="135" spans="1:4" ht="15.75">
      <c r="A135" s="16" t="s">
        <v>166</v>
      </c>
      <c r="D135" s="148">
        <v>0.07</v>
      </c>
    </row>
    <row r="136" spans="1:4" ht="15.75">
      <c r="A136" s="16" t="s">
        <v>232</v>
      </c>
      <c r="D136" s="50">
        <v>0.001</v>
      </c>
    </row>
    <row r="138" ht="15.75">
      <c r="A138" t="s">
        <v>218</v>
      </c>
    </row>
  </sheetData>
  <sheetProtection/>
  <printOptions/>
  <pageMargins left="0.75" right="0.75" top="1" bottom="1" header="0.5" footer="0.5"/>
  <pageSetup horizontalDpi="600" verticalDpi="600" orientation="landscape" scale="45" r:id="rId1"/>
  <rowBreaks count="1" manualBreakCount="1">
    <brk id="7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Authorized User</cp:lastModifiedBy>
  <cp:lastPrinted>2008-03-17T15:52:59Z</cp:lastPrinted>
  <dcterms:created xsi:type="dcterms:W3CDTF">1997-12-09T14:03:47Z</dcterms:created>
  <dcterms:modified xsi:type="dcterms:W3CDTF">2009-02-17T14:31:48Z</dcterms:modified>
  <cp:category/>
  <cp:version/>
  <cp:contentType/>
  <cp:contentStatus/>
</cp:coreProperties>
</file>