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'Sheet1'!$A$14:$S$44</definedName>
  </definedNames>
  <calcPr fullCalcOnLoad="1"/>
</workbook>
</file>

<file path=xl/sharedStrings.xml><?xml version="1.0" encoding="utf-8"?>
<sst xmlns="http://schemas.openxmlformats.org/spreadsheetml/2006/main" count="638" uniqueCount="35">
  <si>
    <t>SEXTS</t>
  </si>
  <si>
    <t>SEXTL</t>
  </si>
  <si>
    <t>ChromaX</t>
  </si>
  <si>
    <t xml:space="preserve">ChromaY </t>
  </si>
  <si>
    <t>CHROMAX</t>
  </si>
  <si>
    <t>CHROMAY</t>
  </si>
  <si>
    <t>=</t>
  </si>
  <si>
    <t>*</t>
  </si>
  <si>
    <t>t(ms)</t>
  </si>
  <si>
    <t>Ek (GeV)</t>
  </si>
  <si>
    <t>p (GeV/c)</t>
  </si>
  <si>
    <t>beta</t>
  </si>
  <si>
    <t>gamma</t>
  </si>
  <si>
    <t>beta*gamma^2</t>
  </si>
  <si>
    <t>B-rho [T-m]</t>
  </si>
  <si>
    <t>ssd</t>
  </si>
  <si>
    <t>ssf</t>
  </si>
  <si>
    <t>AXSSD</t>
  </si>
  <si>
    <t>AXSSF</t>
  </si>
  <si>
    <t>AYSSF</t>
  </si>
  <si>
    <t>AYSSD</t>
  </si>
  <si>
    <t>KXS</t>
  </si>
  <si>
    <t>KXL</t>
  </si>
  <si>
    <t>KYS</t>
  </si>
  <si>
    <t>KYL</t>
  </si>
  <si>
    <t>CHROMAX0</t>
  </si>
  <si>
    <t>CHROMAY0</t>
  </si>
  <si>
    <t>BD/AI DEPT O</t>
  </si>
  <si>
    <t>BOOSTER CHROMATICITY CORRECTION SEXTUPOLE SETTINGS</t>
  </si>
  <si>
    <t>J.F. Ostiguy, A. Drozdhin &amp; W. Chou  -  BD/AI Dept  10/30/2003</t>
  </si>
  <si>
    <t>To use this spreadsheet:</t>
  </si>
  <si>
    <t>The SEXTS and SEXTL current settings are calculated</t>
  </si>
  <si>
    <t>Input ChromaX and Chroma Y in the green shaded area</t>
  </si>
  <si>
    <t xml:space="preserve">It also includes the measured integrated sextupole strength of the main bending magnets through the cycle. </t>
  </si>
  <si>
    <t xml:space="preserve">This speadsheet includes the effect of the lattice function perburbations caused by the extraction doglegs.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</si>
</sst>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">
    <font>
      <sz val="10"/>
      <name val="Arial"/>
      <family val="0"/>
    </font>
    <font>
      <sz val="18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0" borderId="0" xfId="0" applyFont="1" applyAlignment="1" quotePrefix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3" xfId="0" applyFill="1" applyBorder="1" applyAlignment="1" applyProtection="1">
      <alignment/>
      <protection locked="0"/>
    </xf>
    <xf numFmtId="0" fontId="0" fillId="5" borderId="2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/>
    </xf>
    <xf numFmtId="0" fontId="0" fillId="5" borderId="9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6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1.421875" style="0" customWidth="1"/>
    <col min="5" max="5" width="14.140625" style="0" customWidth="1"/>
    <col min="6" max="6" width="14.8515625" style="0" bestFit="1" customWidth="1"/>
    <col min="7" max="7" width="10.28125" style="0" customWidth="1"/>
    <col min="10" max="10" width="2.28125" style="0" customWidth="1"/>
    <col min="12" max="12" width="11.57421875" style="0" customWidth="1"/>
    <col min="13" max="13" width="11.00390625" style="0" customWidth="1"/>
  </cols>
  <sheetData>
    <row r="1" spans="1:1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3.25">
      <c r="A2" s="8" t="s">
        <v>28</v>
      </c>
      <c r="B2" s="8"/>
      <c r="C2" s="8"/>
      <c r="D2" s="8"/>
      <c r="E2" s="8"/>
      <c r="F2" s="7"/>
      <c r="G2" s="7"/>
      <c r="H2" s="7"/>
      <c r="I2" s="7"/>
      <c r="J2" s="7"/>
      <c r="K2" s="7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7" ht="15">
      <c r="A4" s="13" t="s">
        <v>29</v>
      </c>
      <c r="B4" s="13"/>
      <c r="C4" s="13"/>
      <c r="D4" s="13"/>
      <c r="E4" s="14" t="s">
        <v>27</v>
      </c>
      <c r="F4" s="15">
        <v>37924</v>
      </c>
      <c r="G4" s="10"/>
    </row>
    <row r="5" spans="1:8" ht="15">
      <c r="A5" s="13"/>
      <c r="B5" s="13"/>
      <c r="C5" s="13"/>
      <c r="D5" s="13"/>
      <c r="E5" s="14"/>
      <c r="F5" s="15"/>
      <c r="G5" s="10"/>
      <c r="H5" s="10"/>
    </row>
    <row r="6" spans="1:8" ht="15">
      <c r="A6" s="13" t="s">
        <v>30</v>
      </c>
      <c r="B6" s="13"/>
      <c r="C6" s="13"/>
      <c r="D6" s="13"/>
      <c r="E6" s="14"/>
      <c r="F6" s="15"/>
      <c r="G6" s="10"/>
      <c r="H6" s="10"/>
    </row>
    <row r="7" spans="1:8" ht="15">
      <c r="A7" s="13" t="s">
        <v>32</v>
      </c>
      <c r="B7" s="13"/>
      <c r="C7" s="13"/>
      <c r="D7" s="13"/>
      <c r="E7" s="14"/>
      <c r="F7" s="15"/>
      <c r="G7" s="10"/>
      <c r="H7" s="10"/>
    </row>
    <row r="8" spans="1:8" ht="15">
      <c r="A8" s="13" t="s">
        <v>31</v>
      </c>
      <c r="B8" s="13"/>
      <c r="C8" s="13"/>
      <c r="D8" s="13"/>
      <c r="E8" s="14"/>
      <c r="F8" s="15"/>
      <c r="G8" s="10"/>
      <c r="H8" s="10"/>
    </row>
    <row r="9" spans="1:8" ht="15">
      <c r="A9" s="13"/>
      <c r="B9" s="13"/>
      <c r="C9" s="13"/>
      <c r="D9" s="13"/>
      <c r="E9" s="14"/>
      <c r="F9" s="15"/>
      <c r="G9" s="10"/>
      <c r="H9" s="10"/>
    </row>
    <row r="10" spans="1:8" ht="15">
      <c r="A10" s="13" t="s">
        <v>34</v>
      </c>
      <c r="B10" s="13"/>
      <c r="C10" s="13"/>
      <c r="D10" s="13"/>
      <c r="E10" s="14"/>
      <c r="F10" s="15"/>
      <c r="G10" s="10"/>
      <c r="H10" s="10"/>
    </row>
    <row r="11" spans="1:8" ht="15">
      <c r="A11" s="13" t="s">
        <v>33</v>
      </c>
      <c r="B11" s="13"/>
      <c r="C11" s="13"/>
      <c r="D11" s="13"/>
      <c r="E11" s="14"/>
      <c r="F11" s="15"/>
      <c r="G11" s="10"/>
      <c r="H11" s="10"/>
    </row>
    <row r="13" spans="1:19" ht="12.75">
      <c r="A13" s="12" t="s">
        <v>8</v>
      </c>
      <c r="B13" s="12" t="s">
        <v>9</v>
      </c>
      <c r="C13" s="12" t="s">
        <v>10</v>
      </c>
      <c r="D13" s="12" t="s">
        <v>11</v>
      </c>
      <c r="E13" s="12" t="s">
        <v>12</v>
      </c>
      <c r="F13" s="12" t="s">
        <v>13</v>
      </c>
      <c r="G13" s="12" t="s">
        <v>14</v>
      </c>
      <c r="H13" s="12"/>
      <c r="I13" s="12"/>
      <c r="J13" s="12"/>
      <c r="K13" s="12"/>
      <c r="L13" s="12"/>
      <c r="M13" s="12"/>
      <c r="N13" s="12"/>
      <c r="O13" s="12"/>
      <c r="P13" s="9"/>
      <c r="Q13" s="9"/>
      <c r="R13" s="9"/>
      <c r="S13" s="9"/>
    </row>
    <row r="14" spans="1:19" ht="12.75">
      <c r="A14" s="9">
        <v>0</v>
      </c>
      <c r="B14" s="9">
        <v>0.4</v>
      </c>
      <c r="C14" s="9">
        <f>D14*(B14+0.938)</f>
        <v>0.9541488353501252</v>
      </c>
      <c r="D14" s="9">
        <f>SQRT(E14*E14-1)/E14</f>
        <v>0.713115721487388</v>
      </c>
      <c r="E14" s="9">
        <f>(B14+0.938)/0.938</f>
        <v>1.4264392324093818</v>
      </c>
      <c r="F14" s="9">
        <f>SQRT(E14*E14-1)*E14</f>
        <v>1.4509971559713626</v>
      </c>
      <c r="G14" s="9">
        <f>(C14*1000000000/299800000)</f>
        <v>3.182617863075801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2.75">
      <c r="A15" t="s">
        <v>18</v>
      </c>
      <c r="B15">
        <v>981.99395</v>
      </c>
      <c r="C15" t="s">
        <v>21</v>
      </c>
      <c r="D15">
        <v>0.48574</v>
      </c>
      <c r="E15" s="1" t="s">
        <v>4</v>
      </c>
      <c r="G15" s="1">
        <f>$D15</f>
        <v>0.48574</v>
      </c>
      <c r="H15" s="1">
        <f>$D16</f>
        <v>-0.09776</v>
      </c>
      <c r="I15" s="1">
        <f>$B21+$B15*$B19+$B16*$B20</f>
        <v>-22.720897859</v>
      </c>
      <c r="K15" s="1" t="s">
        <v>0</v>
      </c>
      <c r="M15" s="2" t="s">
        <v>0</v>
      </c>
      <c r="O15" s="5">
        <f>MINVERSE(G15:I17)</f>
        <v>2.1610769141774546</v>
      </c>
      <c r="P15" s="3">
        <f>INDEX(MINVERSE(G15:I17),1,2)</f>
        <v>0.6599615117143196</v>
      </c>
      <c r="Q15" s="4">
        <f>INDEX(MINVERSE(G15:I17),1,3)</f>
        <v>42.05631527828155</v>
      </c>
      <c r="S15" s="2" t="s">
        <v>4</v>
      </c>
    </row>
    <row r="16" spans="1:19" ht="23.25">
      <c r="A16" t="s">
        <v>17</v>
      </c>
      <c r="B16">
        <v>256.89699</v>
      </c>
      <c r="C16" t="s">
        <v>22</v>
      </c>
      <c r="D16">
        <v>-0.09776</v>
      </c>
      <c r="E16" s="1" t="s">
        <v>5</v>
      </c>
      <c r="F16" s="6" t="s">
        <v>6</v>
      </c>
      <c r="G16" s="1">
        <f>$D17</f>
        <v>-0.07534</v>
      </c>
      <c r="H16" s="1">
        <f>D18</f>
        <v>0.32012</v>
      </c>
      <c r="I16" s="1">
        <f>$B22+$B17*$B19+$B18*B20</f>
        <v>10.675308224999998</v>
      </c>
      <c r="J16" t="s">
        <v>7</v>
      </c>
      <c r="K16" s="1" t="s">
        <v>1</v>
      </c>
      <c r="M16" s="2" t="s">
        <v>1</v>
      </c>
      <c r="N16" s="6" t="s">
        <v>6</v>
      </c>
      <c r="O16" s="5">
        <f>INDEX(MINVERSE(G15:I17),2,1)</f>
        <v>0.5086078180498858</v>
      </c>
      <c r="P16" s="5">
        <f>INDEX(MINVERSE(G15:I17),2,2)</f>
        <v>3.2791500071615545</v>
      </c>
      <c r="Q16" s="5">
        <f>INDEX(MINVERSE(G15:I17),2,3)</f>
        <v>-23.449910758260234</v>
      </c>
      <c r="R16" s="6" t="s">
        <v>7</v>
      </c>
      <c r="S16" s="2" t="s">
        <v>5</v>
      </c>
    </row>
    <row r="17" spans="1:19" ht="13.5" thickBot="1">
      <c r="A17" t="s">
        <v>19</v>
      </c>
      <c r="B17">
        <v>-236.16499</v>
      </c>
      <c r="C17" t="s">
        <v>23</v>
      </c>
      <c r="D17">
        <v>-0.07534</v>
      </c>
      <c r="E17" s="1">
        <v>1</v>
      </c>
      <c r="G17" s="1">
        <v>0</v>
      </c>
      <c r="H17" s="1">
        <v>0</v>
      </c>
      <c r="I17" s="1">
        <v>1</v>
      </c>
      <c r="K17">
        <v>1</v>
      </c>
      <c r="M17" s="2">
        <v>1</v>
      </c>
      <c r="O17" s="5">
        <f>INDEX(MINVERSE(G15:I17),3,1)</f>
        <v>0</v>
      </c>
      <c r="P17" s="5">
        <f>INDEX(MINVERSE(G15:I17),3,2)</f>
        <v>0</v>
      </c>
      <c r="Q17" s="5">
        <f>INDEX(MINVERSE(G15:I17),3,3)</f>
        <v>1</v>
      </c>
      <c r="S17" s="2">
        <v>1</v>
      </c>
    </row>
    <row r="18" spans="1:10" ht="13.5" thickTop="1">
      <c r="A18" t="s">
        <v>20</v>
      </c>
      <c r="B18">
        <v>-403.99598</v>
      </c>
      <c r="C18" t="s">
        <v>24</v>
      </c>
      <c r="D18">
        <v>0.32012</v>
      </c>
      <c r="E18" s="22" t="s">
        <v>2</v>
      </c>
      <c r="F18" s="23" t="s">
        <v>3</v>
      </c>
      <c r="G18" s="23" t="s">
        <v>0</v>
      </c>
      <c r="H18" s="24" t="s">
        <v>1</v>
      </c>
      <c r="I18" s="10"/>
      <c r="J18" s="11"/>
    </row>
    <row r="19" spans="1:8" ht="12.75">
      <c r="A19" t="s">
        <v>16</v>
      </c>
      <c r="B19">
        <v>-0.0023</v>
      </c>
      <c r="E19" s="25"/>
      <c r="F19" s="20"/>
      <c r="G19" s="21">
        <f>E19*O15+F19*P15+Q15</f>
        <v>42.05631527828155</v>
      </c>
      <c r="H19" s="26">
        <f>O16*E19+P16*F19+Q16</f>
        <v>-23.449910758260234</v>
      </c>
    </row>
    <row r="20" spans="1:8" ht="12.75">
      <c r="A20" t="s">
        <v>15</v>
      </c>
      <c r="B20">
        <v>-0.0426</v>
      </c>
      <c r="E20" s="25"/>
      <c r="F20" s="20"/>
      <c r="G20" s="21"/>
      <c r="H20" s="26"/>
    </row>
    <row r="21" spans="1:8" ht="13.5" thickBot="1">
      <c r="A21" t="s">
        <v>25</v>
      </c>
      <c r="B21">
        <v>-9.5185</v>
      </c>
      <c r="E21" s="27"/>
      <c r="F21" s="28"/>
      <c r="G21" s="29"/>
      <c r="H21" s="30"/>
    </row>
    <row r="22" spans="1:2" ht="13.5" thickTop="1">
      <c r="A22" t="s">
        <v>26</v>
      </c>
      <c r="B22">
        <v>-7.0781</v>
      </c>
    </row>
    <row r="23" spans="1:19" ht="12.75">
      <c r="A23" s="12" t="s">
        <v>8</v>
      </c>
      <c r="B23" s="12" t="s">
        <v>9</v>
      </c>
      <c r="C23" s="12" t="s">
        <v>10</v>
      </c>
      <c r="D23" s="12" t="s">
        <v>11</v>
      </c>
      <c r="E23" s="12" t="s">
        <v>12</v>
      </c>
      <c r="F23" s="12" t="s">
        <v>13</v>
      </c>
      <c r="G23" s="12" t="s">
        <v>14</v>
      </c>
      <c r="H23" s="12"/>
      <c r="I23" s="12"/>
      <c r="J23" s="12"/>
      <c r="K23" s="12"/>
      <c r="L23" s="12"/>
      <c r="M23" s="12"/>
      <c r="N23" s="12"/>
      <c r="O23" s="12"/>
      <c r="P23" s="9"/>
      <c r="Q23" s="9"/>
      <c r="R23" s="9"/>
      <c r="S23" s="9"/>
    </row>
    <row r="24" spans="1:19" ht="12.75">
      <c r="A24" s="9">
        <v>1</v>
      </c>
      <c r="B24" s="9">
        <v>0.41261</v>
      </c>
      <c r="C24" s="9">
        <f>D24*(B24+0.938)</f>
        <v>0.9717527319745491</v>
      </c>
      <c r="D24" s="9">
        <f>SQRT(E24*E24-1)/E24</f>
        <v>0.7194917348268924</v>
      </c>
      <c r="E24" s="9">
        <f>(B24+0.938)/0.938</f>
        <v>1.4398827292110874</v>
      </c>
      <c r="F24" s="9">
        <f>SQRT(E24*E24-1)*E24</f>
        <v>1.4916950701853349</v>
      </c>
      <c r="G24" s="9">
        <f>(C24*1000000000/299800000)</f>
        <v>3.2413366643580694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2.75">
      <c r="A25" t="s">
        <v>18</v>
      </c>
      <c r="B25">
        <v>983.38195</v>
      </c>
      <c r="C25" t="s">
        <v>21</v>
      </c>
      <c r="D25">
        <v>0.4769</v>
      </c>
      <c r="E25" s="1" t="s">
        <v>4</v>
      </c>
      <c r="G25" s="1">
        <f>$D25</f>
        <v>0.4769</v>
      </c>
      <c r="H25" s="1">
        <f>$D26</f>
        <v>-0.10227</v>
      </c>
      <c r="I25" s="1">
        <f>$B31+$B25*$B29+$B26*$B30</f>
        <v>-20.968223749</v>
      </c>
      <c r="K25" s="1" t="s">
        <v>0</v>
      </c>
      <c r="M25" s="2" t="s">
        <v>0</v>
      </c>
      <c r="O25" s="5">
        <f>MINVERSE(G25:I27)</f>
        <v>2.2204633667855256</v>
      </c>
      <c r="P25" s="3">
        <f>INDEX(MINVERSE(G25:I27),1,2)</f>
        <v>0.7931500419865031</v>
      </c>
      <c r="Q25" s="4">
        <f>INDEX(MINVERSE(G25:I27),1,3)</f>
        <v>38.74352338373066</v>
      </c>
      <c r="S25" s="2" t="s">
        <v>4</v>
      </c>
    </row>
    <row r="26" spans="1:19" ht="23.25">
      <c r="A26" t="s">
        <v>17</v>
      </c>
      <c r="B26">
        <v>257.94999</v>
      </c>
      <c r="C26" t="s">
        <v>22</v>
      </c>
      <c r="D26">
        <v>-0.10227</v>
      </c>
      <c r="E26" s="1" t="s">
        <v>5</v>
      </c>
      <c r="F26" s="6" t="s">
        <v>6</v>
      </c>
      <c r="G26" s="1">
        <f>$D27</f>
        <v>-0.07431</v>
      </c>
      <c r="H26" s="1">
        <f>D28</f>
        <v>0.28631</v>
      </c>
      <c r="I26" s="1">
        <f>$B32+$B27*$B29+$B28*B30</f>
        <v>9.853935451999998</v>
      </c>
      <c r="J26" t="s">
        <v>7</v>
      </c>
      <c r="K26" s="1" t="s">
        <v>1</v>
      </c>
      <c r="M26" s="2" t="s">
        <v>1</v>
      </c>
      <c r="N26" s="6" t="s">
        <v>6</v>
      </c>
      <c r="O26" s="5">
        <f>INDEX(MINVERSE(G25:I27),2,1)</f>
        <v>0.5763076133765234</v>
      </c>
      <c r="P26" s="5">
        <f>INDEX(MINVERSE(G25:I27),2,2)</f>
        <v>3.6985749000035524</v>
      </c>
      <c r="Q26" s="5">
        <f>INDEX(MINVERSE(G25:I27),2,3)</f>
        <v>-24.361371343491225</v>
      </c>
      <c r="R26" s="6" t="s">
        <v>7</v>
      </c>
      <c r="S26" s="2" t="s">
        <v>5</v>
      </c>
    </row>
    <row r="27" spans="1:19" ht="13.5" thickBot="1">
      <c r="A27" t="s">
        <v>19</v>
      </c>
      <c r="B27">
        <v>-234.29599</v>
      </c>
      <c r="C27" t="s">
        <v>23</v>
      </c>
      <c r="D27">
        <v>-0.07431</v>
      </c>
      <c r="E27" s="1">
        <v>1</v>
      </c>
      <c r="G27" s="1">
        <v>0</v>
      </c>
      <c r="H27" s="1">
        <v>0</v>
      </c>
      <c r="I27" s="1">
        <v>1</v>
      </c>
      <c r="K27">
        <v>1</v>
      </c>
      <c r="M27" s="2">
        <v>1</v>
      </c>
      <c r="O27" s="5">
        <f>INDEX(MINVERSE(G25:I27),3,1)</f>
        <v>0</v>
      </c>
      <c r="P27" s="5">
        <f>INDEX(MINVERSE(G25:I27),3,2)</f>
        <v>0</v>
      </c>
      <c r="Q27" s="5">
        <f>INDEX(MINVERSE(G25:I27),3,3)</f>
        <v>1</v>
      </c>
      <c r="S27" s="2">
        <v>1</v>
      </c>
    </row>
    <row r="28" spans="1:10" ht="13.5" thickTop="1">
      <c r="A28" t="s">
        <v>20</v>
      </c>
      <c r="B28">
        <v>-398.84698</v>
      </c>
      <c r="C28" t="s">
        <v>24</v>
      </c>
      <c r="D28">
        <v>0.28631</v>
      </c>
      <c r="E28" s="22" t="s">
        <v>2</v>
      </c>
      <c r="F28" s="23" t="s">
        <v>3</v>
      </c>
      <c r="G28" s="23" t="s">
        <v>0</v>
      </c>
      <c r="H28" s="24" t="s">
        <v>1</v>
      </c>
      <c r="I28" s="10"/>
      <c r="J28" s="11"/>
    </row>
    <row r="29" spans="1:8" ht="12.75">
      <c r="A29" t="s">
        <v>16</v>
      </c>
      <c r="B29">
        <v>-0.0006</v>
      </c>
      <c r="E29" s="25">
        <v>0</v>
      </c>
      <c r="F29" s="20">
        <v>0</v>
      </c>
      <c r="G29" s="21">
        <f>E29*O25+F29*P25+Q25</f>
        <v>38.74352338373066</v>
      </c>
      <c r="H29" s="26">
        <f>O26*E29+P26*F29+Q26</f>
        <v>-24.361371343491225</v>
      </c>
    </row>
    <row r="30" spans="1:8" ht="12.75">
      <c r="A30" t="s">
        <v>15</v>
      </c>
      <c r="B30">
        <v>-0.0421</v>
      </c>
      <c r="E30" s="25"/>
      <c r="F30" s="20"/>
      <c r="G30" s="21"/>
      <c r="H30" s="26"/>
    </row>
    <row r="31" spans="1:8" ht="13.5" thickBot="1">
      <c r="A31" t="s">
        <v>25</v>
      </c>
      <c r="B31">
        <v>-9.5185</v>
      </c>
      <c r="E31" s="27"/>
      <c r="F31" s="28"/>
      <c r="G31" s="29"/>
      <c r="H31" s="30"/>
    </row>
    <row r="32" spans="1:2" ht="13.5" thickTop="1">
      <c r="A32" t="s">
        <v>26</v>
      </c>
      <c r="B32">
        <v>-7.0781</v>
      </c>
    </row>
    <row r="34" spans="1:19" ht="12.75">
      <c r="A34" s="12" t="s">
        <v>8</v>
      </c>
      <c r="B34" s="12" t="s">
        <v>9</v>
      </c>
      <c r="C34" s="12" t="s">
        <v>10</v>
      </c>
      <c r="D34" s="12" t="s">
        <v>11</v>
      </c>
      <c r="E34" s="12" t="s">
        <v>12</v>
      </c>
      <c r="F34" s="12" t="s">
        <v>13</v>
      </c>
      <c r="G34" s="12" t="s">
        <v>14</v>
      </c>
      <c r="H34" s="12"/>
      <c r="I34" s="12"/>
      <c r="J34" s="12"/>
      <c r="K34" s="12"/>
      <c r="L34" s="12"/>
      <c r="M34" s="12"/>
      <c r="N34" s="12"/>
      <c r="O34" s="12"/>
      <c r="P34" s="9"/>
      <c r="Q34" s="9"/>
      <c r="R34" s="9"/>
      <c r="S34" s="9"/>
    </row>
    <row r="35" spans="1:19" ht="12.75">
      <c r="A35" s="9">
        <v>3</v>
      </c>
      <c r="B35" s="9">
        <v>0.51652</v>
      </c>
      <c r="C35" s="9">
        <f>D35*(B35+0.938)</f>
        <v>1.1116584144421344</v>
      </c>
      <c r="D35" s="9">
        <f>SQRT(E35*E35-1)/E35</f>
        <v>0.7642785348033264</v>
      </c>
      <c r="E35" s="9">
        <f>(B35+0.938)/0.938</f>
        <v>1.5506609808102347</v>
      </c>
      <c r="F35" s="9">
        <f>SQRT(E35*E35-1)*E35</f>
        <v>1.8377455514550007</v>
      </c>
      <c r="G35" s="9">
        <f>(C35*1000000000/299800000)</f>
        <v>3.708000048172563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>
      <c r="A36" t="s">
        <v>18</v>
      </c>
      <c r="B36">
        <v>977.19495</v>
      </c>
      <c r="C36" t="s">
        <v>21</v>
      </c>
      <c r="D36">
        <v>0.41434</v>
      </c>
      <c r="E36" s="1" t="s">
        <v>4</v>
      </c>
      <c r="G36" s="1">
        <f>$D36</f>
        <v>0.41434</v>
      </c>
      <c r="H36" s="1">
        <f>$D37</f>
        <v>-0.09082</v>
      </c>
      <c r="I36" s="1">
        <f>$B42+$B36*$B40+$B37*$B41</f>
        <v>-17.255235833</v>
      </c>
      <c r="K36" s="1" t="s">
        <v>0</v>
      </c>
      <c r="M36" s="2" t="s">
        <v>0</v>
      </c>
      <c r="O36" s="5">
        <f>MINVERSE(G36:I38)</f>
        <v>2.5534889367698046</v>
      </c>
      <c r="P36" s="3">
        <f>INDEX(MINVERSE(G36:I38),1,2)</f>
        <v>0.8909937960559151</v>
      </c>
      <c r="Q36" s="4">
        <f>INDEX(MINVERSE(G36:I38),1,3)</f>
        <v>36.33647179643255</v>
      </c>
      <c r="S36" s="2" t="s">
        <v>4</v>
      </c>
    </row>
    <row r="37" spans="1:19" ht="23.25">
      <c r="A37" t="s">
        <v>17</v>
      </c>
      <c r="B37">
        <v>256.56799</v>
      </c>
      <c r="C37" t="s">
        <v>22</v>
      </c>
      <c r="D37">
        <v>-0.09082</v>
      </c>
      <c r="E37" s="1" t="s">
        <v>5</v>
      </c>
      <c r="F37" s="6" t="s">
        <v>6</v>
      </c>
      <c r="G37" s="1">
        <f>$D38</f>
        <v>-0.06511</v>
      </c>
      <c r="H37" s="1">
        <f>D39</f>
        <v>0.26028</v>
      </c>
      <c r="I37" s="1">
        <f>$B43+$B38*$B40+$B39*B41</f>
        <v>8.669624905</v>
      </c>
      <c r="J37" t="s">
        <v>7</v>
      </c>
      <c r="K37" s="1" t="s">
        <v>1</v>
      </c>
      <c r="M37" s="2" t="s">
        <v>1</v>
      </c>
      <c r="N37" s="6" t="s">
        <v>6</v>
      </c>
      <c r="O37" s="5">
        <f>INDEX(MINVERSE(G36:I38),2,1)</f>
        <v>0.6387646560361224</v>
      </c>
      <c r="P37" s="5">
        <f>INDEX(MINVERSE(G36:I38),2,2)</f>
        <v>4.0649016676702034</v>
      </c>
      <c r="Q37" s="5">
        <f>INDEX(MINVERSE(G36:I38),2,3)</f>
        <v>-24.219137952721205</v>
      </c>
      <c r="R37" s="6" t="s">
        <v>7</v>
      </c>
      <c r="S37" s="2" t="s">
        <v>5</v>
      </c>
    </row>
    <row r="38" spans="1:19" ht="13.5" thickBot="1">
      <c r="A38" t="s">
        <v>19</v>
      </c>
      <c r="B38">
        <v>-234.83499</v>
      </c>
      <c r="C38" t="s">
        <v>23</v>
      </c>
      <c r="D38">
        <v>-0.06511</v>
      </c>
      <c r="E38" s="1">
        <v>1</v>
      </c>
      <c r="G38" s="1">
        <v>0</v>
      </c>
      <c r="H38" s="1">
        <v>0</v>
      </c>
      <c r="I38" s="1">
        <v>1</v>
      </c>
      <c r="K38">
        <v>1</v>
      </c>
      <c r="M38" s="2">
        <v>1</v>
      </c>
      <c r="O38" s="5">
        <f>INDEX(MINVERSE(G36:I38),3,1)</f>
        <v>0</v>
      </c>
      <c r="P38" s="5">
        <f>INDEX(MINVERSE(G36:I38),3,2)</f>
        <v>0</v>
      </c>
      <c r="Q38" s="5">
        <f>INDEX(MINVERSE(G36:I38),3,3)</f>
        <v>1</v>
      </c>
      <c r="S38" s="2">
        <v>1</v>
      </c>
    </row>
    <row r="39" spans="1:10" ht="13.5" thickTop="1">
      <c r="A39" t="s">
        <v>20</v>
      </c>
      <c r="B39">
        <v>-398.75598</v>
      </c>
      <c r="C39" t="s">
        <v>24</v>
      </c>
      <c r="D39">
        <v>0.26028</v>
      </c>
      <c r="E39" s="22" t="s">
        <v>2</v>
      </c>
      <c r="F39" s="23" t="s">
        <v>3</v>
      </c>
      <c r="G39" s="23" t="s">
        <v>0</v>
      </c>
      <c r="H39" s="24" t="s">
        <v>1</v>
      </c>
      <c r="I39" s="10"/>
      <c r="J39" s="11"/>
    </row>
    <row r="40" spans="1:8" ht="12.75">
      <c r="A40" t="s">
        <v>16</v>
      </c>
      <c r="B40">
        <v>0.0029</v>
      </c>
      <c r="E40" s="25">
        <v>0</v>
      </c>
      <c r="F40" s="20">
        <v>0</v>
      </c>
      <c r="G40" s="21">
        <f>E40*O36+F40*P36+Q36</f>
        <v>36.33647179643255</v>
      </c>
      <c r="H40" s="26">
        <f>O37*E40+P37*F40+Q37</f>
        <v>-24.219137952721205</v>
      </c>
    </row>
    <row r="41" spans="1:8" ht="12.75">
      <c r="A41" t="s">
        <v>15</v>
      </c>
      <c r="B41">
        <v>-0.0412</v>
      </c>
      <c r="E41" s="25"/>
      <c r="F41" s="20"/>
      <c r="G41" s="21"/>
      <c r="H41" s="26"/>
    </row>
    <row r="42" spans="1:8" ht="13.5" thickBot="1">
      <c r="A42" t="s">
        <v>25</v>
      </c>
      <c r="B42">
        <v>-9.5185</v>
      </c>
      <c r="E42" s="27"/>
      <c r="F42" s="28"/>
      <c r="G42" s="29"/>
      <c r="H42" s="30"/>
    </row>
    <row r="43" spans="1:8" ht="13.5" thickTop="1">
      <c r="A43" t="s">
        <v>26</v>
      </c>
      <c r="B43">
        <v>-7.0781</v>
      </c>
      <c r="E43" s="16"/>
      <c r="F43" s="16"/>
      <c r="G43" s="17"/>
      <c r="H43" s="17"/>
    </row>
    <row r="45" spans="1:19" ht="12.75">
      <c r="A45" s="12" t="s">
        <v>8</v>
      </c>
      <c r="B45" s="12" t="s">
        <v>9</v>
      </c>
      <c r="C45" s="12" t="s">
        <v>10</v>
      </c>
      <c r="D45" s="12" t="s">
        <v>11</v>
      </c>
      <c r="E45" s="12" t="s">
        <v>12</v>
      </c>
      <c r="F45" s="12" t="s">
        <v>13</v>
      </c>
      <c r="G45" s="12" t="s">
        <v>14</v>
      </c>
      <c r="H45" s="12"/>
      <c r="I45" s="12"/>
      <c r="J45" s="12"/>
      <c r="K45" s="12"/>
      <c r="L45" s="12"/>
      <c r="M45" s="12"/>
      <c r="N45" s="12"/>
      <c r="O45" s="12"/>
      <c r="P45" s="9"/>
      <c r="Q45" s="9"/>
      <c r="R45" s="9"/>
      <c r="S45" s="9"/>
    </row>
    <row r="46" spans="1:19" ht="12.75">
      <c r="A46" s="9">
        <v>5</v>
      </c>
      <c r="B46" s="9">
        <v>0.73601</v>
      </c>
      <c r="C46" s="9">
        <f>D46*(B46+0.938)</f>
        <v>1.3865300141360086</v>
      </c>
      <c r="D46" s="9">
        <f>SQRT(E46*E46-1)/E46</f>
        <v>0.8282686567798332</v>
      </c>
      <c r="E46" s="9">
        <f>(B46+0.938)/0.938</f>
        <v>1.7846588486140726</v>
      </c>
      <c r="F46" s="9">
        <f>SQRT(E46*E46-1)*E46</f>
        <v>2.6380416402951203</v>
      </c>
      <c r="G46" s="9">
        <f>(C46*1000000000/299800000)</f>
        <v>4.624849947084752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75">
      <c r="A47" t="s">
        <v>18</v>
      </c>
      <c r="B47">
        <v>969.63195</v>
      </c>
      <c r="C47" t="s">
        <v>21</v>
      </c>
      <c r="D47">
        <v>0.32997</v>
      </c>
      <c r="E47" s="1" t="s">
        <v>4</v>
      </c>
      <c r="G47" s="1">
        <f>$D47</f>
        <v>0.32997</v>
      </c>
      <c r="H47" s="1">
        <f>$D48</f>
        <v>-0.07315</v>
      </c>
      <c r="I47" s="1">
        <f>$B53+$B47*$B51+$B48*$B52</f>
        <v>-13.537811417</v>
      </c>
      <c r="K47" s="1" t="s">
        <v>0</v>
      </c>
      <c r="M47" s="2" t="s">
        <v>0</v>
      </c>
      <c r="O47" s="5">
        <f>MINVERSE(G47:I49)</f>
        <v>3.2010001417522322</v>
      </c>
      <c r="P47" s="3">
        <f>INDEX(MINVERSE(G47:I49),1,2)</f>
        <v>1.083089691332512</v>
      </c>
      <c r="Q47" s="4">
        <f>INDEX(MINVERSE(G47:I49),1,3)</f>
        <v>35.30404382683318</v>
      </c>
      <c r="S47" s="2" t="s">
        <v>4</v>
      </c>
    </row>
    <row r="48" spans="1:19" ht="23.25">
      <c r="A48" t="s">
        <v>17</v>
      </c>
      <c r="B48">
        <v>253.72099</v>
      </c>
      <c r="C48" t="s">
        <v>22</v>
      </c>
      <c r="D48">
        <v>-0.07315</v>
      </c>
      <c r="E48" s="1" t="s">
        <v>5</v>
      </c>
      <c r="F48" s="6" t="s">
        <v>6</v>
      </c>
      <c r="G48" s="1">
        <f>$D49</f>
        <v>-0.05192</v>
      </c>
      <c r="H48" s="1">
        <f>D50</f>
        <v>0.21619</v>
      </c>
      <c r="I48" s="1">
        <f>$B54+$B49*$B51+$B50*B52</f>
        <v>7.414429758000001</v>
      </c>
      <c r="J48" t="s">
        <v>7</v>
      </c>
      <c r="K48" s="1" t="s">
        <v>1</v>
      </c>
      <c r="M48" s="2" t="s">
        <v>1</v>
      </c>
      <c r="N48" s="6" t="s">
        <v>6</v>
      </c>
      <c r="O48" s="5">
        <f>INDEX(MINVERSE(G47:I49),2,1)</f>
        <v>0.7687493749006702</v>
      </c>
      <c r="P48" s="5">
        <f>INDEX(MINVERSE(G47:I49),2,2)</f>
        <v>4.885674715638947</v>
      </c>
      <c r="Q48" s="5">
        <f>INDEX(MINVERSE(G47:I49),2,3)</f>
        <v>-25.817307935199697</v>
      </c>
      <c r="R48" s="6" t="s">
        <v>7</v>
      </c>
      <c r="S48" s="2" t="s">
        <v>5</v>
      </c>
    </row>
    <row r="49" spans="1:19" ht="13.5" thickBot="1">
      <c r="A49" t="s">
        <v>19</v>
      </c>
      <c r="B49">
        <v>-233.75799</v>
      </c>
      <c r="C49" t="s">
        <v>23</v>
      </c>
      <c r="D49">
        <v>-0.05192</v>
      </c>
      <c r="E49" s="1">
        <v>1</v>
      </c>
      <c r="G49" s="1">
        <v>0</v>
      </c>
      <c r="H49" s="1">
        <v>0</v>
      </c>
      <c r="I49" s="1">
        <v>1</v>
      </c>
      <c r="K49">
        <v>1</v>
      </c>
      <c r="M49" s="2">
        <v>1</v>
      </c>
      <c r="O49" s="5">
        <f>INDEX(MINVERSE(G47:I49),3,1)</f>
        <v>0</v>
      </c>
      <c r="P49" s="5">
        <f>INDEX(MINVERSE(G47:I49),3,2)</f>
        <v>0</v>
      </c>
      <c r="Q49" s="5">
        <f>INDEX(MINVERSE(G47:I49),3,3)</f>
        <v>1</v>
      </c>
      <c r="S49" s="2">
        <v>1</v>
      </c>
    </row>
    <row r="50" spans="1:10" ht="13.5" thickTop="1">
      <c r="A50" t="s">
        <v>20</v>
      </c>
      <c r="B50">
        <v>-396.73898</v>
      </c>
      <c r="C50" t="s">
        <v>24</v>
      </c>
      <c r="D50">
        <v>0.21619</v>
      </c>
      <c r="E50" s="22" t="s">
        <v>2</v>
      </c>
      <c r="F50" s="23" t="s">
        <v>3</v>
      </c>
      <c r="G50" s="23" t="s">
        <v>0</v>
      </c>
      <c r="H50" s="24" t="s">
        <v>1</v>
      </c>
      <c r="I50" s="10"/>
      <c r="J50" s="11"/>
    </row>
    <row r="51" spans="1:8" ht="12.75">
      <c r="A51" t="s">
        <v>16</v>
      </c>
      <c r="B51">
        <v>0.0064</v>
      </c>
      <c r="E51" s="25">
        <v>0</v>
      </c>
      <c r="F51" s="20">
        <v>0</v>
      </c>
      <c r="G51" s="21">
        <f>E51*O47+F51*P47+Q47</f>
        <v>35.30404382683318</v>
      </c>
      <c r="H51" s="26">
        <f>O48*E51+P48*F51+Q48</f>
        <v>-25.817307935199697</v>
      </c>
    </row>
    <row r="52" spans="1:8" ht="12.75">
      <c r="A52" t="s">
        <v>15</v>
      </c>
      <c r="B52">
        <v>-0.0403</v>
      </c>
      <c r="E52" s="25"/>
      <c r="F52" s="20"/>
      <c r="G52" s="21"/>
      <c r="H52" s="26"/>
    </row>
    <row r="53" spans="1:8" ht="13.5" thickBot="1">
      <c r="A53" t="s">
        <v>25</v>
      </c>
      <c r="B53">
        <v>-9.5185</v>
      </c>
      <c r="E53" s="27"/>
      <c r="F53" s="28"/>
      <c r="G53" s="29"/>
      <c r="H53" s="30"/>
    </row>
    <row r="54" spans="1:8" ht="13.5" thickTop="1">
      <c r="A54" t="s">
        <v>26</v>
      </c>
      <c r="B54">
        <v>-7.0781</v>
      </c>
      <c r="E54" s="16"/>
      <c r="F54" s="16"/>
      <c r="G54" s="17"/>
      <c r="H54" s="17"/>
    </row>
    <row r="56" spans="1:19" ht="12.75">
      <c r="A56" s="12" t="s">
        <v>8</v>
      </c>
      <c r="B56" s="12" t="s">
        <v>9</v>
      </c>
      <c r="C56" s="12" t="s">
        <v>10</v>
      </c>
      <c r="D56" s="12" t="s">
        <v>11</v>
      </c>
      <c r="E56" s="12" t="s">
        <v>12</v>
      </c>
      <c r="F56" s="12" t="s">
        <v>13</v>
      </c>
      <c r="G56" s="12" t="s">
        <v>14</v>
      </c>
      <c r="H56" s="12"/>
      <c r="I56" s="12"/>
      <c r="J56" s="12"/>
      <c r="K56" s="12"/>
      <c r="L56" s="12"/>
      <c r="M56" s="12"/>
      <c r="N56" s="12"/>
      <c r="O56" s="12"/>
      <c r="P56" s="9"/>
      <c r="Q56" s="9"/>
      <c r="R56" s="9"/>
      <c r="S56" s="9"/>
    </row>
    <row r="57" spans="1:19" ht="12.75">
      <c r="A57" s="9">
        <v>7</v>
      </c>
      <c r="B57" s="9">
        <v>1.07988</v>
      </c>
      <c r="C57" s="9">
        <f>D57*(B57+0.938)</f>
        <v>1.7866157097708504</v>
      </c>
      <c r="D57" s="9">
        <f>SQRT(E57*E57-1)/E57</f>
        <v>0.8853924464144798</v>
      </c>
      <c r="E57" s="9">
        <f>(B57+0.938)/0.938</f>
        <v>2.1512579957356075</v>
      </c>
      <c r="F57" s="9">
        <f>SQRT(E57*E57-1)*E57</f>
        <v>4.0975174103959375</v>
      </c>
      <c r="G57" s="9">
        <f>(C57*1000000000/299800000)</f>
        <v>5.959358604972817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75">
      <c r="A58" t="s">
        <v>18</v>
      </c>
      <c r="B58">
        <v>965.98295</v>
      </c>
      <c r="C58" t="s">
        <v>21</v>
      </c>
      <c r="D58">
        <v>0.25521</v>
      </c>
      <c r="E58" s="1" t="s">
        <v>4</v>
      </c>
      <c r="G58" s="1">
        <f>$D58</f>
        <v>0.25521</v>
      </c>
      <c r="H58" s="1">
        <f>$D59</f>
        <v>-0.05657</v>
      </c>
      <c r="I58" s="1">
        <f>$B64+$B58*$B62+$B59*$B63</f>
        <v>-9.878040200999997</v>
      </c>
      <c r="K58" s="1" t="s">
        <v>0</v>
      </c>
      <c r="M58" s="2" t="s">
        <v>0</v>
      </c>
      <c r="O58" s="5">
        <f>MINVERSE(G58:I60)</f>
        <v>4.132928867094799</v>
      </c>
      <c r="P58" s="3">
        <f>INDEX(MINVERSE(G58:I60),1,2)</f>
        <v>1.3674101416045905</v>
      </c>
      <c r="Q58" s="4">
        <f>INDEX(MINVERSE(G58:I60),1,3)</f>
        <v>32.36958571395124</v>
      </c>
      <c r="S58" s="2" t="s">
        <v>4</v>
      </c>
    </row>
    <row r="59" spans="1:19" ht="23.25">
      <c r="A59" t="s">
        <v>17</v>
      </c>
      <c r="B59">
        <v>251.84699</v>
      </c>
      <c r="C59" t="s">
        <v>22</v>
      </c>
      <c r="D59">
        <v>-0.05657</v>
      </c>
      <c r="E59" s="1" t="s">
        <v>5</v>
      </c>
      <c r="F59" s="6" t="s">
        <v>6</v>
      </c>
      <c r="G59" s="1">
        <f>$D60</f>
        <v>-0.04005</v>
      </c>
      <c r="H59" s="1">
        <f>D61</f>
        <v>0.17098</v>
      </c>
      <c r="I59" s="1">
        <f>$B65+$B60*$B62+$B61*B63</f>
        <v>6.183698310999999</v>
      </c>
      <c r="J59" t="s">
        <v>7</v>
      </c>
      <c r="K59" s="1" t="s">
        <v>1</v>
      </c>
      <c r="M59" s="2" t="s">
        <v>1</v>
      </c>
      <c r="N59" s="6" t="s">
        <v>6</v>
      </c>
      <c r="O59" s="5">
        <f>INDEX(MINVERSE(G58:I60),2,1)</f>
        <v>0.9680886719332481</v>
      </c>
      <c r="P59" s="5">
        <f>INDEX(MINVERSE(G58:I60),2,2)</f>
        <v>6.168936578379132</v>
      </c>
      <c r="Q59" s="5">
        <f>INDEX(MINVERSE(G58:I60),2,3)</f>
        <v>-28.584023880899824</v>
      </c>
      <c r="R59" s="6" t="s">
        <v>7</v>
      </c>
      <c r="S59" s="2" t="s">
        <v>5</v>
      </c>
    </row>
    <row r="60" spans="1:19" ht="13.5" thickBot="1">
      <c r="A60" t="s">
        <v>19</v>
      </c>
      <c r="B60">
        <v>-232.55199</v>
      </c>
      <c r="C60" t="s">
        <v>23</v>
      </c>
      <c r="D60">
        <v>-0.04005</v>
      </c>
      <c r="E60" s="1">
        <v>1</v>
      </c>
      <c r="G60" s="1">
        <v>0</v>
      </c>
      <c r="H60" s="1">
        <v>0</v>
      </c>
      <c r="I60" s="1">
        <v>1</v>
      </c>
      <c r="K60">
        <v>1</v>
      </c>
      <c r="M60" s="2">
        <v>1</v>
      </c>
      <c r="O60" s="5">
        <f>INDEX(MINVERSE(G58:I60),3,1)</f>
        <v>0</v>
      </c>
      <c r="P60" s="5">
        <f>INDEX(MINVERSE(G58:I60),3,2)</f>
        <v>0</v>
      </c>
      <c r="Q60" s="5">
        <f>INDEX(MINVERSE(G58:I60),3,3)</f>
        <v>1</v>
      </c>
      <c r="S60" s="2">
        <v>1</v>
      </c>
    </row>
    <row r="61" spans="1:10" ht="13.5" thickTop="1">
      <c r="A61" t="s">
        <v>20</v>
      </c>
      <c r="B61">
        <v>-395.02698</v>
      </c>
      <c r="C61" t="s">
        <v>24</v>
      </c>
      <c r="D61">
        <v>0.17098</v>
      </c>
      <c r="E61" s="22" t="s">
        <v>2</v>
      </c>
      <c r="F61" s="23" t="s">
        <v>3</v>
      </c>
      <c r="G61" s="23" t="s">
        <v>0</v>
      </c>
      <c r="H61" s="24" t="s">
        <v>1</v>
      </c>
      <c r="I61" s="10"/>
      <c r="J61" s="11"/>
    </row>
    <row r="62" spans="1:8" ht="12.75">
      <c r="A62" t="s">
        <v>16</v>
      </c>
      <c r="B62">
        <v>0.0099</v>
      </c>
      <c r="E62" s="25">
        <v>0</v>
      </c>
      <c r="F62" s="20">
        <v>0</v>
      </c>
      <c r="G62" s="21">
        <f>E62*O58+F62*P58+Q58</f>
        <v>32.36958571395124</v>
      </c>
      <c r="H62" s="26">
        <f>O59*E62+P59*F62+Q59</f>
        <v>-28.584023880899824</v>
      </c>
    </row>
    <row r="63" spans="1:8" ht="12.75">
      <c r="A63" t="s">
        <v>15</v>
      </c>
      <c r="B63">
        <v>-0.0394</v>
      </c>
      <c r="E63" s="25"/>
      <c r="F63" s="20"/>
      <c r="G63" s="21"/>
      <c r="H63" s="26"/>
    </row>
    <row r="64" spans="1:8" ht="13.5" thickBot="1">
      <c r="A64" t="s">
        <v>25</v>
      </c>
      <c r="B64">
        <v>-9.5185</v>
      </c>
      <c r="E64" s="27"/>
      <c r="F64" s="28"/>
      <c r="G64" s="29"/>
      <c r="H64" s="30"/>
    </row>
    <row r="65" spans="1:8" ht="13.5" thickTop="1">
      <c r="A65" t="s">
        <v>26</v>
      </c>
      <c r="B65">
        <v>-7.0781</v>
      </c>
      <c r="E65" s="16"/>
      <c r="F65" s="16"/>
      <c r="G65" s="17"/>
      <c r="H65" s="17"/>
    </row>
    <row r="66" spans="1:19" ht="12.75">
      <c r="A66" s="12" t="s">
        <v>8</v>
      </c>
      <c r="B66" s="12" t="s">
        <v>9</v>
      </c>
      <c r="C66" s="12" t="s">
        <v>10</v>
      </c>
      <c r="D66" s="12" t="s">
        <v>11</v>
      </c>
      <c r="E66" s="12" t="s">
        <v>12</v>
      </c>
      <c r="F66" s="12" t="s">
        <v>13</v>
      </c>
      <c r="G66" s="12" t="s">
        <v>14</v>
      </c>
      <c r="H66" s="12"/>
      <c r="I66" s="12"/>
      <c r="J66" s="12"/>
      <c r="K66" s="12"/>
      <c r="L66" s="12"/>
      <c r="M66" s="12"/>
      <c r="N66" s="12"/>
      <c r="O66" s="19"/>
      <c r="P66" s="9"/>
      <c r="Q66" s="9"/>
      <c r="R66" s="9"/>
      <c r="S66" s="9"/>
    </row>
    <row r="67" spans="1:19" ht="12.75">
      <c r="A67" s="9">
        <v>9</v>
      </c>
      <c r="B67" s="9">
        <v>1.54384</v>
      </c>
      <c r="C67" s="9">
        <f>D67*(B67+0.938)</f>
        <v>2.2977566854651954</v>
      </c>
      <c r="D67" s="9">
        <f>SQRT(E67*E67-1)/E67</f>
        <v>0.9258278879642504</v>
      </c>
      <c r="E67" s="9">
        <f>(B67+0.938)/0.938</f>
        <v>2.6458848614072497</v>
      </c>
      <c r="F67" s="9">
        <f>SQRT(E67*E67-1)*E67</f>
        <v>6.481449498155287</v>
      </c>
      <c r="G67" s="9">
        <f>(C67*1000000000/299800000)</f>
        <v>7.664298483873233</v>
      </c>
      <c r="H67" s="9"/>
      <c r="I67" s="9"/>
      <c r="J67" s="9"/>
      <c r="K67" s="9"/>
      <c r="L67" s="9"/>
      <c r="M67" s="9"/>
      <c r="N67" s="9"/>
      <c r="O67" s="19"/>
      <c r="P67" s="9"/>
      <c r="Q67" s="9"/>
      <c r="R67" s="9"/>
      <c r="S67" s="9"/>
    </row>
    <row r="68" spans="1:19" ht="12.75">
      <c r="A68" t="s">
        <v>18</v>
      </c>
      <c r="B68">
        <v>961.83695</v>
      </c>
      <c r="C68" t="s">
        <v>21</v>
      </c>
      <c r="D68">
        <v>0.19765</v>
      </c>
      <c r="E68" s="1" t="s">
        <v>4</v>
      </c>
      <c r="G68" s="1">
        <f>$D68</f>
        <v>0.19765</v>
      </c>
      <c r="H68" s="1">
        <f>$D69</f>
        <v>-0.04357</v>
      </c>
      <c r="I68" s="1">
        <f>$B74+$B68*$B72+$B69*$B73</f>
        <v>-6.178050888</v>
      </c>
      <c r="K68" s="1" t="s">
        <v>0</v>
      </c>
      <c r="M68" s="2" t="s">
        <v>0</v>
      </c>
      <c r="O68" s="5">
        <f>MINVERSE(G68:I70)</f>
        <v>5.331318557772914</v>
      </c>
      <c r="P68" s="3">
        <f>INDEX(MINVERSE(G68:I70),1,2)</f>
        <v>1.7345097786900079</v>
      </c>
      <c r="Q68" s="4">
        <f>INDEX(MINVERSE(G68:I70),1,3)</f>
        <v>24.540662677962715</v>
      </c>
      <c r="S68" s="2" t="s">
        <v>4</v>
      </c>
    </row>
    <row r="69" spans="1:19" ht="23.25">
      <c r="A69" t="s">
        <v>17</v>
      </c>
      <c r="B69">
        <v>249.95199</v>
      </c>
      <c r="C69" t="s">
        <v>22</v>
      </c>
      <c r="D69">
        <v>-0.04357</v>
      </c>
      <c r="E69" s="1" t="s">
        <v>5</v>
      </c>
      <c r="F69" s="6" t="s">
        <v>6</v>
      </c>
      <c r="G69" s="1">
        <f>$D70</f>
        <v>-0.03098</v>
      </c>
      <c r="H69" s="1">
        <f>D71</f>
        <v>0.13392</v>
      </c>
      <c r="I69" s="1">
        <f>$B75+$B70*$B72+$B71*B73</f>
        <v>4.840845969999998</v>
      </c>
      <c r="J69" t="s">
        <v>7</v>
      </c>
      <c r="K69" s="1" t="s">
        <v>1</v>
      </c>
      <c r="M69" s="2" t="s">
        <v>1</v>
      </c>
      <c r="N69" s="6" t="s">
        <v>6</v>
      </c>
      <c r="O69" s="5">
        <f>INDEX(MINVERSE(G68:I70),2,1)</f>
        <v>1.2333053234752456</v>
      </c>
      <c r="P69" s="5">
        <f>INDEX(MINVERSE(G68:I70),2,2)</f>
        <v>7.868392420428737</v>
      </c>
      <c r="Q69" s="5">
        <f>INDEX(MINVERSE(G68:I70),2,3)</f>
        <v>-30.470252689939617</v>
      </c>
      <c r="R69" s="6" t="s">
        <v>7</v>
      </c>
      <c r="S69" s="2" t="s">
        <v>5</v>
      </c>
    </row>
    <row r="70" spans="1:19" ht="13.5" thickBot="1">
      <c r="A70" t="s">
        <v>19</v>
      </c>
      <c r="B70">
        <v>-231.41699</v>
      </c>
      <c r="C70" t="s">
        <v>23</v>
      </c>
      <c r="D70">
        <v>-0.03098</v>
      </c>
      <c r="E70" s="1">
        <v>1</v>
      </c>
      <c r="G70" s="1">
        <v>0</v>
      </c>
      <c r="H70" s="1">
        <v>0</v>
      </c>
      <c r="I70" s="1">
        <v>1</v>
      </c>
      <c r="K70">
        <v>1</v>
      </c>
      <c r="M70" s="2">
        <v>1</v>
      </c>
      <c r="O70" s="5">
        <f>INDEX(MINVERSE(G68:I70),3,1)</f>
        <v>0</v>
      </c>
      <c r="P70" s="5">
        <f>INDEX(MINVERSE(G68:I70),3,2)</f>
        <v>0</v>
      </c>
      <c r="Q70" s="5">
        <f>INDEX(MINVERSE(G68:I70),3,3)</f>
        <v>1</v>
      </c>
      <c r="S70" s="2">
        <v>1</v>
      </c>
    </row>
    <row r="71" spans="1:10" ht="13.5" thickTop="1">
      <c r="A71" t="s">
        <v>20</v>
      </c>
      <c r="B71">
        <v>-393.19198</v>
      </c>
      <c r="C71" t="s">
        <v>24</v>
      </c>
      <c r="D71">
        <v>0.13392</v>
      </c>
      <c r="E71" s="22" t="s">
        <v>2</v>
      </c>
      <c r="F71" s="23" t="s">
        <v>3</v>
      </c>
      <c r="G71" s="23" t="s">
        <v>0</v>
      </c>
      <c r="H71" s="24" t="s">
        <v>1</v>
      </c>
      <c r="I71" s="10"/>
      <c r="J71" s="11"/>
    </row>
    <row r="72" spans="1:8" ht="12.75">
      <c r="A72" t="s">
        <v>16</v>
      </c>
      <c r="B72">
        <v>0.0134</v>
      </c>
      <c r="E72" s="25">
        <v>0</v>
      </c>
      <c r="F72" s="20">
        <v>0</v>
      </c>
      <c r="G72" s="21">
        <f>E72*O68+F72*P68+Q68</f>
        <v>24.540662677962715</v>
      </c>
      <c r="H72" s="26">
        <f>O69*E72+P69*F72+Q69</f>
        <v>-30.470252689939617</v>
      </c>
    </row>
    <row r="73" spans="1:8" ht="12.75">
      <c r="A73" t="s">
        <v>15</v>
      </c>
      <c r="B73">
        <v>-0.0382</v>
      </c>
      <c r="E73" s="25"/>
      <c r="F73" s="20"/>
      <c r="G73" s="21"/>
      <c r="H73" s="26"/>
    </row>
    <row r="74" spans="1:8" ht="13.5" thickBot="1">
      <c r="A74" t="s">
        <v>25</v>
      </c>
      <c r="B74">
        <v>-9.5185</v>
      </c>
      <c r="E74" s="27"/>
      <c r="F74" s="28"/>
      <c r="G74" s="29"/>
      <c r="H74" s="30"/>
    </row>
    <row r="75" spans="1:8" ht="13.5" thickTop="1">
      <c r="A75" t="s">
        <v>26</v>
      </c>
      <c r="B75">
        <v>-7.0781</v>
      </c>
      <c r="E75" s="16"/>
      <c r="F75" s="16"/>
      <c r="G75" s="17"/>
      <c r="H75" s="17"/>
    </row>
    <row r="76" spans="1:19" ht="12.75">
      <c r="A76" s="12" t="s">
        <v>8</v>
      </c>
      <c r="B76" s="12" t="s">
        <v>9</v>
      </c>
      <c r="C76" s="12" t="s">
        <v>10</v>
      </c>
      <c r="D76" s="12" t="s">
        <v>11</v>
      </c>
      <c r="E76" s="12" t="s">
        <v>12</v>
      </c>
      <c r="F76" s="12" t="s">
        <v>13</v>
      </c>
      <c r="G76" s="12" t="s">
        <v>14</v>
      </c>
      <c r="H76" s="12"/>
      <c r="I76" s="12"/>
      <c r="J76" s="12"/>
      <c r="K76" s="12"/>
      <c r="L76" s="12"/>
      <c r="M76" s="12"/>
      <c r="N76" s="12"/>
      <c r="O76" s="19"/>
      <c r="P76" s="9"/>
      <c r="Q76" s="9"/>
      <c r="R76" s="9"/>
      <c r="S76" s="9"/>
    </row>
    <row r="77" spans="1:19" ht="12.75">
      <c r="A77" s="9">
        <v>11</v>
      </c>
      <c r="B77" s="9">
        <v>2.11169</v>
      </c>
      <c r="C77" s="9">
        <f>D77*(B77+0.938)</f>
        <v>2.901855457478887</v>
      </c>
      <c r="D77" s="9">
        <f>SQRT(E77*E77-1)/E77</f>
        <v>0.9515247311952648</v>
      </c>
      <c r="E77" s="9">
        <f>(B77+0.938)/0.938</f>
        <v>3.251268656716418</v>
      </c>
      <c r="F77" s="9">
        <f>SQRT(E77*E77-1)*E77</f>
        <v>10.058328033286342</v>
      </c>
      <c r="G77" s="9">
        <f>(C77*1000000000/299800000)</f>
        <v>9.679304394525975</v>
      </c>
      <c r="H77" s="9"/>
      <c r="I77" s="9"/>
      <c r="J77" s="9"/>
      <c r="K77" s="9"/>
      <c r="L77" s="9"/>
      <c r="M77" s="9"/>
      <c r="N77" s="9"/>
      <c r="O77" s="19"/>
      <c r="P77" s="9"/>
      <c r="Q77" s="9"/>
      <c r="R77" s="9"/>
      <c r="S77" s="9"/>
    </row>
    <row r="78" spans="1:19" ht="12.75">
      <c r="A78" t="s">
        <v>18</v>
      </c>
      <c r="B78">
        <v>960.41595</v>
      </c>
      <c r="C78" t="s">
        <v>21</v>
      </c>
      <c r="D78">
        <v>0.15627</v>
      </c>
      <c r="E78" s="1" t="s">
        <v>4</v>
      </c>
      <c r="G78" s="1">
        <f>$D78</f>
        <v>0.15627</v>
      </c>
      <c r="H78" s="1">
        <f>$D79</f>
        <v>-0.03422</v>
      </c>
      <c r="I78" s="1">
        <f>$B84+$B78*$B82+$B79*$B83</f>
        <v>-3.543269822000001</v>
      </c>
      <c r="K78" s="1" t="s">
        <v>0</v>
      </c>
      <c r="M78" s="2" t="s">
        <v>0</v>
      </c>
      <c r="O78" s="5">
        <f>MINVERSE(G78:I80)</f>
        <v>6.739902534043181</v>
      </c>
      <c r="P78" s="3">
        <f>INDEX(MINVERSE(G78:I80),1,2)</f>
        <v>2.1750232432568626</v>
      </c>
      <c r="Q78" s="4">
        <f>INDEX(MINVERSE(G78:I80),1,3)</f>
        <v>15.422097125123948</v>
      </c>
      <c r="S78" s="2" t="s">
        <v>4</v>
      </c>
    </row>
    <row r="79" spans="1:19" ht="23.25">
      <c r="A79" t="s">
        <v>17</v>
      </c>
      <c r="B79">
        <v>249.20599</v>
      </c>
      <c r="C79" t="s">
        <v>22</v>
      </c>
      <c r="D79">
        <v>-0.03422</v>
      </c>
      <c r="E79" s="1" t="s">
        <v>5</v>
      </c>
      <c r="F79" s="6" t="s">
        <v>6</v>
      </c>
      <c r="G79" s="1">
        <f>$D80</f>
        <v>-0.02448</v>
      </c>
      <c r="H79" s="1">
        <f>D81</f>
        <v>0.10604</v>
      </c>
      <c r="I79" s="1">
        <f>$B85+$B80*$B82+$B81*B83</f>
        <v>3.889244012999999</v>
      </c>
      <c r="J79" t="s">
        <v>7</v>
      </c>
      <c r="K79" s="1" t="s">
        <v>1</v>
      </c>
      <c r="M79" s="2" t="s">
        <v>1</v>
      </c>
      <c r="N79" s="6" t="s">
        <v>6</v>
      </c>
      <c r="O79" s="5">
        <f>INDEX(MINVERSE(G78:I80),2,1)</f>
        <v>1.5559488309447105</v>
      </c>
      <c r="P79" s="5">
        <f>INDEX(MINVERSE(G78:I80),2,2)</f>
        <v>9.932521397537986</v>
      </c>
      <c r="Q79" s="5">
        <f>INDEX(MINVERSE(G78:I80),2,3)</f>
        <v>-33.116852842106425</v>
      </c>
      <c r="R79" s="6" t="s">
        <v>7</v>
      </c>
      <c r="S79" s="2" t="s">
        <v>5</v>
      </c>
    </row>
    <row r="80" spans="1:19" ht="13.5" thickBot="1">
      <c r="A80" t="s">
        <v>19</v>
      </c>
      <c r="B80">
        <v>-230.93699</v>
      </c>
      <c r="C80" t="s">
        <v>23</v>
      </c>
      <c r="D80">
        <v>-0.02448</v>
      </c>
      <c r="E80" s="1">
        <v>1</v>
      </c>
      <c r="G80" s="1">
        <v>0</v>
      </c>
      <c r="H80" s="1">
        <v>0</v>
      </c>
      <c r="I80" s="1">
        <v>1</v>
      </c>
      <c r="K80">
        <v>1</v>
      </c>
      <c r="M80" s="2">
        <v>1</v>
      </c>
      <c r="O80" s="5">
        <f>INDEX(MINVERSE(G78:I80),3,1)</f>
        <v>0</v>
      </c>
      <c r="P80" s="5">
        <f>INDEX(MINVERSE(G78:I80),3,2)</f>
        <v>0</v>
      </c>
      <c r="Q80" s="5">
        <f>INDEX(MINVERSE(G78:I80),3,3)</f>
        <v>1</v>
      </c>
      <c r="S80" s="2">
        <v>1</v>
      </c>
    </row>
    <row r="81" spans="1:10" ht="13.5" thickTop="1">
      <c r="A81" t="s">
        <v>20</v>
      </c>
      <c r="B81">
        <v>-392.47298</v>
      </c>
      <c r="C81" t="s">
        <v>24</v>
      </c>
      <c r="D81">
        <v>0.10604</v>
      </c>
      <c r="E81" s="22" t="s">
        <v>2</v>
      </c>
      <c r="F81" s="23" t="s">
        <v>3</v>
      </c>
      <c r="G81" s="23" t="s">
        <v>0</v>
      </c>
      <c r="H81" s="24" t="s">
        <v>1</v>
      </c>
      <c r="I81" s="10"/>
      <c r="J81" s="11"/>
    </row>
    <row r="82" spans="1:8" ht="12.75">
      <c r="A82" t="s">
        <v>16</v>
      </c>
      <c r="B82">
        <v>0.0159</v>
      </c>
      <c r="E82" s="25">
        <v>0</v>
      </c>
      <c r="F82" s="20">
        <v>0</v>
      </c>
      <c r="G82" s="21">
        <f>E82*O78+F82*P78+Q78</f>
        <v>15.422097125123948</v>
      </c>
      <c r="H82" s="26">
        <f>O79*E82+P79*F82+Q79</f>
        <v>-33.116852842106425</v>
      </c>
    </row>
    <row r="83" spans="1:8" ht="12.75">
      <c r="A83" t="s">
        <v>15</v>
      </c>
      <c r="B83">
        <v>-0.0373</v>
      </c>
      <c r="E83" s="25"/>
      <c r="F83" s="20"/>
      <c r="G83" s="21"/>
      <c r="H83" s="26"/>
    </row>
    <row r="84" spans="1:8" ht="13.5" thickBot="1">
      <c r="A84" t="s">
        <v>25</v>
      </c>
      <c r="B84">
        <v>-9.5185</v>
      </c>
      <c r="E84" s="27"/>
      <c r="F84" s="28"/>
      <c r="G84" s="29"/>
      <c r="H84" s="30"/>
    </row>
    <row r="85" spans="1:8" ht="13.5" thickTop="1">
      <c r="A85" t="s">
        <v>26</v>
      </c>
      <c r="B85">
        <v>-7.0781</v>
      </c>
      <c r="E85" s="16"/>
      <c r="F85" s="16"/>
      <c r="G85" s="17"/>
      <c r="H85" s="17"/>
    </row>
    <row r="86" spans="1:19" ht="12.75">
      <c r="A86" s="12" t="s">
        <v>8</v>
      </c>
      <c r="B86" s="12" t="s">
        <v>9</v>
      </c>
      <c r="C86" s="12" t="s">
        <v>10</v>
      </c>
      <c r="D86" s="12" t="s">
        <v>11</v>
      </c>
      <c r="E86" s="12" t="s">
        <v>12</v>
      </c>
      <c r="F86" s="12" t="s">
        <v>13</v>
      </c>
      <c r="G86" s="12" t="s">
        <v>14</v>
      </c>
      <c r="H86" s="12"/>
      <c r="I86" s="12"/>
      <c r="J86" s="12"/>
      <c r="K86" s="12"/>
      <c r="L86" s="12"/>
      <c r="M86" s="12"/>
      <c r="N86" s="12"/>
      <c r="O86" s="19"/>
      <c r="P86" s="9"/>
      <c r="Q86" s="9"/>
      <c r="R86" s="9"/>
      <c r="S86" s="9"/>
    </row>
    <row r="87" spans="1:19" ht="12.75">
      <c r="A87" s="9">
        <v>13</v>
      </c>
      <c r="B87" s="9">
        <v>2.76041</v>
      </c>
      <c r="C87" s="9">
        <f>D87*(B87+0.938)</f>
        <v>3.5774841059185714</v>
      </c>
      <c r="D87" s="9">
        <f>SQRT(E87*E87-1)/E87</f>
        <v>0.9673032751692137</v>
      </c>
      <c r="E87" s="9">
        <f>(B87+0.938)/0.938</f>
        <v>3.942867803837953</v>
      </c>
      <c r="F87" s="9">
        <f>SQRT(E87*E87-1)*E87</f>
        <v>15.037896481842582</v>
      </c>
      <c r="G87" s="9">
        <f>(C87*1000000000/299800000)</f>
        <v>11.932902287920518</v>
      </c>
      <c r="H87" s="9"/>
      <c r="I87" s="9"/>
      <c r="J87" s="9"/>
      <c r="K87" s="9"/>
      <c r="L87" s="9"/>
      <c r="M87" s="9"/>
      <c r="N87" s="9"/>
      <c r="O87" s="19"/>
      <c r="P87" s="9"/>
      <c r="Q87" s="9"/>
      <c r="R87" s="9"/>
      <c r="S87" s="9"/>
    </row>
    <row r="88" spans="1:19" ht="12.75">
      <c r="A88" t="s">
        <v>18</v>
      </c>
      <c r="B88">
        <v>960.17095</v>
      </c>
      <c r="C88" t="s">
        <v>21</v>
      </c>
      <c r="D88">
        <v>0.12672</v>
      </c>
      <c r="E88" s="1" t="s">
        <v>4</v>
      </c>
      <c r="G88" s="1">
        <f>$D88</f>
        <v>0.12672</v>
      </c>
      <c r="H88" s="1">
        <f>$D89</f>
        <v>-0.02753</v>
      </c>
      <c r="I88" s="1">
        <f>$B94+$B88*$B92+$B89*$B93</f>
        <v>-2.7137166639999997</v>
      </c>
      <c r="K88" s="1" t="s">
        <v>0</v>
      </c>
      <c r="M88" s="2" t="s">
        <v>0</v>
      </c>
      <c r="O88" s="5">
        <f>MINVERSE(G88:I90)</f>
        <v>8.308339498679524</v>
      </c>
      <c r="P88" s="3">
        <f>INDEX(MINVERSE(G88:I90),1,2)</f>
        <v>2.6683222864984515</v>
      </c>
      <c r="Q88" s="4">
        <f>INDEX(MINVERSE(G88:I90),1,3)</f>
        <v>12.902725466432038</v>
      </c>
      <c r="S88" s="2" t="s">
        <v>4</v>
      </c>
    </row>
    <row r="89" spans="1:19" ht="23.25">
      <c r="A89" t="s">
        <v>17</v>
      </c>
      <c r="B89">
        <v>248.78899</v>
      </c>
      <c r="C89" t="s">
        <v>22</v>
      </c>
      <c r="D89">
        <v>-0.02753</v>
      </c>
      <c r="E89" s="1" t="s">
        <v>5</v>
      </c>
      <c r="F89" s="6" t="s">
        <v>6</v>
      </c>
      <c r="G89" s="1">
        <f>$D90</f>
        <v>-0.0198</v>
      </c>
      <c r="H89" s="1">
        <f>D91</f>
        <v>0.08572</v>
      </c>
      <c r="I89" s="1">
        <f>$B95+$B90*$B92+$B91*B93</f>
        <v>3.6141638250000003</v>
      </c>
      <c r="J89" t="s">
        <v>7</v>
      </c>
      <c r="K89" s="1" t="s">
        <v>1</v>
      </c>
      <c r="M89" s="2" t="s">
        <v>1</v>
      </c>
      <c r="N89" s="6" t="s">
        <v>6</v>
      </c>
      <c r="O89" s="5">
        <f>INDEX(MINVERSE(G88:I90),2,1)</f>
        <v>1.9190984842960168</v>
      </c>
      <c r="P89" s="5">
        <f>INDEX(MINVERSE(G88:I90),2,2)</f>
        <v>12.282230299494508</v>
      </c>
      <c r="Q89" s="5">
        <f>INDEX(MINVERSE(G88:I90),2,3)</f>
        <v>-39.18210290206073</v>
      </c>
      <c r="R89" s="6" t="s">
        <v>7</v>
      </c>
      <c r="S89" s="2" t="s">
        <v>5</v>
      </c>
    </row>
    <row r="90" spans="1:19" ht="13.5" thickBot="1">
      <c r="A90" t="s">
        <v>19</v>
      </c>
      <c r="B90">
        <v>-230.41499</v>
      </c>
      <c r="C90" t="s">
        <v>23</v>
      </c>
      <c r="D90">
        <v>-0.0198</v>
      </c>
      <c r="E90" s="1">
        <v>1</v>
      </c>
      <c r="G90" s="1">
        <v>0</v>
      </c>
      <c r="H90" s="1">
        <v>0</v>
      </c>
      <c r="I90" s="1">
        <v>1</v>
      </c>
      <c r="K90">
        <v>1</v>
      </c>
      <c r="M90" s="2">
        <v>1</v>
      </c>
      <c r="O90" s="5">
        <f>INDEX(MINVERSE(G88:I90),3,1)</f>
        <v>0</v>
      </c>
      <c r="P90" s="5">
        <f>INDEX(MINVERSE(G88:I90),3,2)</f>
        <v>0</v>
      </c>
      <c r="Q90" s="5">
        <f>INDEX(MINVERSE(G88:I90),3,3)</f>
        <v>1</v>
      </c>
      <c r="S90" s="2">
        <v>1</v>
      </c>
    </row>
    <row r="91" spans="1:10" ht="13.5" thickTop="1">
      <c r="A91" t="s">
        <v>20</v>
      </c>
      <c r="B91">
        <v>-391.91898</v>
      </c>
      <c r="C91" t="s">
        <v>24</v>
      </c>
      <c r="D91">
        <v>0.08572</v>
      </c>
      <c r="E91" s="22" t="s">
        <v>2</v>
      </c>
      <c r="F91" s="23" t="s">
        <v>3</v>
      </c>
      <c r="G91" s="23" t="s">
        <v>0</v>
      </c>
      <c r="H91" s="24" t="s">
        <v>1</v>
      </c>
      <c r="I91" s="10"/>
      <c r="J91" s="11"/>
    </row>
    <row r="92" spans="1:8" ht="12.75">
      <c r="A92" t="s">
        <v>16</v>
      </c>
      <c r="B92">
        <v>0.0167</v>
      </c>
      <c r="E92" s="25">
        <v>0</v>
      </c>
      <c r="F92" s="20">
        <v>0</v>
      </c>
      <c r="G92" s="21">
        <f>E92*O88+F92*P88+Q88</f>
        <v>12.902725466432038</v>
      </c>
      <c r="H92" s="26">
        <f>O89*E92+P89*F92+Q89</f>
        <v>-39.18210290206073</v>
      </c>
    </row>
    <row r="93" spans="1:8" ht="12.75">
      <c r="A93" t="s">
        <v>15</v>
      </c>
      <c r="B93">
        <v>-0.0371</v>
      </c>
      <c r="E93" s="25"/>
      <c r="F93" s="20"/>
      <c r="G93" s="21"/>
      <c r="H93" s="26"/>
    </row>
    <row r="94" spans="1:8" ht="13.5" thickBot="1">
      <c r="A94" t="s">
        <v>25</v>
      </c>
      <c r="B94">
        <v>-9.5185</v>
      </c>
      <c r="E94" s="27"/>
      <c r="F94" s="28"/>
      <c r="G94" s="29"/>
      <c r="H94" s="30"/>
    </row>
    <row r="95" spans="1:8" ht="13.5" thickTop="1">
      <c r="A95" t="s">
        <v>26</v>
      </c>
      <c r="B95">
        <v>-7.0781</v>
      </c>
      <c r="E95" s="16"/>
      <c r="F95" s="16"/>
      <c r="G95" s="17"/>
      <c r="H95" s="17"/>
    </row>
    <row r="96" spans="1:19" ht="12.75">
      <c r="A96" s="12" t="s">
        <v>8</v>
      </c>
      <c r="B96" s="12" t="s">
        <v>9</v>
      </c>
      <c r="C96" s="12" t="s">
        <v>10</v>
      </c>
      <c r="D96" s="12" t="s">
        <v>11</v>
      </c>
      <c r="E96" s="12" t="s">
        <v>12</v>
      </c>
      <c r="F96" s="12" t="s">
        <v>13</v>
      </c>
      <c r="G96" s="12" t="s">
        <v>14</v>
      </c>
      <c r="H96" s="12"/>
      <c r="I96" s="12"/>
      <c r="J96" s="12"/>
      <c r="K96" s="12"/>
      <c r="L96" s="12"/>
      <c r="M96" s="12"/>
      <c r="N96" s="12"/>
      <c r="O96" s="19"/>
      <c r="P96" s="9"/>
      <c r="Q96" s="9"/>
      <c r="R96" s="9"/>
      <c r="S96" s="9"/>
    </row>
    <row r="97" spans="1:19" ht="12.75">
      <c r="A97" s="9">
        <v>15</v>
      </c>
      <c r="B97" s="9">
        <v>3.46383</v>
      </c>
      <c r="C97" s="9">
        <f>D97*(B97+0.938)</f>
        <v>4.300728234717931</v>
      </c>
      <c r="D97" s="9">
        <f>SQRT(E97*E97-1)/E97</f>
        <v>0.9770318787226971</v>
      </c>
      <c r="E97" s="9">
        <f>(B97+0.938)/0.938</f>
        <v>4.692782515991472</v>
      </c>
      <c r="F97" s="9">
        <f>SQRT(E97*E97-1)*E97</f>
        <v>21.51639900417396</v>
      </c>
      <c r="G97" s="9">
        <f>(C97*1000000000/299800000)</f>
        <v>14.345324331947735</v>
      </c>
      <c r="H97" s="9"/>
      <c r="I97" s="9"/>
      <c r="J97" s="9"/>
      <c r="K97" s="9"/>
      <c r="L97" s="9"/>
      <c r="M97" s="9"/>
      <c r="N97" s="9"/>
      <c r="O97" s="19"/>
      <c r="P97" s="9"/>
      <c r="Q97" s="9"/>
      <c r="R97" s="9"/>
      <c r="S97" s="9"/>
    </row>
    <row r="98" spans="1:19" ht="12.75">
      <c r="A98" t="s">
        <v>18</v>
      </c>
      <c r="B98">
        <v>958.01995</v>
      </c>
      <c r="C98" t="s">
        <v>21</v>
      </c>
      <c r="D98">
        <v>0.10522</v>
      </c>
      <c r="E98" s="1" t="s">
        <v>4</v>
      </c>
      <c r="G98" s="1">
        <f>$D98</f>
        <v>0.10522</v>
      </c>
      <c r="H98" s="1">
        <f>$D99</f>
        <v>-0.02265</v>
      </c>
      <c r="I98" s="1">
        <f>$B104+$B98*$B102+$B99*$B103</f>
        <v>-1.5505972240000006</v>
      </c>
      <c r="K98" s="1" t="s">
        <v>0</v>
      </c>
      <c r="M98" s="2" t="s">
        <v>0</v>
      </c>
      <c r="O98" s="5">
        <f>MINVERSE(G98:I100)</f>
        <v>10.000373217647981</v>
      </c>
      <c r="P98" s="3">
        <f>INDEX(MINVERSE(G98:I100),1,2)</f>
        <v>3.1911588247355134</v>
      </c>
      <c r="Q98" s="4">
        <f>INDEX(MINVERSE(G98:I100),1,3)</f>
        <v>4.975923924164201</v>
      </c>
      <c r="S98" s="2" t="s">
        <v>4</v>
      </c>
    </row>
    <row r="99" spans="1:19" ht="23.25">
      <c r="A99" t="s">
        <v>17</v>
      </c>
      <c r="B99">
        <v>247.45699</v>
      </c>
      <c r="C99" t="s">
        <v>22</v>
      </c>
      <c r="D99">
        <v>-0.02265</v>
      </c>
      <c r="E99" s="1" t="s">
        <v>5</v>
      </c>
      <c r="F99" s="6" t="s">
        <v>6</v>
      </c>
      <c r="G99" s="1">
        <f>$D100</f>
        <v>-0.01637</v>
      </c>
      <c r="H99" s="1">
        <f>D101</f>
        <v>0.07098</v>
      </c>
      <c r="I99" s="1">
        <f>$B105+$B100*$B102+$B101*B103</f>
        <v>3.2999382370000028</v>
      </c>
      <c r="J99" t="s">
        <v>7</v>
      </c>
      <c r="K99" s="1" t="s">
        <v>1</v>
      </c>
      <c r="M99" s="2" t="s">
        <v>1</v>
      </c>
      <c r="N99" s="6" t="s">
        <v>6</v>
      </c>
      <c r="O99" s="5">
        <f>INDEX(MINVERSE(G98:I100),2,1)</f>
        <v>2.30636953469847</v>
      </c>
      <c r="P99" s="5">
        <f>INDEX(MINVERSE(G98:I100),2,2)</f>
        <v>14.824447308550582</v>
      </c>
      <c r="Q99" s="5">
        <f>INDEX(MINVERSE(G98:I100),2,3)</f>
        <v>-45.34351031785622</v>
      </c>
      <c r="R99" s="6" t="s">
        <v>7</v>
      </c>
      <c r="S99" s="2" t="s">
        <v>5</v>
      </c>
    </row>
    <row r="100" spans="1:19" ht="13.5" thickBot="1">
      <c r="A100" t="s">
        <v>19</v>
      </c>
      <c r="B100">
        <v>-229.10699</v>
      </c>
      <c r="C100" t="s">
        <v>23</v>
      </c>
      <c r="D100">
        <v>-0.01637</v>
      </c>
      <c r="E100" s="1">
        <v>1</v>
      </c>
      <c r="G100" s="1">
        <v>0</v>
      </c>
      <c r="H100" s="1">
        <v>0</v>
      </c>
      <c r="I100" s="1">
        <v>1</v>
      </c>
      <c r="K100">
        <v>1</v>
      </c>
      <c r="M100" s="2">
        <v>1</v>
      </c>
      <c r="O100" s="5">
        <f>INDEX(MINVERSE(G98:I100),3,1)</f>
        <v>0</v>
      </c>
      <c r="P100" s="5">
        <f>INDEX(MINVERSE(G98:I100),3,2)</f>
        <v>0</v>
      </c>
      <c r="Q100" s="5">
        <f>INDEX(MINVERSE(G98:I100),3,3)</f>
        <v>1</v>
      </c>
      <c r="S100" s="2">
        <v>1</v>
      </c>
    </row>
    <row r="101" spans="1:10" ht="13.5" thickTop="1">
      <c r="A101" t="s">
        <v>20</v>
      </c>
      <c r="B101">
        <v>-390.27098</v>
      </c>
      <c r="C101" t="s">
        <v>24</v>
      </c>
      <c r="D101">
        <v>0.07098</v>
      </c>
      <c r="E101" s="22" t="s">
        <v>2</v>
      </c>
      <c r="F101" s="23" t="s">
        <v>3</v>
      </c>
      <c r="G101" s="23" t="s">
        <v>0</v>
      </c>
      <c r="H101" s="24" t="s">
        <v>1</v>
      </c>
      <c r="I101" s="10"/>
      <c r="J101" s="11"/>
    </row>
    <row r="102" spans="1:8" ht="12.75">
      <c r="A102" t="s">
        <v>16</v>
      </c>
      <c r="B102">
        <v>0.0179</v>
      </c>
      <c r="E102" s="25">
        <v>0</v>
      </c>
      <c r="F102" s="20">
        <v>0</v>
      </c>
      <c r="G102" s="21">
        <f>E102*O98+F102*P98+Q98</f>
        <v>4.975923924164201</v>
      </c>
      <c r="H102" s="26">
        <f>O99*E102+P99*F102+Q99</f>
        <v>-45.34351031785622</v>
      </c>
    </row>
    <row r="103" spans="1:8" ht="12.75">
      <c r="A103" t="s">
        <v>15</v>
      </c>
      <c r="B103">
        <v>-0.0371</v>
      </c>
      <c r="E103" s="25"/>
      <c r="F103" s="20"/>
      <c r="G103" s="21"/>
      <c r="H103" s="26"/>
    </row>
    <row r="104" spans="1:8" ht="13.5" thickBot="1">
      <c r="A104" t="s">
        <v>25</v>
      </c>
      <c r="B104">
        <v>-9.5185</v>
      </c>
      <c r="E104" s="27"/>
      <c r="F104" s="28"/>
      <c r="G104" s="29"/>
      <c r="H104" s="30"/>
    </row>
    <row r="105" spans="1:8" ht="13.5" thickTop="1">
      <c r="A105" t="s">
        <v>26</v>
      </c>
      <c r="B105">
        <v>-7.0781</v>
      </c>
      <c r="E105" s="16"/>
      <c r="F105" s="16"/>
      <c r="G105" s="17"/>
      <c r="H105" s="17"/>
    </row>
    <row r="106" ht="12.75">
      <c r="O106" s="10"/>
    </row>
    <row r="107" spans="1:19" ht="12.75">
      <c r="A107" s="12" t="s">
        <v>8</v>
      </c>
      <c r="B107" s="12" t="s">
        <v>9</v>
      </c>
      <c r="C107" s="12" t="s">
        <v>10</v>
      </c>
      <c r="D107" s="12" t="s">
        <v>11</v>
      </c>
      <c r="E107" s="12" t="s">
        <v>12</v>
      </c>
      <c r="F107" s="12" t="s">
        <v>13</v>
      </c>
      <c r="G107" s="12" t="s">
        <v>14</v>
      </c>
      <c r="H107" s="12"/>
      <c r="I107" s="12"/>
      <c r="J107" s="12"/>
      <c r="K107" s="12"/>
      <c r="L107" s="12"/>
      <c r="M107" s="12"/>
      <c r="N107" s="12"/>
      <c r="O107" s="19"/>
      <c r="P107" s="9"/>
      <c r="Q107" s="9"/>
      <c r="R107" s="9"/>
      <c r="S107" s="9"/>
    </row>
    <row r="108" spans="1:19" ht="12.75">
      <c r="A108" s="9">
        <v>17</v>
      </c>
      <c r="B108" s="9">
        <v>4.19441</v>
      </c>
      <c r="C108" s="9">
        <f>D108*(B108+0.938)</f>
        <v>5.045967539342678</v>
      </c>
      <c r="D108" s="9">
        <f>SQRT(E108*E108-1)/E108</f>
        <v>0.9831575301549716</v>
      </c>
      <c r="E108" s="9">
        <f>(B108+0.938)/0.938</f>
        <v>5.4716524520255865</v>
      </c>
      <c r="F108" s="9">
        <f>SQRT(E108*E108-1)*E108</f>
        <v>29.434734178556376</v>
      </c>
      <c r="G108" s="9">
        <f>(C108*1000000000/299800000)</f>
        <v>16.831112539501927</v>
      </c>
      <c r="H108" s="9"/>
      <c r="I108" s="9"/>
      <c r="J108" s="9"/>
      <c r="K108" s="9"/>
      <c r="L108" s="9"/>
      <c r="M108" s="9"/>
      <c r="N108" s="9"/>
      <c r="O108" s="19"/>
      <c r="P108" s="9"/>
      <c r="Q108" s="9"/>
      <c r="R108" s="9"/>
      <c r="S108" s="9"/>
    </row>
    <row r="109" spans="1:19" ht="12.75">
      <c r="A109" t="s">
        <v>18</v>
      </c>
      <c r="B109">
        <v>1358.93494</v>
      </c>
      <c r="C109" t="s">
        <v>21</v>
      </c>
      <c r="D109">
        <v>0.19875</v>
      </c>
      <c r="E109" s="1" t="s">
        <v>4</v>
      </c>
      <c r="G109" s="1">
        <f>$D109</f>
        <v>0.19875</v>
      </c>
      <c r="H109" s="1">
        <f>$D110</f>
        <v>-0.02919</v>
      </c>
      <c r="I109" s="1">
        <f>$B115+$B109*$B113+$B110*$B114</f>
        <v>0.9145456300000028</v>
      </c>
      <c r="K109" s="1" t="s">
        <v>0</v>
      </c>
      <c r="M109" s="2" t="s">
        <v>0</v>
      </c>
      <c r="O109" s="5">
        <f>MINVERSE(G109:I111)</f>
        <v>5.31388937308218</v>
      </c>
      <c r="P109" s="3">
        <f>INDEX(MINVERSE(G109:I111),1,2)</f>
        <v>2.1757950736466376</v>
      </c>
      <c r="Q109" s="4">
        <f>INDEX(MINVERSE(G109:I111),1,3)</f>
        <v>-17.581576412063246</v>
      </c>
      <c r="S109" s="2" t="s">
        <v>4</v>
      </c>
    </row>
    <row r="110" spans="1:19" ht="23.25">
      <c r="A110" t="s">
        <v>17</v>
      </c>
      <c r="B110">
        <v>396.10998</v>
      </c>
      <c r="C110" t="s">
        <v>22</v>
      </c>
      <c r="D110">
        <v>-0.02919</v>
      </c>
      <c r="E110" s="1" t="s">
        <v>5</v>
      </c>
      <c r="F110" s="6" t="s">
        <v>6</v>
      </c>
      <c r="G110" s="1">
        <f>$D111</f>
        <v>-0.0258</v>
      </c>
      <c r="H110" s="1">
        <f>D112</f>
        <v>0.07129</v>
      </c>
      <c r="I110" s="1">
        <f>$B116+$B111*$B113+$B112*B114</f>
        <v>5.846957859999998</v>
      </c>
      <c r="J110" t="s">
        <v>7</v>
      </c>
      <c r="K110" s="1" t="s">
        <v>1</v>
      </c>
      <c r="M110" s="2" t="s">
        <v>1</v>
      </c>
      <c r="N110" s="6" t="s">
        <v>6</v>
      </c>
      <c r="O110" s="5">
        <f>INDEX(MINVERSE(G109:I111),2,1)</f>
        <v>1.9231076704379324</v>
      </c>
      <c r="P110" s="5">
        <f>INDEX(MINVERSE(G109:I111),2,2)</f>
        <v>14.814637577501516</v>
      </c>
      <c r="Q110" s="5">
        <f>INDEX(MINVERSE(G109:I111),2,3)</f>
        <v>-88.37933134284232</v>
      </c>
      <c r="R110" s="6" t="s">
        <v>7</v>
      </c>
      <c r="S110" s="2" t="s">
        <v>5</v>
      </c>
    </row>
    <row r="111" spans="1:19" ht="13.5" thickBot="1">
      <c r="A111" t="s">
        <v>19</v>
      </c>
      <c r="B111">
        <v>-303.99599</v>
      </c>
      <c r="C111" t="s">
        <v>23</v>
      </c>
      <c r="D111">
        <v>-0.0258</v>
      </c>
      <c r="E111" s="1">
        <v>1</v>
      </c>
      <c r="G111" s="1">
        <v>0</v>
      </c>
      <c r="H111" s="1">
        <v>0</v>
      </c>
      <c r="I111" s="1">
        <v>1</v>
      </c>
      <c r="K111">
        <v>1</v>
      </c>
      <c r="M111" s="2">
        <v>1</v>
      </c>
      <c r="O111" s="5">
        <f>INDEX(MINVERSE(G109:I111),3,1)</f>
        <v>0</v>
      </c>
      <c r="P111" s="5">
        <f>INDEX(MINVERSE(G109:I111),3,2)</f>
        <v>0</v>
      </c>
      <c r="Q111" s="5">
        <f>INDEX(MINVERSE(G109:I111),3,3)</f>
        <v>1</v>
      </c>
      <c r="S111" s="2">
        <v>1</v>
      </c>
    </row>
    <row r="112" spans="1:10" ht="13.5" thickTop="1">
      <c r="A112" t="s">
        <v>20</v>
      </c>
      <c r="B112">
        <v>-511.29598</v>
      </c>
      <c r="C112" t="s">
        <v>24</v>
      </c>
      <c r="D112">
        <v>0.07129</v>
      </c>
      <c r="E112" s="22" t="s">
        <v>2</v>
      </c>
      <c r="F112" s="23" t="s">
        <v>3</v>
      </c>
      <c r="G112" s="23" t="s">
        <v>0</v>
      </c>
      <c r="H112" s="24" t="s">
        <v>1</v>
      </c>
      <c r="I112" s="10"/>
      <c r="J112" s="11"/>
    </row>
    <row r="113" spans="1:8" ht="12.75">
      <c r="A113" t="s">
        <v>16</v>
      </c>
      <c r="B113">
        <v>0.0182</v>
      </c>
      <c r="E113" s="25">
        <v>0</v>
      </c>
      <c r="F113" s="20">
        <v>0</v>
      </c>
      <c r="G113" s="21">
        <f>E113*O109+F113*P109+Q109</f>
        <v>-17.581576412063246</v>
      </c>
      <c r="H113" s="26">
        <f>O110*E113+P110*F113+Q110</f>
        <v>-88.37933134284232</v>
      </c>
    </row>
    <row r="114" spans="1:8" ht="12.75">
      <c r="A114" t="s">
        <v>15</v>
      </c>
      <c r="B114">
        <v>-0.0361</v>
      </c>
      <c r="E114" s="25"/>
      <c r="F114" s="20"/>
      <c r="G114" s="21"/>
      <c r="H114" s="26"/>
    </row>
    <row r="115" spans="1:8" ht="13.5" thickBot="1">
      <c r="A115" t="s">
        <v>25</v>
      </c>
      <c r="B115">
        <v>-9.5185</v>
      </c>
      <c r="E115" s="27"/>
      <c r="F115" s="28"/>
      <c r="G115" s="29"/>
      <c r="H115" s="30"/>
    </row>
    <row r="116" spans="1:8" ht="13.5" thickTop="1">
      <c r="A116" t="s">
        <v>26</v>
      </c>
      <c r="B116">
        <v>-7.0781</v>
      </c>
      <c r="E116" s="16"/>
      <c r="F116" s="16"/>
      <c r="G116" s="17"/>
      <c r="H116" s="17"/>
    </row>
    <row r="117" spans="1:19" ht="12.75">
      <c r="A117" s="12" t="s">
        <v>8</v>
      </c>
      <c r="B117" s="12" t="s">
        <v>9</v>
      </c>
      <c r="C117" s="12" t="s">
        <v>10</v>
      </c>
      <c r="D117" s="12" t="s">
        <v>11</v>
      </c>
      <c r="E117" s="12" t="s">
        <v>12</v>
      </c>
      <c r="F117" s="12" t="s">
        <v>13</v>
      </c>
      <c r="G117" s="12" t="s">
        <v>14</v>
      </c>
      <c r="H117" s="12"/>
      <c r="I117" s="12"/>
      <c r="J117" s="12"/>
      <c r="K117" s="12"/>
      <c r="L117" s="12"/>
      <c r="M117" s="12"/>
      <c r="N117" s="12"/>
      <c r="O117" s="19"/>
      <c r="P117" s="9"/>
      <c r="Q117" s="9"/>
      <c r="R117" s="9"/>
      <c r="S117" s="9"/>
    </row>
    <row r="118" spans="1:19" ht="12.75">
      <c r="A118" s="9">
        <v>19</v>
      </c>
      <c r="B118" s="9">
        <v>4.92432</v>
      </c>
      <c r="C118" s="9">
        <f>D118*(B118+0.938)</f>
        <v>5.7867911472939815</v>
      </c>
      <c r="D118" s="9">
        <f>SQRT(E118*E118-1)/E118</f>
        <v>0.987116218032107</v>
      </c>
      <c r="E118" s="9">
        <f>(B118+0.938)/0.938</f>
        <v>6.2498081023454155</v>
      </c>
      <c r="F118" s="9">
        <f>SQRT(E118*E118-1)*E118</f>
        <v>38.556859487141416</v>
      </c>
      <c r="G118" s="9">
        <f>(C118*1000000000/299800000)</f>
        <v>19.30217193893923</v>
      </c>
      <c r="H118" s="9"/>
      <c r="I118" s="9"/>
      <c r="J118" s="9"/>
      <c r="K118" s="9"/>
      <c r="L118" s="9"/>
      <c r="M118" s="9"/>
      <c r="N118" s="9"/>
      <c r="O118" s="19"/>
      <c r="P118" s="9"/>
      <c r="Q118" s="9"/>
      <c r="R118" s="9"/>
      <c r="S118" s="9"/>
    </row>
    <row r="119" spans="1:19" ht="12.75">
      <c r="A119" t="s">
        <v>18</v>
      </c>
      <c r="B119">
        <v>949.87895</v>
      </c>
      <c r="C119" t="s">
        <v>21</v>
      </c>
      <c r="D119">
        <v>0.07763</v>
      </c>
      <c r="E119" s="1" t="s">
        <v>4</v>
      </c>
      <c r="G119" s="1">
        <f>$D119</f>
        <v>0.07763</v>
      </c>
      <c r="H119" s="1">
        <f>$D120</f>
        <v>-0.01649</v>
      </c>
      <c r="I119" s="1">
        <f>$B125+$B119*$B123+$B120*$B124</f>
        <v>-0.9658669519999954</v>
      </c>
      <c r="K119" s="1" t="s">
        <v>0</v>
      </c>
      <c r="M119" s="2" t="s">
        <v>0</v>
      </c>
      <c r="O119" s="5">
        <f>MINVERSE(G119:I121)</f>
        <v>13.542863161907437</v>
      </c>
      <c r="P119" s="3">
        <f>INDEX(MINVERSE(G119:I121),1,2)</f>
        <v>4.263493958378266</v>
      </c>
      <c r="Q119" s="4">
        <f>INDEX(MINVERSE(G119:I121),1,3)</f>
        <v>1.8528415650533336</v>
      </c>
      <c r="S119" s="2" t="s">
        <v>4</v>
      </c>
    </row>
    <row r="120" spans="1:19" ht="23.25">
      <c r="A120" t="s">
        <v>17</v>
      </c>
      <c r="B120">
        <v>243.99899</v>
      </c>
      <c r="C120" t="s">
        <v>22</v>
      </c>
      <c r="D120">
        <v>-0.01649</v>
      </c>
      <c r="E120" s="1" t="s">
        <v>5</v>
      </c>
      <c r="F120" s="6" t="s">
        <v>6</v>
      </c>
      <c r="G120" s="1">
        <f>$D121</f>
        <v>-0.01204</v>
      </c>
      <c r="H120" s="1">
        <f>D122</f>
        <v>0.05238</v>
      </c>
      <c r="I120" s="1">
        <f>$B126+$B121*$B123+$B122*B124</f>
        <v>2.6334650659999994</v>
      </c>
      <c r="J120" t="s">
        <v>7</v>
      </c>
      <c r="K120" s="1" t="s">
        <v>1</v>
      </c>
      <c r="M120" s="2" t="s">
        <v>1</v>
      </c>
      <c r="N120" s="6" t="s">
        <v>6</v>
      </c>
      <c r="O120" s="5">
        <f>INDEX(MINVERSE(G119:I121),2,1)</f>
        <v>3.112945255237982</v>
      </c>
      <c r="P120" s="5">
        <f>INDEX(MINVERSE(G119:I121),2,2)</f>
        <v>20.071257488714664</v>
      </c>
      <c r="Q120" s="5">
        <f>INDEX(MINVERSE(G119:I121),2,3)</f>
        <v>-49.850264481801396</v>
      </c>
      <c r="R120" s="6" t="s">
        <v>7</v>
      </c>
      <c r="S120" s="2" t="s">
        <v>5</v>
      </c>
    </row>
    <row r="121" spans="1:19" ht="13.5" thickBot="1">
      <c r="A121" t="s">
        <v>19</v>
      </c>
      <c r="B121">
        <v>-226.81899</v>
      </c>
      <c r="C121" t="s">
        <v>23</v>
      </c>
      <c r="D121">
        <v>-0.01204</v>
      </c>
      <c r="E121" s="1">
        <v>1</v>
      </c>
      <c r="G121" s="1">
        <v>0</v>
      </c>
      <c r="H121" s="1">
        <v>0</v>
      </c>
      <c r="I121" s="1">
        <v>1</v>
      </c>
      <c r="K121">
        <v>1</v>
      </c>
      <c r="M121" s="2">
        <v>1</v>
      </c>
      <c r="O121" s="5">
        <f>INDEX(MINVERSE(G119:I121),3,1)</f>
        <v>0</v>
      </c>
      <c r="P121" s="5">
        <f>INDEX(MINVERSE(G119:I121),3,2)</f>
        <v>0</v>
      </c>
      <c r="Q121" s="5">
        <f>INDEX(MINVERSE(G119:I121),3,3)</f>
        <v>1</v>
      </c>
      <c r="S121" s="2">
        <v>1</v>
      </c>
    </row>
    <row r="122" spans="1:10" ht="13.5" thickTop="1">
      <c r="A122" t="s">
        <v>20</v>
      </c>
      <c r="B122">
        <v>-386.58298</v>
      </c>
      <c r="C122" t="s">
        <v>24</v>
      </c>
      <c r="D122">
        <v>0.05238</v>
      </c>
      <c r="E122" s="22" t="s">
        <v>2</v>
      </c>
      <c r="F122" s="23" t="s">
        <v>3</v>
      </c>
      <c r="G122" s="23" t="s">
        <v>0</v>
      </c>
      <c r="H122" s="24" t="s">
        <v>1</v>
      </c>
      <c r="I122" s="10"/>
      <c r="J122" s="11"/>
    </row>
    <row r="123" spans="1:8" ht="12.75">
      <c r="A123" t="s">
        <v>16</v>
      </c>
      <c r="B123">
        <v>0.0182</v>
      </c>
      <c r="E123" s="25">
        <v>0</v>
      </c>
      <c r="F123" s="20">
        <v>0</v>
      </c>
      <c r="G123" s="21">
        <f>E123*O119+F123*P119+Q119</f>
        <v>1.8528415650533336</v>
      </c>
      <c r="H123" s="26">
        <f>O120*E123+P120*F123+Q120</f>
        <v>-49.850264481801396</v>
      </c>
    </row>
    <row r="124" spans="1:8" ht="12.75">
      <c r="A124" t="s">
        <v>15</v>
      </c>
      <c r="B124">
        <v>-0.0358</v>
      </c>
      <c r="E124" s="25"/>
      <c r="F124" s="20"/>
      <c r="G124" s="21"/>
      <c r="H124" s="26"/>
    </row>
    <row r="125" spans="1:8" ht="13.5" thickBot="1">
      <c r="A125" t="s">
        <v>25</v>
      </c>
      <c r="B125">
        <v>-9.5185</v>
      </c>
      <c r="E125" s="27"/>
      <c r="F125" s="28"/>
      <c r="G125" s="29"/>
      <c r="H125" s="30"/>
    </row>
    <row r="126" spans="1:8" ht="13.5" thickTop="1">
      <c r="A126" t="s">
        <v>26</v>
      </c>
      <c r="B126">
        <v>-7.0781</v>
      </c>
      <c r="E126" s="16"/>
      <c r="F126" s="16"/>
      <c r="G126" s="17"/>
      <c r="H126" s="17"/>
    </row>
    <row r="127" spans="1:19" ht="12.75">
      <c r="A127" s="12" t="s">
        <v>8</v>
      </c>
      <c r="B127" s="12" t="s">
        <v>9</v>
      </c>
      <c r="C127" s="12" t="s">
        <v>10</v>
      </c>
      <c r="D127" s="12" t="s">
        <v>11</v>
      </c>
      <c r="E127" s="12" t="s">
        <v>12</v>
      </c>
      <c r="F127" s="12" t="s">
        <v>13</v>
      </c>
      <c r="G127" s="12" t="s">
        <v>14</v>
      </c>
      <c r="H127" s="12"/>
      <c r="I127" s="12"/>
      <c r="J127" s="12"/>
      <c r="K127" s="12"/>
      <c r="L127" s="12"/>
      <c r="M127" s="12"/>
      <c r="N127" s="12"/>
      <c r="O127" s="19"/>
      <c r="P127" s="9"/>
      <c r="Q127" s="9"/>
      <c r="R127" s="9"/>
      <c r="S127" s="9"/>
    </row>
    <row r="128" spans="1:19" ht="12.75">
      <c r="A128" s="9">
        <v>21</v>
      </c>
      <c r="B128" s="9">
        <v>5.62631</v>
      </c>
      <c r="C128" s="9">
        <f>D128*(B128+0.938)</f>
        <v>6.496947111998065</v>
      </c>
      <c r="D128" s="9">
        <f>SQRT(E128*E128-1)/E128</f>
        <v>0.9897380093258948</v>
      </c>
      <c r="E128" s="9">
        <f>(B128+0.938)/0.938</f>
        <v>6.99819829424307</v>
      </c>
      <c r="F128" s="9">
        <f>SQRT(E128*E128-1)*E128</f>
        <v>48.47220063643102</v>
      </c>
      <c r="G128" s="9">
        <f>(C128*1000000000/299800000)</f>
        <v>21.67093766510362</v>
      </c>
      <c r="H128" s="9"/>
      <c r="I128" s="9"/>
      <c r="J128" s="9"/>
      <c r="K128" s="9"/>
      <c r="L128" s="9"/>
      <c r="M128" s="9"/>
      <c r="N128" s="9"/>
      <c r="O128" s="19"/>
      <c r="P128" s="9"/>
      <c r="Q128" s="9"/>
      <c r="R128" s="9"/>
      <c r="S128" s="9"/>
    </row>
    <row r="129" spans="1:19" ht="12.75">
      <c r="A129" t="s">
        <v>18</v>
      </c>
      <c r="B129">
        <v>949.48795</v>
      </c>
      <c r="C129" t="s">
        <v>21</v>
      </c>
      <c r="D129">
        <v>0.06912</v>
      </c>
      <c r="E129" s="1" t="s">
        <v>4</v>
      </c>
      <c r="G129" s="1">
        <f>$D129</f>
        <v>0.06912</v>
      </c>
      <c r="H129" s="1">
        <f>$D130</f>
        <v>-0.01463</v>
      </c>
      <c r="I129" s="1">
        <f>$B135+$B129*$B133+$B130*$B134</f>
        <v>-1.1148325459999988</v>
      </c>
      <c r="K129" s="1" t="s">
        <v>0</v>
      </c>
      <c r="M129" s="2" t="s">
        <v>0</v>
      </c>
      <c r="O129" s="5">
        <f>MINVERSE(G129:I131)</f>
        <v>15.20976523187663</v>
      </c>
      <c r="P129" s="3">
        <f>INDEX(MINVERSE(G129:I131),1,2)</f>
        <v>4.785351942846347</v>
      </c>
      <c r="Q129" s="4">
        <f>INDEX(MINVERSE(G129:I131),1,3)</f>
        <v>3.2579093301017243</v>
      </c>
      <c r="S129" s="2" t="s">
        <v>4</v>
      </c>
    </row>
    <row r="130" spans="1:19" ht="23.25">
      <c r="A130" t="s">
        <v>17</v>
      </c>
      <c r="B130">
        <v>243.87399</v>
      </c>
      <c r="C130" t="s">
        <v>22</v>
      </c>
      <c r="D130">
        <v>-0.01463</v>
      </c>
      <c r="E130" s="1" t="s">
        <v>5</v>
      </c>
      <c r="F130" s="6" t="s">
        <v>6</v>
      </c>
      <c r="G130" s="1">
        <f>$D131</f>
        <v>-0.01072</v>
      </c>
      <c r="H130" s="1">
        <f>D132</f>
        <v>0.0465</v>
      </c>
      <c r="I130" s="1">
        <f>$B136+$B131*$B133+$B132*B134</f>
        <v>2.8625756540000022</v>
      </c>
      <c r="J130" t="s">
        <v>7</v>
      </c>
      <c r="K130" s="1" t="s">
        <v>1</v>
      </c>
      <c r="M130" s="2" t="s">
        <v>1</v>
      </c>
      <c r="N130" s="6" t="s">
        <v>6</v>
      </c>
      <c r="O130" s="5">
        <f>INDEX(MINVERSE(G129:I131),2,1)</f>
        <v>3.506423296467043</v>
      </c>
      <c r="P130" s="5">
        <f>INDEX(MINVERSE(G129:I131),2,2)</f>
        <v>22.608580060802428</v>
      </c>
      <c r="Q130" s="5">
        <f>INDEX(MINVERSE(G129:I131),2,3)</f>
        <v>-60.809696042608856</v>
      </c>
      <c r="R130" s="6" t="s">
        <v>7</v>
      </c>
      <c r="S130" s="2" t="s">
        <v>5</v>
      </c>
    </row>
    <row r="131" spans="1:19" ht="13.5" thickBot="1">
      <c r="A131" t="s">
        <v>19</v>
      </c>
      <c r="B131">
        <v>-226.79699</v>
      </c>
      <c r="C131" t="s">
        <v>23</v>
      </c>
      <c r="D131">
        <v>-0.01072</v>
      </c>
      <c r="E131" s="1">
        <v>1</v>
      </c>
      <c r="G131" s="1">
        <v>0</v>
      </c>
      <c r="H131" s="1">
        <v>0</v>
      </c>
      <c r="I131" s="1">
        <v>1</v>
      </c>
      <c r="K131">
        <v>1</v>
      </c>
      <c r="M131" s="2">
        <v>1</v>
      </c>
      <c r="O131" s="5">
        <f>INDEX(MINVERSE(G129:I131),3,1)</f>
        <v>0</v>
      </c>
      <c r="P131" s="5">
        <f>INDEX(MINVERSE(G129:I131),3,2)</f>
        <v>0</v>
      </c>
      <c r="Q131" s="5">
        <f>INDEX(MINVERSE(G129:I131),3,3)</f>
        <v>1</v>
      </c>
      <c r="S131" s="2">
        <v>1</v>
      </c>
    </row>
    <row r="132" spans="1:10" ht="13.5" thickTop="1">
      <c r="A132" t="s">
        <v>20</v>
      </c>
      <c r="B132">
        <v>-386.49398</v>
      </c>
      <c r="C132" t="s">
        <v>24</v>
      </c>
      <c r="D132">
        <v>0.0465</v>
      </c>
      <c r="E132" s="22" t="s">
        <v>2</v>
      </c>
      <c r="F132" s="23" t="s">
        <v>3</v>
      </c>
      <c r="G132" s="23" t="s">
        <v>0</v>
      </c>
      <c r="H132" s="24" t="s">
        <v>1</v>
      </c>
      <c r="I132" s="10"/>
      <c r="J132" s="11"/>
    </row>
    <row r="133" spans="1:8" ht="12.75">
      <c r="A133" t="s">
        <v>16</v>
      </c>
      <c r="B133">
        <v>0.0182</v>
      </c>
      <c r="E133" s="25">
        <v>0</v>
      </c>
      <c r="F133" s="20">
        <v>0</v>
      </c>
      <c r="G133" s="21">
        <f>E133*O129+F133*P129+Q129</f>
        <v>3.2579093301017243</v>
      </c>
      <c r="H133" s="26">
        <f>O130*E133+P130*F133+Q130</f>
        <v>-60.809696042608856</v>
      </c>
    </row>
    <row r="134" spans="1:8" ht="12.75">
      <c r="A134" t="s">
        <v>15</v>
      </c>
      <c r="B134">
        <v>-0.0364</v>
      </c>
      <c r="E134" s="25"/>
      <c r="F134" s="20"/>
      <c r="G134" s="21"/>
      <c r="H134" s="26"/>
    </row>
    <row r="135" spans="1:8" ht="13.5" thickBot="1">
      <c r="A135" t="s">
        <v>25</v>
      </c>
      <c r="B135">
        <v>-9.5185</v>
      </c>
      <c r="E135" s="27"/>
      <c r="F135" s="28"/>
      <c r="G135" s="29"/>
      <c r="H135" s="30"/>
    </row>
    <row r="136" spans="1:8" ht="13.5" thickTop="1">
      <c r="A136" t="s">
        <v>26</v>
      </c>
      <c r="B136">
        <v>-7.0781</v>
      </c>
      <c r="E136" s="16"/>
      <c r="F136" s="16"/>
      <c r="G136" s="17"/>
      <c r="H136" s="17"/>
    </row>
    <row r="137" spans="1:19" ht="12.75">
      <c r="A137" s="12" t="s">
        <v>8</v>
      </c>
      <c r="B137" s="12" t="s">
        <v>9</v>
      </c>
      <c r="C137" s="12" t="s">
        <v>10</v>
      </c>
      <c r="D137" s="12" t="s">
        <v>11</v>
      </c>
      <c r="E137" s="12" t="s">
        <v>12</v>
      </c>
      <c r="F137" s="12" t="s">
        <v>13</v>
      </c>
      <c r="G137" s="12" t="s">
        <v>14</v>
      </c>
      <c r="H137" s="12"/>
      <c r="I137" s="12"/>
      <c r="J137" s="12"/>
      <c r="K137" s="12"/>
      <c r="L137" s="12"/>
      <c r="M137" s="12"/>
      <c r="N137" s="12"/>
      <c r="O137" s="18"/>
      <c r="P137" s="9"/>
      <c r="Q137" s="9"/>
      <c r="R137" s="9"/>
      <c r="S137" s="9"/>
    </row>
    <row r="138" spans="1:19" ht="12.75">
      <c r="A138" s="9">
        <v>23</v>
      </c>
      <c r="B138" s="9">
        <v>6.27455</v>
      </c>
      <c r="C138" s="9">
        <f>D138*(B138+0.938)</f>
        <v>7.151295931682592</v>
      </c>
      <c r="D138" s="9">
        <f>SQRT(E138*E138-1)/E138</f>
        <v>0.9915072937702466</v>
      </c>
      <c r="E138" s="9">
        <f>(B138+0.938)/0.938</f>
        <v>7.689285714285714</v>
      </c>
      <c r="F138" s="9">
        <f>SQRT(E138*E138-1)*E138</f>
        <v>58.622982565156185</v>
      </c>
      <c r="G138" s="9">
        <f>(C138*1000000000/299800000)</f>
        <v>23.853555475925923</v>
      </c>
      <c r="H138" s="9"/>
      <c r="I138" s="9"/>
      <c r="J138" s="9"/>
      <c r="K138" s="9"/>
      <c r="L138" s="9"/>
      <c r="M138" s="9"/>
      <c r="N138" s="9"/>
      <c r="O138" s="19"/>
      <c r="P138" s="9"/>
      <c r="Q138" s="9"/>
      <c r="R138" s="9"/>
      <c r="S138" s="9"/>
    </row>
    <row r="139" spans="1:19" ht="12.75">
      <c r="A139" t="s">
        <v>18</v>
      </c>
      <c r="B139">
        <v>952.43295</v>
      </c>
      <c r="C139" t="s">
        <v>21</v>
      </c>
      <c r="D139">
        <v>0.06295</v>
      </c>
      <c r="E139" s="1" t="s">
        <v>4</v>
      </c>
      <c r="G139" s="1">
        <f>$D139</f>
        <v>0.06295</v>
      </c>
      <c r="H139" s="1">
        <f>$D140</f>
        <v>-0.01331</v>
      </c>
      <c r="I139" s="1">
        <f>$B145+$B139*$B143+$B140*$B144</f>
        <v>-1.2779493389999974</v>
      </c>
      <c r="K139" s="1" t="s">
        <v>0</v>
      </c>
      <c r="M139" s="2" t="s">
        <v>0</v>
      </c>
      <c r="O139" s="5">
        <f>MINVERSE(G139:I141)</f>
        <v>16.705580928943704</v>
      </c>
      <c r="P139" s="3">
        <f>INDEX(MINVERSE(G139:I141),1,2)</f>
        <v>5.277742277812501</v>
      </c>
      <c r="Q139" s="4">
        <f>INDEX(MINVERSE(G139:I141),1,3)</f>
        <v>4.6289228868202965</v>
      </c>
      <c r="S139" s="2" t="s">
        <v>4</v>
      </c>
    </row>
    <row r="140" spans="1:19" ht="23.25">
      <c r="A140" t="s">
        <v>17</v>
      </c>
      <c r="B140">
        <v>245.11399</v>
      </c>
      <c r="C140" t="s">
        <v>22</v>
      </c>
      <c r="D140">
        <v>-0.01331</v>
      </c>
      <c r="E140" s="1" t="s">
        <v>5</v>
      </c>
      <c r="F140" s="6" t="s">
        <v>6</v>
      </c>
      <c r="G140" s="1">
        <f>$D141</f>
        <v>-0.00978</v>
      </c>
      <c r="H140" s="1">
        <f>D142</f>
        <v>0.04213</v>
      </c>
      <c r="I140" s="1">
        <f>$B146+$B141*$B143+$B142*B144</f>
        <v>3.168014340000001</v>
      </c>
      <c r="J140" t="s">
        <v>7</v>
      </c>
      <c r="K140" s="1" t="s">
        <v>1</v>
      </c>
      <c r="M140" s="2" t="s">
        <v>1</v>
      </c>
      <c r="N140" s="6" t="s">
        <v>6</v>
      </c>
      <c r="O140" s="5">
        <f>INDEX(MINVERSE(G139:I141),2,1)</f>
        <v>3.8780104791139194</v>
      </c>
      <c r="P140" s="5">
        <f>INDEX(MINVERSE(G139:I141),2,2)</f>
        <v>24.961222869143274</v>
      </c>
      <c r="Q140" s="5">
        <f>INDEX(MINVERSE(G139:I141),2,3)</f>
        <v>-74.12161106496316</v>
      </c>
      <c r="R140" s="6" t="s">
        <v>7</v>
      </c>
      <c r="S140" s="2" t="s">
        <v>5</v>
      </c>
    </row>
    <row r="141" spans="1:19" ht="13.5" thickBot="1">
      <c r="A141" t="s">
        <v>19</v>
      </c>
      <c r="B141">
        <v>-227.64599</v>
      </c>
      <c r="C141" t="s">
        <v>23</v>
      </c>
      <c r="D141">
        <v>-0.00978</v>
      </c>
      <c r="E141" s="1">
        <v>1</v>
      </c>
      <c r="G141" s="1">
        <v>0</v>
      </c>
      <c r="H141" s="1">
        <v>0</v>
      </c>
      <c r="I141" s="1">
        <v>1</v>
      </c>
      <c r="K141">
        <v>1</v>
      </c>
      <c r="M141" s="2">
        <v>1</v>
      </c>
      <c r="O141" s="5">
        <f>INDEX(MINVERSE(G139:I141),3,1)</f>
        <v>0</v>
      </c>
      <c r="P141" s="5">
        <f>INDEX(MINVERSE(G139:I141),3,2)</f>
        <v>0</v>
      </c>
      <c r="Q141" s="5">
        <f>INDEX(MINVERSE(G139:I141),3,3)</f>
        <v>1</v>
      </c>
      <c r="S141" s="2">
        <v>1</v>
      </c>
    </row>
    <row r="142" spans="1:10" ht="13.5" thickTop="1">
      <c r="A142" t="s">
        <v>20</v>
      </c>
      <c r="B142">
        <v>-387.85098</v>
      </c>
      <c r="C142" t="s">
        <v>24</v>
      </c>
      <c r="D142">
        <v>0.04213</v>
      </c>
      <c r="E142" s="22" t="s">
        <v>2</v>
      </c>
      <c r="F142" s="23" t="s">
        <v>3</v>
      </c>
      <c r="G142" s="23" t="s">
        <v>0</v>
      </c>
      <c r="H142" s="24" t="s">
        <v>1</v>
      </c>
      <c r="I142" s="10"/>
      <c r="J142" s="11"/>
    </row>
    <row r="143" spans="1:8" ht="12.75">
      <c r="A143" t="s">
        <v>16</v>
      </c>
      <c r="B143">
        <v>0.0182</v>
      </c>
      <c r="E143" s="25">
        <v>0</v>
      </c>
      <c r="F143" s="20">
        <v>0</v>
      </c>
      <c r="G143" s="21">
        <f>E143*O139+F143*P139+Q139</f>
        <v>4.6289228868202965</v>
      </c>
      <c r="H143" s="26">
        <f>O140*E143+P140*F143+Q140</f>
        <v>-74.12161106496316</v>
      </c>
    </row>
    <row r="144" spans="1:8" ht="12.75">
      <c r="A144" t="s">
        <v>15</v>
      </c>
      <c r="B144">
        <v>-0.0371</v>
      </c>
      <c r="E144" s="25"/>
      <c r="F144" s="20"/>
      <c r="G144" s="21"/>
      <c r="H144" s="26"/>
    </row>
    <row r="145" spans="1:8" ht="13.5" thickBot="1">
      <c r="A145" t="s">
        <v>25</v>
      </c>
      <c r="B145">
        <v>-9.5185</v>
      </c>
      <c r="E145" s="27"/>
      <c r="F145" s="28"/>
      <c r="G145" s="29"/>
      <c r="H145" s="30"/>
    </row>
    <row r="146" spans="1:8" ht="13.5" thickTop="1">
      <c r="A146" t="s">
        <v>26</v>
      </c>
      <c r="B146">
        <v>-7.0781</v>
      </c>
      <c r="E146" s="16"/>
      <c r="F146" s="16"/>
      <c r="G146" s="17"/>
      <c r="H146" s="17"/>
    </row>
    <row r="147" spans="1:19" ht="12.75">
      <c r="A147" s="12" t="s">
        <v>8</v>
      </c>
      <c r="B147" s="12" t="s">
        <v>9</v>
      </c>
      <c r="C147" s="12" t="s">
        <v>10</v>
      </c>
      <c r="D147" s="12" t="s">
        <v>11</v>
      </c>
      <c r="E147" s="12" t="s">
        <v>12</v>
      </c>
      <c r="F147" s="12" t="s">
        <v>13</v>
      </c>
      <c r="G147" s="12" t="s">
        <v>14</v>
      </c>
      <c r="H147" s="12"/>
      <c r="I147" s="12"/>
      <c r="J147" s="12"/>
      <c r="K147" s="12"/>
      <c r="L147" s="12"/>
      <c r="M147" s="12"/>
      <c r="N147" s="12"/>
      <c r="O147" s="19"/>
      <c r="P147" s="19"/>
      <c r="Q147" s="19"/>
      <c r="R147" s="19"/>
      <c r="S147" s="19"/>
    </row>
    <row r="148" spans="1:19" ht="12.75">
      <c r="A148" s="9">
        <v>25</v>
      </c>
      <c r="B148" s="9">
        <v>6.84538</v>
      </c>
      <c r="C148" s="9">
        <f>D148*(B148+0.938)</f>
        <v>7.7266525885664095</v>
      </c>
      <c r="D148" s="9">
        <f>SQRT(E148*E148-1)/E148</f>
        <v>0.992711725312963</v>
      </c>
      <c r="E148" s="9">
        <f>(B148+0.938)/0.938</f>
        <v>8.297846481876332</v>
      </c>
      <c r="F148" s="9">
        <f>SQRT(E148*E148-1)*E148</f>
        <v>68.35242750396209</v>
      </c>
      <c r="G148" s="9">
        <f>(C148*1000000000/299800000)</f>
        <v>25.772690422169475</v>
      </c>
      <c r="H148" s="9"/>
      <c r="I148" s="9"/>
      <c r="J148" s="9"/>
      <c r="K148" s="9"/>
      <c r="L148" s="9"/>
      <c r="M148" s="9"/>
      <c r="N148" s="9"/>
      <c r="O148" s="19"/>
      <c r="P148" s="19"/>
      <c r="Q148" s="19"/>
      <c r="R148" s="19"/>
      <c r="S148" s="19"/>
    </row>
    <row r="149" spans="1:19" ht="12.75">
      <c r="A149" t="s">
        <v>18</v>
      </c>
      <c r="B149">
        <v>966.62095</v>
      </c>
      <c r="C149" t="s">
        <v>21</v>
      </c>
      <c r="D149">
        <v>0.05899</v>
      </c>
      <c r="E149" s="1" t="s">
        <v>4</v>
      </c>
      <c r="G149" s="1">
        <f>$D149</f>
        <v>0.05899</v>
      </c>
      <c r="H149" s="1">
        <f>$D150</f>
        <v>-0.01262</v>
      </c>
      <c r="I149" s="1">
        <f>$B155+$B149*$B153+$B150*$B154</f>
        <v>-1.6690906169999984</v>
      </c>
      <c r="K149" s="1" t="s">
        <v>0</v>
      </c>
      <c r="M149" s="2" t="s">
        <v>0</v>
      </c>
      <c r="O149" s="5">
        <f>MINVERSE(G149:I151)</f>
        <v>17.84888939762755</v>
      </c>
      <c r="P149" s="3">
        <f>INDEX(MINVERSE(G149:I151),1,2)</f>
        <v>5.750650605005352</v>
      </c>
      <c r="Q149" s="4">
        <f>INDEX(MINVERSE(G149:I151),1,3)</f>
        <v>9.6857687382922</v>
      </c>
      <c r="S149" s="2" t="s">
        <v>4</v>
      </c>
    </row>
    <row r="150" spans="1:19" ht="23.25">
      <c r="A150" t="s">
        <v>17</v>
      </c>
      <c r="B150">
        <v>250.84299</v>
      </c>
      <c r="C150" t="s">
        <v>22</v>
      </c>
      <c r="D150">
        <v>-0.01262</v>
      </c>
      <c r="E150" s="1" t="s">
        <v>5</v>
      </c>
      <c r="F150" s="6" t="s">
        <v>6</v>
      </c>
      <c r="G150" s="1">
        <f>$D151</f>
        <v>-0.0092</v>
      </c>
      <c r="H150" s="1">
        <f>D152</f>
        <v>0.03917</v>
      </c>
      <c r="I150" s="1">
        <f>$B156+$B151*$B153+$B152*B154</f>
        <v>3.496238331999999</v>
      </c>
      <c r="J150" t="s">
        <v>7</v>
      </c>
      <c r="K150" s="1" t="s">
        <v>1</v>
      </c>
      <c r="M150" s="2" t="s">
        <v>1</v>
      </c>
      <c r="N150" s="6" t="s">
        <v>6</v>
      </c>
      <c r="O150" s="5">
        <f>INDEX(MINVERSE(G149:I151),2,1)</f>
        <v>4.192233404599781</v>
      </c>
      <c r="P150" s="5">
        <f>INDEX(MINVERSE(G149:I151),2,2)</f>
        <v>26.880418319276206</v>
      </c>
      <c r="Q150" s="5">
        <f>INDEX(MINVERSE(G149:I151),2,3)</f>
        <v>-86.98313146815701</v>
      </c>
      <c r="R150" s="6" t="s">
        <v>7</v>
      </c>
      <c r="S150" s="2" t="s">
        <v>5</v>
      </c>
    </row>
    <row r="151" spans="1:19" ht="13.5" thickBot="1">
      <c r="A151" t="s">
        <v>19</v>
      </c>
      <c r="B151">
        <v>-231.25299</v>
      </c>
      <c r="C151" t="s">
        <v>23</v>
      </c>
      <c r="D151">
        <v>-0.0092</v>
      </c>
      <c r="E151" s="1">
        <v>1</v>
      </c>
      <c r="G151" s="1">
        <v>0</v>
      </c>
      <c r="H151" s="1">
        <v>0</v>
      </c>
      <c r="I151" s="1">
        <v>1</v>
      </c>
      <c r="K151">
        <v>1</v>
      </c>
      <c r="M151" s="2">
        <v>1</v>
      </c>
      <c r="O151" s="5">
        <f>INDEX(MINVERSE(G149:I151),3,1)</f>
        <v>0</v>
      </c>
      <c r="P151" s="5">
        <f>INDEX(MINVERSE(G149:I151),3,2)</f>
        <v>0</v>
      </c>
      <c r="Q151" s="5">
        <f>INDEX(MINVERSE(G149:I151),3,3)</f>
        <v>1</v>
      </c>
      <c r="S151" s="2">
        <v>1</v>
      </c>
    </row>
    <row r="152" spans="1:10" ht="13.5" thickTop="1">
      <c r="A152" t="s">
        <v>20</v>
      </c>
      <c r="B152">
        <v>-393.85098</v>
      </c>
      <c r="C152" t="s">
        <v>24</v>
      </c>
      <c r="D152">
        <v>0.03917</v>
      </c>
      <c r="E152" s="22" t="s">
        <v>2</v>
      </c>
      <c r="F152" s="23" t="s">
        <v>3</v>
      </c>
      <c r="G152" s="23" t="s">
        <v>0</v>
      </c>
      <c r="H152" s="24" t="s">
        <v>1</v>
      </c>
      <c r="I152" s="10"/>
      <c r="J152" s="11"/>
    </row>
    <row r="153" spans="1:8" ht="12.75">
      <c r="A153" t="s">
        <v>16</v>
      </c>
      <c r="B153">
        <v>0.0178</v>
      </c>
      <c r="E153" s="25">
        <v>0</v>
      </c>
      <c r="F153" s="20">
        <v>0</v>
      </c>
      <c r="G153" s="21">
        <f>E153*O149+F153*P149+Q149</f>
        <v>9.6857687382922</v>
      </c>
      <c r="H153" s="26">
        <f>O150*E153+P150*F153+Q150</f>
        <v>-86.98313146815701</v>
      </c>
    </row>
    <row r="154" spans="1:8" ht="12.75">
      <c r="A154" t="s">
        <v>15</v>
      </c>
      <c r="B154">
        <v>-0.0373</v>
      </c>
      <c r="E154" s="25"/>
      <c r="F154" s="20"/>
      <c r="G154" s="21"/>
      <c r="H154" s="26"/>
    </row>
    <row r="155" spans="1:8" ht="13.5" thickBot="1">
      <c r="A155" t="s">
        <v>25</v>
      </c>
      <c r="B155">
        <v>-9.5185</v>
      </c>
      <c r="E155" s="27"/>
      <c r="F155" s="28"/>
      <c r="G155" s="29"/>
      <c r="H155" s="30"/>
    </row>
    <row r="156" spans="1:8" ht="13.5" thickTop="1">
      <c r="A156" t="s">
        <v>26</v>
      </c>
      <c r="B156">
        <v>-7.0781</v>
      </c>
      <c r="E156" s="16"/>
      <c r="F156" s="16"/>
      <c r="G156" s="17"/>
      <c r="H156" s="17"/>
    </row>
    <row r="157" spans="1:19" ht="12.75">
      <c r="A157" s="12" t="s">
        <v>8</v>
      </c>
      <c r="B157" s="12" t="s">
        <v>9</v>
      </c>
      <c r="C157" s="12" t="s">
        <v>10</v>
      </c>
      <c r="D157" s="12" t="s">
        <v>11</v>
      </c>
      <c r="E157" s="12" t="s">
        <v>12</v>
      </c>
      <c r="F157" s="12" t="s">
        <v>13</v>
      </c>
      <c r="G157" s="12" t="s">
        <v>14</v>
      </c>
      <c r="H157" s="12"/>
      <c r="I157" s="12"/>
      <c r="J157" s="12"/>
      <c r="K157" s="12"/>
      <c r="L157" s="12"/>
      <c r="M157" s="12"/>
      <c r="N157" s="12"/>
      <c r="O157" s="19"/>
      <c r="P157" s="19"/>
      <c r="Q157" s="19"/>
      <c r="R157" s="19"/>
      <c r="S157" s="19"/>
    </row>
    <row r="158" spans="1:19" ht="12.75">
      <c r="A158" s="9">
        <v>27</v>
      </c>
      <c r="B158" s="9">
        <v>7.31808</v>
      </c>
      <c r="C158" s="9">
        <f>D158*(B158+0.938)</f>
        <v>8.202622322550273</v>
      </c>
      <c r="D158" s="9">
        <f>SQRT(E158*E158-1)/E158</f>
        <v>0.9935250533607076</v>
      </c>
      <c r="E158" s="9">
        <f>(B158+0.938)/0.938</f>
        <v>8.80179104477612</v>
      </c>
      <c r="F158" s="9">
        <f>SQRT(E158*E158-1)*E158</f>
        <v>76.96990160160308</v>
      </c>
      <c r="G158" s="9">
        <f>(C158*1000000000/299800000)</f>
        <v>27.360314618246406</v>
      </c>
      <c r="H158" s="9"/>
      <c r="I158" s="9"/>
      <c r="J158" s="9"/>
      <c r="K158" s="9"/>
      <c r="L158" s="9"/>
      <c r="M158" s="9"/>
      <c r="N158" s="9"/>
      <c r="O158" s="19"/>
      <c r="P158" s="19"/>
      <c r="Q158" s="19"/>
      <c r="R158" s="19"/>
      <c r="S158" s="19"/>
    </row>
    <row r="159" spans="1:19" ht="12.75">
      <c r="A159" t="s">
        <v>18</v>
      </c>
      <c r="B159">
        <v>966.18095</v>
      </c>
      <c r="C159" t="s">
        <v>21</v>
      </c>
      <c r="D159">
        <v>0.05555</v>
      </c>
      <c r="E159" s="1" t="s">
        <v>4</v>
      </c>
      <c r="G159" s="1">
        <f>$D159</f>
        <v>0.05555</v>
      </c>
      <c r="H159" s="1">
        <f>$D160</f>
        <v>-0.01187</v>
      </c>
      <c r="I159" s="1">
        <f>$B165+$B159*$B163+$B160*$B164</f>
        <v>-2.108763594999999</v>
      </c>
      <c r="K159" s="1" t="s">
        <v>0</v>
      </c>
      <c r="M159" s="2" t="s">
        <v>0</v>
      </c>
      <c r="O159" s="5">
        <f>MINVERSE(G159:I161)</f>
        <v>18.95474142697877</v>
      </c>
      <c r="P159" s="3">
        <f>INDEX(MINVERSE(G159:I161),1,2)</f>
        <v>6.105638554633326</v>
      </c>
      <c r="Q159" s="4">
        <f>INDEX(MINVERSE(G159:I161),1,3)</f>
        <v>17.599007843698313</v>
      </c>
      <c r="S159" s="2" t="s">
        <v>4</v>
      </c>
    </row>
    <row r="160" spans="1:19" ht="23.25">
      <c r="A160" t="s">
        <v>17</v>
      </c>
      <c r="B160">
        <v>250.71499</v>
      </c>
      <c r="C160" t="s">
        <v>22</v>
      </c>
      <c r="D160">
        <v>-0.01187</v>
      </c>
      <c r="E160" s="1" t="s">
        <v>5</v>
      </c>
      <c r="F160" s="6" t="s">
        <v>6</v>
      </c>
      <c r="G160" s="1">
        <f>$D161</f>
        <v>-0.00867</v>
      </c>
      <c r="H160" s="1">
        <f>D162</f>
        <v>0.03685</v>
      </c>
      <c r="I160" s="1">
        <f>$B166+$B161*$B163+$B162*B164</f>
        <v>3.664163973999999</v>
      </c>
      <c r="J160" t="s">
        <v>7</v>
      </c>
      <c r="K160" s="1" t="s">
        <v>1</v>
      </c>
      <c r="M160" s="2" t="s">
        <v>1</v>
      </c>
      <c r="N160" s="6" t="s">
        <v>6</v>
      </c>
      <c r="O160" s="5">
        <f>INDEX(MINVERSE(G159:I161),2,1)</f>
        <v>4.45963658539772</v>
      </c>
      <c r="P160" s="5">
        <f>INDEX(MINVERSE(G159:I161),2,2)</f>
        <v>28.573565434699347</v>
      </c>
      <c r="Q160" s="5">
        <f>INDEX(MINVERSE(G159:I161),2,3)</f>
        <v>-95.29390979634016</v>
      </c>
      <c r="R160" s="6" t="s">
        <v>7</v>
      </c>
      <c r="S160" s="2" t="s">
        <v>5</v>
      </c>
    </row>
    <row r="161" spans="1:19" ht="13.5" thickBot="1">
      <c r="A161" t="s">
        <v>19</v>
      </c>
      <c r="B161">
        <v>-231.23799</v>
      </c>
      <c r="C161" t="s">
        <v>23</v>
      </c>
      <c r="D161">
        <v>-0.00867</v>
      </c>
      <c r="E161" s="1">
        <v>1</v>
      </c>
      <c r="G161" s="1">
        <v>0</v>
      </c>
      <c r="H161" s="1">
        <v>0</v>
      </c>
      <c r="I161" s="1">
        <v>1</v>
      </c>
      <c r="K161">
        <v>1</v>
      </c>
      <c r="M161" s="2">
        <v>1</v>
      </c>
      <c r="O161" s="5">
        <f>INDEX(MINVERSE(G159:I161),3,1)</f>
        <v>0</v>
      </c>
      <c r="P161" s="5">
        <f>INDEX(MINVERSE(G159:I161),3,2)</f>
        <v>0</v>
      </c>
      <c r="Q161" s="5">
        <f>INDEX(MINVERSE(G159:I161),3,3)</f>
        <v>1</v>
      </c>
      <c r="S161" s="2">
        <v>1</v>
      </c>
    </row>
    <row r="162" spans="1:10" ht="13.5" thickTop="1">
      <c r="A162" t="s">
        <v>20</v>
      </c>
      <c r="B162">
        <v>-393.7548</v>
      </c>
      <c r="C162" t="s">
        <v>24</v>
      </c>
      <c r="D162">
        <v>0.03685</v>
      </c>
      <c r="E162" s="22" t="s">
        <v>2</v>
      </c>
      <c r="F162" s="23" t="s">
        <v>3</v>
      </c>
      <c r="G162" s="23" t="s">
        <v>0</v>
      </c>
      <c r="H162" s="24" t="s">
        <v>1</v>
      </c>
      <c r="I162" s="10"/>
      <c r="J162" s="11"/>
    </row>
    <row r="163" spans="1:8" ht="12.75">
      <c r="A163" t="s">
        <v>16</v>
      </c>
      <c r="B163">
        <v>0.0174</v>
      </c>
      <c r="E163" s="25">
        <v>0</v>
      </c>
      <c r="F163" s="20">
        <v>0</v>
      </c>
      <c r="G163" s="21">
        <f>E163*O159+F163*P159+Q159</f>
        <v>17.599007843698313</v>
      </c>
      <c r="H163" s="26">
        <f>O160*E163+P160*F163+Q160</f>
        <v>-95.29390979634016</v>
      </c>
    </row>
    <row r="164" spans="1:8" ht="12.75">
      <c r="A164" t="s">
        <v>15</v>
      </c>
      <c r="B164">
        <v>-0.0375</v>
      </c>
      <c r="E164" s="25"/>
      <c r="F164" s="20"/>
      <c r="G164" s="21"/>
      <c r="H164" s="26"/>
    </row>
    <row r="165" spans="1:8" ht="13.5" thickBot="1">
      <c r="A165" t="s">
        <v>25</v>
      </c>
      <c r="B165">
        <v>-9.5185</v>
      </c>
      <c r="E165" s="27"/>
      <c r="F165" s="28"/>
      <c r="G165" s="29"/>
      <c r="H165" s="30"/>
    </row>
    <row r="166" spans="1:8" ht="13.5" thickTop="1">
      <c r="A166" t="s">
        <v>26</v>
      </c>
      <c r="B166">
        <v>-7.0781</v>
      </c>
      <c r="E166" s="16"/>
      <c r="F166" s="16"/>
      <c r="G166" s="17"/>
      <c r="H166" s="17"/>
    </row>
    <row r="167" spans="1:19" ht="12.75">
      <c r="A167" s="12" t="s">
        <v>8</v>
      </c>
      <c r="B167" s="12" t="s">
        <v>9</v>
      </c>
      <c r="C167" s="12" t="s">
        <v>10</v>
      </c>
      <c r="D167" s="12" t="s">
        <v>11</v>
      </c>
      <c r="E167" s="12" t="s">
        <v>12</v>
      </c>
      <c r="F167" s="12" t="s">
        <v>13</v>
      </c>
      <c r="G167" s="12" t="s">
        <v>14</v>
      </c>
      <c r="H167" s="12"/>
      <c r="I167" s="12"/>
      <c r="J167" s="12"/>
      <c r="K167" s="12"/>
      <c r="L167" s="12"/>
      <c r="M167" s="12"/>
      <c r="N167" s="12"/>
      <c r="O167" s="19"/>
      <c r="P167" s="9"/>
      <c r="Q167" s="9"/>
      <c r="R167" s="9"/>
      <c r="S167" s="9"/>
    </row>
    <row r="168" spans="1:19" ht="12.75">
      <c r="A168" s="9">
        <v>29</v>
      </c>
      <c r="B168" s="9">
        <v>7.67558</v>
      </c>
      <c r="C168" s="9">
        <f>D168*(B168+0.938)</f>
        <v>8.562354607022534</v>
      </c>
      <c r="D168" s="9">
        <f>SQRT(E168*E168-1)/E168</f>
        <v>0.9940529497633428</v>
      </c>
      <c r="E168" s="9">
        <f>(B168+0.938)/0.938</f>
        <v>9.182921108742006</v>
      </c>
      <c r="F168" s="9">
        <f>SQRT(E168*E168-1)*E168</f>
        <v>83.8245488927096</v>
      </c>
      <c r="G168" s="9">
        <f>(C168*1000000000/299800000)</f>
        <v>28.560222171522796</v>
      </c>
      <c r="H168" s="9"/>
      <c r="I168" s="9"/>
      <c r="J168" s="9"/>
      <c r="K168" s="9"/>
      <c r="L168" s="9"/>
      <c r="M168" s="9"/>
      <c r="N168" s="9"/>
      <c r="O168" s="19"/>
      <c r="P168" s="9"/>
      <c r="Q168" s="9"/>
      <c r="R168" s="9"/>
      <c r="S168" s="9"/>
    </row>
    <row r="169" spans="1:19" ht="12.75">
      <c r="A169" t="s">
        <v>18</v>
      </c>
      <c r="B169">
        <v>965.06195</v>
      </c>
      <c r="C169" t="s">
        <v>21</v>
      </c>
      <c r="D169">
        <v>0.05316</v>
      </c>
      <c r="E169" s="1" t="s">
        <v>4</v>
      </c>
      <c r="G169" s="1">
        <f>$D169</f>
        <v>0.05316</v>
      </c>
      <c r="H169" s="1">
        <f>$D170</f>
        <v>-0.01134</v>
      </c>
      <c r="I169" s="1">
        <f>$B175+$B169*$B173+$B170*$B174</f>
        <v>-2.4055766809999994</v>
      </c>
      <c r="K169" s="1" t="s">
        <v>0</v>
      </c>
      <c r="M169" s="2" t="s">
        <v>0</v>
      </c>
      <c r="O169" s="5">
        <f>MINVERSE(G169:I171)</f>
        <v>19.804393699664065</v>
      </c>
      <c r="P169" s="3">
        <f>INDEX(MINVERSE(G169:I171),1,2)</f>
        <v>6.369308694106367</v>
      </c>
      <c r="Q169" s="4">
        <f>INDEX(MINVERSE(G169:I171),1,3)</f>
        <v>23.08016638684393</v>
      </c>
      <c r="S169" s="2" t="s">
        <v>4</v>
      </c>
    </row>
    <row r="170" spans="1:19" ht="23.25">
      <c r="A170" t="s">
        <v>17</v>
      </c>
      <c r="B170">
        <v>250.29399</v>
      </c>
      <c r="C170" t="s">
        <v>22</v>
      </c>
      <c r="D170">
        <v>-0.01134</v>
      </c>
      <c r="E170" s="1" t="s">
        <v>5</v>
      </c>
      <c r="F170" s="6" t="s">
        <v>6</v>
      </c>
      <c r="G170" s="1">
        <f>$D171</f>
        <v>-0.00829</v>
      </c>
      <c r="H170" s="1">
        <f>D172</f>
        <v>0.03526</v>
      </c>
      <c r="I170" s="1">
        <f>$B176+$B171*$B173+$B172*B174</f>
        <v>3.856120414000001</v>
      </c>
      <c r="J170" t="s">
        <v>7</v>
      </c>
      <c r="K170" s="1" t="s">
        <v>1</v>
      </c>
      <c r="M170" s="2" t="s">
        <v>1</v>
      </c>
      <c r="N170" s="6" t="s">
        <v>6</v>
      </c>
      <c r="O170" s="5">
        <f>INDEX(MINVERSE(G169:I171),2,1)</f>
        <v>4.656223022411093</v>
      </c>
      <c r="P170" s="5">
        <f>INDEX(MINVERSE(G169:I171),2,2)</f>
        <v>29.858240756498635</v>
      </c>
      <c r="Q170" s="5">
        <f>INDEX(MINVERSE(G169:I171),2,3)</f>
        <v>-103.93607018301377</v>
      </c>
      <c r="R170" s="6" t="s">
        <v>7</v>
      </c>
      <c r="S170" s="2" t="s">
        <v>5</v>
      </c>
    </row>
    <row r="171" spans="1:19" ht="13.5" thickBot="1">
      <c r="A171" t="s">
        <v>19</v>
      </c>
      <c r="B171">
        <v>-231.01399</v>
      </c>
      <c r="C171" t="s">
        <v>23</v>
      </c>
      <c r="D171">
        <v>-0.00829</v>
      </c>
      <c r="E171" s="1">
        <v>1</v>
      </c>
      <c r="G171" s="1">
        <v>0</v>
      </c>
      <c r="H171" s="1">
        <v>0</v>
      </c>
      <c r="I171" s="1">
        <v>1</v>
      </c>
      <c r="K171">
        <v>1</v>
      </c>
      <c r="M171" s="2">
        <v>1</v>
      </c>
      <c r="O171" s="5">
        <f>INDEX(MINVERSE(G169:I171),3,1)</f>
        <v>0</v>
      </c>
      <c r="P171" s="5">
        <f>INDEX(MINVERSE(G169:I171),3,2)</f>
        <v>0</v>
      </c>
      <c r="Q171" s="5">
        <f>INDEX(MINVERSE(G169:I171),3,3)</f>
        <v>1</v>
      </c>
      <c r="S171" s="2">
        <v>1</v>
      </c>
    </row>
    <row r="172" spans="1:10" ht="13.5" thickTop="1">
      <c r="A172" t="s">
        <v>20</v>
      </c>
      <c r="B172">
        <v>-393.34198</v>
      </c>
      <c r="C172" t="s">
        <v>24</v>
      </c>
      <c r="D172">
        <v>0.03526</v>
      </c>
      <c r="E172" s="22" t="s">
        <v>2</v>
      </c>
      <c r="F172" s="23" t="s">
        <v>3</v>
      </c>
      <c r="G172" s="23" t="s">
        <v>0</v>
      </c>
      <c r="H172" s="24" t="s">
        <v>1</v>
      </c>
      <c r="I172" s="10"/>
      <c r="J172" s="11"/>
    </row>
    <row r="173" spans="1:8" ht="12.75">
      <c r="A173" t="s">
        <v>16</v>
      </c>
      <c r="B173">
        <v>0.0172</v>
      </c>
      <c r="E173" s="25">
        <v>0</v>
      </c>
      <c r="F173" s="20">
        <v>0</v>
      </c>
      <c r="G173" s="21">
        <f>E173*O169+F173*P169+Q169</f>
        <v>23.08016638684393</v>
      </c>
      <c r="H173" s="26">
        <f>O170*E173+P170*F173+Q170</f>
        <v>-103.93607018301377</v>
      </c>
    </row>
    <row r="174" spans="1:8" ht="12.75">
      <c r="A174" t="s">
        <v>15</v>
      </c>
      <c r="B174">
        <v>-0.0379</v>
      </c>
      <c r="E174" s="25"/>
      <c r="F174" s="20"/>
      <c r="G174" s="21"/>
      <c r="H174" s="26"/>
    </row>
    <row r="175" spans="1:8" ht="13.5" thickBot="1">
      <c r="A175" t="s">
        <v>25</v>
      </c>
      <c r="B175">
        <v>-9.5185</v>
      </c>
      <c r="E175" s="27"/>
      <c r="F175" s="28"/>
      <c r="G175" s="29"/>
      <c r="H175" s="30"/>
    </row>
    <row r="176" spans="1:8" ht="13.5" thickTop="1">
      <c r="A176" t="s">
        <v>26</v>
      </c>
      <c r="B176">
        <v>-7.0781</v>
      </c>
      <c r="E176" s="16"/>
      <c r="F176" s="16"/>
      <c r="G176" s="17"/>
      <c r="H176" s="17"/>
    </row>
    <row r="177" spans="1:19" ht="12.75">
      <c r="A177" s="12" t="s">
        <v>8</v>
      </c>
      <c r="B177" s="12" t="s">
        <v>9</v>
      </c>
      <c r="C177" s="12" t="s">
        <v>10</v>
      </c>
      <c r="D177" s="12" t="s">
        <v>11</v>
      </c>
      <c r="E177" s="12" t="s">
        <v>12</v>
      </c>
      <c r="F177" s="12" t="s">
        <v>13</v>
      </c>
      <c r="G177" s="12" t="s">
        <v>14</v>
      </c>
      <c r="H177" s="12"/>
      <c r="I177" s="12"/>
      <c r="J177" s="12"/>
      <c r="K177" s="12"/>
      <c r="L177" s="12"/>
      <c r="M177" s="12"/>
      <c r="N177" s="12"/>
      <c r="O177" s="19"/>
      <c r="P177" s="19"/>
      <c r="Q177" s="19"/>
      <c r="R177" s="19"/>
      <c r="S177" s="19"/>
    </row>
    <row r="178" spans="1:19" ht="12.75">
      <c r="A178" s="9">
        <v>31</v>
      </c>
      <c r="B178" s="9">
        <v>7.90499</v>
      </c>
      <c r="C178" s="9">
        <f>D178*(B178+0.938)</f>
        <v>8.793101167398223</v>
      </c>
      <c r="D178" s="9">
        <f>SQRT(E178*E178-1)/E178</f>
        <v>0.9943583750969099</v>
      </c>
      <c r="E178" s="9">
        <f>(B178+0.938)/0.938</f>
        <v>9.427494669509596</v>
      </c>
      <c r="F178" s="9">
        <f>SQRT(E178*E178-1)*E178</f>
        <v>88.3762413476603</v>
      </c>
      <c r="G178" s="9">
        <f>(C178*1000000000/299800000)</f>
        <v>29.32989048498407</v>
      </c>
      <c r="H178" s="9"/>
      <c r="I178" s="9"/>
      <c r="J178" s="9"/>
      <c r="K178" s="9"/>
      <c r="L178" s="9"/>
      <c r="M178" s="9"/>
      <c r="N178" s="9"/>
      <c r="O178" s="19"/>
      <c r="P178" s="19"/>
      <c r="Q178" s="19"/>
      <c r="R178" s="19"/>
      <c r="S178" s="19"/>
    </row>
    <row r="179" spans="1:19" ht="12.75">
      <c r="A179" t="s">
        <v>18</v>
      </c>
      <c r="B179">
        <v>963.10495</v>
      </c>
      <c r="C179" t="s">
        <v>21</v>
      </c>
      <c r="D179">
        <v>0.05167</v>
      </c>
      <c r="E179" s="1" t="s">
        <v>4</v>
      </c>
      <c r="G179" s="1">
        <f>$D179</f>
        <v>0.05167</v>
      </c>
      <c r="H179" s="1">
        <f>$D180</f>
        <v>-0.011</v>
      </c>
      <c r="I179" s="1">
        <f>$B185+$B179*$B183+$B180*$B184</f>
        <v>-2.7028293669999996</v>
      </c>
      <c r="K179" s="1" t="s">
        <v>0</v>
      </c>
      <c r="M179" s="2" t="s">
        <v>0</v>
      </c>
      <c r="O179" s="5">
        <f>MINVERSE(G179:I181)</f>
        <v>20.373068977365218</v>
      </c>
      <c r="P179" s="3">
        <f>INDEX(MINVERSE(G179:I181),1,2)</f>
        <v>6.53554268740208</v>
      </c>
      <c r="Q179" s="4">
        <f>INDEX(MINVERSE(G179:I181),1,3)</f>
        <v>28.676729808384408</v>
      </c>
      <c r="S179" s="2" t="s">
        <v>4</v>
      </c>
    </row>
    <row r="180" spans="1:19" ht="23.25">
      <c r="A180" t="s">
        <v>17</v>
      </c>
      <c r="B180">
        <v>249.53299</v>
      </c>
      <c r="C180" t="s">
        <v>22</v>
      </c>
      <c r="D180">
        <v>-0.011</v>
      </c>
      <c r="E180" s="1" t="s">
        <v>5</v>
      </c>
      <c r="F180" s="6" t="s">
        <v>6</v>
      </c>
      <c r="G180" s="1">
        <f>$D181</f>
        <v>-0.00806</v>
      </c>
      <c r="H180" s="1">
        <f>D182</f>
        <v>0.03429</v>
      </c>
      <c r="I180" s="1">
        <f>$B186+$B181*$B183+$B182*B184</f>
        <v>4.037644704000002</v>
      </c>
      <c r="J180" t="s">
        <v>7</v>
      </c>
      <c r="K180" s="1" t="s">
        <v>1</v>
      </c>
      <c r="M180" s="2" t="s">
        <v>1</v>
      </c>
      <c r="N180" s="6" t="s">
        <v>6</v>
      </c>
      <c r="O180" s="5">
        <f>INDEX(MINVERSE(G179:I181),2,1)</f>
        <v>4.788770369132797</v>
      </c>
      <c r="P180" s="5">
        <f>INDEX(MINVERSE(G179:I181),2,2)</f>
        <v>30.6992264234605</v>
      </c>
      <c r="Q180" s="5">
        <f>INDEX(MINVERSE(G179:I181),2,3)</f>
        <v>-111.00933980007066</v>
      </c>
      <c r="R180" s="6" t="s">
        <v>7</v>
      </c>
      <c r="S180" s="2" t="s">
        <v>5</v>
      </c>
    </row>
    <row r="181" spans="1:19" ht="13.5" thickBot="1">
      <c r="A181" t="s">
        <v>19</v>
      </c>
      <c r="B181">
        <v>-230.57199</v>
      </c>
      <c r="C181" t="s">
        <v>23</v>
      </c>
      <c r="D181">
        <v>-0.00806</v>
      </c>
      <c r="E181" s="1">
        <v>1</v>
      </c>
      <c r="G181" s="1">
        <v>0</v>
      </c>
      <c r="H181" s="1">
        <v>0</v>
      </c>
      <c r="I181" s="1">
        <v>1</v>
      </c>
      <c r="K181">
        <v>1</v>
      </c>
      <c r="M181" s="2">
        <v>1</v>
      </c>
      <c r="O181" s="5">
        <f>INDEX(MINVERSE(G179:I181),3,1)</f>
        <v>0</v>
      </c>
      <c r="P181" s="5">
        <f>INDEX(MINVERSE(G179:I181),3,2)</f>
        <v>0</v>
      </c>
      <c r="Q181" s="5">
        <f>INDEX(MINVERSE(G179:I181),3,3)</f>
        <v>1</v>
      </c>
      <c r="S181" s="2">
        <v>1</v>
      </c>
    </row>
    <row r="182" spans="1:10" ht="13.5" thickTop="1">
      <c r="A182" t="s">
        <v>20</v>
      </c>
      <c r="B182">
        <v>-392.57098</v>
      </c>
      <c r="C182" t="s">
        <v>24</v>
      </c>
      <c r="D182">
        <v>0.03429</v>
      </c>
      <c r="E182" s="22" t="s">
        <v>2</v>
      </c>
      <c r="F182" s="23" t="s">
        <v>3</v>
      </c>
      <c r="G182" s="23" t="s">
        <v>0</v>
      </c>
      <c r="H182" s="24" t="s">
        <v>1</v>
      </c>
      <c r="I182" s="10"/>
      <c r="J182" s="11"/>
    </row>
    <row r="183" spans="1:8" ht="12.75">
      <c r="A183" t="s">
        <v>16</v>
      </c>
      <c r="B183">
        <v>0.017</v>
      </c>
      <c r="E183" s="25">
        <v>0</v>
      </c>
      <c r="F183" s="20">
        <v>0</v>
      </c>
      <c r="G183" s="21">
        <f>E183*O179+F183*P179+Q179</f>
        <v>28.676729808384408</v>
      </c>
      <c r="H183" s="26">
        <f>O180*E183+P180*F183+Q180</f>
        <v>-111.00933980007066</v>
      </c>
    </row>
    <row r="184" spans="1:8" ht="12.75">
      <c r="A184" t="s">
        <v>15</v>
      </c>
      <c r="B184">
        <v>-0.0383</v>
      </c>
      <c r="E184" s="25"/>
      <c r="F184" s="20"/>
      <c r="G184" s="21"/>
      <c r="H184" s="26"/>
    </row>
    <row r="185" spans="1:8" ht="13.5" thickBot="1">
      <c r="A185" t="s">
        <v>25</v>
      </c>
      <c r="B185">
        <v>-9.5185</v>
      </c>
      <c r="E185" s="27"/>
      <c r="F185" s="28"/>
      <c r="G185" s="29"/>
      <c r="H185" s="30"/>
    </row>
    <row r="186" spans="1:8" ht="13.5" thickTop="1">
      <c r="A186" t="s">
        <v>26</v>
      </c>
      <c r="B186">
        <v>-7.0781</v>
      </c>
      <c r="E186" s="16"/>
      <c r="F186" s="16"/>
      <c r="G186" s="17"/>
      <c r="H186" s="17"/>
    </row>
    <row r="187" spans="1:19" ht="12.75">
      <c r="A187" s="12" t="s">
        <v>8</v>
      </c>
      <c r="B187" s="12" t="s">
        <v>9</v>
      </c>
      <c r="C187" s="12" t="s">
        <v>10</v>
      </c>
      <c r="D187" s="12" t="s">
        <v>11</v>
      </c>
      <c r="E187" s="12" t="s">
        <v>12</v>
      </c>
      <c r="F187" s="12" t="s">
        <v>13</v>
      </c>
      <c r="G187" s="12" t="s">
        <v>14</v>
      </c>
      <c r="H187" s="12"/>
      <c r="I187" s="12"/>
      <c r="J187" s="12"/>
      <c r="K187" s="12"/>
      <c r="L187" s="12"/>
      <c r="M187" s="12"/>
      <c r="N187" s="12"/>
      <c r="O187" s="19"/>
      <c r="P187" s="9"/>
      <c r="Q187" s="9"/>
      <c r="R187" s="9"/>
      <c r="S187" s="9"/>
    </row>
    <row r="188" spans="1:19" ht="12.75">
      <c r="A188" s="9">
        <v>33</v>
      </c>
      <c r="B188" s="9">
        <v>7.99805</v>
      </c>
      <c r="C188" s="9">
        <f>D188*(B188+0.938)</f>
        <v>8.886683611027232</v>
      </c>
      <c r="D188" s="9">
        <f>SQRT(E188*E188-1)/E188</f>
        <v>0.9944755916794592</v>
      </c>
      <c r="E188" s="9">
        <f>(B188+0.938)/0.938</f>
        <v>9.526705756929639</v>
      </c>
      <c r="F188" s="9">
        <f>SQRT(E188*E188-1)*E188</f>
        <v>90.25673765158359</v>
      </c>
      <c r="G188" s="9">
        <f>(C188*1000000000/299800000)</f>
        <v>29.642040063466414</v>
      </c>
      <c r="H188" s="9"/>
      <c r="I188" s="9"/>
      <c r="J188" s="9"/>
      <c r="K188" s="9"/>
      <c r="L188" s="9"/>
      <c r="M188" s="9"/>
      <c r="N188" s="9"/>
      <c r="O188" s="19"/>
      <c r="P188" s="9"/>
      <c r="Q188" s="9"/>
      <c r="R188" s="9"/>
      <c r="S188" s="9"/>
    </row>
    <row r="189" spans="1:19" ht="12.75">
      <c r="A189" t="s">
        <v>18</v>
      </c>
      <c r="B189">
        <v>961.17995</v>
      </c>
      <c r="C189" t="s">
        <v>21</v>
      </c>
      <c r="D189">
        <v>0.05104</v>
      </c>
      <c r="E189" s="1" t="s">
        <v>4</v>
      </c>
      <c r="G189" s="1">
        <f>$D189</f>
        <v>0.05104</v>
      </c>
      <c r="H189" s="1">
        <f>$D190</f>
        <v>-0.01084</v>
      </c>
      <c r="I189" s="1">
        <f>$B195+$B189*$B193+$B190*$B194</f>
        <v>-3.0697796490000027</v>
      </c>
      <c r="K189" s="1" t="s">
        <v>0</v>
      </c>
      <c r="M189" s="2" t="s">
        <v>0</v>
      </c>
      <c r="O189" s="5">
        <f>MINVERSE(G189:I191)</f>
        <v>20.621458197601775</v>
      </c>
      <c r="P189" s="3">
        <f>INDEX(MINVERSE(G189:I191),1,2)</f>
        <v>6.597892764521937</v>
      </c>
      <c r="Q189" s="4">
        <f>INDEX(MINVERSE(G189:I191),1,3)</f>
        <v>35.57616014712088</v>
      </c>
      <c r="S189" s="2" t="s">
        <v>4</v>
      </c>
    </row>
    <row r="190" spans="1:19" ht="23.25">
      <c r="A190" t="s">
        <v>17</v>
      </c>
      <c r="B190">
        <v>248.78199</v>
      </c>
      <c r="C190" t="s">
        <v>22</v>
      </c>
      <c r="D190">
        <v>-0.01084</v>
      </c>
      <c r="E190" s="1" t="s">
        <v>5</v>
      </c>
      <c r="F190" s="6" t="s">
        <v>6</v>
      </c>
      <c r="G190" s="1">
        <f>$D191</f>
        <v>-0.00796</v>
      </c>
      <c r="H190" s="1">
        <f>D192</f>
        <v>0.03388</v>
      </c>
      <c r="I190" s="1">
        <f>$B196+$B191*$B193+$B192*B194</f>
        <v>4.202428495000001</v>
      </c>
      <c r="J190" t="s">
        <v>7</v>
      </c>
      <c r="K190" s="1" t="s">
        <v>1</v>
      </c>
      <c r="M190" s="2" t="s">
        <v>1</v>
      </c>
      <c r="N190" s="6" t="s">
        <v>6</v>
      </c>
      <c r="O190" s="5">
        <f>INDEX(MINVERSE(G189:I191),2,1)</f>
        <v>4.844947085386958</v>
      </c>
      <c r="P190" s="5">
        <f>INDEX(MINVERSE(G189:I191),2,2)</f>
        <v>31.06609286911436</v>
      </c>
      <c r="Q190" s="5">
        <f>INDEX(MINVERSE(G189:I191),2,3)</f>
        <v>-115.68011393827977</v>
      </c>
      <c r="R190" s="6" t="s">
        <v>7</v>
      </c>
      <c r="S190" s="2" t="s">
        <v>5</v>
      </c>
    </row>
    <row r="191" spans="1:19" ht="13.5" thickBot="1">
      <c r="A191" t="s">
        <v>19</v>
      </c>
      <c r="B191">
        <v>-230.13299</v>
      </c>
      <c r="C191" t="s">
        <v>23</v>
      </c>
      <c r="D191">
        <v>-0.00796</v>
      </c>
      <c r="E191" s="1">
        <v>1</v>
      </c>
      <c r="G191" s="1">
        <v>0</v>
      </c>
      <c r="H191" s="1">
        <v>0</v>
      </c>
      <c r="I191" s="1">
        <v>1</v>
      </c>
      <c r="K191">
        <v>1</v>
      </c>
      <c r="M191" s="2">
        <v>1</v>
      </c>
      <c r="O191" s="5">
        <f>INDEX(MINVERSE(G189:I191),3,1)</f>
        <v>0</v>
      </c>
      <c r="P191" s="5">
        <f>INDEX(MINVERSE(G189:I191),3,2)</f>
        <v>0</v>
      </c>
      <c r="Q191" s="5">
        <f>INDEX(MINVERSE(G189:I191),3,3)</f>
        <v>1</v>
      </c>
      <c r="S191" s="2">
        <v>1</v>
      </c>
    </row>
    <row r="192" spans="1:10" ht="13.5" thickTop="1">
      <c r="A192" t="s">
        <v>20</v>
      </c>
      <c r="B192">
        <v>-391.80698</v>
      </c>
      <c r="C192" t="s">
        <v>24</v>
      </c>
      <c r="D192">
        <v>0.03388</v>
      </c>
      <c r="E192" s="22" t="s">
        <v>2</v>
      </c>
      <c r="F192" s="23" t="s">
        <v>3</v>
      </c>
      <c r="G192" s="23" t="s">
        <v>0</v>
      </c>
      <c r="H192" s="24" t="s">
        <v>1</v>
      </c>
      <c r="I192" s="10"/>
      <c r="J192" s="11"/>
    </row>
    <row r="193" spans="1:8" ht="12.75">
      <c r="A193" t="s">
        <v>16</v>
      </c>
      <c r="B193">
        <v>0.0167</v>
      </c>
      <c r="E193" s="25">
        <v>0</v>
      </c>
      <c r="F193" s="20">
        <v>0</v>
      </c>
      <c r="G193" s="21">
        <f>E193*O189+F193*P189+Q189</f>
        <v>35.57616014712088</v>
      </c>
      <c r="H193" s="26">
        <f>O190*E193+P190*F193+Q190</f>
        <v>-115.68011393827977</v>
      </c>
    </row>
    <row r="194" spans="1:8" ht="12.75">
      <c r="A194" t="s">
        <v>15</v>
      </c>
      <c r="B194">
        <v>-0.0386</v>
      </c>
      <c r="E194" s="25"/>
      <c r="F194" s="20"/>
      <c r="G194" s="21"/>
      <c r="H194" s="26"/>
    </row>
    <row r="195" spans="1:8" ht="13.5" thickBot="1">
      <c r="A195" t="s">
        <v>25</v>
      </c>
      <c r="B195">
        <v>-9.5185</v>
      </c>
      <c r="E195" s="27"/>
      <c r="F195" s="28"/>
      <c r="G195" s="29"/>
      <c r="H195" s="30"/>
    </row>
    <row r="196" spans="1:8" ht="13.5" thickTop="1">
      <c r="A196" t="s">
        <v>26</v>
      </c>
      <c r="B196">
        <v>-7.0781</v>
      </c>
      <c r="E196" s="16"/>
      <c r="F196" s="16"/>
      <c r="G196" s="17"/>
      <c r="H196" s="17"/>
    </row>
  </sheetData>
  <printOptions/>
  <pageMargins left="0.75" right="0.75" top="1" bottom="1" header="0.5" footer="0.5"/>
  <pageSetup fitToHeight="1" fitToWidth="1" horizontalDpi="355" verticalDpi="355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Beams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ostiguy</dc:creator>
  <cp:keywords/>
  <dc:description/>
  <cp:lastModifiedBy>localadmin</cp:lastModifiedBy>
  <cp:lastPrinted>2003-10-30T19:05:58Z</cp:lastPrinted>
  <dcterms:created xsi:type="dcterms:W3CDTF">2003-02-07T20:37:48Z</dcterms:created>
  <dcterms:modified xsi:type="dcterms:W3CDTF">2003-10-31T23:18:05Z</dcterms:modified>
  <cp:category/>
  <cp:version/>
  <cp:contentType/>
  <cp:contentStatus/>
</cp:coreProperties>
</file>