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7820" windowHeight="12345" activeTab="2"/>
  </bookViews>
  <sheets>
    <sheet name="Summary" sheetId="1" r:id="rId1"/>
    <sheet name="MEBT" sheetId="2" r:id="rId2"/>
    <sheet name="RT_CH" sheetId="3" r:id="rId3"/>
    <sheet name="RT_CH_S" sheetId="4" r:id="rId4"/>
    <sheet name="SSR1" sheetId="5" r:id="rId5"/>
    <sheet name="SSR2" sheetId="6" r:id="rId6"/>
  </sheets>
  <definedNames/>
  <calcPr fullCalcOnLoad="1"/>
</workbook>
</file>

<file path=xl/sharedStrings.xml><?xml version="1.0" encoding="utf-8"?>
<sst xmlns="http://schemas.openxmlformats.org/spreadsheetml/2006/main" count="286" uniqueCount="123">
  <si>
    <t>MeV</t>
  </si>
  <si>
    <t>Beta</t>
  </si>
  <si>
    <t>Cavity</t>
  </si>
  <si>
    <t>Rsh</t>
  </si>
  <si>
    <t>Q</t>
  </si>
  <si>
    <t>Voltage</t>
  </si>
  <si>
    <t>Phi_s</t>
  </si>
  <si>
    <t>W kin</t>
  </si>
  <si>
    <t>dW</t>
  </si>
  <si>
    <t>Pcopper</t>
  </si>
  <si>
    <t>Pbeam</t>
  </si>
  <si>
    <t>Ptotal</t>
  </si>
  <si>
    <t>number</t>
  </si>
  <si>
    <t>of cavity</t>
  </si>
  <si>
    <t>MOhm</t>
  </si>
  <si>
    <t>eff</t>
  </si>
  <si>
    <t>degrees</t>
  </si>
  <si>
    <t>kW</t>
  </si>
  <si>
    <t>MV</t>
  </si>
  <si>
    <t>out</t>
  </si>
  <si>
    <t>Power consumption</t>
  </si>
  <si>
    <t>I=25 mA</t>
  </si>
  <si>
    <t>193 kW</t>
  </si>
  <si>
    <t>348 kW</t>
  </si>
  <si>
    <t>RT1</t>
  </si>
  <si>
    <t>RT2</t>
  </si>
  <si>
    <t>RT3</t>
  </si>
  <si>
    <t>RT4</t>
  </si>
  <si>
    <t>RT5</t>
  </si>
  <si>
    <t>RT6</t>
  </si>
  <si>
    <t>RT7</t>
  </si>
  <si>
    <t>RT8</t>
  </si>
  <si>
    <t>RT9</t>
  </si>
  <si>
    <t>RT10</t>
  </si>
  <si>
    <t>RT11</t>
  </si>
  <si>
    <t>RT12</t>
  </si>
  <si>
    <t>RT13</t>
  </si>
  <si>
    <t>RT14</t>
  </si>
  <si>
    <t>RT15</t>
  </si>
  <si>
    <t>RT16</t>
  </si>
  <si>
    <t>I=10 mA</t>
  </si>
  <si>
    <t>247 kW</t>
  </si>
  <si>
    <t>67 kW</t>
  </si>
  <si>
    <t>314 kW</t>
  </si>
  <si>
    <t>10 mA,</t>
  </si>
  <si>
    <t>Data from ML_20FEB07_2.ppt ( Jean-Paul)</t>
  </si>
  <si>
    <t>RFQ</t>
  </si>
  <si>
    <t>Copper</t>
  </si>
  <si>
    <t>450 kW</t>
  </si>
  <si>
    <t>Beam</t>
  </si>
  <si>
    <t>100 kW</t>
  </si>
  <si>
    <t xml:space="preserve">Source: </t>
  </si>
  <si>
    <t>HINS Buncher Preliminary Design-Rev2.doc</t>
  </si>
  <si>
    <t>371025-01_RFQ_Spec_Rev_B.doc</t>
  </si>
  <si>
    <t>Buncher1</t>
  </si>
  <si>
    <t xml:space="preserve">RT CH </t>
  </si>
  <si>
    <t>SSR1</t>
  </si>
  <si>
    <t>SSR2</t>
  </si>
  <si>
    <t>Power consumption in RT CH section</t>
  </si>
  <si>
    <t>Power consumption in RFQ</t>
  </si>
  <si>
    <t>Power consumption in the bunchers</t>
  </si>
  <si>
    <t>Power consumption in SC SSR1 section</t>
  </si>
  <si>
    <t>Power consumption in SC SSR2 section</t>
  </si>
  <si>
    <t xml:space="preserve">Beta </t>
  </si>
  <si>
    <t>of</t>
  </si>
  <si>
    <t>particle</t>
  </si>
  <si>
    <t>Rsh/Q</t>
  </si>
  <si>
    <t>P walls</t>
  </si>
  <si>
    <t>cavity</t>
  </si>
  <si>
    <t>Mohm</t>
  </si>
  <si>
    <t>RF power consumption in HINS test facilty (cavities only). Summary.</t>
  </si>
  <si>
    <t>Version from November 2006 revised February 2007.</t>
  </si>
  <si>
    <t>Source:</t>
  </si>
  <si>
    <t>energy_Nov_2006-revision-Feb_07.xls (Petr) and energy_gain_445_cavities_2006_11.xls (Timergali)</t>
  </si>
  <si>
    <t>Buncher2</t>
  </si>
  <si>
    <t xml:space="preserve">Voltage </t>
  </si>
  <si>
    <t>173 kV</t>
  </si>
  <si>
    <t>139 kV</t>
  </si>
  <si>
    <t>6.1 kW</t>
  </si>
  <si>
    <t>4 kW</t>
  </si>
  <si>
    <t>Beam current, mA</t>
  </si>
  <si>
    <t>40 kW</t>
  </si>
  <si>
    <t>104 kW</t>
  </si>
  <si>
    <t>Power is given in kW</t>
  </si>
  <si>
    <t>Walls</t>
  </si>
  <si>
    <t>Total</t>
  </si>
  <si>
    <t xml:space="preserve"> </t>
  </si>
  <si>
    <t xml:space="preserve">         I = 1 mA</t>
  </si>
  <si>
    <t xml:space="preserve">         I = 10 mA</t>
  </si>
  <si>
    <t xml:space="preserve">         I = 25 mA</t>
  </si>
  <si>
    <t xml:space="preserve">         I = 26 mA</t>
  </si>
  <si>
    <t>541 kW</t>
  </si>
  <si>
    <t>The losses in copper are for nominal intervane voltage = 90.45 kV</t>
  </si>
  <si>
    <t>I=1 mA</t>
  </si>
  <si>
    <t>I=26 mA</t>
  </si>
  <si>
    <t>7.7 kW</t>
  </si>
  <si>
    <t>357 kW</t>
  </si>
  <si>
    <t>77 kW</t>
  </si>
  <si>
    <t>200 kW</t>
  </si>
  <si>
    <t>549 kW</t>
  </si>
  <si>
    <t>Example: 2.5 MV x40 mA = 100 kW</t>
  </si>
  <si>
    <t>Example: (173 kV)^2/4.87 Mohm = 6.1 kW</t>
  </si>
  <si>
    <t>425 kW</t>
  </si>
  <si>
    <t>Veff</t>
  </si>
  <si>
    <t>Phase</t>
  </si>
  <si>
    <t>?</t>
  </si>
  <si>
    <t>Gain, MeV</t>
  </si>
  <si>
    <t>P</t>
  </si>
  <si>
    <t>Gain</t>
  </si>
  <si>
    <t>#</t>
  </si>
  <si>
    <t>βdes</t>
  </si>
  <si>
    <t>Umws</t>
  </si>
  <si>
    <t>βavr</t>
  </si>
  <si>
    <t>Us</t>
  </si>
  <si>
    <t>Rsh,s</t>
  </si>
  <si>
    <t>Fs</t>
  </si>
  <si>
    <t>dUs</t>
  </si>
  <si>
    <t>Us*cos(Fs)</t>
  </si>
  <si>
    <t>deg</t>
  </si>
  <si>
    <t xml:space="preserve"> type</t>
  </si>
  <si>
    <t>New table from Aseev, November 29, 2007</t>
  </si>
  <si>
    <t>from RT CH page</t>
  </si>
  <si>
    <t>vs 7.7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</si>
</sst>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E+00"/>
    <numFmt numFmtId="171" formatCode="0.000E+00"/>
    <numFmt numFmtId="172" formatCode="0.0000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 quotePrefix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Alignment="1">
      <alignment horizontal="center"/>
    </xf>
    <xf numFmtId="170" fontId="0" fillId="0" borderId="0" xfId="0" applyNumberFormat="1" applyAlignment="1">
      <alignment/>
    </xf>
    <xf numFmtId="170" fontId="5" fillId="0" borderId="1" xfId="0" applyNumberFormat="1" applyFont="1" applyBorder="1" applyAlignment="1">
      <alignment/>
    </xf>
    <xf numFmtId="170" fontId="5" fillId="0" borderId="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70" fontId="5" fillId="0" borderId="0" xfId="0" applyNumberFormat="1" applyFont="1" applyAlignment="1">
      <alignment/>
    </xf>
    <xf numFmtId="170" fontId="8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172" fontId="5" fillId="2" borderId="0" xfId="0" applyNumberFormat="1" applyFont="1" applyFill="1" applyAlignment="1">
      <alignment/>
    </xf>
    <xf numFmtId="0" fontId="5" fillId="2" borderId="7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RT_CH_S!$N$31:$N$46</c:f>
              <c:numCache>
                <c:ptCount val="16"/>
                <c:pt idx="0">
                  <c:v>3.14</c:v>
                </c:pt>
                <c:pt idx="1">
                  <c:v>6.24</c:v>
                </c:pt>
                <c:pt idx="2">
                  <c:v>6.98</c:v>
                </c:pt>
                <c:pt idx="3">
                  <c:v>9.58</c:v>
                </c:pt>
                <c:pt idx="4">
                  <c:v>8.87</c:v>
                </c:pt>
                <c:pt idx="5">
                  <c:v>11.08</c:v>
                </c:pt>
                <c:pt idx="6">
                  <c:v>18.85</c:v>
                </c:pt>
                <c:pt idx="7">
                  <c:v>18.85</c:v>
                </c:pt>
                <c:pt idx="8">
                  <c:v>20.78</c:v>
                </c:pt>
                <c:pt idx="9">
                  <c:v>24.9</c:v>
                </c:pt>
                <c:pt idx="10">
                  <c:v>24.9</c:v>
                </c:pt>
                <c:pt idx="11">
                  <c:v>29.87</c:v>
                </c:pt>
                <c:pt idx="12">
                  <c:v>39.08</c:v>
                </c:pt>
                <c:pt idx="13">
                  <c:v>35.61</c:v>
                </c:pt>
                <c:pt idx="14">
                  <c:v>37.73</c:v>
                </c:pt>
                <c:pt idx="15">
                  <c:v>41.41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RT_CH_S!$O$31:$O$46</c:f>
              <c:numCache>
                <c:ptCount val="16"/>
                <c:pt idx="0">
                  <c:v>1.9912261836027714</c:v>
                </c:pt>
                <c:pt idx="1">
                  <c:v>5.681364217542202</c:v>
                </c:pt>
                <c:pt idx="2">
                  <c:v>9.60246183429757</c:v>
                </c:pt>
                <c:pt idx="3">
                  <c:v>12.910469598155004</c:v>
                </c:pt>
                <c:pt idx="4">
                  <c:v>13.338760816055332</c:v>
                </c:pt>
                <c:pt idx="5">
                  <c:v>14.197287227022443</c:v>
                </c:pt>
                <c:pt idx="6">
                  <c:v>17.526553958061683</c:v>
                </c:pt>
                <c:pt idx="7">
                  <c:v>19.322305851866936</c:v>
                </c:pt>
                <c:pt idx="8">
                  <c:v>26.30534903248002</c:v>
                </c:pt>
                <c:pt idx="9">
                  <c:v>23.790926292253438</c:v>
                </c:pt>
                <c:pt idx="10">
                  <c:v>25.409587554961345</c:v>
                </c:pt>
                <c:pt idx="11">
                  <c:v>29.098131653457617</c:v>
                </c:pt>
                <c:pt idx="12">
                  <c:v>32.843044738794276</c:v>
                </c:pt>
                <c:pt idx="13">
                  <c:v>36.38964203505</c:v>
                </c:pt>
                <c:pt idx="14">
                  <c:v>41.41550140980479</c:v>
                </c:pt>
                <c:pt idx="15">
                  <c:v>39.047400964994175</c:v>
                </c:pt>
              </c:numCache>
            </c:numRef>
          </c:val>
          <c:smooth val="0"/>
        </c:ser>
        <c:marker val="1"/>
        <c:axId val="45592298"/>
        <c:axId val="7677499"/>
      </c:line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77499"/>
        <c:crosses val="autoZero"/>
        <c:auto val="1"/>
        <c:lblOffset val="100"/>
        <c:noMultiLvlLbl val="0"/>
      </c:catAx>
      <c:valAx>
        <c:axId val="7677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92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RT_CH_S!$N$7:$N$22</c:f>
              <c:numCache>
                <c:ptCount val="16"/>
                <c:pt idx="0">
                  <c:v>3.138602771362587</c:v>
                </c:pt>
                <c:pt idx="1">
                  <c:v>6.068976146788989</c:v>
                </c:pt>
                <c:pt idx="2">
                  <c:v>6.873777876106194</c:v>
                </c:pt>
                <c:pt idx="3">
                  <c:v>9.073345994475137</c:v>
                </c:pt>
                <c:pt idx="4">
                  <c:v>8.177159104096553</c:v>
                </c:pt>
                <c:pt idx="5">
                  <c:v>10.935671156525778</c:v>
                </c:pt>
                <c:pt idx="6">
                  <c:v>16.037277620704653</c:v>
                </c:pt>
                <c:pt idx="7">
                  <c:v>17.581200081916855</c:v>
                </c:pt>
                <c:pt idx="8">
                  <c:v>20.761107410064568</c:v>
                </c:pt>
                <c:pt idx="9">
                  <c:v>22.815629367236028</c:v>
                </c:pt>
                <c:pt idx="10">
                  <c:v>24.315486635000468</c:v>
                </c:pt>
                <c:pt idx="11">
                  <c:v>30.140884174957762</c:v>
                </c:pt>
                <c:pt idx="12">
                  <c:v>38.37633671363188</c:v>
                </c:pt>
                <c:pt idx="13">
                  <c:v>35.4844997410221</c:v>
                </c:pt>
                <c:pt idx="14">
                  <c:v>16.54795004712535</c:v>
                </c:pt>
                <c:pt idx="15">
                  <c:v>41.25552350338148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RT_CH_S!$O$7:$O$22</c:f>
              <c:numCache>
                <c:ptCount val="16"/>
                <c:pt idx="0">
                  <c:v>1.9912261836027714</c:v>
                </c:pt>
                <c:pt idx="1">
                  <c:v>5.681364217542202</c:v>
                </c:pt>
                <c:pt idx="2">
                  <c:v>9.60246183429757</c:v>
                </c:pt>
                <c:pt idx="3">
                  <c:v>12.910469598155004</c:v>
                </c:pt>
                <c:pt idx="4">
                  <c:v>13.338760816055332</c:v>
                </c:pt>
                <c:pt idx="5">
                  <c:v>14.197287227022443</c:v>
                </c:pt>
                <c:pt idx="6">
                  <c:v>17.526553958061683</c:v>
                </c:pt>
                <c:pt idx="7">
                  <c:v>19.322305851866936</c:v>
                </c:pt>
                <c:pt idx="8">
                  <c:v>26.30534903248002</c:v>
                </c:pt>
                <c:pt idx="9">
                  <c:v>23.790926292253438</c:v>
                </c:pt>
                <c:pt idx="10">
                  <c:v>25.409587554961345</c:v>
                </c:pt>
                <c:pt idx="11">
                  <c:v>29.098131653457617</c:v>
                </c:pt>
                <c:pt idx="12">
                  <c:v>32.843044738794276</c:v>
                </c:pt>
                <c:pt idx="13">
                  <c:v>36.38964203505</c:v>
                </c:pt>
                <c:pt idx="14">
                  <c:v>41.41550140980479</c:v>
                </c:pt>
                <c:pt idx="15">
                  <c:v>39.047400964994175</c:v>
                </c:pt>
              </c:numCache>
            </c:numRef>
          </c:val>
          <c:smooth val="0"/>
        </c:ser>
        <c:marker val="1"/>
        <c:axId val="1988628"/>
        <c:axId val="17897653"/>
      </c:line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8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57150</xdr:rowOff>
    </xdr:from>
    <xdr:to>
      <xdr:col>23</xdr:col>
      <xdr:colOff>552450</xdr:colOff>
      <xdr:row>25</xdr:row>
      <xdr:rowOff>19050</xdr:rowOff>
    </xdr:to>
    <xdr:graphicFrame>
      <xdr:nvGraphicFramePr>
        <xdr:cNvPr id="1" name="Chart 3"/>
        <xdr:cNvGraphicFramePr/>
      </xdr:nvGraphicFramePr>
      <xdr:xfrm>
        <a:off x="7153275" y="57150"/>
        <a:ext cx="74199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26</xdr:row>
      <xdr:rowOff>9525</xdr:rowOff>
    </xdr:from>
    <xdr:to>
      <xdr:col>23</xdr:col>
      <xdr:colOff>495300</xdr:colOff>
      <xdr:row>51</xdr:row>
      <xdr:rowOff>66675</xdr:rowOff>
    </xdr:to>
    <xdr:graphicFrame>
      <xdr:nvGraphicFramePr>
        <xdr:cNvPr id="2" name="Chart 4"/>
        <xdr:cNvGraphicFramePr/>
      </xdr:nvGraphicFramePr>
      <xdr:xfrm>
        <a:off x="7096125" y="4933950"/>
        <a:ext cx="74199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0"/>
  <sheetViews>
    <sheetView workbookViewId="0" topLeftCell="A1">
      <selection activeCell="M18" sqref="M18"/>
    </sheetView>
  </sheetViews>
  <sheetFormatPr defaultColWidth="9.140625" defaultRowHeight="12.75"/>
  <sheetData>
    <row r="3" ht="18">
      <c r="A3" s="42" t="s">
        <v>70</v>
      </c>
    </row>
    <row r="5" spans="1:3" ht="16.5" thickBot="1">
      <c r="A5" s="7" t="s">
        <v>83</v>
      </c>
      <c r="B5" s="85"/>
      <c r="C5" s="85"/>
    </row>
    <row r="6" spans="3:24" ht="15.75" thickBot="1">
      <c r="C6" t="s">
        <v>86</v>
      </c>
      <c r="D6" s="43" t="s">
        <v>87</v>
      </c>
      <c r="E6" s="28"/>
      <c r="F6" s="43" t="s">
        <v>88</v>
      </c>
      <c r="G6" s="28"/>
      <c r="H6" s="43" t="s">
        <v>89</v>
      </c>
      <c r="I6" s="28"/>
      <c r="J6" s="43" t="s">
        <v>90</v>
      </c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thickBot="1">
      <c r="A7" s="25"/>
      <c r="B7" s="25"/>
      <c r="C7" s="10" t="s">
        <v>84</v>
      </c>
      <c r="D7" s="10" t="s">
        <v>49</v>
      </c>
      <c r="E7" s="10" t="s">
        <v>85</v>
      </c>
      <c r="F7" s="10" t="s">
        <v>49</v>
      </c>
      <c r="G7" s="10" t="s">
        <v>85</v>
      </c>
      <c r="H7" s="10" t="s">
        <v>49</v>
      </c>
      <c r="I7" s="10" t="s">
        <v>85</v>
      </c>
      <c r="J7" s="10" t="s">
        <v>49</v>
      </c>
      <c r="K7" s="16" t="s">
        <v>85</v>
      </c>
      <c r="L7" s="1"/>
      <c r="M7" s="1"/>
      <c r="N7" s="25"/>
      <c r="O7" s="1"/>
      <c r="P7" s="1"/>
      <c r="Q7" s="1"/>
      <c r="R7" s="25"/>
      <c r="S7" s="1"/>
      <c r="T7" s="1"/>
      <c r="U7" s="1"/>
      <c r="V7" s="1"/>
      <c r="W7" s="1"/>
      <c r="X7" s="1"/>
    </row>
    <row r="8" spans="1:24" ht="15">
      <c r="A8" s="69" t="s">
        <v>46</v>
      </c>
      <c r="B8" s="70"/>
      <c r="C8" s="30">
        <v>450</v>
      </c>
      <c r="D8" s="30">
        <v>4</v>
      </c>
      <c r="E8" s="30">
        <f aca="true" t="shared" si="0" ref="E8:E13">$C8+D8</f>
        <v>454</v>
      </c>
      <c r="F8" s="30">
        <v>40</v>
      </c>
      <c r="G8" s="30">
        <f aca="true" t="shared" si="1" ref="G8:G13">$C8+F8</f>
        <v>490</v>
      </c>
      <c r="H8" s="30">
        <v>100</v>
      </c>
      <c r="I8" s="30">
        <f aca="true" t="shared" si="2" ref="I8:I13">$C8+H8</f>
        <v>550</v>
      </c>
      <c r="J8" s="30">
        <v>104</v>
      </c>
      <c r="K8" s="30">
        <f aca="true" t="shared" si="3" ref="K8:K13">$C8+J8</f>
        <v>554</v>
      </c>
      <c r="L8" s="1"/>
      <c r="M8" s="1"/>
      <c r="N8" s="25"/>
      <c r="O8" s="1"/>
      <c r="P8" s="1"/>
      <c r="Q8" s="1"/>
      <c r="R8" s="25"/>
      <c r="S8" s="1"/>
      <c r="T8" s="1"/>
      <c r="U8" s="1"/>
      <c r="V8" s="1"/>
      <c r="W8" s="1"/>
      <c r="X8" s="1"/>
    </row>
    <row r="9" spans="1:24" ht="15">
      <c r="A9" s="71" t="s">
        <v>54</v>
      </c>
      <c r="B9" s="72"/>
      <c r="C9" s="20">
        <v>6.1</v>
      </c>
      <c r="D9" s="20">
        <v>0</v>
      </c>
      <c r="E9" s="20">
        <f t="shared" si="0"/>
        <v>6.1</v>
      </c>
      <c r="F9" s="20">
        <v>0</v>
      </c>
      <c r="G9" s="20">
        <f t="shared" si="1"/>
        <v>6.1</v>
      </c>
      <c r="H9" s="20">
        <v>0</v>
      </c>
      <c r="I9" s="20">
        <f t="shared" si="2"/>
        <v>6.1</v>
      </c>
      <c r="J9" s="20">
        <v>0</v>
      </c>
      <c r="K9" s="20">
        <f t="shared" si="3"/>
        <v>6.1</v>
      </c>
      <c r="L9" s="1"/>
      <c r="M9" s="1"/>
      <c r="N9" s="25"/>
      <c r="O9" s="1"/>
      <c r="P9" s="1"/>
      <c r="Q9" s="1"/>
      <c r="R9" s="25"/>
      <c r="S9" s="1"/>
      <c r="T9" s="1"/>
      <c r="U9" s="1"/>
      <c r="V9" s="1"/>
      <c r="W9" s="1"/>
      <c r="X9" s="1"/>
    </row>
    <row r="10" spans="1:24" ht="15">
      <c r="A10" s="71" t="s">
        <v>74</v>
      </c>
      <c r="B10" s="72"/>
      <c r="C10" s="20">
        <v>4</v>
      </c>
      <c r="D10" s="20">
        <v>0</v>
      </c>
      <c r="E10" s="20">
        <f t="shared" si="0"/>
        <v>4</v>
      </c>
      <c r="F10" s="20">
        <v>0</v>
      </c>
      <c r="G10" s="20">
        <f t="shared" si="1"/>
        <v>4</v>
      </c>
      <c r="H10" s="20">
        <v>0</v>
      </c>
      <c r="I10" s="20">
        <f t="shared" si="2"/>
        <v>4</v>
      </c>
      <c r="J10" s="20">
        <v>0</v>
      </c>
      <c r="K10" s="20">
        <f t="shared" si="3"/>
        <v>4</v>
      </c>
      <c r="L10" s="1"/>
      <c r="M10" s="1"/>
      <c r="N10" s="25"/>
      <c r="O10" s="1"/>
      <c r="P10" s="1"/>
      <c r="Q10" s="1"/>
      <c r="R10" s="25"/>
      <c r="S10" s="1"/>
      <c r="T10" s="1"/>
      <c r="U10" s="1"/>
      <c r="V10" s="1"/>
      <c r="W10" s="1"/>
      <c r="X10" s="1"/>
    </row>
    <row r="11" spans="1:24" ht="15">
      <c r="A11" s="71" t="s">
        <v>55</v>
      </c>
      <c r="B11" s="72"/>
      <c r="C11" s="20">
        <v>349</v>
      </c>
      <c r="D11" s="20">
        <v>7.72</v>
      </c>
      <c r="E11" s="20">
        <f t="shared" si="0"/>
        <v>356.72</v>
      </c>
      <c r="F11" s="20">
        <v>77.2</v>
      </c>
      <c r="G11" s="20">
        <f t="shared" si="1"/>
        <v>426.2</v>
      </c>
      <c r="H11" s="20">
        <v>193</v>
      </c>
      <c r="I11" s="20">
        <f t="shared" si="2"/>
        <v>542</v>
      </c>
      <c r="J11" s="20">
        <v>200.7</v>
      </c>
      <c r="K11" s="20">
        <f t="shared" si="3"/>
        <v>549.7</v>
      </c>
      <c r="L11" s="1"/>
      <c r="M11" s="1"/>
      <c r="N11" s="25"/>
      <c r="O11" s="1"/>
      <c r="P11" s="1"/>
      <c r="Q11" s="1"/>
      <c r="R11" s="25"/>
      <c r="S11" s="1"/>
      <c r="T11" s="1"/>
      <c r="U11" s="1"/>
      <c r="V11" s="1"/>
      <c r="W11" s="1"/>
      <c r="X11" s="1"/>
    </row>
    <row r="12" spans="1:24" ht="15">
      <c r="A12" s="71" t="s">
        <v>56</v>
      </c>
      <c r="B12" s="72"/>
      <c r="C12" s="20">
        <v>0.09</v>
      </c>
      <c r="D12" s="20">
        <v>21.88</v>
      </c>
      <c r="E12" s="20">
        <f t="shared" si="0"/>
        <v>21.97</v>
      </c>
      <c r="F12" s="20">
        <v>218.8</v>
      </c>
      <c r="G12" s="20">
        <f t="shared" si="1"/>
        <v>218.89000000000001</v>
      </c>
      <c r="H12" s="20">
        <v>547</v>
      </c>
      <c r="I12" s="20">
        <f t="shared" si="2"/>
        <v>547.09</v>
      </c>
      <c r="J12" s="20">
        <v>568.88</v>
      </c>
      <c r="K12" s="20">
        <f t="shared" si="3"/>
        <v>568.97</v>
      </c>
      <c r="L12" s="1"/>
      <c r="M12" s="1"/>
      <c r="N12" s="25"/>
      <c r="O12" s="1"/>
      <c r="P12" s="1"/>
      <c r="Q12" s="1"/>
      <c r="R12" s="25"/>
      <c r="S12" s="1"/>
      <c r="T12" s="1"/>
      <c r="U12" s="1"/>
      <c r="V12" s="1"/>
      <c r="W12" s="1"/>
      <c r="X12" s="1"/>
    </row>
    <row r="13" spans="1:24" ht="15.75" thickBot="1">
      <c r="A13" s="73" t="s">
        <v>57</v>
      </c>
      <c r="B13" s="74"/>
      <c r="C13" s="22">
        <v>0.15</v>
      </c>
      <c r="D13" s="22">
        <v>29.96</v>
      </c>
      <c r="E13" s="22">
        <f t="shared" si="0"/>
        <v>30.11</v>
      </c>
      <c r="F13" s="22">
        <v>299.6</v>
      </c>
      <c r="G13" s="22">
        <f t="shared" si="1"/>
        <v>299.75</v>
      </c>
      <c r="H13" s="22">
        <v>749</v>
      </c>
      <c r="I13" s="22">
        <f t="shared" si="2"/>
        <v>749.15</v>
      </c>
      <c r="J13" s="22">
        <v>778.96</v>
      </c>
      <c r="K13" s="22">
        <f t="shared" si="3"/>
        <v>779.11</v>
      </c>
      <c r="L13" s="1"/>
      <c r="M13" s="1"/>
      <c r="N13" s="25"/>
      <c r="O13" s="1"/>
      <c r="P13" s="1"/>
      <c r="Q13" s="1"/>
      <c r="R13" s="25"/>
      <c r="S13" s="1"/>
      <c r="T13" s="1"/>
      <c r="U13" s="1"/>
      <c r="V13" s="1"/>
      <c r="W13" s="1"/>
      <c r="X13" s="1"/>
    </row>
    <row r="14" spans="12:24" ht="13.5" thickBot="1"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5:24" ht="15.75" thickBot="1">
      <c r="E15" s="16">
        <f>SUM(E8:E13)</f>
        <v>872.9000000000001</v>
      </c>
      <c r="G15" s="16">
        <f>SUM(G8:G13)</f>
        <v>1444.94</v>
      </c>
      <c r="H15" s="66"/>
      <c r="I15" s="16">
        <f>SUM(I8:I13)</f>
        <v>2398.34</v>
      </c>
      <c r="K15" s="16">
        <f>SUM(K8:K13)</f>
        <v>2461.88</v>
      </c>
      <c r="L15" s="66"/>
      <c r="M15" s="1"/>
      <c r="N15" s="1"/>
      <c r="O15" s="1"/>
      <c r="P15" s="66"/>
      <c r="Q15" s="1"/>
      <c r="R15" s="1"/>
      <c r="S15" s="1"/>
      <c r="T15" s="66"/>
      <c r="U15" s="1"/>
      <c r="V15" s="1"/>
      <c r="W15" s="1"/>
      <c r="X15" s="1"/>
    </row>
    <row r="16" spans="12:24" ht="12.75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9" spans="1:7" ht="15">
      <c r="A19" s="8"/>
      <c r="B19" s="8"/>
      <c r="C19" s="8"/>
      <c r="D19" s="8"/>
      <c r="E19" s="8"/>
      <c r="F19" s="8"/>
      <c r="G19" s="8"/>
    </row>
    <row r="20" spans="1:6" ht="15">
      <c r="A20" s="8"/>
      <c r="B20" s="8"/>
      <c r="C20" s="8"/>
      <c r="D20" s="8"/>
      <c r="E20" s="8"/>
      <c r="F2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E48" sqref="E48"/>
    </sheetView>
  </sheetViews>
  <sheetFormatPr defaultColWidth="9.140625" defaultRowHeight="12.75"/>
  <sheetData>
    <row r="2" ht="18">
      <c r="A2" s="42" t="s">
        <v>59</v>
      </c>
    </row>
    <row r="3" ht="13.5" thickBot="1"/>
    <row r="4" spans="3:6" ht="15.75" thickBot="1">
      <c r="C4" s="62"/>
      <c r="D4" s="17" t="s">
        <v>80</v>
      </c>
      <c r="E4" s="65"/>
      <c r="F4" s="44"/>
    </row>
    <row r="5" spans="1:13" ht="15.75" thickBot="1">
      <c r="A5" s="8"/>
      <c r="B5" s="16" t="s">
        <v>47</v>
      </c>
      <c r="C5" s="36">
        <v>1.6</v>
      </c>
      <c r="D5" s="36">
        <v>16</v>
      </c>
      <c r="E5" s="36">
        <v>40</v>
      </c>
      <c r="F5" s="36">
        <v>41.6</v>
      </c>
      <c r="G5" s="8"/>
      <c r="H5" s="8"/>
      <c r="I5" s="8"/>
      <c r="J5" s="8"/>
      <c r="K5" s="8"/>
      <c r="L5" s="8"/>
      <c r="M5" s="8"/>
    </row>
    <row r="6" spans="1:13" ht="15.75" thickBot="1">
      <c r="A6" s="16" t="s">
        <v>46</v>
      </c>
      <c r="B6" s="28" t="s">
        <v>48</v>
      </c>
      <c r="C6" s="16" t="s">
        <v>79</v>
      </c>
      <c r="D6" s="16" t="s">
        <v>81</v>
      </c>
      <c r="E6" s="16" t="s">
        <v>50</v>
      </c>
      <c r="F6" s="16" t="s">
        <v>82</v>
      </c>
      <c r="G6" s="8"/>
      <c r="H6" s="8"/>
      <c r="I6" s="8" t="s">
        <v>51</v>
      </c>
      <c r="J6" s="8" t="s">
        <v>53</v>
      </c>
      <c r="K6" s="8"/>
      <c r="L6" s="8"/>
      <c r="M6" s="8"/>
    </row>
    <row r="8" ht="15">
      <c r="I8" s="56" t="s">
        <v>92</v>
      </c>
    </row>
    <row r="11" ht="12.75">
      <c r="F11" t="s">
        <v>100</v>
      </c>
    </row>
    <row r="17" ht="18">
      <c r="A17" s="42" t="s">
        <v>60</v>
      </c>
    </row>
    <row r="19" ht="13.5" thickBot="1"/>
    <row r="20" spans="1:14" ht="15.75" thickBot="1">
      <c r="A20" s="8"/>
      <c r="C20" s="16" t="s">
        <v>75</v>
      </c>
      <c r="D20" s="28" t="s">
        <v>47</v>
      </c>
      <c r="E20" s="16" t="s">
        <v>49</v>
      </c>
      <c r="F20" s="1"/>
      <c r="H20" s="8"/>
      <c r="I20" s="8"/>
      <c r="J20" s="8"/>
      <c r="K20" s="8"/>
      <c r="L20" s="8"/>
      <c r="M20" s="8"/>
      <c r="N20" s="8"/>
    </row>
    <row r="21" spans="1:14" ht="15.75" thickBot="1">
      <c r="A21" s="43" t="s">
        <v>54</v>
      </c>
      <c r="B21" s="44"/>
      <c r="C21" s="16" t="s">
        <v>76</v>
      </c>
      <c r="D21" s="28" t="s">
        <v>78</v>
      </c>
      <c r="E21" s="16">
        <v>0</v>
      </c>
      <c r="F21" s="1"/>
      <c r="H21" s="8"/>
      <c r="I21" s="8" t="s">
        <v>51</v>
      </c>
      <c r="J21" s="8" t="s">
        <v>52</v>
      </c>
      <c r="L21" s="8"/>
      <c r="M21" s="8"/>
      <c r="N21" s="8"/>
    </row>
    <row r="22" spans="1:5" ht="15.75" thickBot="1">
      <c r="A22" s="43" t="s">
        <v>74</v>
      </c>
      <c r="B22" s="44"/>
      <c r="C22" s="16" t="s">
        <v>77</v>
      </c>
      <c r="D22" s="64" t="s">
        <v>79</v>
      </c>
      <c r="E22" s="16">
        <v>0</v>
      </c>
    </row>
    <row r="23" ht="15">
      <c r="I23" s="8"/>
    </row>
    <row r="25" ht="12.75">
      <c r="F25" t="s">
        <v>101</v>
      </c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24438662" r:id="rId1"/>
    <oleObject progId="Equation.3" shapeId="2447823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Y92"/>
  <sheetViews>
    <sheetView tabSelected="1" workbookViewId="0" topLeftCell="B1">
      <selection activeCell="N12" sqref="N12"/>
    </sheetView>
  </sheetViews>
  <sheetFormatPr defaultColWidth="9.140625" defaultRowHeight="12.75"/>
  <sheetData>
    <row r="1" ht="18">
      <c r="B1" s="3"/>
    </row>
    <row r="2" spans="2:12" ht="18">
      <c r="B2" s="42" t="s">
        <v>58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3:14" ht="12.75">
      <c r="M3" s="2"/>
      <c r="N3" s="2"/>
    </row>
    <row r="4" spans="2:16" ht="15.75">
      <c r="B4" s="6" t="s">
        <v>71</v>
      </c>
      <c r="M4" s="2"/>
      <c r="N4" s="2"/>
      <c r="P4" s="7"/>
    </row>
    <row r="5" ht="13.5" thickBot="1"/>
    <row r="6" spans="11:23" ht="16.5" thickBot="1">
      <c r="K6" s="75" t="s">
        <v>93</v>
      </c>
      <c r="L6" s="44"/>
      <c r="M6" s="75" t="s">
        <v>40</v>
      </c>
      <c r="N6" s="76"/>
      <c r="O6" s="75" t="s">
        <v>21</v>
      </c>
      <c r="P6" s="77"/>
      <c r="Q6" s="75" t="s">
        <v>94</v>
      </c>
      <c r="R6" s="76"/>
      <c r="S6" s="38"/>
      <c r="T6" s="39"/>
      <c r="U6" s="39"/>
      <c r="V6" s="38"/>
      <c r="W6" s="39"/>
    </row>
    <row r="7" spans="2:23" ht="15.75">
      <c r="B7" s="9" t="s">
        <v>2</v>
      </c>
      <c r="C7" s="9" t="s">
        <v>1</v>
      </c>
      <c r="D7" s="86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10" t="s">
        <v>8</v>
      </c>
      <c r="J7" s="9" t="s">
        <v>9</v>
      </c>
      <c r="K7" s="11" t="s">
        <v>10</v>
      </c>
      <c r="L7" s="9" t="s">
        <v>11</v>
      </c>
      <c r="M7" s="11" t="s">
        <v>10</v>
      </c>
      <c r="N7" s="9" t="s">
        <v>11</v>
      </c>
      <c r="O7" s="11" t="s">
        <v>10</v>
      </c>
      <c r="P7" s="9" t="s">
        <v>11</v>
      </c>
      <c r="Q7" s="11" t="s">
        <v>10</v>
      </c>
      <c r="R7" s="9" t="s">
        <v>11</v>
      </c>
      <c r="S7" s="26"/>
      <c r="T7" s="26"/>
      <c r="U7" s="26"/>
      <c r="V7" s="26"/>
      <c r="W7" s="26"/>
    </row>
    <row r="8" spans="2:25" ht="15.75">
      <c r="B8" s="12" t="s">
        <v>12</v>
      </c>
      <c r="C8" s="12" t="s">
        <v>13</v>
      </c>
      <c r="D8" s="12" t="s">
        <v>14</v>
      </c>
      <c r="E8" s="12"/>
      <c r="F8" s="12" t="s">
        <v>15</v>
      </c>
      <c r="G8" s="12" t="s">
        <v>16</v>
      </c>
      <c r="H8" s="12" t="s">
        <v>0</v>
      </c>
      <c r="I8" s="13" t="s">
        <v>0</v>
      </c>
      <c r="J8" s="12" t="s">
        <v>17</v>
      </c>
      <c r="K8" s="14" t="s">
        <v>17</v>
      </c>
      <c r="L8" s="12" t="s">
        <v>17</v>
      </c>
      <c r="M8" s="14" t="s">
        <v>17</v>
      </c>
      <c r="N8" s="12" t="s">
        <v>17</v>
      </c>
      <c r="O8" s="14" t="s">
        <v>17</v>
      </c>
      <c r="P8" s="12" t="s">
        <v>17</v>
      </c>
      <c r="Q8" s="14" t="s">
        <v>17</v>
      </c>
      <c r="R8" s="12" t="s">
        <v>17</v>
      </c>
      <c r="S8" s="40"/>
      <c r="T8" s="41"/>
      <c r="U8" s="2"/>
      <c r="V8" s="26"/>
      <c r="W8" s="26"/>
      <c r="Y8" s="8"/>
    </row>
    <row r="9" spans="2:23" ht="16.5" thickBot="1">
      <c r="B9" s="12"/>
      <c r="C9" s="12"/>
      <c r="D9" s="12"/>
      <c r="E9" s="12"/>
      <c r="F9" s="12" t="s">
        <v>18</v>
      </c>
      <c r="G9" s="12"/>
      <c r="H9" s="12" t="s">
        <v>19</v>
      </c>
      <c r="I9" s="13"/>
      <c r="J9" s="15"/>
      <c r="K9" s="63"/>
      <c r="L9" s="12"/>
      <c r="M9" s="63"/>
      <c r="N9" s="12"/>
      <c r="O9" s="63"/>
      <c r="P9" s="12"/>
      <c r="Q9" s="63"/>
      <c r="R9" s="12"/>
      <c r="S9" s="41"/>
      <c r="T9" s="41"/>
      <c r="U9" s="2"/>
      <c r="V9" s="26"/>
      <c r="W9" s="26"/>
    </row>
    <row r="10" spans="2:23" ht="15.75" thickBot="1">
      <c r="B10" s="16">
        <v>0</v>
      </c>
      <c r="C10" s="16"/>
      <c r="D10" s="16"/>
      <c r="E10" s="17"/>
      <c r="F10" s="16"/>
      <c r="G10" s="17"/>
      <c r="H10" s="16">
        <v>2.50639</v>
      </c>
      <c r="I10" s="29"/>
      <c r="J10" s="16"/>
      <c r="K10" s="29"/>
      <c r="L10" s="9"/>
      <c r="M10" s="29"/>
      <c r="N10" s="9"/>
      <c r="O10" s="29"/>
      <c r="P10" s="9"/>
      <c r="Q10" s="29"/>
      <c r="R10" s="9"/>
      <c r="S10" s="41"/>
      <c r="T10" s="41"/>
      <c r="U10" s="2"/>
      <c r="V10" s="26"/>
      <c r="W10" s="26"/>
    </row>
    <row r="11" spans="2:23" ht="15.75" thickBot="1">
      <c r="B11" s="30">
        <v>1</v>
      </c>
      <c r="C11" s="30">
        <v>0.07436969711922951</v>
      </c>
      <c r="D11" s="19">
        <v>10.392</v>
      </c>
      <c r="E11" s="19">
        <v>9270</v>
      </c>
      <c r="F11" s="30">
        <v>0.14385</v>
      </c>
      <c r="G11" s="30">
        <v>-90</v>
      </c>
      <c r="H11" s="31">
        <f>H10+I11</f>
        <v>2.50639</v>
      </c>
      <c r="I11" s="32">
        <f>F11*COS(G11/180*PI())</f>
        <v>8.81188026193025E-18</v>
      </c>
      <c r="J11" s="78">
        <f>((F11*10^6)^2/(D11*10^6))/1000</f>
        <v>1.9912261836027714</v>
      </c>
      <c r="K11" s="30">
        <f>I11*1</f>
        <v>8.81188026193025E-18</v>
      </c>
      <c r="L11" s="19">
        <f>J11+K11</f>
        <v>1.9912261836027714</v>
      </c>
      <c r="M11" s="30">
        <f>I11*10</f>
        <v>8.81188026193025E-17</v>
      </c>
      <c r="N11" s="19">
        <f>J11+M11</f>
        <v>1.9912261836027714</v>
      </c>
      <c r="O11" s="30">
        <f aca="true" t="shared" si="0" ref="O11:O26">I11*25</f>
        <v>2.2029700654825623E-16</v>
      </c>
      <c r="P11" s="19">
        <f aca="true" t="shared" si="1" ref="P11:P26">J11+O11</f>
        <v>1.9912261836027716</v>
      </c>
      <c r="Q11" s="30">
        <f>I11*26</f>
        <v>2.291088868101865E-16</v>
      </c>
      <c r="R11" s="79">
        <f>J11+Q11</f>
        <v>1.9912261836027716</v>
      </c>
      <c r="S11" s="41"/>
      <c r="T11" s="41">
        <v>1.9912261836027714</v>
      </c>
      <c r="U11" s="2">
        <f>T11-J11</f>
        <v>0</v>
      </c>
      <c r="V11" s="26"/>
      <c r="W11" s="26"/>
    </row>
    <row r="12" spans="2:23" ht="15.75" thickBot="1">
      <c r="B12" s="20">
        <v>2</v>
      </c>
      <c r="C12" s="20">
        <v>0.0770958391247663</v>
      </c>
      <c r="D12" s="21">
        <v>10.9</v>
      </c>
      <c r="E12" s="21">
        <v>9662</v>
      </c>
      <c r="F12" s="20">
        <v>0.2488511</v>
      </c>
      <c r="G12" s="20">
        <v>-50</v>
      </c>
      <c r="H12" s="33">
        <f aca="true" t="shared" si="2" ref="H12:H26">H11+I12</f>
        <v>2.6663484037368663</v>
      </c>
      <c r="I12" s="20">
        <f aca="true" t="shared" si="3" ref="I12:I26">F12*COS(G12/180*PI())</f>
        <v>0.15995840373686598</v>
      </c>
      <c r="J12" s="78">
        <f aca="true" t="shared" si="4" ref="J12:J26">((F12*10^6)^2/(D12*10^6))/1000</f>
        <v>5.681364217542202</v>
      </c>
      <c r="K12" s="20">
        <f aca="true" t="shared" si="5" ref="K12:K26">I12*1</f>
        <v>0.15995840373686598</v>
      </c>
      <c r="L12" s="24">
        <f aca="true" t="shared" si="6" ref="L12:L26">J12+K12</f>
        <v>5.841322621279068</v>
      </c>
      <c r="M12" s="20">
        <f aca="true" t="shared" si="7" ref="M12:M26">I12*10</f>
        <v>1.5995840373686598</v>
      </c>
      <c r="N12" s="19">
        <f aca="true" t="shared" si="8" ref="N12:N26">J12+M12</f>
        <v>7.280948254910863</v>
      </c>
      <c r="O12" s="20">
        <f t="shared" si="0"/>
        <v>3.9989600934216494</v>
      </c>
      <c r="P12" s="21">
        <f t="shared" si="1"/>
        <v>9.68032431096385</v>
      </c>
      <c r="Q12" s="20">
        <f aca="true" t="shared" si="9" ref="Q12:Q26">I12*26</f>
        <v>4.158918497158515</v>
      </c>
      <c r="R12" s="80">
        <f aca="true" t="shared" si="10" ref="R12:R26">J12+Q12</f>
        <v>9.840282714700717</v>
      </c>
      <c r="S12" s="41"/>
      <c r="T12" s="41">
        <v>5.681364217542202</v>
      </c>
      <c r="U12" s="2">
        <f aca="true" t="shared" si="11" ref="U12:U26">T12-J12</f>
        <v>0</v>
      </c>
      <c r="V12" s="26"/>
      <c r="W12" s="26"/>
    </row>
    <row r="13" spans="2:23" ht="15.75" thickBot="1">
      <c r="B13" s="20">
        <v>3</v>
      </c>
      <c r="C13" s="20">
        <v>0.08044059085176133</v>
      </c>
      <c r="D13" s="21">
        <v>11.3</v>
      </c>
      <c r="E13" s="21">
        <v>10051</v>
      </c>
      <c r="F13" s="20">
        <v>0.32940525000000004</v>
      </c>
      <c r="G13" s="20">
        <v>-50</v>
      </c>
      <c r="H13" s="33">
        <f t="shared" si="2"/>
        <v>2.8780860170025635</v>
      </c>
      <c r="I13" s="20">
        <f t="shared" si="3"/>
        <v>0.21173761326569696</v>
      </c>
      <c r="J13" s="78">
        <f t="shared" si="4"/>
        <v>9.60246183429757</v>
      </c>
      <c r="K13" s="20">
        <f t="shared" si="5"/>
        <v>0.21173761326569696</v>
      </c>
      <c r="L13" s="24">
        <f t="shared" si="6"/>
        <v>9.814199447563267</v>
      </c>
      <c r="M13" s="20">
        <f t="shared" si="7"/>
        <v>2.1173761326569696</v>
      </c>
      <c r="N13" s="19">
        <f t="shared" si="8"/>
        <v>11.71983796695454</v>
      </c>
      <c r="O13" s="20">
        <f t="shared" si="0"/>
        <v>5.293440331642424</v>
      </c>
      <c r="P13" s="21">
        <f t="shared" si="1"/>
        <v>14.895902165939994</v>
      </c>
      <c r="Q13" s="20">
        <f t="shared" si="9"/>
        <v>5.505177944908121</v>
      </c>
      <c r="R13" s="80">
        <f t="shared" si="10"/>
        <v>15.107639779205691</v>
      </c>
      <c r="S13" s="41"/>
      <c r="T13" s="41">
        <v>9.60246183429757</v>
      </c>
      <c r="U13" s="2">
        <f t="shared" si="11"/>
        <v>0</v>
      </c>
      <c r="V13" s="26"/>
      <c r="W13" s="26"/>
    </row>
    <row r="14" spans="2:23" ht="15.75" thickBot="1">
      <c r="B14" s="22">
        <v>4</v>
      </c>
      <c r="C14" s="22">
        <v>0.08421065626100557</v>
      </c>
      <c r="D14" s="23">
        <v>11.584</v>
      </c>
      <c r="E14" s="23">
        <v>10461</v>
      </c>
      <c r="F14" s="22">
        <v>0.38672325999999996</v>
      </c>
      <c r="G14" s="22">
        <v>-50</v>
      </c>
      <c r="H14" s="34">
        <f t="shared" si="2"/>
        <v>3.1266669369081495</v>
      </c>
      <c r="I14" s="22">
        <f t="shared" si="3"/>
        <v>0.24858091990558606</v>
      </c>
      <c r="J14" s="78">
        <f t="shared" si="4"/>
        <v>12.910469598155004</v>
      </c>
      <c r="K14" s="22">
        <f t="shared" si="5"/>
        <v>0.24858091990558606</v>
      </c>
      <c r="L14" s="23">
        <f t="shared" si="6"/>
        <v>13.15905051806059</v>
      </c>
      <c r="M14" s="22">
        <f t="shared" si="7"/>
        <v>2.4858091990558604</v>
      </c>
      <c r="N14" s="19">
        <f t="shared" si="8"/>
        <v>15.396278797210865</v>
      </c>
      <c r="O14" s="22">
        <f t="shared" si="0"/>
        <v>6.214522997639651</v>
      </c>
      <c r="P14" s="23">
        <f t="shared" si="1"/>
        <v>19.124992595794655</v>
      </c>
      <c r="Q14" s="22">
        <f t="shared" si="9"/>
        <v>6.463103917545237</v>
      </c>
      <c r="R14" s="81">
        <f t="shared" si="10"/>
        <v>19.37357351570024</v>
      </c>
      <c r="S14" s="41"/>
      <c r="T14" s="41">
        <v>12.910469598155004</v>
      </c>
      <c r="U14" s="2">
        <f t="shared" si="11"/>
        <v>0</v>
      </c>
      <c r="V14" s="26"/>
      <c r="W14" s="26"/>
    </row>
    <row r="15" spans="2:23" ht="15.75" thickBot="1">
      <c r="B15" s="30">
        <v>5</v>
      </c>
      <c r="C15" s="30">
        <v>0.08823303273970802</v>
      </c>
      <c r="D15" s="19">
        <v>17.234</v>
      </c>
      <c r="E15" s="19">
        <v>10772</v>
      </c>
      <c r="F15" s="30">
        <v>0.47945824</v>
      </c>
      <c r="G15" s="30">
        <v>-50</v>
      </c>
      <c r="H15" s="31">
        <f t="shared" si="2"/>
        <v>3.4348567529422644</v>
      </c>
      <c r="I15" s="18">
        <f t="shared" si="3"/>
        <v>0.3081898160341151</v>
      </c>
      <c r="J15" s="78">
        <f t="shared" si="4"/>
        <v>13.338760816055332</v>
      </c>
      <c r="K15" s="30">
        <f t="shared" si="5"/>
        <v>0.3081898160341151</v>
      </c>
      <c r="L15" s="19">
        <f t="shared" si="6"/>
        <v>13.646950632089448</v>
      </c>
      <c r="M15" s="30">
        <f t="shared" si="7"/>
        <v>3.081898160341151</v>
      </c>
      <c r="N15" s="19">
        <f t="shared" si="8"/>
        <v>16.42065897639648</v>
      </c>
      <c r="O15" s="30">
        <f t="shared" si="0"/>
        <v>7.704745400852878</v>
      </c>
      <c r="P15" s="19">
        <f t="shared" si="1"/>
        <v>21.04350621690821</v>
      </c>
      <c r="Q15" s="30">
        <f t="shared" si="9"/>
        <v>8.012935216886993</v>
      </c>
      <c r="R15" s="19">
        <f t="shared" si="10"/>
        <v>21.351696032942325</v>
      </c>
      <c r="S15" s="41"/>
      <c r="T15" s="41">
        <v>13.338760816055332</v>
      </c>
      <c r="U15" s="2">
        <f t="shared" si="11"/>
        <v>0</v>
      </c>
      <c r="V15" s="26"/>
      <c r="W15" s="26"/>
    </row>
    <row r="16" spans="2:23" ht="15.75" thickBot="1">
      <c r="B16" s="20">
        <v>6</v>
      </c>
      <c r="C16" s="20">
        <v>0.09234986293097522</v>
      </c>
      <c r="D16" s="21">
        <v>18.04</v>
      </c>
      <c r="E16" s="21">
        <v>11078</v>
      </c>
      <c r="F16" s="20">
        <v>0.5060820699999999</v>
      </c>
      <c r="G16" s="20">
        <v>-45</v>
      </c>
      <c r="H16" s="33">
        <f t="shared" si="2"/>
        <v>3.7927108164761894</v>
      </c>
      <c r="I16" s="20">
        <f t="shared" si="3"/>
        <v>0.357854063533925</v>
      </c>
      <c r="J16" s="78">
        <f t="shared" si="4"/>
        <v>14.197287227022443</v>
      </c>
      <c r="K16" s="20">
        <f t="shared" si="5"/>
        <v>0.357854063533925</v>
      </c>
      <c r="L16" s="24">
        <f t="shared" si="6"/>
        <v>14.555141290556367</v>
      </c>
      <c r="M16" s="20">
        <f t="shared" si="7"/>
        <v>3.57854063533925</v>
      </c>
      <c r="N16" s="19">
        <f t="shared" si="8"/>
        <v>17.775827862361695</v>
      </c>
      <c r="O16" s="20">
        <f t="shared" si="0"/>
        <v>8.946351588348126</v>
      </c>
      <c r="P16" s="21">
        <f t="shared" si="1"/>
        <v>23.14363881537057</v>
      </c>
      <c r="Q16" s="20">
        <f t="shared" si="9"/>
        <v>9.30420565188205</v>
      </c>
      <c r="R16" s="24">
        <f t="shared" si="10"/>
        <v>23.501492878904493</v>
      </c>
      <c r="S16" s="41"/>
      <c r="T16" s="41">
        <v>14.86989442495848</v>
      </c>
      <c r="U16" s="2">
        <f t="shared" si="11"/>
        <v>0.6726071979360366</v>
      </c>
      <c r="V16" s="26"/>
      <c r="W16" s="26"/>
    </row>
    <row r="17" spans="2:23" ht="15.75" thickBot="1">
      <c r="B17" s="20">
        <v>7</v>
      </c>
      <c r="C17" s="20">
        <v>0.09679661626954696</v>
      </c>
      <c r="D17" s="21">
        <v>18.82</v>
      </c>
      <c r="E17" s="21">
        <v>11374</v>
      </c>
      <c r="F17" s="20">
        <v>0.57432547</v>
      </c>
      <c r="G17" s="20">
        <v>-45</v>
      </c>
      <c r="H17" s="33">
        <f t="shared" si="2"/>
        <v>4.19882025092134</v>
      </c>
      <c r="I17" s="20">
        <f t="shared" si="3"/>
        <v>0.4061094344451511</v>
      </c>
      <c r="J17" s="78">
        <f t="shared" si="4"/>
        <v>17.526553958061683</v>
      </c>
      <c r="K17" s="20">
        <f t="shared" si="5"/>
        <v>0.4061094344451511</v>
      </c>
      <c r="L17" s="24">
        <f t="shared" si="6"/>
        <v>17.932663392506836</v>
      </c>
      <c r="M17" s="20">
        <f t="shared" si="7"/>
        <v>4.061094344451511</v>
      </c>
      <c r="N17" s="19">
        <f t="shared" si="8"/>
        <v>21.587648302513195</v>
      </c>
      <c r="O17" s="20">
        <f t="shared" si="0"/>
        <v>10.152735861128777</v>
      </c>
      <c r="P17" s="21">
        <f t="shared" si="1"/>
        <v>27.67928981919046</v>
      </c>
      <c r="Q17" s="20">
        <f t="shared" si="9"/>
        <v>10.558845295573928</v>
      </c>
      <c r="R17" s="24">
        <f t="shared" si="10"/>
        <v>28.08539925363561</v>
      </c>
      <c r="S17" s="41"/>
      <c r="T17" s="41">
        <v>17.93441417413663</v>
      </c>
      <c r="U17" s="2">
        <f t="shared" si="11"/>
        <v>0.4078602160749476</v>
      </c>
      <c r="V17" s="26"/>
      <c r="W17" s="26"/>
    </row>
    <row r="18" spans="2:23" ht="15.75" thickBot="1">
      <c r="B18" s="20">
        <v>8</v>
      </c>
      <c r="C18" s="20">
        <v>0.10152803039179456</v>
      </c>
      <c r="D18" s="24">
        <v>19.532</v>
      </c>
      <c r="E18" s="24">
        <v>11680</v>
      </c>
      <c r="F18" s="20">
        <v>0.61433157</v>
      </c>
      <c r="G18" s="20">
        <v>-40</v>
      </c>
      <c r="H18" s="33">
        <f t="shared" si="2"/>
        <v>4.6694255363523975</v>
      </c>
      <c r="I18" s="20">
        <f t="shared" si="3"/>
        <v>0.4706052854310575</v>
      </c>
      <c r="J18" s="78">
        <f t="shared" si="4"/>
        <v>19.322305851866936</v>
      </c>
      <c r="K18" s="20">
        <f t="shared" si="5"/>
        <v>0.4706052854310575</v>
      </c>
      <c r="L18" s="24">
        <f t="shared" si="6"/>
        <v>19.792911137297995</v>
      </c>
      <c r="M18" s="20">
        <f t="shared" si="7"/>
        <v>4.706052854310575</v>
      </c>
      <c r="N18" s="19">
        <f t="shared" si="8"/>
        <v>24.02835870617751</v>
      </c>
      <c r="O18" s="20">
        <f t="shared" si="0"/>
        <v>11.765132135776438</v>
      </c>
      <c r="P18" s="24">
        <f t="shared" si="1"/>
        <v>31.087437987643376</v>
      </c>
      <c r="Q18" s="20">
        <f t="shared" si="9"/>
        <v>12.235737421207496</v>
      </c>
      <c r="R18" s="24">
        <f t="shared" si="10"/>
        <v>31.558043273074432</v>
      </c>
      <c r="S18" s="41"/>
      <c r="T18" s="41">
        <v>19.322305851866936</v>
      </c>
      <c r="U18" s="2">
        <f t="shared" si="11"/>
        <v>0</v>
      </c>
      <c r="V18" s="26"/>
      <c r="W18" s="26"/>
    </row>
    <row r="19" spans="2:23" ht="15.75" thickBot="1">
      <c r="B19" s="20">
        <v>9</v>
      </c>
      <c r="C19" s="20">
        <v>0.10627139966658827</v>
      </c>
      <c r="D19" s="21">
        <v>20.24</v>
      </c>
      <c r="E19" s="21">
        <v>11945</v>
      </c>
      <c r="F19" s="20">
        <v>0.72967134</v>
      </c>
      <c r="G19" s="20">
        <v>-35</v>
      </c>
      <c r="H19" s="33">
        <f t="shared" si="2"/>
        <v>5.2671373061724855</v>
      </c>
      <c r="I19" s="20">
        <f t="shared" si="3"/>
        <v>0.597711769820088</v>
      </c>
      <c r="J19" s="78">
        <f t="shared" si="4"/>
        <v>26.30534903248002</v>
      </c>
      <c r="K19" s="20">
        <f t="shared" si="5"/>
        <v>0.597711769820088</v>
      </c>
      <c r="L19" s="24">
        <f t="shared" si="6"/>
        <v>26.903060802300107</v>
      </c>
      <c r="M19" s="20">
        <f t="shared" si="7"/>
        <v>5.97711769820088</v>
      </c>
      <c r="N19" s="19">
        <f t="shared" si="8"/>
        <v>32.2824667306809</v>
      </c>
      <c r="O19" s="20">
        <f t="shared" si="0"/>
        <v>14.9427942455022</v>
      </c>
      <c r="P19" s="21">
        <f t="shared" si="1"/>
        <v>41.24814327798222</v>
      </c>
      <c r="Q19" s="20">
        <f t="shared" si="9"/>
        <v>15.540506015322288</v>
      </c>
      <c r="R19" s="24">
        <f t="shared" si="10"/>
        <v>41.84585504780231</v>
      </c>
      <c r="S19" s="41"/>
      <c r="T19" s="41">
        <v>27.28401478002437</v>
      </c>
      <c r="U19" s="2">
        <f t="shared" si="11"/>
        <v>0.9786657475443512</v>
      </c>
      <c r="V19" s="26"/>
      <c r="W19" s="26"/>
    </row>
    <row r="20" spans="2:23" ht="15.75" thickBot="1">
      <c r="B20" s="20">
        <v>10</v>
      </c>
      <c r="C20" s="20">
        <v>0.11106694797666197</v>
      </c>
      <c r="D20" s="21">
        <v>20.9</v>
      </c>
      <c r="E20" s="21">
        <v>12220</v>
      </c>
      <c r="F20" s="20">
        <v>0.70514563</v>
      </c>
      <c r="G20" s="20">
        <v>-33</v>
      </c>
      <c r="H20" s="33">
        <f t="shared" si="2"/>
        <v>5.858522192168819</v>
      </c>
      <c r="I20" s="20">
        <f t="shared" si="3"/>
        <v>0.5913848859963339</v>
      </c>
      <c r="J20" s="78">
        <f t="shared" si="4"/>
        <v>23.790926292253438</v>
      </c>
      <c r="K20" s="20">
        <f t="shared" si="5"/>
        <v>0.5913848859963339</v>
      </c>
      <c r="L20" s="24">
        <f t="shared" si="6"/>
        <v>24.382311178249772</v>
      </c>
      <c r="M20" s="20">
        <f t="shared" si="7"/>
        <v>5.9138488599633385</v>
      </c>
      <c r="N20" s="19">
        <f t="shared" si="8"/>
        <v>29.704775152216776</v>
      </c>
      <c r="O20" s="20">
        <f t="shared" si="0"/>
        <v>14.784622149908348</v>
      </c>
      <c r="P20" s="21">
        <f t="shared" si="1"/>
        <v>38.57554844216179</v>
      </c>
      <c r="Q20" s="20">
        <f t="shared" si="9"/>
        <v>15.376007035904681</v>
      </c>
      <c r="R20" s="24">
        <f t="shared" si="10"/>
        <v>39.16693332815812</v>
      </c>
      <c r="S20" s="41"/>
      <c r="T20" s="41">
        <v>24.12802598544725</v>
      </c>
      <c r="U20" s="2">
        <f t="shared" si="11"/>
        <v>0.33709969319381017</v>
      </c>
      <c r="V20" s="26"/>
      <c r="W20" s="26"/>
    </row>
    <row r="21" spans="2:23" ht="15.75" thickBot="1">
      <c r="B21" s="20">
        <v>11</v>
      </c>
      <c r="C21" s="20">
        <v>0.11594903235017584</v>
      </c>
      <c r="D21" s="24">
        <v>21.474</v>
      </c>
      <c r="E21" s="24">
        <v>12465</v>
      </c>
      <c r="F21" s="20">
        <v>0.7386782</v>
      </c>
      <c r="G21" s="20">
        <v>-33</v>
      </c>
      <c r="H21" s="33">
        <f t="shared" si="2"/>
        <v>6.478029857691723</v>
      </c>
      <c r="I21" s="20">
        <f t="shared" si="3"/>
        <v>0.6195076655229035</v>
      </c>
      <c r="J21" s="78">
        <f t="shared" si="4"/>
        <v>25.409587554961345</v>
      </c>
      <c r="K21" s="20">
        <f t="shared" si="5"/>
        <v>0.6195076655229035</v>
      </c>
      <c r="L21" s="24">
        <f t="shared" si="6"/>
        <v>26.029095220484248</v>
      </c>
      <c r="M21" s="20">
        <f t="shared" si="7"/>
        <v>6.195076655229035</v>
      </c>
      <c r="N21" s="19">
        <f t="shared" si="8"/>
        <v>31.60466421019038</v>
      </c>
      <c r="O21" s="20">
        <f t="shared" si="0"/>
        <v>15.487691638072587</v>
      </c>
      <c r="P21" s="24">
        <f t="shared" si="1"/>
        <v>40.89727919303393</v>
      </c>
      <c r="Q21" s="20">
        <f t="shared" si="9"/>
        <v>16.10719930359549</v>
      </c>
      <c r="R21" s="24">
        <f t="shared" si="10"/>
        <v>41.516786858556834</v>
      </c>
      <c r="S21" s="41"/>
      <c r="T21" s="41">
        <v>25.409587554961345</v>
      </c>
      <c r="U21" s="2">
        <f t="shared" si="11"/>
        <v>0</v>
      </c>
      <c r="V21" s="26"/>
      <c r="W21" s="26"/>
    </row>
    <row r="22" spans="2:23" ht="15.75" thickBot="1">
      <c r="B22" s="20">
        <v>12</v>
      </c>
      <c r="C22" s="20">
        <v>0.1209837385744602</v>
      </c>
      <c r="D22" s="21">
        <v>22.08</v>
      </c>
      <c r="E22" s="21">
        <v>12750</v>
      </c>
      <c r="F22" s="20">
        <v>0.8015527100000001</v>
      </c>
      <c r="G22" s="20">
        <v>-33</v>
      </c>
      <c r="H22" s="33">
        <f t="shared" si="2"/>
        <v>7.150268524225617</v>
      </c>
      <c r="I22" s="20">
        <f t="shared" si="3"/>
        <v>0.6722386665338939</v>
      </c>
      <c r="J22" s="78">
        <f t="shared" si="4"/>
        <v>29.098131653457617</v>
      </c>
      <c r="K22" s="20">
        <f t="shared" si="5"/>
        <v>0.6722386665338939</v>
      </c>
      <c r="L22" s="24">
        <f t="shared" si="6"/>
        <v>29.77037031999151</v>
      </c>
      <c r="M22" s="20">
        <f t="shared" si="7"/>
        <v>6.722386665338939</v>
      </c>
      <c r="N22" s="19">
        <f t="shared" si="8"/>
        <v>35.82051831879656</v>
      </c>
      <c r="O22" s="20">
        <f t="shared" si="0"/>
        <v>16.805966663347345</v>
      </c>
      <c r="P22" s="21">
        <f t="shared" si="1"/>
        <v>45.90409831680496</v>
      </c>
      <c r="Q22" s="20">
        <f t="shared" si="9"/>
        <v>17.47820532988124</v>
      </c>
      <c r="R22" s="24">
        <f t="shared" si="10"/>
        <v>46.57633698333886</v>
      </c>
      <c r="S22" s="41"/>
      <c r="T22" s="41">
        <v>30.15237220332008</v>
      </c>
      <c r="U22" s="2">
        <f t="shared" si="11"/>
        <v>1.0542405498624632</v>
      </c>
      <c r="V22" s="26"/>
      <c r="W22" s="26"/>
    </row>
    <row r="23" spans="2:23" ht="15.75" thickBot="1">
      <c r="B23" s="20">
        <v>13</v>
      </c>
      <c r="C23" s="20">
        <v>0.12622237103857997</v>
      </c>
      <c r="D23" s="21">
        <v>22.62</v>
      </c>
      <c r="E23" s="21">
        <v>13005</v>
      </c>
      <c r="F23" s="20">
        <v>0.86192208</v>
      </c>
      <c r="G23" s="20">
        <v>-33</v>
      </c>
      <c r="H23" s="33">
        <f t="shared" si="2"/>
        <v>7.8731372045839185</v>
      </c>
      <c r="I23" s="20">
        <f t="shared" si="3"/>
        <v>0.7228686803583012</v>
      </c>
      <c r="J23" s="78">
        <f t="shared" si="4"/>
        <v>32.843044738794276</v>
      </c>
      <c r="K23" s="20">
        <f t="shared" si="5"/>
        <v>0.7228686803583012</v>
      </c>
      <c r="L23" s="24">
        <f t="shared" si="6"/>
        <v>33.56591341915258</v>
      </c>
      <c r="M23" s="20">
        <f t="shared" si="7"/>
        <v>7.228686803583012</v>
      </c>
      <c r="N23" s="19">
        <f t="shared" si="8"/>
        <v>40.071731542377286</v>
      </c>
      <c r="O23" s="20">
        <f t="shared" si="0"/>
        <v>18.07171700895753</v>
      </c>
      <c r="P23" s="21">
        <f t="shared" si="1"/>
        <v>50.91476174775181</v>
      </c>
      <c r="Q23" s="20">
        <f t="shared" si="9"/>
        <v>18.79458568931583</v>
      </c>
      <c r="R23" s="24">
        <f t="shared" si="10"/>
        <v>51.63763042811011</v>
      </c>
      <c r="S23" s="41"/>
      <c r="T23" s="41">
        <v>33.33526303470907</v>
      </c>
      <c r="U23" s="2">
        <f t="shared" si="11"/>
        <v>0.49221829591479604</v>
      </c>
      <c r="V23" s="26"/>
      <c r="W23" s="26"/>
    </row>
    <row r="24" spans="2:23" ht="15.75" thickBot="1">
      <c r="B24" s="20">
        <v>14</v>
      </c>
      <c r="C24" s="20">
        <v>0.1315962553009674</v>
      </c>
      <c r="D24" s="24">
        <v>23.168</v>
      </c>
      <c r="E24" s="24">
        <v>13271</v>
      </c>
      <c r="F24" s="20">
        <v>0.91819128</v>
      </c>
      <c r="G24" s="20">
        <v>-33</v>
      </c>
      <c r="H24" s="33">
        <f t="shared" si="2"/>
        <v>8.643197206864054</v>
      </c>
      <c r="I24" s="20">
        <f t="shared" si="3"/>
        <v>0.7700600022801359</v>
      </c>
      <c r="J24" s="78">
        <f t="shared" si="4"/>
        <v>36.38964203505</v>
      </c>
      <c r="K24" s="20">
        <f t="shared" si="5"/>
        <v>0.7700600022801359</v>
      </c>
      <c r="L24" s="24">
        <f t="shared" si="6"/>
        <v>37.159702037330135</v>
      </c>
      <c r="M24" s="20">
        <f t="shared" si="7"/>
        <v>7.70060002280136</v>
      </c>
      <c r="N24" s="19">
        <f t="shared" si="8"/>
        <v>44.09024205785136</v>
      </c>
      <c r="O24" s="20">
        <f t="shared" si="0"/>
        <v>19.251500057003398</v>
      </c>
      <c r="P24" s="24">
        <f t="shared" si="1"/>
        <v>55.6411420920534</v>
      </c>
      <c r="Q24" s="20">
        <f t="shared" si="9"/>
        <v>20.021560059283534</v>
      </c>
      <c r="R24" s="24">
        <f t="shared" si="10"/>
        <v>56.41120209433353</v>
      </c>
      <c r="S24" s="41"/>
      <c r="T24" s="2">
        <v>36.38964203505</v>
      </c>
      <c r="U24" s="2">
        <f t="shared" si="11"/>
        <v>0</v>
      </c>
      <c r="V24" s="2"/>
      <c r="W24" s="2"/>
    </row>
    <row r="25" spans="2:23" ht="15.75" thickBot="1">
      <c r="B25" s="20">
        <v>15</v>
      </c>
      <c r="C25" s="20">
        <v>0.1370848838854709</v>
      </c>
      <c r="D25" s="21">
        <v>23.58</v>
      </c>
      <c r="E25" s="21">
        <v>13494</v>
      </c>
      <c r="F25" s="20">
        <v>0.98821937</v>
      </c>
      <c r="G25" s="20">
        <v>-33</v>
      </c>
      <c r="H25" s="33">
        <f t="shared" si="2"/>
        <v>9.471987707156623</v>
      </c>
      <c r="I25" s="20">
        <f t="shared" si="3"/>
        <v>0.8287905002925692</v>
      </c>
      <c r="J25" s="78">
        <f t="shared" si="4"/>
        <v>41.41550140980479</v>
      </c>
      <c r="K25" s="20">
        <f t="shared" si="5"/>
        <v>0.8287905002925692</v>
      </c>
      <c r="L25" s="24">
        <f t="shared" si="6"/>
        <v>42.24429191009736</v>
      </c>
      <c r="M25" s="20">
        <f t="shared" si="7"/>
        <v>8.287905002925692</v>
      </c>
      <c r="N25" s="19">
        <f t="shared" si="8"/>
        <v>49.70340641273048</v>
      </c>
      <c r="O25" s="20">
        <f t="shared" si="0"/>
        <v>20.71976250731423</v>
      </c>
      <c r="P25" s="21">
        <f t="shared" si="1"/>
        <v>62.13526391711902</v>
      </c>
      <c r="Q25" s="20">
        <f t="shared" si="9"/>
        <v>21.5485530076068</v>
      </c>
      <c r="R25" s="24">
        <f t="shared" si="10"/>
        <v>62.96405441741159</v>
      </c>
      <c r="S25" s="41"/>
      <c r="T25" s="2">
        <v>41.83778267685703</v>
      </c>
      <c r="U25" s="2">
        <f t="shared" si="11"/>
        <v>0.42228126705224156</v>
      </c>
      <c r="V25" s="2"/>
      <c r="W25" s="2"/>
    </row>
    <row r="26" spans="2:23" ht="15.75" thickBot="1">
      <c r="B26" s="22">
        <v>16</v>
      </c>
      <c r="C26" s="22">
        <v>0.14215905371407905</v>
      </c>
      <c r="D26" s="23">
        <v>23.954</v>
      </c>
      <c r="E26" s="23">
        <v>13723</v>
      </c>
      <c r="F26" s="22">
        <v>0.96713052</v>
      </c>
      <c r="G26" s="22">
        <v>-40</v>
      </c>
      <c r="H26" s="35">
        <f t="shared" si="2"/>
        <v>10.21285266777339</v>
      </c>
      <c r="I26" s="22">
        <f t="shared" si="3"/>
        <v>0.7408649606167677</v>
      </c>
      <c r="J26" s="78">
        <f t="shared" si="4"/>
        <v>39.047400964994175</v>
      </c>
      <c r="K26" s="22">
        <f t="shared" si="5"/>
        <v>0.7408649606167677</v>
      </c>
      <c r="L26" s="23">
        <f t="shared" si="6"/>
        <v>39.78826592561094</v>
      </c>
      <c r="M26" s="22">
        <f t="shared" si="7"/>
        <v>7.4086496061676765</v>
      </c>
      <c r="N26" s="19">
        <f t="shared" si="8"/>
        <v>46.45605057116185</v>
      </c>
      <c r="O26" s="22">
        <f t="shared" si="0"/>
        <v>18.521624015419192</v>
      </c>
      <c r="P26" s="23">
        <f t="shared" si="1"/>
        <v>57.56902498041337</v>
      </c>
      <c r="Q26" s="22">
        <f t="shared" si="9"/>
        <v>19.26248897603596</v>
      </c>
      <c r="R26" s="23">
        <f t="shared" si="10"/>
        <v>58.309889941030136</v>
      </c>
      <c r="S26" s="41"/>
      <c r="T26" s="2">
        <v>39.047400964994175</v>
      </c>
      <c r="U26" s="2">
        <f t="shared" si="11"/>
        <v>0</v>
      </c>
      <c r="V26" s="2"/>
      <c r="W26" s="2"/>
    </row>
    <row r="27" spans="2:23" ht="15.75" thickBot="1">
      <c r="B27" s="8"/>
      <c r="C27" s="8"/>
      <c r="D27" s="26"/>
      <c r="E27" s="27"/>
      <c r="F27" s="8"/>
      <c r="G27" s="8"/>
      <c r="H27" s="8"/>
      <c r="I27" s="8"/>
      <c r="J27" s="36" t="s">
        <v>23</v>
      </c>
      <c r="K27" s="36" t="s">
        <v>95</v>
      </c>
      <c r="L27" s="37" t="s">
        <v>96</v>
      </c>
      <c r="M27" s="36" t="s">
        <v>97</v>
      </c>
      <c r="N27" s="37" t="s">
        <v>102</v>
      </c>
      <c r="O27" s="36" t="s">
        <v>22</v>
      </c>
      <c r="P27" s="37" t="s">
        <v>91</v>
      </c>
      <c r="Q27" s="36" t="s">
        <v>98</v>
      </c>
      <c r="R27" s="37" t="s">
        <v>99</v>
      </c>
      <c r="S27" s="41"/>
      <c r="T27" s="2"/>
      <c r="U27" s="2"/>
      <c r="V27" s="2"/>
      <c r="W27" s="2"/>
    </row>
    <row r="28" spans="19:23" ht="15">
      <c r="S28" s="41"/>
      <c r="T28" s="2"/>
      <c r="U28" s="2"/>
      <c r="V28" s="2"/>
      <c r="W28" s="2"/>
    </row>
    <row r="29" spans="19:23" ht="12.75">
      <c r="S29" s="2"/>
      <c r="T29" s="2"/>
      <c r="U29" s="2"/>
      <c r="V29" s="2"/>
      <c r="W29" s="2"/>
    </row>
    <row r="30" spans="13:23" ht="12.75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3:23" ht="12.7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4" spans="15:17" ht="12.75">
      <c r="O34" s="4"/>
      <c r="P34" s="4"/>
      <c r="Q34" s="4"/>
    </row>
    <row r="35" spans="15:17" ht="12.75">
      <c r="O35" s="4"/>
      <c r="P35" s="4"/>
      <c r="Q35" s="4"/>
    </row>
    <row r="36" spans="15:17" ht="12.75">
      <c r="O36" s="4"/>
      <c r="P36" s="4"/>
      <c r="Q36" s="4"/>
    </row>
    <row r="37" spans="15:17" ht="12.75">
      <c r="O37" s="4"/>
      <c r="P37" s="4"/>
      <c r="Q37" s="4"/>
    </row>
    <row r="38" spans="15:17" ht="12.75">
      <c r="O38" s="4"/>
      <c r="P38" s="4"/>
      <c r="Q38" s="4"/>
    </row>
    <row r="39" spans="15:17" ht="12.75">
      <c r="O39" s="4"/>
      <c r="P39" s="4"/>
      <c r="Q39" s="4"/>
    </row>
    <row r="40" spans="15:17" ht="12.75">
      <c r="O40" s="4"/>
      <c r="P40" s="4"/>
      <c r="Q40" s="4"/>
    </row>
    <row r="41" spans="15:17" ht="12.75">
      <c r="O41" s="4"/>
      <c r="P41" s="4"/>
      <c r="Q41" s="4"/>
    </row>
    <row r="42" spans="15:17" ht="12.75">
      <c r="O42" s="4"/>
      <c r="P42" s="4"/>
      <c r="Q42" s="4"/>
    </row>
    <row r="43" spans="15:17" ht="12.75">
      <c r="O43" s="4"/>
      <c r="P43" s="4"/>
      <c r="Q43" s="4"/>
    </row>
    <row r="44" spans="15:17" ht="12.75">
      <c r="O44" s="4"/>
      <c r="P44" s="4"/>
      <c r="Q44" s="4"/>
    </row>
    <row r="45" spans="15:17" ht="12.75">
      <c r="O45" s="4"/>
      <c r="P45" s="4"/>
      <c r="Q45" s="4"/>
    </row>
    <row r="47" spans="14:17" ht="12.75">
      <c r="N47" s="1"/>
      <c r="O47" s="1"/>
      <c r="P47" s="1"/>
      <c r="Q47" s="1"/>
    </row>
    <row r="48" spans="14:17" ht="12.75">
      <c r="N48" s="1"/>
      <c r="O48" s="1"/>
      <c r="P48" s="1"/>
      <c r="Q48" s="1"/>
    </row>
    <row r="49" spans="14:17" ht="12.75">
      <c r="N49" s="1"/>
      <c r="O49" s="1"/>
      <c r="P49" s="1"/>
      <c r="Q49" s="1"/>
    </row>
    <row r="50" ht="12.75">
      <c r="N50" s="5"/>
    </row>
    <row r="51" ht="12.75">
      <c r="N51" s="5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spans="2:14" ht="18">
      <c r="B65" s="3" t="s">
        <v>20</v>
      </c>
      <c r="N65" s="5"/>
    </row>
    <row r="68" spans="2:3" ht="15.75">
      <c r="B68" s="6" t="s">
        <v>44</v>
      </c>
      <c r="C68" s="7" t="s">
        <v>45</v>
      </c>
    </row>
    <row r="71" ht="13.5" thickBot="1"/>
    <row r="72" spans="2:13" ht="15">
      <c r="B72" s="9" t="s">
        <v>2</v>
      </c>
      <c r="C72" s="9" t="s">
        <v>1</v>
      </c>
      <c r="D72" s="9" t="s">
        <v>3</v>
      </c>
      <c r="E72" s="9" t="s">
        <v>4</v>
      </c>
      <c r="F72" s="9" t="s">
        <v>5</v>
      </c>
      <c r="G72" s="9" t="s">
        <v>6</v>
      </c>
      <c r="H72" s="9" t="s">
        <v>7</v>
      </c>
      <c r="I72" s="10" t="s">
        <v>8</v>
      </c>
      <c r="J72" s="9" t="s">
        <v>9</v>
      </c>
      <c r="K72" s="11" t="s">
        <v>10</v>
      </c>
      <c r="L72" s="9" t="s">
        <v>11</v>
      </c>
      <c r="M72" s="8"/>
    </row>
    <row r="73" spans="2:13" ht="15">
      <c r="B73" s="12" t="s">
        <v>12</v>
      </c>
      <c r="C73" s="12" t="s">
        <v>13</v>
      </c>
      <c r="D73" s="12" t="s">
        <v>14</v>
      </c>
      <c r="E73" s="12"/>
      <c r="F73" s="12" t="s">
        <v>15</v>
      </c>
      <c r="G73" s="12" t="s">
        <v>16</v>
      </c>
      <c r="H73" s="12" t="s">
        <v>0</v>
      </c>
      <c r="I73" s="13" t="s">
        <v>0</v>
      </c>
      <c r="J73" s="12" t="s">
        <v>17</v>
      </c>
      <c r="K73" s="14" t="s">
        <v>17</v>
      </c>
      <c r="L73" s="12" t="s">
        <v>17</v>
      </c>
      <c r="M73" s="8"/>
    </row>
    <row r="74" spans="2:13" ht="15.75" thickBot="1">
      <c r="B74" s="12"/>
      <c r="C74" s="12"/>
      <c r="D74" s="12"/>
      <c r="E74" s="12"/>
      <c r="F74" s="12" t="s">
        <v>18</v>
      </c>
      <c r="G74" s="12"/>
      <c r="H74" s="12" t="s">
        <v>19</v>
      </c>
      <c r="I74" s="13"/>
      <c r="J74" s="15"/>
      <c r="K74" s="14" t="s">
        <v>40</v>
      </c>
      <c r="L74" s="12"/>
      <c r="M74" s="8"/>
    </row>
    <row r="75" spans="2:13" ht="15.75" thickBot="1">
      <c r="B75" s="16">
        <v>0</v>
      </c>
      <c r="C75" s="16"/>
      <c r="D75" s="16"/>
      <c r="E75" s="17"/>
      <c r="F75" s="16"/>
      <c r="G75" s="17"/>
      <c r="H75" s="16">
        <v>2.50639</v>
      </c>
      <c r="I75" s="29"/>
      <c r="J75" s="16"/>
      <c r="K75" s="17"/>
      <c r="L75" s="16"/>
      <c r="M75" s="8"/>
    </row>
    <row r="76" spans="2:13" ht="15">
      <c r="B76" s="30">
        <v>1</v>
      </c>
      <c r="C76" s="30">
        <v>0.07436969711922951</v>
      </c>
      <c r="D76" s="19">
        <v>5.196</v>
      </c>
      <c r="E76" s="19">
        <v>9270</v>
      </c>
      <c r="F76" s="30">
        <v>0.14769882899999998</v>
      </c>
      <c r="G76" s="30">
        <v>-50</v>
      </c>
      <c r="H76" s="31">
        <f>H75+I76</f>
        <v>2.601328977246411</v>
      </c>
      <c r="I76" s="32">
        <f>F76*COS(G76/180*PI())</f>
        <v>0.0949389772464109</v>
      </c>
      <c r="J76" s="19">
        <f aca="true" t="shared" si="12" ref="J76:J91">((F76*10^6)^2/(D76*10^6))/1000/2</f>
        <v>2.0992055511904573</v>
      </c>
      <c r="K76" s="30">
        <f>I76*10</f>
        <v>0.9493897724641089</v>
      </c>
      <c r="L76" s="19">
        <f>J76+K76</f>
        <v>3.048595323654566</v>
      </c>
      <c r="M76" s="8" t="s">
        <v>24</v>
      </c>
    </row>
    <row r="77" spans="2:13" ht="15">
      <c r="B77" s="20">
        <v>2</v>
      </c>
      <c r="C77" s="20">
        <v>0.0770958391247663</v>
      </c>
      <c r="D77" s="21">
        <v>5.45</v>
      </c>
      <c r="E77" s="21">
        <v>9662</v>
      </c>
      <c r="F77" s="20">
        <v>0.252099859</v>
      </c>
      <c r="G77" s="20">
        <v>-50</v>
      </c>
      <c r="H77" s="33">
        <f aca="true" t="shared" si="13" ref="H77:H91">H76+I77</f>
        <v>2.7633756430153347</v>
      </c>
      <c r="I77" s="20">
        <f aca="true" t="shared" si="14" ref="I77:I91">F77*COS(G77/180*PI())</f>
        <v>0.1620466657689236</v>
      </c>
      <c r="J77" s="21">
        <f t="shared" si="12"/>
        <v>5.8306732942954005</v>
      </c>
      <c r="K77" s="20">
        <f aca="true" t="shared" si="15" ref="K77:K91">I77*10</f>
        <v>1.620466657689236</v>
      </c>
      <c r="L77" s="21">
        <f aca="true" t="shared" si="16" ref="L77:L91">J77+K77</f>
        <v>7.451139951984636</v>
      </c>
      <c r="M77" s="8" t="s">
        <v>25</v>
      </c>
    </row>
    <row r="78" spans="2:13" ht="15">
      <c r="B78" s="20">
        <v>3</v>
      </c>
      <c r="C78" s="20">
        <v>0.08044059085176133</v>
      </c>
      <c r="D78" s="21">
        <v>5.65</v>
      </c>
      <c r="E78" s="21">
        <v>10051</v>
      </c>
      <c r="F78" s="20">
        <v>0.307916368</v>
      </c>
      <c r="G78" s="20">
        <v>-50</v>
      </c>
      <c r="H78" s="33">
        <f t="shared" si="13"/>
        <v>2.9613004691854155</v>
      </c>
      <c r="I78" s="20">
        <f t="shared" si="14"/>
        <v>0.1979248261700808</v>
      </c>
      <c r="J78" s="21">
        <f t="shared" si="12"/>
        <v>8.390485812593932</v>
      </c>
      <c r="K78" s="20">
        <f t="shared" si="15"/>
        <v>1.979248261700808</v>
      </c>
      <c r="L78" s="21">
        <f t="shared" si="16"/>
        <v>10.36973407429474</v>
      </c>
      <c r="M78" s="8" t="s">
        <v>26</v>
      </c>
    </row>
    <row r="79" spans="2:13" ht="15.75" thickBot="1">
      <c r="B79" s="22">
        <v>4</v>
      </c>
      <c r="C79" s="22">
        <v>0.08421065626100557</v>
      </c>
      <c r="D79" s="23">
        <v>5.792</v>
      </c>
      <c r="E79" s="23">
        <v>10461</v>
      </c>
      <c r="F79" s="36">
        <v>0.330522211</v>
      </c>
      <c r="G79" s="22">
        <v>-50</v>
      </c>
      <c r="H79" s="34">
        <f t="shared" si="13"/>
        <v>3.1737560511424157</v>
      </c>
      <c r="I79" s="22">
        <f t="shared" si="14"/>
        <v>0.212455581957</v>
      </c>
      <c r="J79" s="23">
        <f t="shared" si="12"/>
        <v>9.430674375373664</v>
      </c>
      <c r="K79" s="22">
        <f t="shared" si="15"/>
        <v>2.1245558195700003</v>
      </c>
      <c r="L79" s="23">
        <f t="shared" si="16"/>
        <v>11.555230194943665</v>
      </c>
      <c r="M79" s="8" t="s">
        <v>27</v>
      </c>
    </row>
    <row r="80" spans="2:13" ht="15">
      <c r="B80" s="30">
        <v>5</v>
      </c>
      <c r="C80" s="30">
        <v>0.08823303273970802</v>
      </c>
      <c r="D80" s="19">
        <v>8.617</v>
      </c>
      <c r="E80" s="19">
        <v>10772</v>
      </c>
      <c r="F80" s="18">
        <v>0.385679841</v>
      </c>
      <c r="G80" s="30">
        <v>-50</v>
      </c>
      <c r="H80" s="31">
        <f t="shared" si="13"/>
        <v>3.42166627424309</v>
      </c>
      <c r="I80" s="18">
        <f t="shared" si="14"/>
        <v>0.24791022310067456</v>
      </c>
      <c r="J80" s="19">
        <f t="shared" si="12"/>
        <v>8.631132630485395</v>
      </c>
      <c r="K80" s="30">
        <f t="shared" si="15"/>
        <v>2.4791022310067454</v>
      </c>
      <c r="L80" s="19">
        <f t="shared" si="16"/>
        <v>11.11023486149214</v>
      </c>
      <c r="M80" s="8" t="s">
        <v>28</v>
      </c>
    </row>
    <row r="81" spans="2:13" ht="15">
      <c r="B81" s="20">
        <v>6</v>
      </c>
      <c r="C81" s="20">
        <v>0.09234986293097522</v>
      </c>
      <c r="D81" s="21">
        <v>9.02</v>
      </c>
      <c r="E81" s="21">
        <v>11078</v>
      </c>
      <c r="F81" s="20">
        <v>0.407526501</v>
      </c>
      <c r="G81" s="20">
        <v>-45</v>
      </c>
      <c r="H81" s="33">
        <f t="shared" si="13"/>
        <v>3.7098310266134167</v>
      </c>
      <c r="I81" s="20">
        <f t="shared" si="14"/>
        <v>0.28816475237032635</v>
      </c>
      <c r="J81" s="21">
        <f t="shared" si="12"/>
        <v>9.206089191646505</v>
      </c>
      <c r="K81" s="20">
        <f t="shared" si="15"/>
        <v>2.8816475237032635</v>
      </c>
      <c r="L81" s="21">
        <f t="shared" si="16"/>
        <v>12.087736715349768</v>
      </c>
      <c r="M81" s="8" t="s">
        <v>29</v>
      </c>
    </row>
    <row r="82" spans="2:13" ht="15">
      <c r="B82" s="20">
        <v>7</v>
      </c>
      <c r="C82" s="20">
        <v>0.09679661626954696</v>
      </c>
      <c r="D82" s="21">
        <v>9.41</v>
      </c>
      <c r="E82" s="21">
        <v>11374</v>
      </c>
      <c r="F82" s="20">
        <v>0.439570175</v>
      </c>
      <c r="G82" s="20">
        <v>-45</v>
      </c>
      <c r="H82" s="33">
        <f t="shared" si="13"/>
        <v>4.0206540781632745</v>
      </c>
      <c r="I82" s="20">
        <f t="shared" si="14"/>
        <v>0.31082305154985745</v>
      </c>
      <c r="J82" s="21">
        <f t="shared" si="12"/>
        <v>10.26684052866794</v>
      </c>
      <c r="K82" s="20">
        <f t="shared" si="15"/>
        <v>3.1082305154985743</v>
      </c>
      <c r="L82" s="21">
        <f t="shared" si="16"/>
        <v>13.375071044166514</v>
      </c>
      <c r="M82" s="8" t="s">
        <v>30</v>
      </c>
    </row>
    <row r="83" spans="2:13" ht="15">
      <c r="B83" s="20">
        <v>8</v>
      </c>
      <c r="C83" s="20">
        <v>0.10152803039179456</v>
      </c>
      <c r="D83" s="24">
        <v>9.766</v>
      </c>
      <c r="E83" s="24">
        <v>11680</v>
      </c>
      <c r="F83" s="20">
        <v>0.470001554</v>
      </c>
      <c r="G83" s="20">
        <v>-40</v>
      </c>
      <c r="H83" s="33">
        <f t="shared" si="13"/>
        <v>4.380696156862259</v>
      </c>
      <c r="I83" s="20">
        <f t="shared" si="14"/>
        <v>0.36004207869898425</v>
      </c>
      <c r="J83" s="24">
        <f t="shared" si="12"/>
        <v>11.309720497768529</v>
      </c>
      <c r="K83" s="20">
        <f t="shared" si="15"/>
        <v>3.6004207869898424</v>
      </c>
      <c r="L83" s="24">
        <f t="shared" si="16"/>
        <v>14.910141284758371</v>
      </c>
      <c r="M83" s="8" t="s">
        <v>31</v>
      </c>
    </row>
    <row r="84" spans="2:13" ht="15">
      <c r="B84" s="20">
        <v>9</v>
      </c>
      <c r="C84" s="20">
        <v>0.10627139966658827</v>
      </c>
      <c r="D84" s="21">
        <v>10.12</v>
      </c>
      <c r="E84" s="21">
        <v>11945</v>
      </c>
      <c r="F84" s="20">
        <v>0.580234056</v>
      </c>
      <c r="G84" s="20">
        <v>-35</v>
      </c>
      <c r="H84" s="33">
        <f t="shared" si="13"/>
        <v>4.855996070000752</v>
      </c>
      <c r="I84" s="20">
        <f t="shared" si="14"/>
        <v>0.47529991313849335</v>
      </c>
      <c r="J84" s="21">
        <f t="shared" si="12"/>
        <v>16.63397034299462</v>
      </c>
      <c r="K84" s="20">
        <f t="shared" si="15"/>
        <v>4.752999131384933</v>
      </c>
      <c r="L84" s="21">
        <f t="shared" si="16"/>
        <v>21.38696947437955</v>
      </c>
      <c r="M84" s="8" t="s">
        <v>32</v>
      </c>
    </row>
    <row r="85" spans="2:13" ht="15">
      <c r="B85" s="20">
        <v>10</v>
      </c>
      <c r="C85" s="20">
        <v>0.11106694797666197</v>
      </c>
      <c r="D85" s="21">
        <v>10.45</v>
      </c>
      <c r="E85" s="21">
        <v>12220</v>
      </c>
      <c r="F85" s="20">
        <v>0.569014644</v>
      </c>
      <c r="G85" s="20">
        <v>-33</v>
      </c>
      <c r="H85" s="33">
        <f t="shared" si="13"/>
        <v>5.333211904653496</v>
      </c>
      <c r="I85" s="20">
        <f t="shared" si="14"/>
        <v>0.4772158346527433</v>
      </c>
      <c r="J85" s="21">
        <f t="shared" si="12"/>
        <v>15.491754310356303</v>
      </c>
      <c r="K85" s="20">
        <f t="shared" si="15"/>
        <v>4.7721583465274335</v>
      </c>
      <c r="L85" s="21">
        <f t="shared" si="16"/>
        <v>20.263912656883736</v>
      </c>
      <c r="M85" s="8" t="s">
        <v>33</v>
      </c>
    </row>
    <row r="86" spans="2:13" ht="15">
      <c r="B86" s="20">
        <v>11</v>
      </c>
      <c r="C86" s="20">
        <v>0.11594903235017584</v>
      </c>
      <c r="D86" s="24">
        <v>10.737</v>
      </c>
      <c r="E86" s="24">
        <v>12465</v>
      </c>
      <c r="F86" s="20">
        <v>0.619453449</v>
      </c>
      <c r="G86" s="20">
        <v>-33</v>
      </c>
      <c r="H86" s="33">
        <f t="shared" si="13"/>
        <v>5.852729280542078</v>
      </c>
      <c r="I86" s="20">
        <f t="shared" si="14"/>
        <v>0.5195173758885817</v>
      </c>
      <c r="J86" s="24">
        <f t="shared" si="12"/>
        <v>17.869170880040777</v>
      </c>
      <c r="K86" s="20">
        <f t="shared" si="15"/>
        <v>5.195173758885817</v>
      </c>
      <c r="L86" s="24">
        <f t="shared" si="16"/>
        <v>23.064344638926592</v>
      </c>
      <c r="M86" s="8" t="s">
        <v>34</v>
      </c>
    </row>
    <row r="87" spans="2:13" ht="15">
      <c r="B87" s="20">
        <v>12</v>
      </c>
      <c r="C87" s="20">
        <v>0.1209837385744602</v>
      </c>
      <c r="D87" s="21">
        <v>11.04</v>
      </c>
      <c r="E87" s="21">
        <v>12750</v>
      </c>
      <c r="F87" s="20">
        <v>0.667932415</v>
      </c>
      <c r="G87" s="20">
        <v>-33</v>
      </c>
      <c r="H87" s="33">
        <f t="shared" si="13"/>
        <v>6.412904538379286</v>
      </c>
      <c r="I87" s="20">
        <f t="shared" si="14"/>
        <v>0.5601752578372087</v>
      </c>
      <c r="J87" s="21">
        <f t="shared" si="12"/>
        <v>20.20533111448063</v>
      </c>
      <c r="K87" s="20">
        <f t="shared" si="15"/>
        <v>5.6017525783720865</v>
      </c>
      <c r="L87" s="21">
        <f t="shared" si="16"/>
        <v>25.807083692852714</v>
      </c>
      <c r="M87" s="8" t="s">
        <v>35</v>
      </c>
    </row>
    <row r="88" spans="2:13" ht="15">
      <c r="B88" s="20">
        <v>13</v>
      </c>
      <c r="C88" s="20">
        <v>0.12622237103857997</v>
      </c>
      <c r="D88" s="21">
        <v>11.31</v>
      </c>
      <c r="E88" s="21">
        <v>13005</v>
      </c>
      <c r="F88" s="20">
        <v>0.718070631</v>
      </c>
      <c r="G88" s="20">
        <v>-33</v>
      </c>
      <c r="H88" s="33">
        <f t="shared" si="13"/>
        <v>7.015129242304985</v>
      </c>
      <c r="I88" s="20">
        <f t="shared" si="14"/>
        <v>0.602224703925699</v>
      </c>
      <c r="J88" s="21">
        <f t="shared" si="12"/>
        <v>22.795111896761195</v>
      </c>
      <c r="K88" s="20">
        <f t="shared" si="15"/>
        <v>6.022247039256991</v>
      </c>
      <c r="L88" s="21">
        <f t="shared" si="16"/>
        <v>28.817358936018188</v>
      </c>
      <c r="M88" s="8" t="s">
        <v>36</v>
      </c>
    </row>
    <row r="89" spans="2:13" ht="15">
      <c r="B89" s="20">
        <v>14</v>
      </c>
      <c r="C89" s="20">
        <v>0.1315962553009674</v>
      </c>
      <c r="D89" s="24">
        <v>11.584</v>
      </c>
      <c r="E89" s="24">
        <v>13271</v>
      </c>
      <c r="F89" s="20">
        <v>0.777815665</v>
      </c>
      <c r="G89" s="20">
        <v>-33</v>
      </c>
      <c r="H89" s="33">
        <f t="shared" si="13"/>
        <v>7.667460347827383</v>
      </c>
      <c r="I89" s="20">
        <f t="shared" si="14"/>
        <v>0.6523311055223977</v>
      </c>
      <c r="J89" s="24">
        <f t="shared" si="12"/>
        <v>26.113484492377086</v>
      </c>
      <c r="K89" s="20">
        <f t="shared" si="15"/>
        <v>6.523311055223977</v>
      </c>
      <c r="L89" s="24">
        <f t="shared" si="16"/>
        <v>32.63679554760106</v>
      </c>
      <c r="M89" s="8" t="s">
        <v>37</v>
      </c>
    </row>
    <row r="90" spans="2:13" ht="15">
      <c r="B90" s="20">
        <v>15</v>
      </c>
      <c r="C90" s="20">
        <v>0.1370848838854709</v>
      </c>
      <c r="D90" s="21">
        <v>11.79</v>
      </c>
      <c r="E90" s="21">
        <v>13494</v>
      </c>
      <c r="F90" s="20">
        <v>0.829183204</v>
      </c>
      <c r="G90" s="20">
        <v>-25</v>
      </c>
      <c r="H90" s="33">
        <f t="shared" si="13"/>
        <v>8.418955542492583</v>
      </c>
      <c r="I90" s="20">
        <f t="shared" si="14"/>
        <v>0.7514951946651991</v>
      </c>
      <c r="J90" s="21">
        <f t="shared" si="12"/>
        <v>29.157963774202955</v>
      </c>
      <c r="K90" s="20">
        <f t="shared" si="15"/>
        <v>7.5149519466519905</v>
      </c>
      <c r="L90" s="21">
        <f t="shared" si="16"/>
        <v>36.672915720854945</v>
      </c>
      <c r="M90" s="8" t="s">
        <v>38</v>
      </c>
    </row>
    <row r="91" spans="2:13" ht="15.75" thickBot="1">
      <c r="B91" s="22">
        <v>16</v>
      </c>
      <c r="C91" s="22">
        <v>0.14215905371407905</v>
      </c>
      <c r="D91" s="23">
        <v>11.977</v>
      </c>
      <c r="E91" s="23">
        <v>13723</v>
      </c>
      <c r="F91" s="22">
        <v>0.897401923</v>
      </c>
      <c r="G91" s="22">
        <v>-33</v>
      </c>
      <c r="H91" s="35">
        <f t="shared" si="13"/>
        <v>9.171580122930308</v>
      </c>
      <c r="I91" s="22">
        <f t="shared" si="14"/>
        <v>0.7526245804377257</v>
      </c>
      <c r="J91" s="23">
        <f t="shared" si="12"/>
        <v>33.6198635469691</v>
      </c>
      <c r="K91" s="22">
        <f t="shared" si="15"/>
        <v>7.5262458043772575</v>
      </c>
      <c r="L91" s="23">
        <f t="shared" si="16"/>
        <v>41.146109351346354</v>
      </c>
      <c r="M91" s="8" t="s">
        <v>39</v>
      </c>
    </row>
    <row r="92" spans="2:13" ht="15.75" thickBot="1">
      <c r="B92" s="8"/>
      <c r="C92" s="8"/>
      <c r="D92" s="8"/>
      <c r="E92" s="8"/>
      <c r="F92" s="8"/>
      <c r="G92" s="8"/>
      <c r="H92" s="8"/>
      <c r="I92" s="8"/>
      <c r="J92" s="16" t="s">
        <v>41</v>
      </c>
      <c r="K92" s="16" t="s">
        <v>42</v>
      </c>
      <c r="L92" s="16" t="s">
        <v>43</v>
      </c>
      <c r="M92" s="8"/>
    </row>
  </sheetData>
  <printOptions/>
  <pageMargins left="0" right="0.75" top="1" bottom="1" header="0.5" footer="0.5"/>
  <pageSetup horizontalDpi="600" verticalDpi="600" orientation="landscape" r:id="rId3"/>
  <legacyDrawing r:id="rId2"/>
  <oleObjects>
    <oleObject progId="Equation.3" shapeId="2882666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Q50"/>
  <sheetViews>
    <sheetView workbookViewId="0" topLeftCell="A1">
      <selection activeCell="B3" sqref="B3"/>
    </sheetView>
  </sheetViews>
  <sheetFormatPr defaultColWidth="9.140625" defaultRowHeight="12.75"/>
  <sheetData>
    <row r="2" ht="13.5" thickBot="1">
      <c r="Q2" s="4"/>
    </row>
    <row r="3" ht="15.75" thickBot="1">
      <c r="H3" s="91" t="s">
        <v>6</v>
      </c>
    </row>
    <row r="4" spans="8:12" ht="15.75" thickBot="1">
      <c r="H4" s="92" t="s">
        <v>16</v>
      </c>
      <c r="L4" s="91" t="s">
        <v>1</v>
      </c>
    </row>
    <row r="5" spans="6:15" ht="15.75" thickBot="1">
      <c r="F5" s="87" t="s">
        <v>5</v>
      </c>
      <c r="H5" s="92"/>
      <c r="L5" s="92" t="s">
        <v>13</v>
      </c>
      <c r="M5" s="98" t="s">
        <v>108</v>
      </c>
      <c r="N5" s="99" t="s">
        <v>9</v>
      </c>
      <c r="O5" t="s">
        <v>121</v>
      </c>
    </row>
    <row r="6" spans="2:15" ht="15.75" thickBot="1">
      <c r="B6" s="8"/>
      <c r="C6" s="8"/>
      <c r="D6" s="8" t="s">
        <v>3</v>
      </c>
      <c r="E6" s="8" t="s">
        <v>103</v>
      </c>
      <c r="F6" s="87" t="s">
        <v>18</v>
      </c>
      <c r="G6" s="8" t="s">
        <v>104</v>
      </c>
      <c r="H6" s="95"/>
      <c r="I6" s="8" t="s">
        <v>1</v>
      </c>
      <c r="J6" s="8" t="s">
        <v>106</v>
      </c>
      <c r="K6" s="8"/>
      <c r="L6" s="97"/>
      <c r="M6" s="98" t="s">
        <v>0</v>
      </c>
      <c r="N6" s="100" t="s">
        <v>107</v>
      </c>
      <c r="O6" s="92" t="s">
        <v>17</v>
      </c>
    </row>
    <row r="7" spans="2:16" ht="15.75">
      <c r="B7" s="8">
        <v>1</v>
      </c>
      <c r="C7" s="8"/>
      <c r="D7" s="8">
        <v>10.392</v>
      </c>
      <c r="E7" s="8">
        <v>0.1806</v>
      </c>
      <c r="F7" s="87">
        <v>0.14385</v>
      </c>
      <c r="G7" s="8">
        <v>-90</v>
      </c>
      <c r="H7" s="19">
        <v>-90</v>
      </c>
      <c r="I7" s="8">
        <v>0.073226</v>
      </c>
      <c r="J7" s="87">
        <v>0.0122</v>
      </c>
      <c r="K7" s="88" t="s">
        <v>105</v>
      </c>
      <c r="L7" s="19">
        <v>0.07436969711922951</v>
      </c>
      <c r="M7" s="96">
        <f aca="true" t="shared" si="0" ref="M7:M22">E7*COS(G7*3.14156/180)</f>
        <v>2.9486191581866842E-06</v>
      </c>
      <c r="N7" s="26">
        <f aca="true" t="shared" si="1" ref="N7:N22">((E7*10^6)^2/(D7*10^6))/1000</f>
        <v>3.138602771362587</v>
      </c>
      <c r="O7" s="92">
        <v>1.9912261836027714</v>
      </c>
      <c r="P7">
        <f>E7-F7</f>
        <v>0.036750000000000005</v>
      </c>
    </row>
    <row r="8" spans="2:16" ht="15">
      <c r="B8" s="8">
        <v>2</v>
      </c>
      <c r="C8" s="8"/>
      <c r="D8" s="8">
        <v>10.9</v>
      </c>
      <c r="E8" s="8">
        <v>0.2572</v>
      </c>
      <c r="F8" s="87">
        <v>0.2488511</v>
      </c>
      <c r="G8" s="8">
        <v>-50</v>
      </c>
      <c r="H8" s="24">
        <v>-50</v>
      </c>
      <c r="I8" s="8">
        <v>0.075675</v>
      </c>
      <c r="J8" s="8">
        <v>0.1727</v>
      </c>
      <c r="K8" s="8"/>
      <c r="L8" s="24">
        <v>0.0770958391247663</v>
      </c>
      <c r="M8" s="96">
        <f t="shared" si="0"/>
        <v>0.16532676032312688</v>
      </c>
      <c r="N8" s="26">
        <f t="shared" si="1"/>
        <v>6.068976146788989</v>
      </c>
      <c r="O8" s="92">
        <v>5.681364217542202</v>
      </c>
      <c r="P8">
        <f aca="true" t="shared" si="2" ref="P8:P22">E8-F8</f>
        <v>0.008348899999999992</v>
      </c>
    </row>
    <row r="9" spans="2:16" ht="15">
      <c r="B9" s="8">
        <v>3</v>
      </c>
      <c r="C9" s="8"/>
      <c r="D9" s="8">
        <v>11.3</v>
      </c>
      <c r="E9" s="8">
        <v>0.2787</v>
      </c>
      <c r="F9" s="87">
        <v>0.32940525000000004</v>
      </c>
      <c r="G9" s="8">
        <v>-50</v>
      </c>
      <c r="H9" s="24">
        <v>-50</v>
      </c>
      <c r="I9" s="8">
        <v>0.078246</v>
      </c>
      <c r="J9" s="8">
        <v>0.1876</v>
      </c>
      <c r="K9" s="8"/>
      <c r="L9" s="24">
        <v>0.08044059085176133</v>
      </c>
      <c r="M9" s="96">
        <f t="shared" si="0"/>
        <v>0.1791468433205889</v>
      </c>
      <c r="N9" s="26">
        <f t="shared" si="1"/>
        <v>6.873777876106194</v>
      </c>
      <c r="O9" s="92">
        <v>9.60246183429757</v>
      </c>
      <c r="P9">
        <f t="shared" si="2"/>
        <v>-0.050705250000000035</v>
      </c>
    </row>
    <row r="10" spans="2:16" ht="15.75" thickBot="1">
      <c r="B10" s="8">
        <v>4</v>
      </c>
      <c r="C10" s="8"/>
      <c r="D10" s="8">
        <v>11.584</v>
      </c>
      <c r="E10" s="8">
        <v>0.3242</v>
      </c>
      <c r="F10" s="87">
        <v>0.38672325999999996</v>
      </c>
      <c r="G10" s="8">
        <v>-50</v>
      </c>
      <c r="H10" s="23">
        <v>-50</v>
      </c>
      <c r="I10" s="8">
        <v>0.081137</v>
      </c>
      <c r="J10" s="8">
        <v>0.2185</v>
      </c>
      <c r="K10" s="8"/>
      <c r="L10" s="23">
        <v>0.08421065626100557</v>
      </c>
      <c r="M10" s="96">
        <f t="shared" si="0"/>
        <v>0.2083939957105666</v>
      </c>
      <c r="N10" s="26">
        <f t="shared" si="1"/>
        <v>9.073345994475137</v>
      </c>
      <c r="O10" s="92">
        <v>12.910469598155004</v>
      </c>
      <c r="P10">
        <f t="shared" si="2"/>
        <v>-0.06252325999999997</v>
      </c>
    </row>
    <row r="11" spans="2:16" ht="15">
      <c r="B11" s="8">
        <v>5</v>
      </c>
      <c r="C11" s="8"/>
      <c r="D11" s="89">
        <v>17.234</v>
      </c>
      <c r="E11" s="8">
        <v>0.3754</v>
      </c>
      <c r="F11" s="87">
        <v>0.47945824</v>
      </c>
      <c r="G11" s="8">
        <v>-50</v>
      </c>
      <c r="H11" s="19">
        <v>-50</v>
      </c>
      <c r="I11" s="8">
        <v>0.084416</v>
      </c>
      <c r="J11" s="8">
        <v>0.2576</v>
      </c>
      <c r="K11" s="8"/>
      <c r="L11" s="19">
        <v>0.08823303273970802</v>
      </c>
      <c r="M11" s="96">
        <f t="shared" si="0"/>
        <v>0.24130507708126686</v>
      </c>
      <c r="N11" s="26">
        <f t="shared" si="1"/>
        <v>8.177159104096553</v>
      </c>
      <c r="O11" s="92">
        <v>13.338760816055332</v>
      </c>
      <c r="P11">
        <f t="shared" si="2"/>
        <v>-0.10405823999999997</v>
      </c>
    </row>
    <row r="12" spans="2:16" ht="15">
      <c r="B12" s="8">
        <v>5</v>
      </c>
      <c r="C12" s="8"/>
      <c r="D12" s="21">
        <v>17.224</v>
      </c>
      <c r="E12" s="8">
        <v>0.434</v>
      </c>
      <c r="F12" s="87">
        <v>0.5060820699999999</v>
      </c>
      <c r="G12" s="8">
        <v>-45</v>
      </c>
      <c r="H12" s="24">
        <v>-45</v>
      </c>
      <c r="I12" s="8">
        <v>0.088312</v>
      </c>
      <c r="J12" s="8">
        <v>0.3196</v>
      </c>
      <c r="K12" s="8"/>
      <c r="L12" s="24">
        <v>0.09234986293097522</v>
      </c>
      <c r="M12" s="96">
        <f t="shared" si="0"/>
        <v>0.3068868482435989</v>
      </c>
      <c r="N12" s="26">
        <f t="shared" si="1"/>
        <v>10.935671156525778</v>
      </c>
      <c r="O12" s="92">
        <v>14.197287227022443</v>
      </c>
      <c r="P12">
        <f t="shared" si="2"/>
        <v>-0.07208206999999994</v>
      </c>
    </row>
    <row r="13" spans="2:16" ht="15">
      <c r="B13" s="8">
        <v>8</v>
      </c>
      <c r="C13" s="8"/>
      <c r="D13" s="21">
        <v>18.392</v>
      </c>
      <c r="E13" s="8">
        <v>0.5431</v>
      </c>
      <c r="F13" s="87">
        <v>0.57432547</v>
      </c>
      <c r="G13" s="8">
        <v>-45</v>
      </c>
      <c r="H13" s="24">
        <v>-45</v>
      </c>
      <c r="I13" s="8">
        <v>0.093066</v>
      </c>
      <c r="J13" s="8">
        <v>0.41</v>
      </c>
      <c r="K13" s="8"/>
      <c r="L13" s="24">
        <v>0.09679661626954696</v>
      </c>
      <c r="M13" s="96">
        <f t="shared" si="0"/>
        <v>0.3840328278366326</v>
      </c>
      <c r="N13" s="26">
        <f t="shared" si="1"/>
        <v>16.037277620704653</v>
      </c>
      <c r="O13" s="92">
        <v>17.526553958061683</v>
      </c>
      <c r="P13">
        <f t="shared" si="2"/>
        <v>-0.031225469999999977</v>
      </c>
    </row>
    <row r="14" spans="2:16" ht="15">
      <c r="B14" s="8">
        <v>8</v>
      </c>
      <c r="C14" s="8"/>
      <c r="D14" s="21">
        <v>19.532</v>
      </c>
      <c r="E14" s="8">
        <v>0.586</v>
      </c>
      <c r="F14" s="87">
        <v>0.61433157</v>
      </c>
      <c r="G14" s="8">
        <v>-40</v>
      </c>
      <c r="H14" s="24">
        <v>-40</v>
      </c>
      <c r="I14" s="8">
        <v>0.098181</v>
      </c>
      <c r="J14" s="8">
        <v>0.4658</v>
      </c>
      <c r="K14" s="8"/>
      <c r="L14" s="24">
        <v>0.10152803039179456</v>
      </c>
      <c r="M14" s="96">
        <f t="shared" si="0"/>
        <v>0.4489047769321777</v>
      </c>
      <c r="N14" s="26">
        <f t="shared" si="1"/>
        <v>17.581200081916855</v>
      </c>
      <c r="O14" s="92">
        <v>19.322305851866936</v>
      </c>
      <c r="P14">
        <f t="shared" si="2"/>
        <v>-0.028331570000000084</v>
      </c>
    </row>
    <row r="15" spans="2:16" ht="15">
      <c r="B15" s="8">
        <v>8</v>
      </c>
      <c r="C15" s="8"/>
      <c r="D15" s="21">
        <v>19.514</v>
      </c>
      <c r="E15" s="8">
        <v>0.6365</v>
      </c>
      <c r="F15" s="87">
        <v>0.72967134</v>
      </c>
      <c r="G15" s="8">
        <v>-35</v>
      </c>
      <c r="H15" s="24">
        <v>-35</v>
      </c>
      <c r="I15" s="8">
        <v>0.1037</v>
      </c>
      <c r="J15" s="8">
        <v>0.5314</v>
      </c>
      <c r="K15" s="8"/>
      <c r="L15" s="24">
        <v>0.10627139966658827</v>
      </c>
      <c r="M15" s="96">
        <f t="shared" si="0"/>
        <v>0.5213925941941095</v>
      </c>
      <c r="N15" s="26">
        <f t="shared" si="1"/>
        <v>20.761107410064568</v>
      </c>
      <c r="O15" s="92">
        <v>26.30534903248002</v>
      </c>
      <c r="P15">
        <f t="shared" si="2"/>
        <v>-0.09317134000000005</v>
      </c>
    </row>
    <row r="16" spans="2:16" ht="15">
      <c r="B16" s="8">
        <v>11</v>
      </c>
      <c r="C16" s="8"/>
      <c r="D16" s="21">
        <v>20.608</v>
      </c>
      <c r="E16" s="8">
        <v>0.6857</v>
      </c>
      <c r="F16" s="87">
        <v>0.70514563</v>
      </c>
      <c r="G16" s="8">
        <v>-33</v>
      </c>
      <c r="H16" s="24">
        <v>-33</v>
      </c>
      <c r="I16" s="8">
        <v>0.109473</v>
      </c>
      <c r="J16" s="8">
        <v>0.588</v>
      </c>
      <c r="K16" s="8"/>
      <c r="L16" s="24">
        <v>0.11106694797666197</v>
      </c>
      <c r="M16" s="96">
        <f t="shared" si="0"/>
        <v>0.5750786441389054</v>
      </c>
      <c r="N16" s="26">
        <f t="shared" si="1"/>
        <v>22.815629367236028</v>
      </c>
      <c r="O16" s="92">
        <v>23.790926292253438</v>
      </c>
      <c r="P16">
        <f t="shared" si="2"/>
        <v>-0.01944562999999999</v>
      </c>
    </row>
    <row r="17" spans="2:16" ht="15">
      <c r="B17" s="8">
        <v>11</v>
      </c>
      <c r="C17" s="8"/>
      <c r="D17" s="21">
        <v>21.474</v>
      </c>
      <c r="E17" s="8">
        <v>0.7226</v>
      </c>
      <c r="F17" s="87">
        <v>0.7386782</v>
      </c>
      <c r="G17" s="8">
        <v>-33</v>
      </c>
      <c r="H17" s="24">
        <v>-33</v>
      </c>
      <c r="I17" s="8">
        <v>0.115199</v>
      </c>
      <c r="J17" s="8">
        <v>0.6158</v>
      </c>
      <c r="K17" s="8"/>
      <c r="L17" s="24">
        <v>0.11594903235017584</v>
      </c>
      <c r="M17" s="96">
        <f t="shared" si="0"/>
        <v>0.6060257084071359</v>
      </c>
      <c r="N17" s="26">
        <f t="shared" si="1"/>
        <v>24.315486635000468</v>
      </c>
      <c r="O17" s="92">
        <v>25.409587554961345</v>
      </c>
      <c r="P17">
        <f t="shared" si="2"/>
        <v>-0.01607819999999993</v>
      </c>
    </row>
    <row r="18" spans="2:16" ht="15">
      <c r="B18" s="8">
        <v>11</v>
      </c>
      <c r="C18" s="8"/>
      <c r="D18" s="21">
        <v>21.308</v>
      </c>
      <c r="E18" s="8">
        <v>0.8014</v>
      </c>
      <c r="F18" s="87">
        <v>0.8015527100000001</v>
      </c>
      <c r="G18" s="8">
        <v>-33</v>
      </c>
      <c r="H18" s="24">
        <v>-33</v>
      </c>
      <c r="I18" s="8">
        <v>0.121196</v>
      </c>
      <c r="J18" s="8">
        <v>0.68</v>
      </c>
      <c r="K18" s="8"/>
      <c r="L18" s="24">
        <v>0.1209837385744602</v>
      </c>
      <c r="M18" s="96">
        <f t="shared" si="0"/>
        <v>0.6721132060856333</v>
      </c>
      <c r="N18" s="26">
        <f t="shared" si="1"/>
        <v>30.140884174957762</v>
      </c>
      <c r="O18" s="92">
        <v>29.098131653457617</v>
      </c>
      <c r="P18">
        <f t="shared" si="2"/>
        <v>-0.00015271000000005586</v>
      </c>
    </row>
    <row r="19" spans="2:16" ht="15">
      <c r="B19" s="8">
        <v>14</v>
      </c>
      <c r="C19" s="8"/>
      <c r="D19" s="21">
        <v>22.286</v>
      </c>
      <c r="E19" s="8">
        <v>0.9248</v>
      </c>
      <c r="F19" s="87">
        <v>0.86192208</v>
      </c>
      <c r="G19" s="8">
        <v>-33</v>
      </c>
      <c r="H19" s="24">
        <v>-33</v>
      </c>
      <c r="I19" s="8">
        <v>0.127792</v>
      </c>
      <c r="J19" s="8">
        <v>0.7897</v>
      </c>
      <c r="K19" s="8"/>
      <c r="L19" s="24">
        <v>0.12622237103857997</v>
      </c>
      <c r="M19" s="96">
        <f t="shared" si="0"/>
        <v>0.7756055565110976</v>
      </c>
      <c r="N19" s="26">
        <f t="shared" si="1"/>
        <v>38.37633671363188</v>
      </c>
      <c r="O19" s="92">
        <v>32.843044738794276</v>
      </c>
      <c r="P19">
        <f t="shared" si="2"/>
        <v>0.06287791999999992</v>
      </c>
    </row>
    <row r="20" spans="2:16" ht="15">
      <c r="B20" s="8">
        <v>14</v>
      </c>
      <c r="C20" s="8"/>
      <c r="D20" s="21">
        <v>23.168</v>
      </c>
      <c r="E20" s="8">
        <v>0.9067</v>
      </c>
      <c r="F20" s="87">
        <v>0.91819128</v>
      </c>
      <c r="G20" s="8">
        <v>-33</v>
      </c>
      <c r="H20" s="24">
        <v>-33</v>
      </c>
      <c r="I20" s="8">
        <v>0.133901</v>
      </c>
      <c r="J20" s="8">
        <v>0.7705</v>
      </c>
      <c r="K20" s="8"/>
      <c r="L20" s="24">
        <v>0.1315962553009674</v>
      </c>
      <c r="M20" s="96">
        <f t="shared" si="0"/>
        <v>0.760425560216925</v>
      </c>
      <c r="N20" s="26">
        <f t="shared" si="1"/>
        <v>35.4844997410221</v>
      </c>
      <c r="O20" s="92">
        <v>36.38964203505</v>
      </c>
      <c r="P20">
        <f t="shared" si="2"/>
        <v>-0.011491280000000104</v>
      </c>
    </row>
    <row r="21" spans="2:16" ht="15">
      <c r="B21" s="8">
        <v>16</v>
      </c>
      <c r="C21" s="8"/>
      <c r="D21" s="21">
        <v>23.342000000000002</v>
      </c>
      <c r="E21" s="8">
        <v>0.6215</v>
      </c>
      <c r="F21" s="87">
        <v>0.98821937</v>
      </c>
      <c r="G21" s="8">
        <v>-33</v>
      </c>
      <c r="H21" s="24">
        <v>-33</v>
      </c>
      <c r="I21" s="8">
        <v>0.137914</v>
      </c>
      <c r="J21" s="8">
        <v>0.5269</v>
      </c>
      <c r="K21" s="8"/>
      <c r="L21" s="24">
        <v>0.1370848838854709</v>
      </c>
      <c r="M21" s="96">
        <f t="shared" si="0"/>
        <v>0.5212357843551549</v>
      </c>
      <c r="N21" s="26">
        <f t="shared" si="1"/>
        <v>16.54795004712535</v>
      </c>
      <c r="O21" s="92">
        <v>41.41550140980479</v>
      </c>
      <c r="P21">
        <f t="shared" si="2"/>
        <v>-0.36671937</v>
      </c>
    </row>
    <row r="22" spans="2:16" ht="15.75" thickBot="1">
      <c r="B22" s="8">
        <v>16</v>
      </c>
      <c r="C22" s="8"/>
      <c r="D22" s="90">
        <v>23.954</v>
      </c>
      <c r="E22" s="8">
        <v>0.9941</v>
      </c>
      <c r="F22" s="87">
        <v>0.96713052</v>
      </c>
      <c r="G22" s="8">
        <v>-40</v>
      </c>
      <c r="H22" s="23">
        <v>-40</v>
      </c>
      <c r="I22" s="8">
        <v>0.143634</v>
      </c>
      <c r="J22" s="8">
        <v>0.7794</v>
      </c>
      <c r="K22" s="8"/>
      <c r="L22" s="23">
        <v>0.14215905371407905</v>
      </c>
      <c r="M22" s="96">
        <f t="shared" si="0"/>
        <v>0.7615294176591773</v>
      </c>
      <c r="N22" s="26">
        <f t="shared" si="1"/>
        <v>41.25552350338148</v>
      </c>
      <c r="O22" s="92">
        <v>39.047400964994175</v>
      </c>
      <c r="P22">
        <f t="shared" si="2"/>
        <v>0.02696947999999999</v>
      </c>
    </row>
    <row r="23" spans="2:15" ht="15">
      <c r="B23" s="8"/>
      <c r="C23" s="8"/>
      <c r="D23" s="8"/>
      <c r="E23" s="8"/>
      <c r="G23" s="8"/>
      <c r="I23" s="8"/>
      <c r="J23" s="8"/>
      <c r="K23" s="8"/>
      <c r="N23" s="8"/>
      <c r="O23" s="93"/>
    </row>
    <row r="24" spans="2:15" ht="15.75" thickBot="1">
      <c r="B24" s="8"/>
      <c r="C24" s="8"/>
      <c r="D24" s="8"/>
      <c r="E24" s="8">
        <v>9.27</v>
      </c>
      <c r="F24" s="87">
        <v>9.99</v>
      </c>
      <c r="G24" s="8"/>
      <c r="I24" s="8"/>
      <c r="J24" s="8">
        <v>7.33</v>
      </c>
      <c r="K24" s="8"/>
      <c r="M24" s="8">
        <v>7.12</v>
      </c>
      <c r="N24" s="8">
        <v>307.9</v>
      </c>
      <c r="O24" s="94" t="s">
        <v>23</v>
      </c>
    </row>
    <row r="27" spans="2:14" ht="15.75">
      <c r="B27" s="7" t="s">
        <v>120</v>
      </c>
      <c r="C27" s="7"/>
      <c r="D27" s="7"/>
      <c r="E27" s="7"/>
      <c r="F27" s="7"/>
      <c r="G27" s="8"/>
      <c r="H27" s="8"/>
      <c r="I27" s="8"/>
      <c r="J27" s="8"/>
      <c r="K27" s="8"/>
      <c r="L27" s="8"/>
      <c r="M27" s="8"/>
      <c r="N27" s="8"/>
    </row>
    <row r="28" spans="2:14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5" ht="15">
      <c r="B29" s="8" t="s">
        <v>109</v>
      </c>
      <c r="C29" s="8" t="s">
        <v>119</v>
      </c>
      <c r="D29" s="8" t="s">
        <v>110</v>
      </c>
      <c r="E29" s="8" t="s">
        <v>111</v>
      </c>
      <c r="F29" s="8" t="s">
        <v>3</v>
      </c>
      <c r="G29" s="8" t="s">
        <v>112</v>
      </c>
      <c r="H29" s="8" t="s">
        <v>113</v>
      </c>
      <c r="I29" s="8" t="s">
        <v>114</v>
      </c>
      <c r="J29" s="8" t="s">
        <v>115</v>
      </c>
      <c r="K29" s="8" t="s">
        <v>116</v>
      </c>
      <c r="L29" s="8" t="s">
        <v>117</v>
      </c>
      <c r="M29" s="8" t="s">
        <v>10</v>
      </c>
      <c r="N29" s="8" t="s">
        <v>9</v>
      </c>
      <c r="O29" t="s">
        <v>121</v>
      </c>
    </row>
    <row r="30" spans="2:15" ht="15">
      <c r="B30" s="8"/>
      <c r="C30" s="8"/>
      <c r="D30" s="8"/>
      <c r="E30" s="8"/>
      <c r="F30" s="8" t="s">
        <v>18</v>
      </c>
      <c r="G30" s="8" t="s">
        <v>14</v>
      </c>
      <c r="H30" s="8" t="s">
        <v>18</v>
      </c>
      <c r="I30" s="8" t="s">
        <v>14</v>
      </c>
      <c r="J30" s="8" t="s">
        <v>118</v>
      </c>
      <c r="K30" s="8" t="s">
        <v>18</v>
      </c>
      <c r="L30" s="8" t="s">
        <v>18</v>
      </c>
      <c r="M30" s="8" t="s">
        <v>17</v>
      </c>
      <c r="N30" s="8" t="s">
        <v>17</v>
      </c>
      <c r="O30" s="92" t="s">
        <v>17</v>
      </c>
    </row>
    <row r="31" spans="2:16" ht="15">
      <c r="B31" s="8">
        <v>1</v>
      </c>
      <c r="C31" s="8">
        <v>1</v>
      </c>
      <c r="D31" s="8">
        <v>0.07437</v>
      </c>
      <c r="E31" s="8">
        <v>0.1807</v>
      </c>
      <c r="F31" s="8">
        <v>10.39</v>
      </c>
      <c r="G31" s="8">
        <v>0.07321</v>
      </c>
      <c r="H31" s="8">
        <v>0.1807</v>
      </c>
      <c r="I31" s="8">
        <v>10.39</v>
      </c>
      <c r="J31" s="8">
        <v>-90</v>
      </c>
      <c r="K31" s="8">
        <v>0.0121</v>
      </c>
      <c r="L31" s="8">
        <v>0</v>
      </c>
      <c r="M31" s="8">
        <v>0.12</v>
      </c>
      <c r="N31" s="8">
        <v>3.14</v>
      </c>
      <c r="O31" s="92">
        <v>1.9912261836027714</v>
      </c>
      <c r="P31">
        <v>1.9912261836027714</v>
      </c>
    </row>
    <row r="32" spans="2:16" ht="15">
      <c r="B32" s="8">
        <v>2</v>
      </c>
      <c r="C32" s="8">
        <v>2</v>
      </c>
      <c r="D32" s="8">
        <v>0.0771</v>
      </c>
      <c r="E32" s="8">
        <v>0.2609</v>
      </c>
      <c r="F32" s="8">
        <v>10.9</v>
      </c>
      <c r="G32" s="8">
        <v>0.07452</v>
      </c>
      <c r="H32" s="8">
        <v>0.2573</v>
      </c>
      <c r="I32" s="8">
        <v>10.61</v>
      </c>
      <c r="J32" s="8">
        <v>-50</v>
      </c>
      <c r="K32" s="8">
        <v>0.1728</v>
      </c>
      <c r="L32" s="8">
        <v>0.1654</v>
      </c>
      <c r="M32" s="8">
        <v>1.781</v>
      </c>
      <c r="N32" s="8">
        <v>6.24</v>
      </c>
      <c r="O32" s="92">
        <v>5.681364217542202</v>
      </c>
      <c r="P32">
        <v>5.681364217542202</v>
      </c>
    </row>
    <row r="33" spans="2:16" ht="15">
      <c r="B33" s="8">
        <v>3</v>
      </c>
      <c r="C33" s="8">
        <v>3</v>
      </c>
      <c r="D33" s="8">
        <v>0.08044</v>
      </c>
      <c r="E33" s="8">
        <v>0.2842</v>
      </c>
      <c r="F33" s="8">
        <v>11.58</v>
      </c>
      <c r="G33" s="8">
        <v>0.07703</v>
      </c>
      <c r="H33" s="8">
        <v>0.2788</v>
      </c>
      <c r="I33" s="8">
        <v>11.15</v>
      </c>
      <c r="J33" s="8">
        <v>-50</v>
      </c>
      <c r="K33" s="8">
        <v>0.1869</v>
      </c>
      <c r="L33" s="8">
        <v>0.1792</v>
      </c>
      <c r="M33" s="8">
        <v>1.924</v>
      </c>
      <c r="N33" s="8">
        <v>6.98</v>
      </c>
      <c r="O33" s="92">
        <v>9.60246183429757</v>
      </c>
      <c r="P33">
        <v>9.60246183429757</v>
      </c>
    </row>
    <row r="34" spans="2:16" ht="15">
      <c r="B34" s="8">
        <v>4</v>
      </c>
      <c r="C34" s="8">
        <v>4</v>
      </c>
      <c r="D34" s="8">
        <v>0.08421</v>
      </c>
      <c r="E34" s="8">
        <v>0.3331</v>
      </c>
      <c r="F34" s="8">
        <v>11.58</v>
      </c>
      <c r="G34" s="8">
        <v>0.07976</v>
      </c>
      <c r="H34" s="8">
        <v>0.3244</v>
      </c>
      <c r="I34" s="8">
        <v>10.98</v>
      </c>
      <c r="J34" s="8">
        <v>-50</v>
      </c>
      <c r="K34" s="8">
        <v>0.219</v>
      </c>
      <c r="L34" s="8">
        <v>0.2085</v>
      </c>
      <c r="M34" s="8">
        <v>2.144</v>
      </c>
      <c r="N34" s="8">
        <v>9.58</v>
      </c>
      <c r="O34" s="92">
        <v>12.910469598155004</v>
      </c>
      <c r="P34">
        <v>12.910469598155004</v>
      </c>
    </row>
    <row r="35" spans="2:16" ht="15">
      <c r="B35" s="8">
        <v>5</v>
      </c>
      <c r="C35" s="8">
        <v>5</v>
      </c>
      <c r="D35" s="8">
        <v>0.08823</v>
      </c>
      <c r="E35" s="8">
        <v>0.3909</v>
      </c>
      <c r="F35" s="8">
        <v>17.23</v>
      </c>
      <c r="G35" s="8">
        <v>0.08284</v>
      </c>
      <c r="H35" s="8">
        <v>0.3757</v>
      </c>
      <c r="I35" s="8">
        <v>15.92</v>
      </c>
      <c r="J35" s="8">
        <v>-50</v>
      </c>
      <c r="K35" s="8">
        <v>0.2578</v>
      </c>
      <c r="L35" s="8">
        <v>0.2415</v>
      </c>
      <c r="M35" s="8">
        <v>2.492</v>
      </c>
      <c r="N35" s="8">
        <v>8.87</v>
      </c>
      <c r="O35" s="92">
        <v>13.338760816055332</v>
      </c>
      <c r="P35">
        <v>13.338760816055332</v>
      </c>
    </row>
    <row r="36" spans="2:16" ht="15">
      <c r="B36" s="8">
        <v>6</v>
      </c>
      <c r="C36" s="8">
        <v>5</v>
      </c>
      <c r="D36" s="8">
        <v>0.08823</v>
      </c>
      <c r="E36" s="8">
        <v>0.4369</v>
      </c>
      <c r="F36" s="8">
        <v>17.23</v>
      </c>
      <c r="G36" s="8">
        <v>0.08643</v>
      </c>
      <c r="H36" s="8">
        <v>0.4342</v>
      </c>
      <c r="I36" s="8">
        <v>17.02</v>
      </c>
      <c r="J36" s="8">
        <v>-45</v>
      </c>
      <c r="K36" s="8">
        <v>0.3199</v>
      </c>
      <c r="L36" s="8">
        <v>0.307</v>
      </c>
      <c r="M36" s="8">
        <v>3.246</v>
      </c>
      <c r="N36" s="8">
        <v>11.08</v>
      </c>
      <c r="O36" s="92">
        <v>14.197287227022443</v>
      </c>
      <c r="P36">
        <v>14.197287227022443</v>
      </c>
    </row>
    <row r="37" spans="2:16" ht="15">
      <c r="B37" s="8">
        <v>7</v>
      </c>
      <c r="C37" s="8">
        <v>8</v>
      </c>
      <c r="D37" s="8">
        <v>0.10153</v>
      </c>
      <c r="E37" s="8">
        <v>0.6067</v>
      </c>
      <c r="F37" s="8">
        <v>19.53</v>
      </c>
      <c r="G37" s="8">
        <v>0.09076</v>
      </c>
      <c r="H37" s="8">
        <v>0.5439</v>
      </c>
      <c r="I37" s="8">
        <v>15.7</v>
      </c>
      <c r="J37" s="8">
        <v>-45</v>
      </c>
      <c r="K37" s="8">
        <v>0.4107</v>
      </c>
      <c r="L37" s="8">
        <v>0.3846</v>
      </c>
      <c r="M37" s="8">
        <v>4.192</v>
      </c>
      <c r="N37" s="8">
        <v>18.85</v>
      </c>
      <c r="O37" s="92">
        <v>17.526553958061683</v>
      </c>
      <c r="P37">
        <v>17.526553958061683</v>
      </c>
    </row>
    <row r="38" spans="2:16" ht="15">
      <c r="B38" s="8">
        <v>8</v>
      </c>
      <c r="C38" s="8">
        <v>8</v>
      </c>
      <c r="D38" s="8">
        <v>0.10153</v>
      </c>
      <c r="E38" s="8">
        <v>0.6067</v>
      </c>
      <c r="F38" s="8">
        <v>19.53</v>
      </c>
      <c r="G38" s="8">
        <v>0.0957</v>
      </c>
      <c r="H38" s="8">
        <v>0.5865</v>
      </c>
      <c r="I38" s="8">
        <v>18.25</v>
      </c>
      <c r="J38" s="8">
        <v>-40</v>
      </c>
      <c r="K38" s="8">
        <v>0.4664</v>
      </c>
      <c r="L38" s="8">
        <v>0.4493</v>
      </c>
      <c r="M38" s="8">
        <v>4.643</v>
      </c>
      <c r="N38" s="8">
        <v>18.85</v>
      </c>
      <c r="O38" s="92">
        <v>19.322305851866936</v>
      </c>
      <c r="P38">
        <v>19.322305851866936</v>
      </c>
    </row>
    <row r="39" spans="2:16" ht="15">
      <c r="B39" s="8">
        <v>9</v>
      </c>
      <c r="C39" s="8">
        <v>8</v>
      </c>
      <c r="D39" s="8">
        <v>0.10153</v>
      </c>
      <c r="E39" s="8">
        <v>0.637</v>
      </c>
      <c r="F39" s="8">
        <v>19.53</v>
      </c>
      <c r="G39" s="8">
        <v>0.10102</v>
      </c>
      <c r="H39" s="8">
        <v>0.6367</v>
      </c>
      <c r="I39" s="8">
        <v>19.51</v>
      </c>
      <c r="J39" s="8">
        <v>-35</v>
      </c>
      <c r="K39" s="8">
        <v>0.5319</v>
      </c>
      <c r="L39" s="8">
        <v>0.5215</v>
      </c>
      <c r="M39" s="8">
        <v>5.232</v>
      </c>
      <c r="N39" s="8">
        <v>20.78</v>
      </c>
      <c r="O39" s="92">
        <v>26.30534903248002</v>
      </c>
      <c r="P39">
        <v>26.30534903248002</v>
      </c>
    </row>
    <row r="40" spans="2:16" ht="15">
      <c r="B40" s="8">
        <v>10</v>
      </c>
      <c r="C40" s="8">
        <v>11</v>
      </c>
      <c r="D40" s="8">
        <v>0.11595</v>
      </c>
      <c r="E40" s="8">
        <v>0.7312</v>
      </c>
      <c r="F40" s="8">
        <v>21.47</v>
      </c>
      <c r="G40" s="8">
        <v>0.10666</v>
      </c>
      <c r="H40" s="8">
        <v>0.6864</v>
      </c>
      <c r="I40" s="8">
        <v>18.92</v>
      </c>
      <c r="J40" s="8">
        <v>-33</v>
      </c>
      <c r="K40" s="8">
        <v>0.5889</v>
      </c>
      <c r="L40" s="8">
        <v>0.5757</v>
      </c>
      <c r="M40" s="8">
        <v>5.856</v>
      </c>
      <c r="N40" s="8">
        <v>24.9</v>
      </c>
      <c r="O40" s="92">
        <v>23.790926292253438</v>
      </c>
      <c r="P40">
        <v>23.790926292253438</v>
      </c>
    </row>
    <row r="41" spans="2:16" ht="15">
      <c r="B41" s="8">
        <v>11</v>
      </c>
      <c r="C41" s="8">
        <v>11</v>
      </c>
      <c r="D41" s="8">
        <v>0.11595</v>
      </c>
      <c r="E41" s="8">
        <v>0.7312</v>
      </c>
      <c r="F41" s="8">
        <v>21.47</v>
      </c>
      <c r="G41" s="8">
        <v>0.11241</v>
      </c>
      <c r="H41" s="8">
        <v>0.7229</v>
      </c>
      <c r="I41" s="8">
        <v>20.98</v>
      </c>
      <c r="J41" s="8">
        <v>-33</v>
      </c>
      <c r="K41" s="8">
        <v>0.6151</v>
      </c>
      <c r="L41" s="8">
        <v>0.6062</v>
      </c>
      <c r="M41" s="8">
        <v>6.216</v>
      </c>
      <c r="N41" s="8">
        <v>24.9</v>
      </c>
      <c r="O41" s="92">
        <v>25.409587554961345</v>
      </c>
      <c r="P41">
        <v>25.409587554961345</v>
      </c>
    </row>
    <row r="42" spans="2:16" ht="15">
      <c r="B42" s="8">
        <v>12</v>
      </c>
      <c r="C42" s="8">
        <v>11</v>
      </c>
      <c r="D42" s="8">
        <v>0.11595</v>
      </c>
      <c r="E42" s="8">
        <v>0.8009</v>
      </c>
      <c r="F42" s="8">
        <v>21.47</v>
      </c>
      <c r="G42" s="8">
        <v>0.11826</v>
      </c>
      <c r="H42" s="8">
        <v>0.8013</v>
      </c>
      <c r="I42" s="8">
        <v>21.49</v>
      </c>
      <c r="J42" s="8">
        <v>-33</v>
      </c>
      <c r="K42" s="8">
        <v>0.6795</v>
      </c>
      <c r="L42" s="8">
        <v>0.672</v>
      </c>
      <c r="M42" s="8">
        <v>6.89</v>
      </c>
      <c r="N42" s="8">
        <v>29.87</v>
      </c>
      <c r="O42" s="92">
        <v>29.098131653457617</v>
      </c>
      <c r="P42">
        <v>29.098131653457617</v>
      </c>
    </row>
    <row r="43" spans="2:16" ht="15">
      <c r="B43" s="8">
        <v>13</v>
      </c>
      <c r="C43" s="8">
        <v>14</v>
      </c>
      <c r="D43" s="8">
        <v>0.1316</v>
      </c>
      <c r="E43" s="8">
        <v>0.9515</v>
      </c>
      <c r="F43" s="8">
        <v>23.17</v>
      </c>
      <c r="G43" s="8">
        <v>0.12455</v>
      </c>
      <c r="H43" s="8">
        <v>0.9252</v>
      </c>
      <c r="I43" s="8">
        <v>21.9</v>
      </c>
      <c r="J43" s="8">
        <v>-33</v>
      </c>
      <c r="K43" s="8">
        <v>0.7897</v>
      </c>
      <c r="L43" s="8">
        <v>0.7759</v>
      </c>
      <c r="M43" s="8">
        <v>7.904</v>
      </c>
      <c r="N43" s="8">
        <v>39.08</v>
      </c>
      <c r="O43" s="92">
        <v>32.843044738794276</v>
      </c>
      <c r="P43">
        <v>32.843044738794276</v>
      </c>
    </row>
    <row r="44" spans="2:16" ht="15">
      <c r="B44" s="8">
        <v>14</v>
      </c>
      <c r="C44" s="8">
        <v>14</v>
      </c>
      <c r="D44" s="8">
        <v>0.1316</v>
      </c>
      <c r="E44" s="8">
        <v>0.9083</v>
      </c>
      <c r="F44" s="8">
        <v>23.17</v>
      </c>
      <c r="G44" s="8">
        <v>0.1309</v>
      </c>
      <c r="H44" s="8">
        <v>0.9068</v>
      </c>
      <c r="I44" s="8">
        <v>23.09</v>
      </c>
      <c r="J44" s="8">
        <v>-33</v>
      </c>
      <c r="K44" s="8">
        <v>0.7705</v>
      </c>
      <c r="L44" s="8">
        <v>0.7605</v>
      </c>
      <c r="M44" s="8">
        <v>7.607</v>
      </c>
      <c r="N44" s="8">
        <v>35.61</v>
      </c>
      <c r="O44" s="92">
        <v>36.38964203505</v>
      </c>
      <c r="P44">
        <v>36.38964203505</v>
      </c>
    </row>
    <row r="45" spans="2:16" ht="15">
      <c r="B45" s="8">
        <v>15</v>
      </c>
      <c r="C45" s="8">
        <v>16</v>
      </c>
      <c r="D45" s="8">
        <v>0.14216</v>
      </c>
      <c r="E45" s="8">
        <v>0.9506</v>
      </c>
      <c r="F45" s="8">
        <v>23.95</v>
      </c>
      <c r="G45" s="8">
        <v>0.13697</v>
      </c>
      <c r="H45" s="8">
        <v>0.9376</v>
      </c>
      <c r="I45" s="8">
        <v>23.3</v>
      </c>
      <c r="J45" s="8">
        <v>-33</v>
      </c>
      <c r="K45" s="8">
        <v>0.7969</v>
      </c>
      <c r="L45" s="8">
        <v>0.7864</v>
      </c>
      <c r="M45" s="8">
        <v>7.884</v>
      </c>
      <c r="N45" s="8">
        <v>37.73</v>
      </c>
      <c r="O45" s="92">
        <v>41.41550140980479</v>
      </c>
      <c r="P45">
        <v>41.41550140980479</v>
      </c>
    </row>
    <row r="46" spans="2:16" ht="15">
      <c r="B46" s="8">
        <v>16</v>
      </c>
      <c r="C46" s="8">
        <v>16</v>
      </c>
      <c r="D46" s="8">
        <v>0.14216</v>
      </c>
      <c r="E46" s="8">
        <v>0.9959</v>
      </c>
      <c r="F46" s="8">
        <v>23.95</v>
      </c>
      <c r="G46" s="8">
        <v>0.14279</v>
      </c>
      <c r="H46" s="8">
        <v>0.9958</v>
      </c>
      <c r="I46" s="8">
        <v>23.95</v>
      </c>
      <c r="J46" s="8">
        <v>-40</v>
      </c>
      <c r="K46" s="8">
        <v>0.7793</v>
      </c>
      <c r="L46" s="8">
        <v>0.7629</v>
      </c>
      <c r="M46" s="8">
        <v>7.792</v>
      </c>
      <c r="N46" s="8">
        <v>41.41</v>
      </c>
      <c r="O46" s="92">
        <v>39.047400964994175</v>
      </c>
      <c r="P46">
        <v>39.047400964994175</v>
      </c>
    </row>
    <row r="47" ht="12.75">
      <c r="O47" s="93"/>
    </row>
    <row r="48" spans="12:15" ht="15.75" thickBot="1">
      <c r="L48" s="8">
        <v>7.3966</v>
      </c>
      <c r="N48" s="8">
        <v>337</v>
      </c>
      <c r="O48" s="94" t="s">
        <v>23</v>
      </c>
    </row>
    <row r="50" ht="12.75">
      <c r="L50" t="s">
        <v>122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V28"/>
  <sheetViews>
    <sheetView workbookViewId="0" topLeftCell="A4">
      <selection activeCell="J37" sqref="J37"/>
    </sheetView>
  </sheetViews>
  <sheetFormatPr defaultColWidth="9.140625" defaultRowHeight="12.75"/>
  <cols>
    <col min="1" max="5" width="9.28125" style="0" bestFit="1" customWidth="1"/>
    <col min="6" max="6" width="10.140625" style="50" customWidth="1"/>
    <col min="7" max="13" width="9.28125" style="0" bestFit="1" customWidth="1"/>
    <col min="14" max="14" width="10.421875" style="0" bestFit="1" customWidth="1"/>
  </cols>
  <sheetData>
    <row r="3" ht="18">
      <c r="B3" s="42" t="s">
        <v>61</v>
      </c>
    </row>
    <row r="5" spans="1:2" ht="12.75">
      <c r="A5" t="s">
        <v>72</v>
      </c>
      <c r="B5" t="s">
        <v>73</v>
      </c>
    </row>
    <row r="6" spans="12:18" ht="15.75" thickBot="1">
      <c r="L6" s="8" t="s">
        <v>93</v>
      </c>
      <c r="M6" s="8"/>
      <c r="N6" s="8" t="s">
        <v>40</v>
      </c>
      <c r="O6" s="8"/>
      <c r="P6" s="8" t="s">
        <v>21</v>
      </c>
      <c r="Q6" s="8"/>
      <c r="R6" s="8" t="s">
        <v>94</v>
      </c>
    </row>
    <row r="7" spans="1:19" ht="15">
      <c r="A7" s="9" t="s">
        <v>56</v>
      </c>
      <c r="B7" s="9" t="s">
        <v>2</v>
      </c>
      <c r="C7" s="9" t="s">
        <v>1</v>
      </c>
      <c r="D7" s="9" t="s">
        <v>63</v>
      </c>
      <c r="E7" s="9" t="s">
        <v>66</v>
      </c>
      <c r="F7" s="51" t="s">
        <v>4</v>
      </c>
      <c r="G7" s="9" t="s">
        <v>5</v>
      </c>
      <c r="H7" s="9" t="s">
        <v>6</v>
      </c>
      <c r="I7" s="9" t="s">
        <v>7</v>
      </c>
      <c r="J7" s="10" t="s">
        <v>8</v>
      </c>
      <c r="K7" s="9" t="s">
        <v>67</v>
      </c>
      <c r="L7" s="11" t="s">
        <v>10</v>
      </c>
      <c r="M7" s="9" t="s">
        <v>11</v>
      </c>
      <c r="N7" s="11" t="s">
        <v>10</v>
      </c>
      <c r="O7" s="9" t="s">
        <v>11</v>
      </c>
      <c r="P7" s="11" t="s">
        <v>10</v>
      </c>
      <c r="Q7" s="9" t="s">
        <v>11</v>
      </c>
      <c r="R7" s="11" t="s">
        <v>10</v>
      </c>
      <c r="S7" s="9" t="s">
        <v>11</v>
      </c>
    </row>
    <row r="8" spans="1:19" ht="15">
      <c r="A8" s="12" t="s">
        <v>68</v>
      </c>
      <c r="B8" s="12" t="s">
        <v>12</v>
      </c>
      <c r="C8" s="12" t="s">
        <v>13</v>
      </c>
      <c r="D8" s="12" t="s">
        <v>64</v>
      </c>
      <c r="E8" s="12" t="s">
        <v>14</v>
      </c>
      <c r="F8" s="52"/>
      <c r="G8" s="12" t="s">
        <v>15</v>
      </c>
      <c r="H8" s="12" t="s">
        <v>16</v>
      </c>
      <c r="I8" s="12" t="s">
        <v>0</v>
      </c>
      <c r="J8" s="13" t="s">
        <v>0</v>
      </c>
      <c r="K8" s="12" t="s">
        <v>17</v>
      </c>
      <c r="L8" s="14" t="s">
        <v>17</v>
      </c>
      <c r="M8" s="12" t="s">
        <v>17</v>
      </c>
      <c r="N8" s="14" t="s">
        <v>17</v>
      </c>
      <c r="O8" s="12" t="s">
        <v>17</v>
      </c>
      <c r="P8" s="14" t="s">
        <v>17</v>
      </c>
      <c r="Q8" s="12" t="s">
        <v>17</v>
      </c>
      <c r="R8" s="14" t="s">
        <v>17</v>
      </c>
      <c r="S8" s="12" t="s">
        <v>17</v>
      </c>
    </row>
    <row r="9" spans="1:19" ht="16.5" thickBot="1">
      <c r="A9" s="12" t="s">
        <v>12</v>
      </c>
      <c r="B9" s="12"/>
      <c r="C9" s="12"/>
      <c r="D9" s="12" t="s">
        <v>65</v>
      </c>
      <c r="E9" s="12"/>
      <c r="F9" s="52"/>
      <c r="G9" s="12" t="s">
        <v>18</v>
      </c>
      <c r="H9" s="12"/>
      <c r="I9" s="12" t="s">
        <v>19</v>
      </c>
      <c r="J9" s="13"/>
      <c r="K9" s="15"/>
      <c r="L9" s="63"/>
      <c r="M9" s="12"/>
      <c r="N9" s="63"/>
      <c r="O9" s="12"/>
      <c r="P9" s="63"/>
      <c r="Q9" s="12"/>
      <c r="R9" s="63"/>
      <c r="S9" s="12"/>
    </row>
    <row r="10" spans="1:19" ht="15">
      <c r="A10" s="30">
        <v>1</v>
      </c>
      <c r="B10" s="30">
        <v>17</v>
      </c>
      <c r="C10" s="30">
        <v>0.22</v>
      </c>
      <c r="D10" s="30">
        <v>0.1538164387596566</v>
      </c>
      <c r="E10" s="30">
        <v>250</v>
      </c>
      <c r="F10" s="53">
        <v>1909090909.0909092</v>
      </c>
      <c r="G10" s="30">
        <v>1.16896269</v>
      </c>
      <c r="H10" s="30">
        <v>-30</v>
      </c>
      <c r="I10" s="30">
        <v>11.218814053389584</v>
      </c>
      <c r="J10" s="30">
        <v>1.0123513856161936</v>
      </c>
      <c r="K10" s="30">
        <v>0.004705930145184056</v>
      </c>
      <c r="L10" s="30">
        <f>P10/25</f>
        <v>1.0123513859658881</v>
      </c>
      <c r="M10" s="30">
        <f>L10+K10</f>
        <v>1.0170573161110723</v>
      </c>
      <c r="N10" s="30">
        <f>L10*10</f>
        <v>10.123513859658882</v>
      </c>
      <c r="O10" s="30">
        <f>N10+K10</f>
        <v>10.128219789804065</v>
      </c>
      <c r="P10" s="30">
        <v>25.308784649147203</v>
      </c>
      <c r="Q10" s="30">
        <f aca="true" t="shared" si="0" ref="Q10:Q28">P10+K10</f>
        <v>25.313490579292388</v>
      </c>
      <c r="R10" s="30">
        <f>L10*26</f>
        <v>26.321136035113092</v>
      </c>
      <c r="S10" s="30">
        <f>R10+K10</f>
        <v>26.325841965258277</v>
      </c>
    </row>
    <row r="11" spans="1:19" ht="15">
      <c r="A11" s="20">
        <v>2</v>
      </c>
      <c r="B11" s="20">
        <v>18</v>
      </c>
      <c r="C11" s="20">
        <v>0.22</v>
      </c>
      <c r="D11" s="20">
        <v>0.16087373683250655</v>
      </c>
      <c r="E11" s="20">
        <v>250</v>
      </c>
      <c r="F11" s="54">
        <v>1909090909.0909092</v>
      </c>
      <c r="G11" s="20">
        <v>1.24016921</v>
      </c>
      <c r="H11" s="20">
        <v>-30</v>
      </c>
      <c r="I11" s="20">
        <v>12.292832094240863</v>
      </c>
      <c r="J11" s="20">
        <v>1.0740180408512783</v>
      </c>
      <c r="K11" s="20">
        <v>0.0046777723945702985</v>
      </c>
      <c r="L11" s="20">
        <f>P11/25</f>
        <v>1.0740180412222744</v>
      </c>
      <c r="M11" s="18">
        <f aca="true" t="shared" si="1" ref="M11:M27">L11+K11</f>
        <v>1.0786958136168447</v>
      </c>
      <c r="N11" s="18">
        <f aca="true" t="shared" si="2" ref="N11:N27">L11*10</f>
        <v>10.740180412222744</v>
      </c>
      <c r="O11" s="18">
        <f aca="true" t="shared" si="3" ref="O11:O27">N11+K11</f>
        <v>10.744858184617314</v>
      </c>
      <c r="P11" s="20">
        <v>26.850451030556858</v>
      </c>
      <c r="Q11" s="20">
        <f t="shared" si="0"/>
        <v>26.855128802951427</v>
      </c>
      <c r="R11" s="18">
        <f aca="true" t="shared" si="4" ref="R11:R27">L11*26</f>
        <v>27.924469071779136</v>
      </c>
      <c r="S11" s="18">
        <f aca="true" t="shared" si="5" ref="S11:S27">R11+K11</f>
        <v>27.929146844173705</v>
      </c>
    </row>
    <row r="12" spans="1:19" ht="15">
      <c r="A12" s="20">
        <v>3</v>
      </c>
      <c r="B12" s="20">
        <v>19</v>
      </c>
      <c r="C12" s="20">
        <v>0.22</v>
      </c>
      <c r="D12" s="20">
        <v>0.16792989907148842</v>
      </c>
      <c r="E12" s="20">
        <v>250</v>
      </c>
      <c r="F12" s="54">
        <v>1909090909.0909092</v>
      </c>
      <c r="G12" s="20">
        <v>1.30011845</v>
      </c>
      <c r="H12" s="20">
        <v>-30</v>
      </c>
      <c r="I12" s="20">
        <v>13.418767699869711</v>
      </c>
      <c r="J12" s="20">
        <v>1.1259356056288485</v>
      </c>
      <c r="K12" s="20">
        <v>0.004679082680440751</v>
      </c>
      <c r="L12" s="20">
        <f aca="true" t="shared" si="6" ref="L12:L27">P12/25</f>
        <v>1.125935606017778</v>
      </c>
      <c r="M12" s="20">
        <f t="shared" si="1"/>
        <v>1.130614688698219</v>
      </c>
      <c r="N12" s="20">
        <f t="shared" si="2"/>
        <v>11.259356060177781</v>
      </c>
      <c r="O12" s="20">
        <f t="shared" si="3"/>
        <v>11.264035142858223</v>
      </c>
      <c r="P12" s="20">
        <v>28.148390150444452</v>
      </c>
      <c r="Q12" s="20">
        <f t="shared" si="0"/>
        <v>28.153069233124892</v>
      </c>
      <c r="R12" s="20">
        <f t="shared" si="4"/>
        <v>29.27432575646223</v>
      </c>
      <c r="S12" s="20">
        <f t="shared" si="5"/>
        <v>29.27900483914267</v>
      </c>
    </row>
    <row r="13" spans="1:19" ht="15">
      <c r="A13" s="20">
        <v>4</v>
      </c>
      <c r="B13" s="20">
        <v>20</v>
      </c>
      <c r="C13" s="20">
        <v>0.22</v>
      </c>
      <c r="D13" s="20">
        <v>0.17493206702075756</v>
      </c>
      <c r="E13" s="20">
        <v>250</v>
      </c>
      <c r="F13" s="54">
        <v>1909090909.0909092</v>
      </c>
      <c r="G13" s="20">
        <v>1.3502430699999999</v>
      </c>
      <c r="H13" s="20">
        <v>-30</v>
      </c>
      <c r="I13" s="20">
        <v>14.588112499773601</v>
      </c>
      <c r="J13" s="20">
        <v>1.1693447999038902</v>
      </c>
      <c r="K13" s="20">
        <v>0.0047159834988626135</v>
      </c>
      <c r="L13" s="20">
        <f t="shared" si="6"/>
        <v>1.1693448003078146</v>
      </c>
      <c r="M13" s="20">
        <f t="shared" si="1"/>
        <v>1.1740607838066772</v>
      </c>
      <c r="N13" s="20">
        <f t="shared" si="2"/>
        <v>11.693448003078146</v>
      </c>
      <c r="O13" s="20">
        <f t="shared" si="3"/>
        <v>11.698163986577008</v>
      </c>
      <c r="P13" s="20">
        <v>29.233620007695368</v>
      </c>
      <c r="Q13" s="20">
        <f t="shared" si="0"/>
        <v>29.23833599119423</v>
      </c>
      <c r="R13" s="20">
        <f t="shared" si="4"/>
        <v>30.40296480800318</v>
      </c>
      <c r="S13" s="20">
        <f t="shared" si="5"/>
        <v>30.40768079150204</v>
      </c>
    </row>
    <row r="14" spans="1:19" ht="15">
      <c r="A14" s="20">
        <v>5</v>
      </c>
      <c r="B14" s="20">
        <v>21</v>
      </c>
      <c r="C14" s="20">
        <v>0.22</v>
      </c>
      <c r="D14" s="20">
        <v>0.18182474910924226</v>
      </c>
      <c r="E14" s="20">
        <v>250</v>
      </c>
      <c r="F14" s="54">
        <v>1909090909.0909092</v>
      </c>
      <c r="G14" s="20">
        <v>1.38820499</v>
      </c>
      <c r="H14" s="20">
        <v>-30</v>
      </c>
      <c r="I14" s="20">
        <v>15.790333286773924</v>
      </c>
      <c r="J14" s="20">
        <v>1.2022207870003225</v>
      </c>
      <c r="K14" s="20">
        <v>0.00466847123242872</v>
      </c>
      <c r="L14" s="20">
        <f t="shared" si="6"/>
        <v>1.2022207874156032</v>
      </c>
      <c r="M14" s="20">
        <f t="shared" si="1"/>
        <v>1.206889258648032</v>
      </c>
      <c r="N14" s="20">
        <f t="shared" si="2"/>
        <v>12.022207874156033</v>
      </c>
      <c r="O14" s="20">
        <f t="shared" si="3"/>
        <v>12.02687634538846</v>
      </c>
      <c r="P14" s="20">
        <v>30.05551968539008</v>
      </c>
      <c r="Q14" s="20">
        <f t="shared" si="0"/>
        <v>30.06018815662251</v>
      </c>
      <c r="R14" s="20">
        <f t="shared" si="4"/>
        <v>31.257740472805683</v>
      </c>
      <c r="S14" s="20">
        <f t="shared" si="5"/>
        <v>31.26240894403811</v>
      </c>
    </row>
    <row r="15" spans="1:19" ht="15">
      <c r="A15" s="20">
        <v>6</v>
      </c>
      <c r="B15" s="20">
        <v>22</v>
      </c>
      <c r="C15" s="20">
        <v>0.22</v>
      </c>
      <c r="D15" s="20">
        <v>0.1885783129037798</v>
      </c>
      <c r="E15" s="20">
        <v>250</v>
      </c>
      <c r="F15" s="54">
        <v>1909090909.0909092</v>
      </c>
      <c r="G15" s="20">
        <v>1.4176586899999999</v>
      </c>
      <c r="H15" s="20">
        <v>-30</v>
      </c>
      <c r="I15" s="20">
        <v>17.01806172620969</v>
      </c>
      <c r="J15" s="20">
        <v>1.2277284394357684</v>
      </c>
      <c r="K15" s="20">
        <v>0.004665836754973259</v>
      </c>
      <c r="L15" s="20">
        <f t="shared" si="6"/>
        <v>1.2277284398598602</v>
      </c>
      <c r="M15" s="20">
        <f t="shared" si="1"/>
        <v>1.2323942766148335</v>
      </c>
      <c r="N15" s="20">
        <f t="shared" si="2"/>
        <v>12.277284398598603</v>
      </c>
      <c r="O15" s="20">
        <f t="shared" si="3"/>
        <v>12.281950235353577</v>
      </c>
      <c r="P15" s="20">
        <v>30.693210996496504</v>
      </c>
      <c r="Q15" s="20">
        <f t="shared" si="0"/>
        <v>30.697876833251478</v>
      </c>
      <c r="R15" s="20">
        <f t="shared" si="4"/>
        <v>31.920939436356367</v>
      </c>
      <c r="S15" s="20">
        <f t="shared" si="5"/>
        <v>31.92560527311134</v>
      </c>
    </row>
    <row r="16" spans="1:19" ht="15">
      <c r="A16" s="20">
        <v>7</v>
      </c>
      <c r="B16" s="20">
        <v>23</v>
      </c>
      <c r="C16" s="20">
        <v>0.22</v>
      </c>
      <c r="D16" s="20">
        <v>0.19516762565198817</v>
      </c>
      <c r="E16" s="20">
        <v>250</v>
      </c>
      <c r="F16" s="54">
        <v>1909090909.0909092</v>
      </c>
      <c r="G16" s="20">
        <v>1.43862264</v>
      </c>
      <c r="H16" s="20">
        <v>-30</v>
      </c>
      <c r="I16" s="20">
        <v>18.263945478909125</v>
      </c>
      <c r="J16" s="20">
        <v>1.2458837526994353</v>
      </c>
      <c r="K16" s="20">
        <v>0.00460875577153106</v>
      </c>
      <c r="L16" s="20">
        <f t="shared" si="6"/>
        <v>1.2458837531297984</v>
      </c>
      <c r="M16" s="20">
        <f t="shared" si="1"/>
        <v>1.2504925089013295</v>
      </c>
      <c r="N16" s="20">
        <f t="shared" si="2"/>
        <v>12.458837531297984</v>
      </c>
      <c r="O16" s="20">
        <f t="shared" si="3"/>
        <v>12.463446287069516</v>
      </c>
      <c r="P16" s="20">
        <v>31.14709382824496</v>
      </c>
      <c r="Q16" s="20">
        <f t="shared" si="0"/>
        <v>31.15170258401649</v>
      </c>
      <c r="R16" s="20">
        <f t="shared" si="4"/>
        <v>32.39297758137476</v>
      </c>
      <c r="S16" s="20">
        <f t="shared" si="5"/>
        <v>32.397586337146286</v>
      </c>
    </row>
    <row r="17" spans="1:19" ht="15">
      <c r="A17" s="20">
        <v>8</v>
      </c>
      <c r="B17" s="20">
        <v>24</v>
      </c>
      <c r="C17" s="20">
        <v>0.22</v>
      </c>
      <c r="D17" s="20">
        <v>0.20158496302505177</v>
      </c>
      <c r="E17" s="20">
        <v>250</v>
      </c>
      <c r="F17" s="54">
        <v>1909090909.0909092</v>
      </c>
      <c r="G17" s="20">
        <v>1.4543067900000002</v>
      </c>
      <c r="H17" s="20">
        <v>-30</v>
      </c>
      <c r="I17" s="20">
        <v>19.523412103945326</v>
      </c>
      <c r="J17" s="20">
        <v>1.259466625036201</v>
      </c>
      <c r="K17" s="20">
        <v>0.004614166841958934</v>
      </c>
      <c r="L17" s="20">
        <f t="shared" si="6"/>
        <v>1.259466625471256</v>
      </c>
      <c r="M17" s="20">
        <f t="shared" si="1"/>
        <v>1.2640807923132151</v>
      </c>
      <c r="N17" s="20">
        <f t="shared" si="2"/>
        <v>12.59466625471256</v>
      </c>
      <c r="O17" s="20">
        <f t="shared" si="3"/>
        <v>12.59928042155452</v>
      </c>
      <c r="P17" s="20">
        <v>31.486665636781403</v>
      </c>
      <c r="Q17" s="20">
        <f t="shared" si="0"/>
        <v>31.49127980362336</v>
      </c>
      <c r="R17" s="20">
        <f t="shared" si="4"/>
        <v>32.74613226225266</v>
      </c>
      <c r="S17" s="20">
        <f t="shared" si="5"/>
        <v>32.75074642909462</v>
      </c>
    </row>
    <row r="18" spans="1:19" ht="15">
      <c r="A18" s="20">
        <v>9</v>
      </c>
      <c r="B18" s="20">
        <v>25</v>
      </c>
      <c r="C18" s="20">
        <v>0.22</v>
      </c>
      <c r="D18" s="20">
        <v>0.20782171858996593</v>
      </c>
      <c r="E18" s="20">
        <v>250</v>
      </c>
      <c r="F18" s="54">
        <v>1909090909.0909092</v>
      </c>
      <c r="G18" s="20">
        <v>1.46428768</v>
      </c>
      <c r="H18" s="20">
        <v>-30</v>
      </c>
      <c r="I18" s="20">
        <v>20.791522433273904</v>
      </c>
      <c r="J18" s="20">
        <v>1.268110329328579</v>
      </c>
      <c r="K18" s="20">
        <v>0.004602272285314189</v>
      </c>
      <c r="L18" s="20">
        <f t="shared" si="6"/>
        <v>1.2681103297666196</v>
      </c>
      <c r="M18" s="20">
        <f t="shared" si="1"/>
        <v>1.272712602051934</v>
      </c>
      <c r="N18" s="20">
        <f t="shared" si="2"/>
        <v>12.681103297666196</v>
      </c>
      <c r="O18" s="20">
        <f t="shared" si="3"/>
        <v>12.68570556995151</v>
      </c>
      <c r="P18" s="20">
        <v>31.70275824416549</v>
      </c>
      <c r="Q18" s="20">
        <f t="shared" si="0"/>
        <v>31.707360516450805</v>
      </c>
      <c r="R18" s="20">
        <f t="shared" si="4"/>
        <v>32.97086857393211</v>
      </c>
      <c r="S18" s="20">
        <f t="shared" si="5"/>
        <v>32.97547084621742</v>
      </c>
    </row>
    <row r="19" spans="1:19" ht="15">
      <c r="A19" s="20">
        <v>10</v>
      </c>
      <c r="B19" s="20">
        <v>26</v>
      </c>
      <c r="C19" s="20">
        <v>0.22</v>
      </c>
      <c r="D19" s="20">
        <v>0.21388248064619855</v>
      </c>
      <c r="E19" s="20">
        <v>250</v>
      </c>
      <c r="F19" s="54">
        <v>1909090909.0909092</v>
      </c>
      <c r="G19" s="20">
        <v>1.47159134</v>
      </c>
      <c r="H19" s="20">
        <v>-30</v>
      </c>
      <c r="I19" s="20">
        <v>22.065957917703088</v>
      </c>
      <c r="J19" s="20">
        <v>1.2744354844291832</v>
      </c>
      <c r="K19" s="20">
        <v>0.004592350845822843</v>
      </c>
      <c r="L19" s="20">
        <f t="shared" si="6"/>
        <v>1.2744354848694088</v>
      </c>
      <c r="M19" s="20">
        <f t="shared" si="1"/>
        <v>1.2790278357152316</v>
      </c>
      <c r="N19" s="20">
        <f t="shared" si="2"/>
        <v>12.744354848694089</v>
      </c>
      <c r="O19" s="20">
        <f t="shared" si="3"/>
        <v>12.748947199539911</v>
      </c>
      <c r="P19" s="20">
        <v>31.86088712173522</v>
      </c>
      <c r="Q19" s="20">
        <f t="shared" si="0"/>
        <v>31.865479472581043</v>
      </c>
      <c r="R19" s="20">
        <f t="shared" si="4"/>
        <v>33.13532260660463</v>
      </c>
      <c r="S19" s="20">
        <f t="shared" si="5"/>
        <v>33.13991495745046</v>
      </c>
    </row>
    <row r="20" spans="1:19" ht="15">
      <c r="A20" s="20">
        <v>11</v>
      </c>
      <c r="B20" s="20">
        <v>27</v>
      </c>
      <c r="C20" s="20">
        <v>0.22</v>
      </c>
      <c r="D20" s="20">
        <v>0.21975506928478647</v>
      </c>
      <c r="E20" s="20">
        <v>250</v>
      </c>
      <c r="F20" s="54">
        <v>1909090909.0909092</v>
      </c>
      <c r="G20" s="20">
        <v>1.47214355</v>
      </c>
      <c r="H20" s="20">
        <v>-30</v>
      </c>
      <c r="I20" s="20">
        <v>23.340871630020494</v>
      </c>
      <c r="J20" s="20">
        <v>1.274913712317407</v>
      </c>
      <c r="K20" s="20">
        <v>0.004559031786231616</v>
      </c>
      <c r="L20" s="20">
        <f t="shared" si="6"/>
        <v>1.2749137127577976</v>
      </c>
      <c r="M20" s="20">
        <f t="shared" si="1"/>
        <v>1.2794727445440293</v>
      </c>
      <c r="N20" s="20">
        <f t="shared" si="2"/>
        <v>12.749137127577976</v>
      </c>
      <c r="O20" s="20">
        <f t="shared" si="3"/>
        <v>12.753696159364207</v>
      </c>
      <c r="P20" s="20">
        <v>31.872842818944942</v>
      </c>
      <c r="Q20" s="20">
        <f t="shared" si="0"/>
        <v>31.877401850731175</v>
      </c>
      <c r="R20" s="20">
        <f t="shared" si="4"/>
        <v>33.14775653170274</v>
      </c>
      <c r="S20" s="20">
        <f t="shared" si="5"/>
        <v>33.15231556348897</v>
      </c>
    </row>
    <row r="21" spans="1:19" ht="15">
      <c r="A21" s="20">
        <v>12</v>
      </c>
      <c r="B21" s="20">
        <v>28</v>
      </c>
      <c r="C21" s="20">
        <v>0.22</v>
      </c>
      <c r="D21" s="20">
        <v>0.22545400362671467</v>
      </c>
      <c r="E21" s="20">
        <v>250</v>
      </c>
      <c r="F21" s="54">
        <v>1909090909.0909092</v>
      </c>
      <c r="G21" s="20">
        <v>1.4726219699999998</v>
      </c>
      <c r="H21" s="20">
        <v>-30</v>
      </c>
      <c r="I21" s="20">
        <v>24.61619966621158</v>
      </c>
      <c r="J21" s="20">
        <v>1.2753280361910855</v>
      </c>
      <c r="K21" s="20">
        <v>0.0045437657393892356</v>
      </c>
      <c r="L21" s="20">
        <f t="shared" si="6"/>
        <v>1.2753280366316198</v>
      </c>
      <c r="M21" s="20">
        <f t="shared" si="1"/>
        <v>1.279871802371009</v>
      </c>
      <c r="N21" s="20">
        <f t="shared" si="2"/>
        <v>12.753280366316197</v>
      </c>
      <c r="O21" s="20">
        <f t="shared" si="3"/>
        <v>12.757824132055587</v>
      </c>
      <c r="P21" s="20">
        <v>31.883200915790493</v>
      </c>
      <c r="Q21" s="20">
        <f t="shared" si="0"/>
        <v>31.88774468152988</v>
      </c>
      <c r="R21" s="20">
        <f t="shared" si="4"/>
        <v>33.15852895242212</v>
      </c>
      <c r="S21" s="20">
        <f t="shared" si="5"/>
        <v>33.16307271816151</v>
      </c>
    </row>
    <row r="22" spans="1:19" ht="15">
      <c r="A22" s="20">
        <v>13</v>
      </c>
      <c r="B22" s="20">
        <v>29</v>
      </c>
      <c r="C22" s="20">
        <v>0.22</v>
      </c>
      <c r="D22" s="20">
        <v>0.23098944997309476</v>
      </c>
      <c r="E22" s="20">
        <v>250</v>
      </c>
      <c r="F22" s="54">
        <v>1909090909.0909092</v>
      </c>
      <c r="G22" s="20">
        <v>1.47234967</v>
      </c>
      <c r="H22" s="20">
        <v>-30</v>
      </c>
      <c r="I22" s="20">
        <v>25.891291883685213</v>
      </c>
      <c r="J22" s="20">
        <v>1.2750922174736352</v>
      </c>
      <c r="K22" s="20">
        <v>0.004542085534902896</v>
      </c>
      <c r="L22" s="20">
        <f t="shared" si="6"/>
        <v>1.2750922179140876</v>
      </c>
      <c r="M22" s="20">
        <f t="shared" si="1"/>
        <v>1.2796343034489905</v>
      </c>
      <c r="N22" s="20">
        <f t="shared" si="2"/>
        <v>12.750922179140876</v>
      </c>
      <c r="O22" s="20">
        <f t="shared" si="3"/>
        <v>12.755464264675778</v>
      </c>
      <c r="P22" s="20">
        <v>31.87730544785219</v>
      </c>
      <c r="Q22" s="20">
        <f t="shared" si="0"/>
        <v>31.881847533387095</v>
      </c>
      <c r="R22" s="20">
        <f t="shared" si="4"/>
        <v>33.15239766576627</v>
      </c>
      <c r="S22" s="20">
        <f t="shared" si="5"/>
        <v>33.156939751301174</v>
      </c>
    </row>
    <row r="23" spans="1:19" ht="15">
      <c r="A23" s="20">
        <v>14</v>
      </c>
      <c r="B23" s="20">
        <v>30</v>
      </c>
      <c r="C23" s="20">
        <v>0.22</v>
      </c>
      <c r="D23" s="20">
        <v>0.23636825859901506</v>
      </c>
      <c r="E23" s="20">
        <v>250</v>
      </c>
      <c r="F23" s="54">
        <v>1909090909.0909092</v>
      </c>
      <c r="G23" s="20">
        <v>1.47075775</v>
      </c>
      <c r="H23" s="20">
        <v>-30</v>
      </c>
      <c r="I23" s="20">
        <v>27.165005457998056</v>
      </c>
      <c r="J23" s="20">
        <v>1.2737135743128427</v>
      </c>
      <c r="K23" s="20">
        <v>0.00455045255145001</v>
      </c>
      <c r="L23" s="20">
        <f t="shared" si="6"/>
        <v>1.2737135747528188</v>
      </c>
      <c r="M23" s="20">
        <f t="shared" si="1"/>
        <v>1.2782640273042687</v>
      </c>
      <c r="N23" s="20">
        <f t="shared" si="2"/>
        <v>12.737135747528187</v>
      </c>
      <c r="O23" s="20">
        <f t="shared" si="3"/>
        <v>12.741686200079638</v>
      </c>
      <c r="P23" s="20">
        <v>31.842839368820467</v>
      </c>
      <c r="Q23" s="20">
        <f t="shared" si="0"/>
        <v>31.847389821371916</v>
      </c>
      <c r="R23" s="20">
        <f t="shared" si="4"/>
        <v>33.11655294357329</v>
      </c>
      <c r="S23" s="20">
        <f t="shared" si="5"/>
        <v>33.12110339612474</v>
      </c>
    </row>
    <row r="24" spans="1:19" ht="15">
      <c r="A24" s="20">
        <v>15</v>
      </c>
      <c r="B24" s="20">
        <v>31</v>
      </c>
      <c r="C24" s="20">
        <v>0.22</v>
      </c>
      <c r="D24" s="20">
        <v>0.24159480973716524</v>
      </c>
      <c r="E24" s="20">
        <v>250</v>
      </c>
      <c r="F24" s="54">
        <v>1909090909.0909092</v>
      </c>
      <c r="G24" s="20">
        <v>1.46738566</v>
      </c>
      <c r="H24" s="20">
        <v>-30</v>
      </c>
      <c r="I24" s="20">
        <v>28.43579871670705</v>
      </c>
      <c r="J24" s="20">
        <v>1.270793258708995</v>
      </c>
      <c r="K24" s="20">
        <v>0.004556965719126379</v>
      </c>
      <c r="L24" s="20">
        <f t="shared" si="6"/>
        <v>1.2707932591479625</v>
      </c>
      <c r="M24" s="20">
        <f t="shared" si="1"/>
        <v>1.275350224867089</v>
      </c>
      <c r="N24" s="20">
        <f t="shared" si="2"/>
        <v>12.707932591479626</v>
      </c>
      <c r="O24" s="20">
        <f t="shared" si="3"/>
        <v>12.712489557198753</v>
      </c>
      <c r="P24" s="20">
        <v>31.769831478699064</v>
      </c>
      <c r="Q24" s="20">
        <f t="shared" si="0"/>
        <v>31.77438844441819</v>
      </c>
      <c r="R24" s="20">
        <f t="shared" si="4"/>
        <v>33.040624737847025</v>
      </c>
      <c r="S24" s="20">
        <f t="shared" si="5"/>
        <v>33.04518170356615</v>
      </c>
    </row>
    <row r="25" spans="1:19" ht="15">
      <c r="A25" s="20">
        <v>16</v>
      </c>
      <c r="B25" s="20">
        <v>32</v>
      </c>
      <c r="C25" s="20">
        <v>0.22</v>
      </c>
      <c r="D25" s="20">
        <v>0.24667164611730305</v>
      </c>
      <c r="E25" s="20">
        <v>250</v>
      </c>
      <c r="F25" s="54">
        <v>1909090909.0909092</v>
      </c>
      <c r="G25" s="20">
        <v>1.46186191</v>
      </c>
      <c r="H25" s="20">
        <v>-30</v>
      </c>
      <c r="I25" s="20">
        <v>29.701808267591893</v>
      </c>
      <c r="J25" s="20">
        <v>1.2660095508848408</v>
      </c>
      <c r="K25" s="20">
        <v>0.0045501188236687145</v>
      </c>
      <c r="L25" s="20">
        <f t="shared" si="6"/>
        <v>1.2660095513221559</v>
      </c>
      <c r="M25" s="20">
        <f t="shared" si="1"/>
        <v>1.2705596701458246</v>
      </c>
      <c r="N25" s="20">
        <f t="shared" si="2"/>
        <v>12.66009551322156</v>
      </c>
      <c r="O25" s="20">
        <f t="shared" si="3"/>
        <v>12.664645632045229</v>
      </c>
      <c r="P25" s="20">
        <v>31.650238783053897</v>
      </c>
      <c r="Q25" s="20">
        <f t="shared" si="0"/>
        <v>31.654788901877566</v>
      </c>
      <c r="R25" s="20">
        <f t="shared" si="4"/>
        <v>32.91624833437605</v>
      </c>
      <c r="S25" s="20">
        <f t="shared" si="5"/>
        <v>32.920798453199716</v>
      </c>
    </row>
    <row r="26" spans="1:19" ht="15">
      <c r="A26" s="20">
        <v>17</v>
      </c>
      <c r="B26" s="20">
        <v>33</v>
      </c>
      <c r="C26" s="20">
        <v>0.22</v>
      </c>
      <c r="D26" s="20">
        <v>0.25159991185566916</v>
      </c>
      <c r="E26" s="20">
        <v>250</v>
      </c>
      <c r="F26" s="54">
        <v>1909090909.0909092</v>
      </c>
      <c r="G26" s="20">
        <v>1.4538777299999999</v>
      </c>
      <c r="H26" s="20">
        <v>-30</v>
      </c>
      <c r="I26" s="20">
        <v>30.960903315768345</v>
      </c>
      <c r="J26" s="20">
        <v>1.2590950481764531</v>
      </c>
      <c r="K26" s="20">
        <v>0.00454626602467177</v>
      </c>
      <c r="L26" s="20">
        <f t="shared" si="6"/>
        <v>1.2590950486113797</v>
      </c>
      <c r="M26" s="20">
        <f t="shared" si="1"/>
        <v>1.2636413146360514</v>
      </c>
      <c r="N26" s="20">
        <f t="shared" si="2"/>
        <v>12.590950486113798</v>
      </c>
      <c r="O26" s="20">
        <f t="shared" si="3"/>
        <v>12.59549675213847</v>
      </c>
      <c r="P26" s="20">
        <v>31.47737621528449</v>
      </c>
      <c r="Q26" s="20">
        <f t="shared" si="0"/>
        <v>31.481922481309162</v>
      </c>
      <c r="R26" s="20">
        <f t="shared" si="4"/>
        <v>32.73647126389587</v>
      </c>
      <c r="S26" s="20">
        <f t="shared" si="5"/>
        <v>32.74101752992054</v>
      </c>
    </row>
    <row r="27" spans="1:22" ht="15.75" thickBot="1">
      <c r="A27" s="22">
        <v>18</v>
      </c>
      <c r="B27" s="22">
        <v>34</v>
      </c>
      <c r="C27" s="22">
        <v>0.22</v>
      </c>
      <c r="D27" s="22">
        <v>0.25584922638581153</v>
      </c>
      <c r="E27" s="22">
        <v>250</v>
      </c>
      <c r="F27" s="55">
        <v>1909090909.0909092</v>
      </c>
      <c r="G27" s="22">
        <v>1.44863582</v>
      </c>
      <c r="H27" s="22">
        <v>-40</v>
      </c>
      <c r="I27" s="22">
        <v>32.07062273578245</v>
      </c>
      <c r="J27" s="22">
        <v>1.109719420014104</v>
      </c>
      <c r="K27" s="22">
        <v>0.00456892265680477</v>
      </c>
      <c r="L27" s="20">
        <f t="shared" si="6"/>
        <v>1.1097194207569243</v>
      </c>
      <c r="M27" s="18">
        <f t="shared" si="1"/>
        <v>1.1142883434137292</v>
      </c>
      <c r="N27" s="18">
        <f t="shared" si="2"/>
        <v>11.097194207569244</v>
      </c>
      <c r="O27" s="18">
        <f t="shared" si="3"/>
        <v>11.101763130226049</v>
      </c>
      <c r="P27" s="36">
        <v>27.742985518923106</v>
      </c>
      <c r="Q27" s="36">
        <f t="shared" si="0"/>
        <v>27.74755444157991</v>
      </c>
      <c r="R27" s="18">
        <f t="shared" si="4"/>
        <v>28.85270493968003</v>
      </c>
      <c r="S27" s="18">
        <f t="shared" si="5"/>
        <v>28.857273862336836</v>
      </c>
      <c r="T27" s="46"/>
      <c r="U27" s="47"/>
      <c r="V27" s="47"/>
    </row>
    <row r="28" spans="11:22" ht="15.75" thickBot="1">
      <c r="K28" s="16">
        <f>SUM(K10:K27)</f>
        <v>0.08294823128733211</v>
      </c>
      <c r="L28" s="57">
        <f>SUM(L10:L27)</f>
        <v>21.86416007592105</v>
      </c>
      <c r="M28" s="57">
        <f>SUM(M10:M27)</f>
        <v>21.94710830720838</v>
      </c>
      <c r="N28" s="57">
        <f>SUM(N10:N27)</f>
        <v>218.64160075921046</v>
      </c>
      <c r="O28" s="57">
        <f>SUM(N10:N27)</f>
        <v>218.64160075921046</v>
      </c>
      <c r="P28" s="57">
        <f>SUM(P10:P27)</f>
        <v>546.6040018980261</v>
      </c>
      <c r="Q28" s="57">
        <f t="shared" si="0"/>
        <v>546.6869501293135</v>
      </c>
      <c r="R28" s="57">
        <f>SUM(R10:R27)</f>
        <v>568.4681619739473</v>
      </c>
      <c r="S28" s="57">
        <f>SUM(S10:S27)</f>
        <v>568.5511102052345</v>
      </c>
      <c r="T28" s="46"/>
      <c r="U28" s="47"/>
      <c r="V28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U33"/>
  <sheetViews>
    <sheetView workbookViewId="0" topLeftCell="A1">
      <selection activeCell="O28" sqref="O28"/>
    </sheetView>
  </sheetViews>
  <sheetFormatPr defaultColWidth="9.140625" defaultRowHeight="12.75"/>
  <cols>
    <col min="1" max="5" width="9.28125" style="0" bestFit="1" customWidth="1"/>
    <col min="6" max="6" width="10.140625" style="50" customWidth="1"/>
    <col min="7" max="13" width="9.28125" style="0" bestFit="1" customWidth="1"/>
  </cols>
  <sheetData>
    <row r="3" ht="18">
      <c r="B3" s="42" t="s">
        <v>62</v>
      </c>
    </row>
    <row r="5" spans="1:2" ht="12.75">
      <c r="A5" t="s">
        <v>72</v>
      </c>
      <c r="B5" t="s">
        <v>73</v>
      </c>
    </row>
    <row r="7" spans="12:18" ht="13.5" thickBot="1">
      <c r="L7" t="s">
        <v>93</v>
      </c>
      <c r="N7" t="s">
        <v>40</v>
      </c>
      <c r="P7" t="s">
        <v>21</v>
      </c>
      <c r="R7" t="s">
        <v>94</v>
      </c>
    </row>
    <row r="8" spans="1:19" ht="15">
      <c r="A8" s="9" t="s">
        <v>57</v>
      </c>
      <c r="B8" s="9" t="s">
        <v>2</v>
      </c>
      <c r="C8" s="9" t="s">
        <v>1</v>
      </c>
      <c r="D8" s="9" t="s">
        <v>63</v>
      </c>
      <c r="E8" s="9" t="s">
        <v>66</v>
      </c>
      <c r="F8" s="51" t="s">
        <v>4</v>
      </c>
      <c r="G8" s="9" t="s">
        <v>5</v>
      </c>
      <c r="H8" s="9" t="s">
        <v>6</v>
      </c>
      <c r="I8" s="9" t="s">
        <v>7</v>
      </c>
      <c r="J8" s="10" t="s">
        <v>8</v>
      </c>
      <c r="K8" s="9" t="s">
        <v>67</v>
      </c>
      <c r="L8" s="11" t="s">
        <v>10</v>
      </c>
      <c r="M8" s="9" t="s">
        <v>11</v>
      </c>
      <c r="N8" s="11" t="s">
        <v>10</v>
      </c>
      <c r="O8" s="9" t="s">
        <v>11</v>
      </c>
      <c r="P8" s="11" t="s">
        <v>10</v>
      </c>
      <c r="Q8" s="9" t="s">
        <v>11</v>
      </c>
      <c r="R8" s="11" t="s">
        <v>10</v>
      </c>
      <c r="S8" s="9" t="s">
        <v>11</v>
      </c>
    </row>
    <row r="9" spans="1:19" ht="15">
      <c r="A9" s="12" t="s">
        <v>68</v>
      </c>
      <c r="B9" s="12" t="s">
        <v>12</v>
      </c>
      <c r="C9" s="12" t="s">
        <v>13</v>
      </c>
      <c r="D9" s="12" t="s">
        <v>64</v>
      </c>
      <c r="E9" s="12" t="s">
        <v>69</v>
      </c>
      <c r="F9" s="52"/>
      <c r="G9" s="12" t="s">
        <v>15</v>
      </c>
      <c r="H9" s="12" t="s">
        <v>16</v>
      </c>
      <c r="I9" s="12" t="s">
        <v>0</v>
      </c>
      <c r="J9" s="13" t="s">
        <v>0</v>
      </c>
      <c r="K9" s="12" t="s">
        <v>17</v>
      </c>
      <c r="L9" s="14" t="s">
        <v>17</v>
      </c>
      <c r="M9" s="12" t="s">
        <v>17</v>
      </c>
      <c r="N9" s="14" t="s">
        <v>17</v>
      </c>
      <c r="O9" s="12" t="s">
        <v>17</v>
      </c>
      <c r="P9" s="14" t="s">
        <v>17</v>
      </c>
      <c r="Q9" s="12" t="s">
        <v>17</v>
      </c>
      <c r="R9" s="14" t="s">
        <v>17</v>
      </c>
      <c r="S9" s="12" t="s">
        <v>17</v>
      </c>
    </row>
    <row r="10" spans="1:19" ht="16.5" thickBot="1">
      <c r="A10" s="12" t="s">
        <v>12</v>
      </c>
      <c r="B10" s="12"/>
      <c r="C10" s="12"/>
      <c r="D10" s="12" t="s">
        <v>65</v>
      </c>
      <c r="E10" s="12"/>
      <c r="F10" s="52"/>
      <c r="G10" s="12" t="s">
        <v>18</v>
      </c>
      <c r="H10" s="12"/>
      <c r="I10" s="12" t="s">
        <v>19</v>
      </c>
      <c r="J10" s="13"/>
      <c r="K10" s="15"/>
      <c r="L10" s="63"/>
      <c r="M10" s="12"/>
      <c r="N10" s="63"/>
      <c r="O10" s="12"/>
      <c r="P10" s="63"/>
      <c r="Q10" s="12"/>
      <c r="R10" s="63"/>
      <c r="S10" s="12"/>
    </row>
    <row r="11" spans="1:19" ht="15">
      <c r="A11" s="30">
        <v>1</v>
      </c>
      <c r="B11" s="30">
        <v>35</v>
      </c>
      <c r="C11" s="30">
        <v>0.4</v>
      </c>
      <c r="D11" s="30">
        <v>0.2644606278357672</v>
      </c>
      <c r="E11" s="30">
        <v>322</v>
      </c>
      <c r="F11" s="53">
        <v>2545454545.4545455</v>
      </c>
      <c r="G11" s="30">
        <v>2.55786613</v>
      </c>
      <c r="H11" s="30">
        <v>-25</v>
      </c>
      <c r="I11" s="30">
        <v>34.38883672759875</v>
      </c>
      <c r="J11" s="30">
        <v>2.3182139918163</v>
      </c>
      <c r="K11" s="69">
        <v>0.012927375254795936</v>
      </c>
      <c r="L11" s="30">
        <f>P11/25</f>
        <v>2.318213992355268</v>
      </c>
      <c r="M11" s="83">
        <f aca="true" t="shared" si="0" ref="M11:M21">L11+$K12</f>
        <v>2.331255147844179</v>
      </c>
      <c r="N11" s="30">
        <f>10*P11/25</f>
        <v>23.182139923552683</v>
      </c>
      <c r="O11" s="70">
        <f aca="true" t="shared" si="1" ref="O11:O21">N11+$K12</f>
        <v>23.195181079041593</v>
      </c>
      <c r="P11" s="30">
        <v>57.9553498088817</v>
      </c>
      <c r="Q11" s="69">
        <f aca="true" t="shared" si="2" ref="Q11:Q21">P11+$K11</f>
        <v>57.9682771841365</v>
      </c>
      <c r="R11" s="30">
        <f>P11/25*26</f>
        <v>60.27356380123696</v>
      </c>
      <c r="S11" s="70">
        <f aca="true" t="shared" si="3" ref="S11:S21">R11+$K11</f>
        <v>60.28649117649176</v>
      </c>
    </row>
    <row r="12" spans="1:19" ht="15">
      <c r="A12" s="20">
        <v>2</v>
      </c>
      <c r="B12" s="20">
        <v>36</v>
      </c>
      <c r="C12" s="20">
        <v>0.4</v>
      </c>
      <c r="D12" s="20">
        <v>0.2731682329007565</v>
      </c>
      <c r="E12" s="20">
        <v>322</v>
      </c>
      <c r="F12" s="54">
        <v>2545454545.4545455</v>
      </c>
      <c r="G12" s="20">
        <v>2.6923545399999997</v>
      </c>
      <c r="H12" s="20">
        <v>-25</v>
      </c>
      <c r="I12" s="20">
        <v>36.82893861266423</v>
      </c>
      <c r="J12" s="20">
        <v>2.440101885065477</v>
      </c>
      <c r="K12" s="71">
        <v>0.013041155488911434</v>
      </c>
      <c r="L12" s="20">
        <f aca="true" t="shared" si="4" ref="L12:L21">P12/25</f>
        <v>2.4401018856327834</v>
      </c>
      <c r="M12" s="68">
        <f t="shared" si="0"/>
        <v>2.453234758671633</v>
      </c>
      <c r="N12" s="20">
        <f aca="true" t="shared" si="5" ref="N12:N21">10*P12/25</f>
        <v>24.401018856327834</v>
      </c>
      <c r="O12" s="72">
        <f t="shared" si="1"/>
        <v>24.414151729366683</v>
      </c>
      <c r="P12" s="20">
        <v>61.00254714081958</v>
      </c>
      <c r="Q12" s="71">
        <f t="shared" si="2"/>
        <v>61.01558829630849</v>
      </c>
      <c r="R12" s="20">
        <f aca="true" t="shared" si="6" ref="R12:R21">P12/25*26</f>
        <v>63.44264902645237</v>
      </c>
      <c r="S12" s="72">
        <f t="shared" si="3"/>
        <v>63.455690181941286</v>
      </c>
    </row>
    <row r="13" spans="1:19" ht="15">
      <c r="A13" s="20">
        <v>3</v>
      </c>
      <c r="B13" s="20">
        <v>37</v>
      </c>
      <c r="C13" s="20">
        <v>0.4</v>
      </c>
      <c r="D13" s="20">
        <v>0.28190223968029643</v>
      </c>
      <c r="E13" s="20">
        <v>322</v>
      </c>
      <c r="F13" s="54">
        <v>2545454545.4545455</v>
      </c>
      <c r="G13" s="20">
        <v>2.80974651</v>
      </c>
      <c r="H13" s="20">
        <v>-25</v>
      </c>
      <c r="I13" s="20">
        <v>39.37543375427628</v>
      </c>
      <c r="J13" s="20">
        <v>2.5464951416120503</v>
      </c>
      <c r="K13" s="71">
        <v>0.013132873038849729</v>
      </c>
      <c r="L13" s="20">
        <f t="shared" si="4"/>
        <v>2.5464951422040922</v>
      </c>
      <c r="M13" s="68">
        <f t="shared" si="0"/>
        <v>2.559747851217271</v>
      </c>
      <c r="N13" s="20">
        <f t="shared" si="5"/>
        <v>25.464951422040922</v>
      </c>
      <c r="O13" s="72">
        <f t="shared" si="1"/>
        <v>25.478204131054103</v>
      </c>
      <c r="P13" s="20">
        <v>63.6623785551023</v>
      </c>
      <c r="Q13" s="71">
        <f t="shared" si="2"/>
        <v>63.67551142814115</v>
      </c>
      <c r="R13" s="20">
        <f t="shared" si="6"/>
        <v>66.2088736973064</v>
      </c>
      <c r="S13" s="72">
        <f t="shared" si="3"/>
        <v>66.22200657034526</v>
      </c>
    </row>
    <row r="14" spans="1:19" ht="15">
      <c r="A14" s="20">
        <v>4</v>
      </c>
      <c r="B14" s="20">
        <v>38</v>
      </c>
      <c r="C14" s="20">
        <v>0.4</v>
      </c>
      <c r="D14" s="20">
        <v>0.29062142999103</v>
      </c>
      <c r="E14" s="20">
        <v>322</v>
      </c>
      <c r="F14" s="54">
        <v>2545454545.4545455</v>
      </c>
      <c r="G14" s="20">
        <v>2.91646746</v>
      </c>
      <c r="H14" s="20">
        <v>-25</v>
      </c>
      <c r="I14" s="20">
        <v>42.01865092391328</v>
      </c>
      <c r="J14" s="20">
        <v>2.643217169636999</v>
      </c>
      <c r="K14" s="71">
        <v>0.013252709013178909</v>
      </c>
      <c r="L14" s="20">
        <f t="shared" si="4"/>
        <v>2.6432171702515284</v>
      </c>
      <c r="M14" s="68">
        <f t="shared" si="0"/>
        <v>2.656528170822932</v>
      </c>
      <c r="N14" s="20">
        <f t="shared" si="5"/>
        <v>26.432171702515284</v>
      </c>
      <c r="O14" s="72">
        <f t="shared" si="1"/>
        <v>26.445482703086686</v>
      </c>
      <c r="P14" s="20">
        <v>66.08042925628821</v>
      </c>
      <c r="Q14" s="71">
        <f t="shared" si="2"/>
        <v>66.09368196530139</v>
      </c>
      <c r="R14" s="20">
        <f t="shared" si="6"/>
        <v>68.72364642653974</v>
      </c>
      <c r="S14" s="72">
        <f t="shared" si="3"/>
        <v>68.73689913555292</v>
      </c>
    </row>
    <row r="15" spans="1:19" ht="15">
      <c r="A15" s="20">
        <v>5</v>
      </c>
      <c r="B15" s="20">
        <v>39</v>
      </c>
      <c r="C15" s="20">
        <v>0.4</v>
      </c>
      <c r="D15" s="20">
        <v>0.2992628194238276</v>
      </c>
      <c r="E15" s="20">
        <v>322</v>
      </c>
      <c r="F15" s="54">
        <v>2545454545.4545455</v>
      </c>
      <c r="G15" s="20">
        <v>3.0028083700000003</v>
      </c>
      <c r="H15" s="20">
        <v>-25</v>
      </c>
      <c r="I15" s="20">
        <v>44.740119532623105</v>
      </c>
      <c r="J15" s="20">
        <v>2.7214686087098303</v>
      </c>
      <c r="K15" s="71">
        <v>0.013311000571403565</v>
      </c>
      <c r="L15" s="20">
        <f t="shared" si="4"/>
        <v>2.7214686093425517</v>
      </c>
      <c r="M15" s="68">
        <f t="shared" si="0"/>
        <v>2.7348911637062376</v>
      </c>
      <c r="N15" s="20">
        <f t="shared" si="5"/>
        <v>27.214686093425517</v>
      </c>
      <c r="O15" s="72">
        <f t="shared" si="1"/>
        <v>27.228108647789202</v>
      </c>
      <c r="P15" s="20">
        <v>68.0367152335638</v>
      </c>
      <c r="Q15" s="71">
        <f t="shared" si="2"/>
        <v>68.0500262341352</v>
      </c>
      <c r="R15" s="20">
        <f t="shared" si="6"/>
        <v>70.75818384290635</v>
      </c>
      <c r="S15" s="72">
        <f t="shared" si="3"/>
        <v>70.77149484347775</v>
      </c>
    </row>
    <row r="16" spans="1:19" ht="15">
      <c r="A16" s="20">
        <v>6</v>
      </c>
      <c r="B16" s="20">
        <v>40</v>
      </c>
      <c r="C16" s="20">
        <v>0.4</v>
      </c>
      <c r="D16" s="20">
        <v>0.30780567336028086</v>
      </c>
      <c r="E16" s="20">
        <v>322</v>
      </c>
      <c r="F16" s="54">
        <v>2545454545.4545455</v>
      </c>
      <c r="G16" s="20">
        <v>3.0810387300000004</v>
      </c>
      <c r="H16" s="20">
        <v>-25</v>
      </c>
      <c r="I16" s="20">
        <v>47.53248892578362</v>
      </c>
      <c r="J16" s="20">
        <v>2.7923693931605107</v>
      </c>
      <c r="K16" s="71">
        <v>0.013422554363686057</v>
      </c>
      <c r="L16" s="20">
        <f t="shared" si="4"/>
        <v>2.7923693938097163</v>
      </c>
      <c r="M16" s="68">
        <f t="shared" si="0"/>
        <v>2.8058383530267803</v>
      </c>
      <c r="N16" s="20">
        <f t="shared" si="5"/>
        <v>27.923693938097166</v>
      </c>
      <c r="O16" s="72">
        <f t="shared" si="1"/>
        <v>27.93716289731423</v>
      </c>
      <c r="P16" s="20">
        <v>69.80923484524291</v>
      </c>
      <c r="Q16" s="71">
        <f t="shared" si="2"/>
        <v>69.8226573996066</v>
      </c>
      <c r="R16" s="20">
        <f t="shared" si="6"/>
        <v>72.60160423905262</v>
      </c>
      <c r="S16" s="72">
        <f t="shared" si="3"/>
        <v>72.6150267934163</v>
      </c>
    </row>
    <row r="17" spans="1:19" ht="15">
      <c r="A17" s="20">
        <v>7</v>
      </c>
      <c r="B17" s="20">
        <v>41</v>
      </c>
      <c r="C17" s="20">
        <v>0.4</v>
      </c>
      <c r="D17" s="20">
        <v>0.3162041706212196</v>
      </c>
      <c r="E17" s="20">
        <v>322</v>
      </c>
      <c r="F17" s="54">
        <v>2545454545.4545455</v>
      </c>
      <c r="G17" s="20">
        <v>3.14051839</v>
      </c>
      <c r="H17" s="20">
        <v>-25</v>
      </c>
      <c r="I17" s="20">
        <v>50.37876519797242</v>
      </c>
      <c r="J17" s="20">
        <v>2.846276272188803</v>
      </c>
      <c r="K17" s="71">
        <v>0.013468959217063821</v>
      </c>
      <c r="L17" s="20">
        <f t="shared" si="4"/>
        <v>2.8462762728505417</v>
      </c>
      <c r="M17" s="67">
        <f t="shared" si="0"/>
        <v>2.8598123020869375</v>
      </c>
      <c r="N17" s="20">
        <f t="shared" si="5"/>
        <v>28.462762728505417</v>
      </c>
      <c r="O17" s="82">
        <f t="shared" si="1"/>
        <v>28.476298757741812</v>
      </c>
      <c r="P17" s="20">
        <v>71.15690682126355</v>
      </c>
      <c r="Q17" s="84">
        <f t="shared" si="2"/>
        <v>71.17037578048061</v>
      </c>
      <c r="R17" s="20">
        <f t="shared" si="6"/>
        <v>74.00318309411409</v>
      </c>
      <c r="S17" s="82">
        <f t="shared" si="3"/>
        <v>74.01665205333116</v>
      </c>
    </row>
    <row r="18" spans="1:19" ht="15">
      <c r="A18" s="20">
        <v>8</v>
      </c>
      <c r="B18" s="20">
        <v>42</v>
      </c>
      <c r="C18" s="20">
        <v>0.4</v>
      </c>
      <c r="D18" s="20">
        <v>0.3244510195279647</v>
      </c>
      <c r="E18" s="20">
        <v>322</v>
      </c>
      <c r="F18" s="54">
        <v>2545454545.4545455</v>
      </c>
      <c r="G18" s="20">
        <v>3.19396071</v>
      </c>
      <c r="H18" s="20">
        <v>-25</v>
      </c>
      <c r="I18" s="20">
        <v>53.27347666093453</v>
      </c>
      <c r="J18" s="20">
        <v>2.894711462962107</v>
      </c>
      <c r="K18" s="71">
        <v>0.013536029236395884</v>
      </c>
      <c r="L18" s="20">
        <f t="shared" si="4"/>
        <v>2.894711463635107</v>
      </c>
      <c r="M18" s="68">
        <f t="shared" si="0"/>
        <v>2.9082871170755547</v>
      </c>
      <c r="N18" s="20">
        <f t="shared" si="5"/>
        <v>28.94711463635107</v>
      </c>
      <c r="O18" s="72">
        <f t="shared" si="1"/>
        <v>28.96069028979152</v>
      </c>
      <c r="P18" s="20">
        <v>72.36778659087767</v>
      </c>
      <c r="Q18" s="71">
        <f t="shared" si="2"/>
        <v>72.38132262011406</v>
      </c>
      <c r="R18" s="20">
        <f t="shared" si="6"/>
        <v>75.26249805451278</v>
      </c>
      <c r="S18" s="72">
        <f t="shared" si="3"/>
        <v>75.27603408374917</v>
      </c>
    </row>
    <row r="19" spans="1:19" ht="15">
      <c r="A19" s="20">
        <v>9</v>
      </c>
      <c r="B19" s="20">
        <v>43</v>
      </c>
      <c r="C19" s="20">
        <v>0.4</v>
      </c>
      <c r="D19" s="20">
        <v>0.33252680284877</v>
      </c>
      <c r="E19" s="20">
        <v>322</v>
      </c>
      <c r="F19" s="54">
        <v>2545454545.4545455</v>
      </c>
      <c r="G19" s="20">
        <v>3.2359923399999997</v>
      </c>
      <c r="H19" s="20">
        <v>-25</v>
      </c>
      <c r="I19" s="20">
        <v>56.206281717467476</v>
      </c>
      <c r="J19" s="20">
        <v>2.9328050565329504</v>
      </c>
      <c r="K19" s="71">
        <v>0.013575653440447717</v>
      </c>
      <c r="L19" s="20">
        <f t="shared" si="4"/>
        <v>2.932805057214806</v>
      </c>
      <c r="M19" s="68">
        <f t="shared" si="0"/>
        <v>2.946439002552317</v>
      </c>
      <c r="N19" s="20">
        <f t="shared" si="5"/>
        <v>29.328050572148058</v>
      </c>
      <c r="O19" s="72">
        <f t="shared" si="1"/>
        <v>29.341684517485568</v>
      </c>
      <c r="P19" s="20">
        <v>73.32012643037015</v>
      </c>
      <c r="Q19" s="71">
        <f t="shared" si="2"/>
        <v>73.33370208381059</v>
      </c>
      <c r="R19" s="20">
        <f t="shared" si="6"/>
        <v>76.25293148758496</v>
      </c>
      <c r="S19" s="72">
        <f t="shared" si="3"/>
        <v>76.2665071410254</v>
      </c>
    </row>
    <row r="20" spans="1:19" ht="15">
      <c r="A20" s="20">
        <v>10</v>
      </c>
      <c r="B20" s="20">
        <v>44</v>
      </c>
      <c r="C20" s="20">
        <v>0.4</v>
      </c>
      <c r="D20" s="20">
        <v>0.34043071431284533</v>
      </c>
      <c r="E20" s="20">
        <v>322</v>
      </c>
      <c r="F20" s="54">
        <v>2545454545.4545455</v>
      </c>
      <c r="G20" s="20">
        <v>3.27335259</v>
      </c>
      <c r="H20" s="20">
        <v>-25</v>
      </c>
      <c r="I20" s="20">
        <v>59.172946659501065</v>
      </c>
      <c r="J20" s="20">
        <v>2.9666649420335864</v>
      </c>
      <c r="K20" s="71">
        <v>0.013633945337510906</v>
      </c>
      <c r="L20" s="20">
        <f t="shared" si="4"/>
        <v>2.9666649427233147</v>
      </c>
      <c r="M20" s="68">
        <f t="shared" si="0"/>
        <v>2.9803717682287107</v>
      </c>
      <c r="N20" s="20">
        <f t="shared" si="5"/>
        <v>29.666649427233146</v>
      </c>
      <c r="O20" s="72">
        <f t="shared" si="1"/>
        <v>29.68035625273854</v>
      </c>
      <c r="P20" s="20">
        <v>74.16662356808287</v>
      </c>
      <c r="Q20" s="71">
        <f t="shared" si="2"/>
        <v>74.18025751342039</v>
      </c>
      <c r="R20" s="20">
        <f t="shared" si="6"/>
        <v>77.13328851080618</v>
      </c>
      <c r="S20" s="72">
        <f t="shared" si="3"/>
        <v>77.1469224561437</v>
      </c>
    </row>
    <row r="21" spans="1:19" ht="15.75" thickBot="1">
      <c r="A21" s="22">
        <v>11</v>
      </c>
      <c r="B21" s="22">
        <v>45</v>
      </c>
      <c r="C21" s="22">
        <v>0.4</v>
      </c>
      <c r="D21" s="22">
        <v>0.3478188885176403</v>
      </c>
      <c r="E21" s="22">
        <v>322</v>
      </c>
      <c r="F21" s="55">
        <v>2545454545.4545455</v>
      </c>
      <c r="G21" s="22">
        <v>3.3038765199999998</v>
      </c>
      <c r="H21" s="22">
        <v>-30</v>
      </c>
      <c r="I21" s="22">
        <v>62.03418765678799</v>
      </c>
      <c r="J21" s="22">
        <v>2.861240997286926</v>
      </c>
      <c r="K21" s="73">
        <v>0.013706825505396215</v>
      </c>
      <c r="L21" s="22">
        <f t="shared" si="4"/>
        <v>2.8612409982752784</v>
      </c>
      <c r="M21" s="67">
        <f t="shared" si="0"/>
        <v>3.0082500787429187</v>
      </c>
      <c r="N21" s="22">
        <f t="shared" si="5"/>
        <v>28.612409982752787</v>
      </c>
      <c r="O21" s="82">
        <f t="shared" si="1"/>
        <v>28.759419063220427</v>
      </c>
      <c r="P21" s="22">
        <v>71.53102495688196</v>
      </c>
      <c r="Q21" s="84">
        <f t="shared" si="2"/>
        <v>71.54473178238736</v>
      </c>
      <c r="R21" s="22">
        <f t="shared" si="6"/>
        <v>74.39226595515724</v>
      </c>
      <c r="S21" s="82">
        <f t="shared" si="3"/>
        <v>74.40597278066264</v>
      </c>
    </row>
    <row r="22" spans="1:19" ht="15.75" thickBot="1">
      <c r="A22" s="8"/>
      <c r="B22" s="8"/>
      <c r="C22" s="8"/>
      <c r="D22" s="8"/>
      <c r="E22" s="8"/>
      <c r="F22" s="60"/>
      <c r="G22" s="8"/>
      <c r="H22" s="8"/>
      <c r="I22" s="8"/>
      <c r="J22" s="8"/>
      <c r="K22" s="16">
        <f aca="true" t="shared" si="7" ref="K22:S22">SUM(K11:K21)</f>
        <v>0.14700908046764014</v>
      </c>
      <c r="L22" s="36">
        <f t="shared" si="7"/>
        <v>29.963564928294993</v>
      </c>
      <c r="M22" s="16">
        <f t="shared" si="7"/>
        <v>30.244655713975472</v>
      </c>
      <c r="N22" s="36">
        <f t="shared" si="7"/>
        <v>299.63564928294994</v>
      </c>
      <c r="O22" s="16">
        <f t="shared" si="7"/>
        <v>299.91674006863036</v>
      </c>
      <c r="P22" s="16">
        <f t="shared" si="7"/>
        <v>749.0891232073748</v>
      </c>
      <c r="Q22" s="16">
        <f t="shared" si="7"/>
        <v>749.2361322878423</v>
      </c>
      <c r="R22" s="36">
        <f t="shared" si="7"/>
        <v>779.0526881356698</v>
      </c>
      <c r="S22" s="16">
        <f t="shared" si="7"/>
        <v>779.1996972161372</v>
      </c>
    </row>
    <row r="32" spans="4:21" ht="12.75">
      <c r="D32" s="45"/>
      <c r="E32" s="58"/>
      <c r="H32" s="46"/>
      <c r="I32" s="47"/>
      <c r="J32" s="47"/>
      <c r="K32" s="47"/>
      <c r="L32" s="47"/>
      <c r="M32" s="47"/>
      <c r="N32" s="47"/>
      <c r="O32" s="46"/>
      <c r="P32" s="47"/>
      <c r="Q32" s="4"/>
      <c r="S32" s="46"/>
      <c r="T32" s="47"/>
      <c r="U32" s="47"/>
    </row>
    <row r="33" spans="1:21" ht="12.75">
      <c r="A33" s="4"/>
      <c r="B33" s="4"/>
      <c r="D33" s="48"/>
      <c r="E33" s="59"/>
      <c r="F33" s="61"/>
      <c r="G33" s="49"/>
      <c r="H33" s="46"/>
      <c r="I33" s="47"/>
      <c r="J33" s="47"/>
      <c r="K33" s="47"/>
      <c r="L33" s="47"/>
      <c r="M33" s="47"/>
      <c r="N33" s="47"/>
      <c r="O33" s="46"/>
      <c r="P33" s="47"/>
      <c r="Q33" s="4"/>
      <c r="S33" s="46"/>
      <c r="T33" s="47"/>
      <c r="U33" s="47"/>
    </row>
  </sheetData>
  <printOptions/>
  <pageMargins left="0.75" right="0.75" top="1" bottom="1" header="0.5" footer="0.5"/>
  <pageSetup orientation="portrait" paperSize="9"/>
  <ignoredErrors>
    <ignoredError sqref="N11 N12:N21 R11:R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Gennady Romanov</dc:creator>
  <cp:keywords/>
  <dc:description/>
  <cp:lastModifiedBy>Ivan Gonin</cp:lastModifiedBy>
  <cp:lastPrinted>2007-11-29T16:53:40Z</cp:lastPrinted>
  <dcterms:created xsi:type="dcterms:W3CDTF">2006-03-06T15:53:07Z</dcterms:created>
  <dcterms:modified xsi:type="dcterms:W3CDTF">2008-07-18T15:14:08Z</dcterms:modified>
  <cp:category/>
  <cp:version/>
  <cp:contentType/>
  <cp:contentStatus/>
</cp:coreProperties>
</file>