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1"/>
  </bookViews>
  <sheets>
    <sheet name="Historic - ALT1-SQ" sheetId="1" r:id="rId1"/>
    <sheet name="Historic - ALT2" sheetId="2" r:id="rId2"/>
    <sheet name="Goal worksheet - ALT2" sheetId="3" r:id="rId3"/>
    <sheet name="Historic - ALT3" sheetId="4" r:id="rId4"/>
    <sheet name="Goal worksheet - ALT3" sheetId="5" r:id="rId5"/>
  </sheets>
  <definedNames>
    <definedName name="_xlnm.Print_Area" localSheetId="2">'Goal worksheet - ALT2'!$A$2:$M$178</definedName>
    <definedName name="_xlnm.Print_Area" localSheetId="4">'Goal worksheet - ALT3'!$A$2:$M$242</definedName>
    <definedName name="_xlnm.Print_Area" localSheetId="0">'Historic - ALT1-SQ'!$A$30:$L$77</definedName>
    <definedName name="_xlnm.Print_Area" localSheetId="1">'Historic - ALT2'!$A$1:$M$73</definedName>
    <definedName name="_xlnm.Print_Area" localSheetId="3">'Historic - ALT3'!$A$1:$M$94</definedName>
  </definedNames>
  <calcPr fullCalcOnLoad="1"/>
</workbook>
</file>

<file path=xl/sharedStrings.xml><?xml version="1.0" encoding="utf-8"?>
<sst xmlns="http://schemas.openxmlformats.org/spreadsheetml/2006/main" count="1791" uniqueCount="110">
  <si>
    <t>TAC</t>
  </si>
  <si>
    <t>Sector</t>
  </si>
  <si>
    <t>Allocation</t>
  </si>
  <si>
    <t>Seasonal</t>
  </si>
  <si>
    <t>Total</t>
  </si>
  <si>
    <t>Trawl</t>
  </si>
  <si>
    <t>Pot</t>
  </si>
  <si>
    <t>Jig</t>
  </si>
  <si>
    <t>% in CH</t>
  </si>
  <si>
    <t>% out CH</t>
  </si>
  <si>
    <t>Predicted</t>
  </si>
  <si>
    <t>Inside</t>
  </si>
  <si>
    <t>Outside</t>
  </si>
  <si>
    <t>COD</t>
  </si>
  <si>
    <t>Alternative 2</t>
  </si>
  <si>
    <t>Alternative 3</t>
  </si>
  <si>
    <t>Sub</t>
  </si>
  <si>
    <t>CV</t>
  </si>
  <si>
    <t>C/P</t>
  </si>
  <si>
    <t>Initial Annual TAC (193,000 - 7.5% for CDQ) =</t>
  </si>
  <si>
    <t>Sub-sector</t>
  </si>
  <si>
    <t>Fixed Gear</t>
  </si>
  <si>
    <t>Allocation %</t>
  </si>
  <si>
    <t>Freezer LL</t>
  </si>
  <si>
    <t>CV LL</t>
  </si>
  <si>
    <t>CV &lt;60 ft</t>
  </si>
  <si>
    <t>BS</t>
  </si>
  <si>
    <t>BSAI</t>
  </si>
  <si>
    <t>AI</t>
  </si>
  <si>
    <t>Trimester</t>
  </si>
  <si>
    <t>2&amp;3</t>
  </si>
  <si>
    <t xml:space="preserve">% in </t>
  </si>
  <si>
    <t>Notes:</t>
  </si>
  <si>
    <t>by appropriate category, and then the overall percentage (weighted average) within critical habitat was calculated.</t>
  </si>
  <si>
    <t>4.  There is no observer data for two groups: jig and catcher vessels &lt; 60'.</t>
  </si>
  <si>
    <t>as within critical habitat.</t>
  </si>
  <si>
    <t>The assumption is that all of the catch from these groups is within critical habitat.  Currently, vessels without observers have all catch counted</t>
  </si>
  <si>
    <t>5.  It is assumed that any set-asides (except CDQ) or reserves are taken by the end of the year, and are included in the total TAC.</t>
  </si>
  <si>
    <t>6.  Status quo is the allocation of the TAC to the subsector-level.  Calculations of the historical percentages inside and outside of critical habitat</t>
  </si>
  <si>
    <t>are to provide an historical perspective on fishing activity in these areas, but are not the same as Status Quo, since gear and seasonal allocations</t>
  </si>
  <si>
    <t xml:space="preserve">7.  Pelagic trawls identified as P. cod target hauls on an individual haul basis have been excluded from this analysis </t>
  </si>
  <si>
    <t>since the major trawl fishery for P. cod is with bottom trawl gear.</t>
  </si>
  <si>
    <t>1.  Analysis is based solely on observer data.  Data were summed across the years 1996-1999 inside critical habitat (CHALL) and outside of critical habitat</t>
  </si>
  <si>
    <t>can change.  This exercise is not meant to fix percentages inside and outside of critical habitat as a Status Quo alternative.</t>
  </si>
  <si>
    <t>Historic</t>
  </si>
  <si>
    <t>Projected</t>
  </si>
  <si>
    <t xml:space="preserve">Hist. % in </t>
  </si>
  <si>
    <t>Status-quo - historic perspective</t>
  </si>
  <si>
    <t>Alternative 2 - historic perspective</t>
  </si>
  <si>
    <t>Alternative 3 - historic perspective</t>
  </si>
  <si>
    <t>8.  Sector allocations are 47% trawl, 2% jig and 51% fixed gear.  Trawl is allocated 50% CV and 50% CP.  Fixed gear is allocated as expected in 2001:</t>
  </si>
  <si>
    <t>80% Freezer longline, 0.3% CV longline, 18.3% pot and 1.4% CV less than 60 ft.</t>
  </si>
  <si>
    <t xml:space="preserve">9.  To be consistent with existing tables and figures, all calculations are based on Critical Habitat, not the SCA.  </t>
  </si>
  <si>
    <t>Season</t>
  </si>
  <si>
    <t xml:space="preserve">NEW % in </t>
  </si>
  <si>
    <t>BS COD</t>
  </si>
  <si>
    <t xml:space="preserve">   Status-quo - historic perspective</t>
  </si>
  <si>
    <t>AI COD</t>
  </si>
  <si>
    <t xml:space="preserve">     Alternative 2</t>
  </si>
  <si>
    <t xml:space="preserve">     Alternative 3</t>
  </si>
  <si>
    <t xml:space="preserve">3.  There is an overall CDQ allowance (not gear specific), but that most of the CDQ cod is freezer longliners. </t>
  </si>
  <si>
    <t>There are two spreadsheets for non - status quo alternatives - an historical perspective and a worksheet for allocating percentages to reach desired goals.</t>
  </si>
  <si>
    <t>PRELIMINARY DRAFT: this draft could change before the September Council meeting,</t>
  </si>
  <si>
    <t>please check the WEB for current version. Use at your own discretion.</t>
  </si>
  <si>
    <t>CDQ</t>
  </si>
  <si>
    <t>Grand Total</t>
  </si>
  <si>
    <t>Halibut in</t>
  </si>
  <si>
    <t>Halibut out</t>
  </si>
  <si>
    <t>Total Halibut</t>
  </si>
  <si>
    <t>halibut rates</t>
  </si>
  <si>
    <t>Salmon in</t>
  </si>
  <si>
    <t>Salmon out</t>
  </si>
  <si>
    <t>Total Salmon</t>
  </si>
  <si>
    <t>salmon rates</t>
  </si>
  <si>
    <t>Kingcrab in</t>
  </si>
  <si>
    <t>Kingcrab out</t>
  </si>
  <si>
    <t>Total Kingcrab</t>
  </si>
  <si>
    <t>king crab rates</t>
  </si>
  <si>
    <t>tanner rates</t>
  </si>
  <si>
    <t>Tanner in</t>
  </si>
  <si>
    <t>Tanner out</t>
  </si>
  <si>
    <t>Total Tanner</t>
  </si>
  <si>
    <t>Initial Annual TAC (171,770 - 7.5% for CDQ) =</t>
  </si>
  <si>
    <t>Initial Annual TAC (21,230 - 7.5% for CDQ) =</t>
  </si>
  <si>
    <t>Initial Annual TAC =</t>
  </si>
  <si>
    <t>Freezer LL**</t>
  </si>
  <si>
    <t>**  Assumes patterns similar to Freezer LL fleet</t>
  </si>
  <si>
    <t>Freezer LL **</t>
  </si>
  <si>
    <t>10.  There is no observer data for an AI CDQ freezer long-line fishery.  It is assumed patterns would be similar to the open access fleet.</t>
  </si>
  <si>
    <t>Rate</t>
  </si>
  <si>
    <t>Rates</t>
  </si>
  <si>
    <t>CH "scorecard"</t>
  </si>
  <si>
    <t>Amount (mt)</t>
  </si>
  <si>
    <t>Percent of annual TAC</t>
  </si>
  <si>
    <t>Limit</t>
  </si>
  <si>
    <t>% Over</t>
  </si>
  <si>
    <t>mt over</t>
  </si>
  <si>
    <t>Amount in CH in A season</t>
  </si>
  <si>
    <t>Percentage in CH in A season</t>
  </si>
  <si>
    <t>Amount in CH in B season</t>
  </si>
  <si>
    <t>Percentage in CH in B season</t>
  </si>
  <si>
    <t>total amount in CH</t>
  </si>
  <si>
    <t>Total percentage in CH</t>
  </si>
  <si>
    <t>A separate analysis of the SCA will be found in the initial EA available at the September Council meeting.</t>
  </si>
  <si>
    <t>2.  The analysis includes CDQ as an additional sector.</t>
  </si>
  <si>
    <t>"scorecards" for computing total catch in critical habitat are provided for the "historic ALT2" and "goal worksheet ALT2" only for BS and AI as separate areas.</t>
  </si>
  <si>
    <t>They are located off to the right side on the sheet.</t>
  </si>
  <si>
    <t>There are two spreadsheets for non - status-quo alternatives - an historical perspective and a worksheet for allocating percentages to reach desired goals.</t>
  </si>
  <si>
    <t>Under the Goal worksheets all sectors start at fishing rates equal to biomass where known- these numbers can be changed to allocate more or less to other sectors, the</t>
  </si>
  <si>
    <t>"scorecard" section will automatically compute how much of the total catch was predicted to be removed by area in relationship to biomass.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</si>
</sst>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  <numFmt numFmtId="168" formatCode="0.0000000000000000%"/>
    <numFmt numFmtId="169" formatCode="0.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_);_(@_)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0.000"/>
    <numFmt numFmtId="181" formatCode="0.0000"/>
    <numFmt numFmtId="182" formatCode="_(* #,##0.000_);_(* \(#,##0.000\);_(* &quot;-&quot;??_);_(@_)"/>
    <numFmt numFmtId="183" formatCode="0.00000%"/>
    <numFmt numFmtId="184" formatCode="0.00000000"/>
    <numFmt numFmtId="185" formatCode="0.0000000"/>
    <numFmt numFmtId="186" formatCode="0.000000"/>
    <numFmt numFmtId="187" formatCode="0.00000"/>
  </numFmts>
  <fonts count="1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8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9" fontId="0" fillId="2" borderId="0" xfId="21" applyFill="1" applyBorder="1" applyAlignment="1">
      <alignment/>
    </xf>
    <xf numFmtId="0" fontId="0" fillId="2" borderId="5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7" fontId="0" fillId="2" borderId="0" xfId="21" applyNumberFormat="1" applyFill="1" applyAlignment="1">
      <alignment/>
    </xf>
    <xf numFmtId="0" fontId="3" fillId="2" borderId="0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10" fontId="1" fillId="2" borderId="0" xfId="21" applyNumberFormat="1" applyFont="1" applyFill="1" applyBorder="1" applyAlignment="1">
      <alignment/>
    </xf>
    <xf numFmtId="167" fontId="0" fillId="2" borderId="2" xfId="21" applyNumberFormat="1" applyFill="1" applyBorder="1" applyAlignment="1">
      <alignment/>
    </xf>
    <xf numFmtId="167" fontId="0" fillId="2" borderId="6" xfId="21" applyNumberFormat="1" applyFill="1" applyBorder="1" applyAlignment="1">
      <alignment/>
    </xf>
    <xf numFmtId="167" fontId="1" fillId="2" borderId="0" xfId="21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5" fontId="1" fillId="2" borderId="8" xfId="15" applyNumberFormat="1" applyFont="1" applyFill="1" applyBorder="1" applyAlignment="1">
      <alignment/>
    </xf>
    <xf numFmtId="167" fontId="0" fillId="2" borderId="2" xfId="21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167" fontId="0" fillId="2" borderId="1" xfId="21" applyNumberForma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167" fontId="0" fillId="2" borderId="0" xfId="0" applyNumberFormat="1" applyFill="1" applyBorder="1" applyAlignment="1">
      <alignment/>
    </xf>
    <xf numFmtId="167" fontId="0" fillId="2" borderId="0" xfId="21" applyNumberFormat="1" applyFill="1" applyBorder="1" applyAlignment="1">
      <alignment/>
    </xf>
    <xf numFmtId="165" fontId="2" fillId="2" borderId="2" xfId="15" applyNumberFormat="1" applyFont="1" applyFill="1" applyBorder="1" applyAlignment="1">
      <alignment/>
    </xf>
    <xf numFmtId="165" fontId="2" fillId="2" borderId="0" xfId="15" applyNumberFormat="1" applyFont="1" applyFill="1" applyBorder="1" applyAlignment="1">
      <alignment/>
    </xf>
    <xf numFmtId="1" fontId="0" fillId="2" borderId="0" xfId="21" applyNumberFormat="1" applyFill="1" applyBorder="1" applyAlignment="1">
      <alignment/>
    </xf>
    <xf numFmtId="167" fontId="0" fillId="2" borderId="9" xfId="21" applyNumberForma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5" fontId="2" fillId="2" borderId="9" xfId="15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167" fontId="2" fillId="2" borderId="5" xfId="21" applyNumberFormat="1" applyFont="1" applyFill="1" applyBorder="1" applyAlignment="1">
      <alignment/>
    </xf>
    <xf numFmtId="167" fontId="2" fillId="2" borderId="2" xfId="21" applyNumberFormat="1" applyFont="1" applyFill="1" applyBorder="1" applyAlignment="1">
      <alignment/>
    </xf>
    <xf numFmtId="167" fontId="0" fillId="2" borderId="5" xfId="21" applyNumberFormat="1" applyFill="1" applyBorder="1" applyAlignment="1">
      <alignment/>
    </xf>
    <xf numFmtId="165" fontId="2" fillId="2" borderId="5" xfId="15" applyNumberFormat="1" applyFont="1" applyFill="1" applyBorder="1" applyAlignment="1">
      <alignment/>
    </xf>
    <xf numFmtId="9" fontId="2" fillId="2" borderId="5" xfId="21" applyFont="1" applyFill="1" applyBorder="1" applyAlignment="1">
      <alignment/>
    </xf>
    <xf numFmtId="167" fontId="0" fillId="2" borderId="5" xfId="21" applyNumberFormat="1" applyFont="1" applyFill="1" applyBorder="1" applyAlignment="1">
      <alignment/>
    </xf>
    <xf numFmtId="167" fontId="0" fillId="2" borderId="6" xfId="21" applyNumberFormat="1" applyFont="1" applyFill="1" applyBorder="1" applyAlignment="1">
      <alignment/>
    </xf>
    <xf numFmtId="3" fontId="1" fillId="2" borderId="2" xfId="15" applyNumberFormat="1" applyFont="1" applyFill="1" applyBorder="1" applyAlignment="1">
      <alignment/>
    </xf>
    <xf numFmtId="3" fontId="1" fillId="2" borderId="6" xfId="15" applyNumberFormat="1" applyFont="1" applyFill="1" applyBorder="1" applyAlignment="1">
      <alignment/>
    </xf>
    <xf numFmtId="167" fontId="2" fillId="2" borderId="0" xfId="21" applyNumberFormat="1" applyFont="1" applyFill="1" applyBorder="1" applyAlignment="1">
      <alignment/>
    </xf>
    <xf numFmtId="9" fontId="2" fillId="2" borderId="0" xfId="21" applyFont="1" applyFill="1" applyBorder="1" applyAlignment="1">
      <alignment/>
    </xf>
    <xf numFmtId="167" fontId="0" fillId="2" borderId="0" xfId="21" applyNumberFormat="1" applyFont="1" applyFill="1" applyBorder="1" applyAlignment="1">
      <alignment/>
    </xf>
    <xf numFmtId="3" fontId="1" fillId="2" borderId="0" xfId="15" applyNumberFormat="1" applyFont="1" applyFill="1" applyBorder="1" applyAlignment="1">
      <alignment/>
    </xf>
    <xf numFmtId="3" fontId="7" fillId="2" borderId="0" xfId="21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1" fillId="2" borderId="0" xfId="21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0" xfId="15" applyNumberFormat="1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0" fillId="2" borderId="4" xfId="21" applyNumberFormat="1" applyFill="1" applyBorder="1" applyAlignment="1">
      <alignment/>
    </xf>
    <xf numFmtId="165" fontId="2" fillId="2" borderId="6" xfId="15" applyNumberFormat="1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7" fontId="2" fillId="2" borderId="6" xfId="21" applyNumberFormat="1" applyFont="1" applyFill="1" applyBorder="1" applyAlignment="1">
      <alignment/>
    </xf>
    <xf numFmtId="167" fontId="0" fillId="0" borderId="0" xfId="21" applyNumberForma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0" fontId="0" fillId="0" borderId="0" xfId="21" applyNumberFormat="1" applyFill="1" applyBorder="1" applyAlignment="1">
      <alignment/>
    </xf>
    <xf numFmtId="0" fontId="1" fillId="0" borderId="0" xfId="0" applyFont="1" applyAlignment="1">
      <alignment/>
    </xf>
    <xf numFmtId="167" fontId="2" fillId="2" borderId="5" xfId="21" applyNumberFormat="1" applyFont="1" applyFill="1" applyBorder="1" applyAlignment="1">
      <alignment horizontal="center"/>
    </xf>
    <xf numFmtId="165" fontId="2" fillId="2" borderId="5" xfId="15" applyNumberFormat="1" applyFont="1" applyFill="1" applyBorder="1" applyAlignment="1">
      <alignment horizontal="center"/>
    </xf>
    <xf numFmtId="167" fontId="0" fillId="2" borderId="5" xfId="21" applyNumberFormat="1" applyFill="1" applyBorder="1" applyAlignment="1">
      <alignment horizontal="center"/>
    </xf>
    <xf numFmtId="9" fontId="2" fillId="2" borderId="5" xfId="21" applyFont="1" applyFill="1" applyBorder="1" applyAlignment="1">
      <alignment horizontal="center"/>
    </xf>
    <xf numFmtId="167" fontId="0" fillId="2" borderId="5" xfId="2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7" fontId="2" fillId="2" borderId="2" xfId="21" applyNumberFormat="1" applyFont="1" applyFill="1" applyBorder="1" applyAlignment="1">
      <alignment horizontal="center"/>
    </xf>
    <xf numFmtId="167" fontId="0" fillId="2" borderId="2" xfId="21" applyNumberFormat="1" applyFill="1" applyBorder="1" applyAlignment="1">
      <alignment horizontal="center"/>
    </xf>
    <xf numFmtId="165" fontId="2" fillId="2" borderId="2" xfId="15" applyNumberFormat="1" applyFont="1" applyFill="1" applyBorder="1" applyAlignment="1">
      <alignment horizontal="center"/>
    </xf>
    <xf numFmtId="167" fontId="0" fillId="2" borderId="2" xfId="21" applyNumberFormat="1" applyFont="1" applyFill="1" applyBorder="1" applyAlignment="1">
      <alignment horizontal="center"/>
    </xf>
    <xf numFmtId="3" fontId="1" fillId="2" borderId="2" xfId="15" applyNumberFormat="1" applyFont="1" applyFill="1" applyBorder="1" applyAlignment="1">
      <alignment horizontal="center"/>
    </xf>
    <xf numFmtId="167" fontId="0" fillId="2" borderId="0" xfId="21" applyNumberFormat="1" applyFill="1" applyAlignment="1">
      <alignment horizontal="center"/>
    </xf>
    <xf numFmtId="167" fontId="0" fillId="2" borderId="6" xfId="21" applyNumberFormat="1" applyFill="1" applyBorder="1" applyAlignment="1">
      <alignment horizontal="center"/>
    </xf>
    <xf numFmtId="167" fontId="0" fillId="2" borderId="6" xfId="21" applyNumberFormat="1" applyFont="1" applyFill="1" applyBorder="1" applyAlignment="1">
      <alignment horizontal="center"/>
    </xf>
    <xf numFmtId="3" fontId="1" fillId="2" borderId="6" xfId="15" applyNumberFormat="1" applyFont="1" applyFill="1" applyBorder="1" applyAlignment="1">
      <alignment horizontal="center"/>
    </xf>
    <xf numFmtId="165" fontId="2" fillId="2" borderId="9" xfId="15" applyNumberFormat="1" applyFont="1" applyFill="1" applyBorder="1" applyAlignment="1">
      <alignment horizontal="center"/>
    </xf>
    <xf numFmtId="167" fontId="0" fillId="2" borderId="9" xfId="21" applyNumberForma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167" fontId="0" fillId="2" borderId="1" xfId="21" applyNumberFormat="1" applyFill="1" applyBorder="1" applyAlignment="1">
      <alignment horizontal="center"/>
    </xf>
    <xf numFmtId="167" fontId="0" fillId="2" borderId="1" xfId="21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1" fillId="2" borderId="12" xfId="15" applyNumberFormat="1" applyFont="1" applyFill="1" applyBorder="1" applyAlignment="1">
      <alignment horizontal="center"/>
    </xf>
    <xf numFmtId="3" fontId="1" fillId="2" borderId="8" xfId="15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167" fontId="0" fillId="2" borderId="4" xfId="21" applyNumberFormat="1" applyFill="1" applyBorder="1" applyAlignment="1">
      <alignment horizontal="center"/>
    </xf>
    <xf numFmtId="165" fontId="2" fillId="2" borderId="6" xfId="15" applyNumberFormat="1" applyFont="1" applyFill="1" applyBorder="1" applyAlignment="1">
      <alignment horizontal="center"/>
    </xf>
    <xf numFmtId="3" fontId="1" fillId="2" borderId="2" xfId="15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167" fontId="2" fillId="2" borderId="6" xfId="21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167" fontId="0" fillId="2" borderId="9" xfId="0" applyNumberFormat="1" applyFill="1" applyBorder="1" applyAlignment="1">
      <alignment/>
    </xf>
    <xf numFmtId="167" fontId="0" fillId="2" borderId="9" xfId="21" applyNumberFormat="1" applyFont="1" applyFill="1" applyBorder="1" applyAlignment="1">
      <alignment/>
    </xf>
    <xf numFmtId="3" fontId="1" fillId="2" borderId="9" xfId="15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5" fontId="0" fillId="2" borderId="9" xfId="15" applyNumberFormat="1" applyFill="1" applyBorder="1" applyAlignment="1">
      <alignment/>
    </xf>
    <xf numFmtId="165" fontId="0" fillId="2" borderId="5" xfId="15" applyNumberFormat="1" applyFill="1" applyBorder="1" applyAlignment="1">
      <alignment/>
    </xf>
    <xf numFmtId="167" fontId="0" fillId="2" borderId="5" xfId="0" applyNumberFormat="1" applyFill="1" applyBorder="1" applyAlignment="1">
      <alignment/>
    </xf>
    <xf numFmtId="165" fontId="0" fillId="2" borderId="2" xfId="15" applyNumberForma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167" fontId="0" fillId="2" borderId="14" xfId="21" applyNumberFormat="1" applyFill="1" applyBorder="1" applyAlignment="1">
      <alignment/>
    </xf>
    <xf numFmtId="165" fontId="2" fillId="2" borderId="14" xfId="15" applyNumberFormat="1" applyFont="1" applyFill="1" applyBorder="1" applyAlignment="1">
      <alignment/>
    </xf>
    <xf numFmtId="165" fontId="2" fillId="2" borderId="1" xfId="15" applyNumberFormat="1" applyFont="1" applyFill="1" applyBorder="1" applyAlignment="1">
      <alignment/>
    </xf>
    <xf numFmtId="165" fontId="0" fillId="2" borderId="1" xfId="15" applyNumberFormat="1" applyFill="1" applyBorder="1" applyAlignment="1">
      <alignment/>
    </xf>
    <xf numFmtId="165" fontId="0" fillId="2" borderId="0" xfId="15" applyNumberFormat="1" applyFill="1" applyAlignment="1">
      <alignment/>
    </xf>
    <xf numFmtId="165" fontId="0" fillId="2" borderId="0" xfId="15" applyNumberFormat="1" applyFill="1" applyBorder="1" applyAlignment="1">
      <alignment/>
    </xf>
    <xf numFmtId="165" fontId="4" fillId="2" borderId="0" xfId="15" applyNumberFormat="1" applyFont="1" applyFill="1" applyAlignment="1">
      <alignment/>
    </xf>
    <xf numFmtId="3" fontId="1" fillId="2" borderId="13" xfId="0" applyNumberFormat="1" applyFont="1" applyFill="1" applyBorder="1" applyAlignment="1">
      <alignment/>
    </xf>
    <xf numFmtId="165" fontId="0" fillId="2" borderId="6" xfId="15" applyNumberFormat="1" applyFill="1" applyBorder="1" applyAlignment="1">
      <alignment/>
    </xf>
    <xf numFmtId="165" fontId="1" fillId="2" borderId="0" xfId="15" applyNumberFormat="1" applyFont="1" applyFill="1" applyBorder="1" applyAlignment="1">
      <alignment/>
    </xf>
    <xf numFmtId="0" fontId="0" fillId="2" borderId="7" xfId="0" applyFill="1" applyBorder="1" applyAlignment="1">
      <alignment/>
    </xf>
    <xf numFmtId="165" fontId="1" fillId="2" borderId="14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5" fontId="0" fillId="0" borderId="0" xfId="15" applyNumberFormat="1" applyFill="1" applyAlignment="1">
      <alignment/>
    </xf>
    <xf numFmtId="3" fontId="7" fillId="0" borderId="0" xfId="21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0" fillId="0" borderId="0" xfId="21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10" fontId="0" fillId="2" borderId="0" xfId="21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2" borderId="12" xfId="0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3" fontId="4" fillId="2" borderId="0" xfId="0" applyNumberFormat="1" applyFont="1" applyFill="1" applyAlignment="1">
      <alignment horizontal="center"/>
    </xf>
    <xf numFmtId="165" fontId="4" fillId="2" borderId="0" xfId="15" applyNumberFormat="1" applyFont="1" applyFill="1" applyAlignment="1">
      <alignment horizontal="center"/>
    </xf>
    <xf numFmtId="165" fontId="2" fillId="2" borderId="15" xfId="15" applyNumberFormat="1" applyFont="1" applyFill="1" applyBorder="1" applyAlignment="1">
      <alignment horizontal="center"/>
    </xf>
    <xf numFmtId="167" fontId="0" fillId="2" borderId="15" xfId="21" applyNumberFormat="1" applyFill="1" applyBorder="1" applyAlignment="1">
      <alignment horizontal="center"/>
    </xf>
    <xf numFmtId="167" fontId="0" fillId="2" borderId="13" xfId="21" applyNumberFormat="1" applyFill="1" applyBorder="1" applyAlignment="1">
      <alignment/>
    </xf>
    <xf numFmtId="167" fontId="0" fillId="2" borderId="13" xfId="0" applyNumberFormat="1" applyFill="1" applyBorder="1" applyAlignment="1">
      <alignment/>
    </xf>
    <xf numFmtId="167" fontId="0" fillId="2" borderId="13" xfId="21" applyNumberFormat="1" applyFill="1" applyBorder="1" applyAlignment="1">
      <alignment horizontal="center"/>
    </xf>
    <xf numFmtId="167" fontId="0" fillId="2" borderId="13" xfId="21" applyNumberFormat="1" applyFont="1" applyFill="1" applyBorder="1" applyAlignment="1">
      <alignment horizontal="center"/>
    </xf>
    <xf numFmtId="3" fontId="1" fillId="2" borderId="13" xfId="15" applyNumberFormat="1" applyFont="1" applyFill="1" applyBorder="1" applyAlignment="1">
      <alignment/>
    </xf>
    <xf numFmtId="165" fontId="0" fillId="2" borderId="13" xfId="15" applyNumberFormat="1" applyFill="1" applyBorder="1" applyAlignment="1">
      <alignment/>
    </xf>
    <xf numFmtId="0" fontId="0" fillId="2" borderId="5" xfId="0" applyFill="1" applyBorder="1" applyAlignment="1">
      <alignment horizontal="left"/>
    </xf>
    <xf numFmtId="167" fontId="10" fillId="2" borderId="0" xfId="21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187" fontId="0" fillId="2" borderId="2" xfId="15" applyNumberFormat="1" applyFill="1" applyBorder="1" applyAlignment="1">
      <alignment/>
    </xf>
    <xf numFmtId="181" fontId="0" fillId="2" borderId="2" xfId="0" applyNumberFormat="1" applyFill="1" applyBorder="1" applyAlignment="1">
      <alignment/>
    </xf>
    <xf numFmtId="181" fontId="0" fillId="2" borderId="2" xfId="21" applyNumberFormat="1" applyFill="1" applyBorder="1" applyAlignment="1">
      <alignment/>
    </xf>
    <xf numFmtId="165" fontId="0" fillId="2" borderId="4" xfId="15" applyNumberFormat="1" applyFill="1" applyBorder="1" applyAlignment="1">
      <alignment/>
    </xf>
    <xf numFmtId="187" fontId="0" fillId="2" borderId="2" xfId="0" applyNumberFormat="1" applyFill="1" applyBorder="1" applyAlignment="1">
      <alignment/>
    </xf>
    <xf numFmtId="187" fontId="0" fillId="2" borderId="2" xfId="21" applyNumberFormat="1" applyFill="1" applyBorder="1" applyAlignment="1">
      <alignment/>
    </xf>
    <xf numFmtId="186" fontId="0" fillId="2" borderId="2" xfId="0" applyNumberFormat="1" applyFill="1" applyBorder="1" applyAlignment="1">
      <alignment/>
    </xf>
    <xf numFmtId="187" fontId="0" fillId="2" borderId="6" xfId="15" applyNumberFormat="1" applyFill="1" applyBorder="1" applyAlignment="1">
      <alignment/>
    </xf>
    <xf numFmtId="187" fontId="0" fillId="2" borderId="1" xfId="15" applyNumberFormat="1" applyFill="1" applyBorder="1" applyAlignment="1">
      <alignment/>
    </xf>
    <xf numFmtId="187" fontId="0" fillId="2" borderId="14" xfId="15" applyNumberFormat="1" applyFill="1" applyBorder="1" applyAlignment="1">
      <alignment/>
    </xf>
    <xf numFmtId="187" fontId="0" fillId="2" borderId="12" xfId="15" applyNumberFormat="1" applyFill="1" applyBorder="1" applyAlignment="1">
      <alignment/>
    </xf>
    <xf numFmtId="187" fontId="0" fillId="2" borderId="8" xfId="15" applyNumberFormat="1" applyFill="1" applyBorder="1" applyAlignment="1">
      <alignment/>
    </xf>
    <xf numFmtId="165" fontId="0" fillId="2" borderId="7" xfId="15" applyNumberFormat="1" applyFill="1" applyBorder="1" applyAlignment="1">
      <alignment/>
    </xf>
    <xf numFmtId="187" fontId="0" fillId="2" borderId="12" xfId="0" applyNumberFormat="1" applyFill="1" applyBorder="1" applyAlignment="1">
      <alignment/>
    </xf>
    <xf numFmtId="187" fontId="0" fillId="2" borderId="1" xfId="0" applyNumberForma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1" fillId="2" borderId="1" xfId="21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1" fillId="2" borderId="14" xfId="21" applyNumberFormat="1" applyFont="1" applyFill="1" applyBorder="1" applyAlignment="1">
      <alignment horizontal="center"/>
    </xf>
    <xf numFmtId="3" fontId="1" fillId="2" borderId="9" xfId="21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" fillId="2" borderId="2" xfId="21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3" fontId="1" fillId="2" borderId="6" xfId="21" applyNumberFormat="1" applyFont="1" applyFill="1" applyBorder="1" applyAlignment="1">
      <alignment horizontal="center"/>
    </xf>
    <xf numFmtId="3" fontId="1" fillId="2" borderId="13" xfId="21" applyNumberFormat="1" applyFont="1" applyFill="1" applyBorder="1" applyAlignment="1">
      <alignment/>
    </xf>
    <xf numFmtId="3" fontId="1" fillId="2" borderId="1" xfId="21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1" fillId="2" borderId="12" xfId="21" applyNumberFormat="1" applyFont="1" applyFill="1" applyBorder="1" applyAlignment="1">
      <alignment/>
    </xf>
    <xf numFmtId="3" fontId="1" fillId="2" borderId="8" xfId="21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1" fillId="2" borderId="1" xfId="21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1" fillId="2" borderId="2" xfId="21" applyNumberFormat="1" applyFont="1" applyFill="1" applyBorder="1" applyAlignment="1">
      <alignment/>
    </xf>
    <xf numFmtId="3" fontId="1" fillId="2" borderId="6" xfId="21" applyNumberFormat="1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1" fillId="2" borderId="7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167" fontId="1" fillId="2" borderId="7" xfId="0" applyNumberFormat="1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12" xfId="15" applyNumberFormat="1" applyFont="1" applyFill="1" applyBorder="1" applyAlignment="1">
      <alignment/>
    </xf>
    <xf numFmtId="167" fontId="1" fillId="2" borderId="12" xfId="21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167" fontId="1" fillId="2" borderId="8" xfId="21" applyNumberFormat="1" applyFont="1" applyFill="1" applyBorder="1" applyAlignment="1">
      <alignment/>
    </xf>
    <xf numFmtId="10" fontId="1" fillId="2" borderId="3" xfId="21" applyNumberFormat="1" applyFont="1" applyFill="1" applyBorder="1" applyAlignment="1">
      <alignment/>
    </xf>
    <xf numFmtId="165" fontId="1" fillId="2" borderId="14" xfId="0" applyNumberFormat="1" applyFont="1" applyFill="1" applyBorder="1" applyAlignment="1">
      <alignment/>
    </xf>
    <xf numFmtId="10" fontId="1" fillId="2" borderId="3" xfId="0" applyNumberFormat="1" applyFont="1" applyFill="1" applyBorder="1" applyAlignment="1">
      <alignment/>
    </xf>
    <xf numFmtId="0" fontId="10" fillId="2" borderId="7" xfId="0" applyFont="1" applyFill="1" applyBorder="1" applyAlignment="1">
      <alignment horizontal="center"/>
    </xf>
    <xf numFmtId="167" fontId="10" fillId="2" borderId="12" xfId="21" applyNumberFormat="1" applyFont="1" applyFill="1" applyBorder="1" applyAlignment="1">
      <alignment/>
    </xf>
    <xf numFmtId="167" fontId="10" fillId="2" borderId="8" xfId="21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165" fontId="15" fillId="2" borderId="0" xfId="15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2"/>
  <sheetViews>
    <sheetView zoomScale="80" zoomScaleNormal="80" workbookViewId="0" topLeftCell="N118">
      <selection activeCell="S123" sqref="S123"/>
    </sheetView>
  </sheetViews>
  <sheetFormatPr defaultColWidth="9.140625" defaultRowHeight="12.75"/>
  <cols>
    <col min="2" max="2" width="11.57421875" style="0" customWidth="1"/>
    <col min="3" max="3" width="11.140625" style="0" customWidth="1"/>
    <col min="4" max="4" width="14.140625" style="0" customWidth="1"/>
    <col min="5" max="5" width="13.140625" style="0" customWidth="1"/>
    <col min="6" max="6" width="14.28125" style="0" customWidth="1"/>
    <col min="7" max="7" width="13.57421875" style="0" customWidth="1"/>
    <col min="8" max="8" width="15.7109375" style="0" customWidth="1"/>
    <col min="9" max="9" width="13.28125" style="0" customWidth="1"/>
    <col min="10" max="10" width="14.140625" style="0" customWidth="1"/>
    <col min="11" max="11" width="14.421875" style="0" customWidth="1"/>
    <col min="12" max="12" width="13.8515625" style="0" customWidth="1"/>
    <col min="13" max="13" width="12.8515625" style="0" customWidth="1"/>
    <col min="14" max="14" width="13.8515625" style="0" customWidth="1"/>
    <col min="15" max="15" width="13.140625" style="0" customWidth="1"/>
    <col min="16" max="16" width="15.8515625" style="0" customWidth="1"/>
    <col min="17" max="17" width="14.00390625" style="0" customWidth="1"/>
    <col min="18" max="18" width="13.8515625" style="0" customWidth="1"/>
    <col min="19" max="19" width="11.8515625" style="0" customWidth="1"/>
  </cols>
  <sheetData>
    <row r="1" spans="1:15" ht="23.25">
      <c r="A1" s="6"/>
      <c r="B1" s="226" t="s">
        <v>62</v>
      </c>
      <c r="C1" s="22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"/>
    </row>
    <row r="2" spans="1:15" ht="23.25">
      <c r="A2" s="6"/>
      <c r="B2" s="226" t="s">
        <v>63</v>
      </c>
      <c r="C2" s="22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</row>
    <row r="3" spans="1:15" ht="18">
      <c r="A3" s="6"/>
      <c r="B3" s="225" t="s">
        <v>32</v>
      </c>
      <c r="C3" s="2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</row>
    <row r="4" spans="1:15" ht="12.75">
      <c r="A4" s="6"/>
      <c r="B4" s="65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/>
    </row>
    <row r="5" spans="1:15" ht="12.75">
      <c r="A5" s="6"/>
      <c r="B5" s="65" t="s">
        <v>33</v>
      </c>
      <c r="C5" s="5"/>
      <c r="D5" s="5"/>
      <c r="E5" s="5"/>
      <c r="F5" s="5"/>
      <c r="G5" s="5"/>
      <c r="H5" s="5"/>
      <c r="I5" s="10"/>
      <c r="J5" s="10"/>
      <c r="K5" s="6"/>
      <c r="L5" s="6"/>
      <c r="M5" s="6"/>
      <c r="N5" s="6"/>
      <c r="O5" s="3"/>
    </row>
    <row r="6" spans="1:15" ht="12.75">
      <c r="A6" s="6"/>
      <c r="B6" s="222" t="s">
        <v>104</v>
      </c>
      <c r="C6" s="5"/>
      <c r="D6" s="5"/>
      <c r="E6" s="5"/>
      <c r="F6" s="5"/>
      <c r="G6" s="5"/>
      <c r="H6" s="5"/>
      <c r="I6" s="10"/>
      <c r="J6" s="10"/>
      <c r="K6" s="6"/>
      <c r="L6" s="6"/>
      <c r="M6" s="6"/>
      <c r="N6" s="6"/>
      <c r="O6" s="3"/>
    </row>
    <row r="7" spans="1:15" ht="12.75">
      <c r="A7" s="6"/>
      <c r="B7" s="65" t="s">
        <v>60</v>
      </c>
      <c r="C7" s="5"/>
      <c r="D7" s="36"/>
      <c r="E7" s="56"/>
      <c r="F7" s="57"/>
      <c r="G7" s="11"/>
      <c r="H7" s="58"/>
      <c r="I7" s="59"/>
      <c r="J7" s="60"/>
      <c r="K7" s="6"/>
      <c r="L7" s="61"/>
      <c r="M7" s="6"/>
      <c r="N7" s="6"/>
      <c r="O7" s="3"/>
    </row>
    <row r="8" spans="1:15" ht="12.75">
      <c r="A8" s="6"/>
      <c r="B8" s="65" t="s">
        <v>34</v>
      </c>
      <c r="C8" s="5"/>
      <c r="D8" s="36"/>
      <c r="E8" s="56"/>
      <c r="F8" s="34"/>
      <c r="G8" s="34"/>
      <c r="H8" s="58"/>
      <c r="I8" s="59"/>
      <c r="J8" s="60"/>
      <c r="K8" s="6"/>
      <c r="L8" s="6"/>
      <c r="M8" s="6"/>
      <c r="N8" s="6"/>
      <c r="O8" s="3"/>
    </row>
    <row r="9" spans="1:15" ht="12.75">
      <c r="A9" s="6"/>
      <c r="B9" s="65" t="s">
        <v>36</v>
      </c>
      <c r="C9" s="5"/>
      <c r="D9" s="36"/>
      <c r="E9" s="56"/>
      <c r="F9" s="34"/>
      <c r="G9" s="34"/>
      <c r="H9" s="58"/>
      <c r="I9" s="59"/>
      <c r="J9" s="60"/>
      <c r="K9" s="6"/>
      <c r="L9" s="6"/>
      <c r="M9" s="6"/>
      <c r="N9" s="6"/>
      <c r="O9" s="3"/>
    </row>
    <row r="10" spans="1:15" ht="12.75">
      <c r="A10" s="6"/>
      <c r="B10" s="65" t="s">
        <v>35</v>
      </c>
      <c r="C10" s="5"/>
      <c r="D10" s="36"/>
      <c r="E10" s="56"/>
      <c r="F10" s="57"/>
      <c r="G10" s="34"/>
      <c r="H10" s="58"/>
      <c r="I10" s="59"/>
      <c r="J10" s="60"/>
      <c r="K10" s="6"/>
      <c r="L10" s="6"/>
      <c r="M10" s="6"/>
      <c r="N10" s="6"/>
      <c r="O10" s="3"/>
    </row>
    <row r="11" spans="1:15" ht="12.75">
      <c r="A11" s="6"/>
      <c r="B11" s="65" t="s">
        <v>37</v>
      </c>
      <c r="C11" s="5"/>
      <c r="D11" s="36"/>
      <c r="E11" s="57"/>
      <c r="F11" s="56"/>
      <c r="G11" s="34"/>
      <c r="H11" s="58"/>
      <c r="I11" s="59"/>
      <c r="J11" s="60"/>
      <c r="K11" s="6"/>
      <c r="L11" s="6"/>
      <c r="M11" s="6"/>
      <c r="N11" s="6"/>
      <c r="O11" s="3"/>
    </row>
    <row r="12" spans="1:15" ht="12.75">
      <c r="A12" s="6"/>
      <c r="B12" s="65" t="s">
        <v>38</v>
      </c>
      <c r="C12" s="5"/>
      <c r="D12" s="6"/>
      <c r="E12" s="6"/>
      <c r="F12" s="6"/>
      <c r="G12" s="6"/>
      <c r="H12" s="6"/>
      <c r="I12" s="7"/>
      <c r="J12" s="62"/>
      <c r="K12" s="6"/>
      <c r="L12" s="6"/>
      <c r="M12" s="6"/>
      <c r="N12" s="6"/>
      <c r="O12" s="3"/>
    </row>
    <row r="13" spans="1:15" ht="12.75">
      <c r="A13" s="6"/>
      <c r="B13" s="65" t="s">
        <v>39</v>
      </c>
      <c r="C13" s="5"/>
      <c r="D13" s="6"/>
      <c r="E13" s="6"/>
      <c r="F13" s="6"/>
      <c r="G13" s="6"/>
      <c r="H13" s="6"/>
      <c r="I13" s="6"/>
      <c r="J13" s="7"/>
      <c r="K13" s="11"/>
      <c r="L13" s="6"/>
      <c r="M13" s="6"/>
      <c r="N13" s="6"/>
      <c r="O13" s="3"/>
    </row>
    <row r="14" spans="1:15" ht="18">
      <c r="A14" s="6"/>
      <c r="B14" s="65" t="s">
        <v>43</v>
      </c>
      <c r="C14" s="6"/>
      <c r="D14" s="2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5" t="s">
        <v>40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5" t="s">
        <v>41</v>
      </c>
      <c r="C16" s="6"/>
      <c r="D16" s="28"/>
      <c r="E16" s="16"/>
      <c r="F16" s="6"/>
      <c r="G16" s="6"/>
      <c r="H16" s="29"/>
      <c r="I16" s="29"/>
      <c r="J16" s="16"/>
      <c r="K16" s="6"/>
      <c r="L16" s="10"/>
      <c r="M16" s="10"/>
      <c r="N16" s="10"/>
      <c r="O16" s="6"/>
    </row>
    <row r="17" spans="1:15" ht="12.75">
      <c r="A17" s="6"/>
      <c r="B17" s="65" t="s">
        <v>50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6"/>
    </row>
    <row r="18" spans="1:15" ht="12.75">
      <c r="A18" s="6"/>
      <c r="B18" s="80" t="s">
        <v>51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6"/>
    </row>
    <row r="19" spans="1:15" ht="12.75">
      <c r="A19" s="6"/>
      <c r="B19" s="222" t="s">
        <v>52</v>
      </c>
      <c r="C19" s="16"/>
      <c r="D19" s="6"/>
      <c r="E19" s="6"/>
      <c r="F19" s="29"/>
      <c r="G19" s="29"/>
      <c r="H19" s="29"/>
      <c r="I19" s="16"/>
      <c r="J19" s="6"/>
      <c r="K19" s="10"/>
      <c r="L19" s="10"/>
      <c r="M19" s="10"/>
      <c r="N19" s="7"/>
      <c r="O19" s="6"/>
    </row>
    <row r="20" spans="1:15" ht="12.75">
      <c r="A20" s="6"/>
      <c r="B20" s="223" t="s">
        <v>103</v>
      </c>
      <c r="C20" s="16"/>
      <c r="D20" s="6"/>
      <c r="E20" s="6"/>
      <c r="F20" s="22"/>
      <c r="G20" s="22"/>
      <c r="H20" s="22"/>
      <c r="I20" s="16"/>
      <c r="J20" s="6"/>
      <c r="K20" s="22"/>
      <c r="L20" s="19"/>
      <c r="M20" s="7"/>
      <c r="N20" s="6"/>
      <c r="O20" s="6"/>
    </row>
    <row r="21" spans="1:15" ht="12.75">
      <c r="A21" s="6"/>
      <c r="B21" s="66" t="s">
        <v>88</v>
      </c>
      <c r="C21" s="16"/>
      <c r="D21" s="6"/>
      <c r="E21" s="6"/>
      <c r="F21" s="22"/>
      <c r="G21" s="22"/>
      <c r="H21" s="22"/>
      <c r="I21" s="16"/>
      <c r="J21" s="6"/>
      <c r="K21" s="28"/>
      <c r="L21" s="63"/>
      <c r="M21" s="7"/>
      <c r="N21" s="6"/>
      <c r="O21" s="3"/>
    </row>
    <row r="22" spans="1:15" ht="12.75">
      <c r="A22" s="6"/>
      <c r="B22" s="65" t="s">
        <v>61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</row>
    <row r="23" spans="1:15" ht="12.75">
      <c r="A23" s="6"/>
      <c r="B23" s="6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</row>
    <row r="24" spans="1:15" ht="12.75">
      <c r="A24" s="6"/>
      <c r="B24" s="112" t="s">
        <v>107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"/>
    </row>
    <row r="25" spans="1:15" ht="12.75">
      <c r="A25" s="6"/>
      <c r="B25" s="112" t="s">
        <v>108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"/>
    </row>
    <row r="26" spans="1:15" ht="12.75">
      <c r="A26" s="6"/>
      <c r="B26" s="112" t="s">
        <v>109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"/>
    </row>
    <row r="27" spans="1:15" ht="15">
      <c r="A27" s="6"/>
      <c r="B27" s="221" t="s">
        <v>105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"/>
    </row>
    <row r="28" ht="15">
      <c r="B28" s="221" t="s">
        <v>106</v>
      </c>
    </row>
    <row r="29" spans="1:20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8">
      <c r="A30" s="18" t="s">
        <v>27</v>
      </c>
      <c r="B30" s="18" t="s">
        <v>13</v>
      </c>
      <c r="C30" s="18" t="s">
        <v>47</v>
      </c>
      <c r="D30" s="3"/>
      <c r="E30" s="3"/>
      <c r="F30" s="3"/>
      <c r="G30" s="3"/>
      <c r="H30" s="3"/>
      <c r="I30" s="3"/>
      <c r="J30" s="3"/>
      <c r="K30" s="6"/>
      <c r="L30" s="3"/>
      <c r="M30" s="3"/>
      <c r="N30" s="3"/>
      <c r="O30" s="3"/>
      <c r="P30" s="3"/>
      <c r="Q30" s="3"/>
      <c r="R30" s="3"/>
      <c r="S30" s="3"/>
      <c r="T30" s="3"/>
    </row>
    <row r="31" spans="1:20" ht="18">
      <c r="A31" s="18"/>
      <c r="B31" s="18" t="s">
        <v>84</v>
      </c>
      <c r="C31" s="18"/>
      <c r="D31" s="3"/>
      <c r="E31" s="3"/>
      <c r="F31" s="3"/>
      <c r="G31" s="3"/>
      <c r="H31" s="150">
        <v>193000</v>
      </c>
      <c r="I31" s="3"/>
      <c r="J31" s="3"/>
      <c r="K31" s="6"/>
      <c r="L31" s="3"/>
      <c r="M31" s="3"/>
      <c r="N31" s="3"/>
      <c r="O31" s="3"/>
      <c r="P31" s="3"/>
      <c r="Q31" s="3"/>
      <c r="R31" s="3"/>
      <c r="S31" s="3"/>
      <c r="T31" s="3"/>
    </row>
    <row r="32" spans="1:20" ht="18">
      <c r="A32" s="3"/>
      <c r="B32" s="18" t="s">
        <v>19</v>
      </c>
      <c r="C32" s="18"/>
      <c r="D32" s="3"/>
      <c r="E32" s="3"/>
      <c r="F32" s="3"/>
      <c r="G32" s="3"/>
      <c r="H32" s="151">
        <f>H31*0.925</f>
        <v>178525</v>
      </c>
      <c r="I32" s="3"/>
      <c r="J32" s="3"/>
      <c r="K32" s="6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3"/>
      <c r="B33" s="4"/>
      <c r="C33" s="4"/>
      <c r="D33" s="4"/>
      <c r="E33" s="6"/>
      <c r="F33" s="4"/>
      <c r="G33" s="4"/>
      <c r="H33" s="4"/>
      <c r="I33" s="4"/>
      <c r="J33" s="4"/>
      <c r="K33" s="6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3"/>
      <c r="B34" s="12" t="s">
        <v>1</v>
      </c>
      <c r="C34" s="2" t="s">
        <v>16</v>
      </c>
      <c r="D34" s="5" t="s">
        <v>1</v>
      </c>
      <c r="E34" s="12" t="s">
        <v>1</v>
      </c>
      <c r="F34" s="42" t="s">
        <v>20</v>
      </c>
      <c r="G34" s="1" t="s">
        <v>20</v>
      </c>
      <c r="H34" s="1" t="s">
        <v>44</v>
      </c>
      <c r="I34" s="1" t="s">
        <v>44</v>
      </c>
      <c r="J34" s="32" t="s">
        <v>45</v>
      </c>
      <c r="K34" s="32" t="s">
        <v>45</v>
      </c>
      <c r="L34" s="3"/>
      <c r="T34" s="3"/>
    </row>
    <row r="35" spans="1:20" ht="12.75">
      <c r="A35" s="3"/>
      <c r="B35" s="2"/>
      <c r="C35" s="2" t="s">
        <v>1</v>
      </c>
      <c r="D35" s="5" t="s">
        <v>22</v>
      </c>
      <c r="E35" s="67" t="s">
        <v>0</v>
      </c>
      <c r="F35" s="67" t="s">
        <v>2</v>
      </c>
      <c r="G35" s="2" t="s">
        <v>0</v>
      </c>
      <c r="H35" s="1" t="s">
        <v>8</v>
      </c>
      <c r="I35" s="2" t="s">
        <v>9</v>
      </c>
      <c r="J35" s="14" t="s">
        <v>11</v>
      </c>
      <c r="K35" s="23" t="s">
        <v>12</v>
      </c>
      <c r="L35" s="3"/>
      <c r="T35" s="3"/>
    </row>
    <row r="36" spans="1:20" ht="12.75">
      <c r="A36" s="3"/>
      <c r="B36" s="32" t="s">
        <v>5</v>
      </c>
      <c r="C36" s="12"/>
      <c r="D36" s="81">
        <v>0.47</v>
      </c>
      <c r="E36" s="82">
        <f>D36*$H$32</f>
        <v>83906.75</v>
      </c>
      <c r="F36" s="83"/>
      <c r="G36" s="84"/>
      <c r="H36" s="83"/>
      <c r="I36" s="85"/>
      <c r="J36" s="179"/>
      <c r="K36" s="180"/>
      <c r="L36" s="3"/>
      <c r="T36" s="3"/>
    </row>
    <row r="37" spans="1:20" ht="12.75">
      <c r="A37" s="3"/>
      <c r="B37" s="13"/>
      <c r="C37" s="2" t="s">
        <v>17</v>
      </c>
      <c r="D37" s="87"/>
      <c r="E37" s="2"/>
      <c r="F37" s="88">
        <v>0.5</v>
      </c>
      <c r="G37" s="89">
        <f>D36*F37*$H$32</f>
        <v>41953.375</v>
      </c>
      <c r="H37" s="88">
        <v>0.8830179884310257</v>
      </c>
      <c r="I37" s="90">
        <f aca="true" t="shared" si="0" ref="I37:I44">1-H37</f>
        <v>0.11698201156897425</v>
      </c>
      <c r="J37" s="91">
        <f>H37*G37</f>
        <v>37045.584800392484</v>
      </c>
      <c r="K37" s="181">
        <f>I37*G37</f>
        <v>4907.790199607515</v>
      </c>
      <c r="L37" s="3"/>
      <c r="T37" s="3"/>
    </row>
    <row r="38" spans="1:20" ht="12.75">
      <c r="A38" s="3"/>
      <c r="B38" s="2"/>
      <c r="C38" s="2" t="s">
        <v>18</v>
      </c>
      <c r="D38" s="88"/>
      <c r="E38" s="2"/>
      <c r="F38" s="88">
        <v>0.5</v>
      </c>
      <c r="G38" s="89">
        <f>D36*F38*$H$32</f>
        <v>41953.375</v>
      </c>
      <c r="H38" s="88">
        <v>0.6543499862946875</v>
      </c>
      <c r="I38" s="90">
        <f t="shared" si="0"/>
        <v>0.34565001370531245</v>
      </c>
      <c r="J38" s="91">
        <f>H38*G38</f>
        <v>27452.190356265888</v>
      </c>
      <c r="K38" s="181">
        <f>I38*G38</f>
        <v>14501.184643734114</v>
      </c>
      <c r="L38" s="3"/>
      <c r="T38" s="3"/>
    </row>
    <row r="39" spans="1:20" ht="12.75">
      <c r="A39" s="3"/>
      <c r="B39" s="13" t="s">
        <v>7</v>
      </c>
      <c r="C39" s="2"/>
      <c r="D39" s="87">
        <v>0.02</v>
      </c>
      <c r="E39" s="89">
        <f>D39*$H$32</f>
        <v>3570.5</v>
      </c>
      <c r="F39" s="88">
        <v>1</v>
      </c>
      <c r="G39" s="89">
        <f>D39*F39*$H$32</f>
        <v>3570.5</v>
      </c>
      <c r="H39" s="92">
        <v>1</v>
      </c>
      <c r="I39" s="90">
        <f t="shared" si="0"/>
        <v>0</v>
      </c>
      <c r="J39" s="91">
        <f>H39*G39</f>
        <v>3570.5</v>
      </c>
      <c r="K39" s="181">
        <f>I39*G39</f>
        <v>0</v>
      </c>
      <c r="L39" s="3"/>
      <c r="T39" s="3"/>
    </row>
    <row r="40" spans="1:20" ht="12.75">
      <c r="A40" s="3"/>
      <c r="B40" s="13" t="s">
        <v>21</v>
      </c>
      <c r="C40" s="2"/>
      <c r="D40" s="87">
        <v>0.51</v>
      </c>
      <c r="E40" s="89">
        <f>D40*$H$32</f>
        <v>91047.75</v>
      </c>
      <c r="F40" s="88"/>
      <c r="G40" s="88"/>
      <c r="H40" s="88"/>
      <c r="I40" s="90"/>
      <c r="J40" s="182"/>
      <c r="K40" s="183"/>
      <c r="L40" s="3"/>
      <c r="T40" s="3"/>
    </row>
    <row r="41" spans="1:20" ht="12.75">
      <c r="A41" s="3"/>
      <c r="B41" s="13"/>
      <c r="C41" s="2" t="s">
        <v>23</v>
      </c>
      <c r="D41" s="87"/>
      <c r="E41" s="2"/>
      <c r="F41" s="88">
        <v>0.8</v>
      </c>
      <c r="G41" s="89">
        <f>D40*F41*$H$32</f>
        <v>72838.20000000001</v>
      </c>
      <c r="H41" s="88">
        <v>0.25897273619152056</v>
      </c>
      <c r="I41" s="90">
        <f t="shared" si="0"/>
        <v>0.7410272638084794</v>
      </c>
      <c r="J41" s="91">
        <f>H41*G41</f>
        <v>18863.107953265215</v>
      </c>
      <c r="K41" s="181">
        <f>I41*G41</f>
        <v>53975.09204673479</v>
      </c>
      <c r="L41" s="3"/>
      <c r="T41" s="3"/>
    </row>
    <row r="42" spans="1:20" ht="12.75">
      <c r="A42" s="3"/>
      <c r="B42" s="2"/>
      <c r="C42" s="2" t="s">
        <v>24</v>
      </c>
      <c r="D42" s="2"/>
      <c r="E42" s="2"/>
      <c r="F42" s="88">
        <v>0.003</v>
      </c>
      <c r="G42" s="89">
        <f>D40*F42*$H$32</f>
        <v>273.14325</v>
      </c>
      <c r="H42" s="92">
        <v>0.5213589647886334</v>
      </c>
      <c r="I42" s="90">
        <f t="shared" si="0"/>
        <v>0.4786410352113666</v>
      </c>
      <c r="J42" s="91">
        <f>H42*G42</f>
        <v>142.4056820590029</v>
      </c>
      <c r="K42" s="181">
        <f>I42*G42</f>
        <v>130.7375679409971</v>
      </c>
      <c r="L42" s="3"/>
      <c r="T42" s="3"/>
    </row>
    <row r="43" spans="1:20" ht="12.75">
      <c r="A43" s="3"/>
      <c r="B43" s="2"/>
      <c r="C43" s="2" t="s">
        <v>6</v>
      </c>
      <c r="D43" s="2"/>
      <c r="E43" s="2"/>
      <c r="F43" s="88">
        <v>0.183</v>
      </c>
      <c r="G43" s="89">
        <f>D40*F43*$H$32</f>
        <v>16661.73825</v>
      </c>
      <c r="H43" s="88">
        <v>0.7995236278397242</v>
      </c>
      <c r="I43" s="90">
        <f t="shared" si="0"/>
        <v>0.2004763721602758</v>
      </c>
      <c r="J43" s="91">
        <f>H43*G43</f>
        <v>13321.453411755896</v>
      </c>
      <c r="K43" s="181">
        <f>I43*G43</f>
        <v>3340.284838244102</v>
      </c>
      <c r="L43" s="3"/>
      <c r="T43" s="3"/>
    </row>
    <row r="44" spans="1:20" ht="12.75">
      <c r="A44" s="3"/>
      <c r="B44" s="67"/>
      <c r="C44" s="67" t="s">
        <v>25</v>
      </c>
      <c r="D44" s="67"/>
      <c r="E44" s="67"/>
      <c r="F44" s="93">
        <v>0.014</v>
      </c>
      <c r="G44" s="89">
        <f>D40*F44*$H$32</f>
        <v>1274.6685</v>
      </c>
      <c r="H44" s="92">
        <v>1</v>
      </c>
      <c r="I44" s="94">
        <f t="shared" si="0"/>
        <v>0</v>
      </c>
      <c r="J44" s="95">
        <f>H44*G44</f>
        <v>1274.6685</v>
      </c>
      <c r="K44" s="184">
        <f>I44*G44</f>
        <v>0</v>
      </c>
      <c r="L44" s="3"/>
      <c r="T44" s="3"/>
    </row>
    <row r="45" spans="1:20" ht="12.75">
      <c r="A45" s="3"/>
      <c r="B45" s="39" t="s">
        <v>4</v>
      </c>
      <c r="C45" s="40"/>
      <c r="D45" s="40"/>
      <c r="E45" s="96">
        <f>SUM(E36:E44)</f>
        <v>178525</v>
      </c>
      <c r="F45" s="97"/>
      <c r="G45" s="96">
        <f>SUM(G36:G44)</f>
        <v>178525</v>
      </c>
      <c r="H45" s="97"/>
      <c r="I45" s="40"/>
      <c r="J45" s="98">
        <f>SUM(J36:J44)</f>
        <v>101669.9107037385</v>
      </c>
      <c r="K45" s="99">
        <f>SUM(K36:K44)</f>
        <v>76855.08929626152</v>
      </c>
      <c r="L45" s="3"/>
      <c r="T45" s="3"/>
    </row>
    <row r="46" spans="1:20" ht="12.75">
      <c r="A46" s="3"/>
      <c r="B46" s="39" t="s">
        <v>64</v>
      </c>
      <c r="C46" s="40" t="s">
        <v>23</v>
      </c>
      <c r="D46" s="38">
        <v>0.075</v>
      </c>
      <c r="E46" s="118">
        <f>D46*H31</f>
        <v>14475</v>
      </c>
      <c r="F46" s="114"/>
      <c r="G46" s="118">
        <f>E46</f>
        <v>14475</v>
      </c>
      <c r="H46" s="38">
        <v>0.21309573957162206</v>
      </c>
      <c r="I46" s="115">
        <f>1-H46</f>
        <v>0.7869042604283779</v>
      </c>
      <c r="J46" s="116">
        <f>H46*G46</f>
        <v>3084.5608302992296</v>
      </c>
      <c r="K46" s="185">
        <f>I46*G46</f>
        <v>11390.43916970077</v>
      </c>
      <c r="L46" s="3"/>
      <c r="T46" s="3"/>
    </row>
    <row r="47" spans="1:20" ht="18">
      <c r="A47" s="3"/>
      <c r="B47" s="3"/>
      <c r="C47" s="6"/>
      <c r="D47" s="27"/>
      <c r="E47" s="6"/>
      <c r="F47" s="6"/>
      <c r="G47" s="6"/>
      <c r="H47" s="6"/>
      <c r="I47" s="6" t="s">
        <v>65</v>
      </c>
      <c r="J47" s="186">
        <f>J45+J46</f>
        <v>104754.47153403773</v>
      </c>
      <c r="K47" s="186">
        <f>K45+K46</f>
        <v>88245.52846596228</v>
      </c>
      <c r="L47" s="3"/>
      <c r="T47" s="3"/>
    </row>
    <row r="48" spans="1:20" ht="18">
      <c r="A48" s="3"/>
      <c r="B48" s="3"/>
      <c r="C48" s="4"/>
      <c r="D48" s="27"/>
      <c r="E48" s="6"/>
      <c r="F48" s="6"/>
      <c r="G48" s="6"/>
      <c r="H48" s="6"/>
      <c r="I48" s="6"/>
      <c r="J48" s="117"/>
      <c r="K48" s="117"/>
      <c r="L48" s="28"/>
      <c r="M48" s="132"/>
      <c r="N48" s="28"/>
      <c r="O48" s="132"/>
      <c r="P48" s="28"/>
      <c r="Q48" s="132"/>
      <c r="R48" s="28"/>
      <c r="S48" s="132"/>
      <c r="T48" s="3"/>
    </row>
    <row r="49" spans="1:20" ht="12.75">
      <c r="A49" s="3"/>
      <c r="B49" s="12" t="s">
        <v>1</v>
      </c>
      <c r="C49" s="2" t="s">
        <v>16</v>
      </c>
      <c r="D49" s="32" t="s">
        <v>45</v>
      </c>
      <c r="E49" s="32" t="s">
        <v>45</v>
      </c>
      <c r="F49" s="32" t="s">
        <v>45</v>
      </c>
      <c r="G49" s="32" t="s">
        <v>45</v>
      </c>
      <c r="H49" s="32" t="s">
        <v>45</v>
      </c>
      <c r="I49" s="32" t="s">
        <v>45</v>
      </c>
      <c r="J49" s="32" t="s">
        <v>45</v>
      </c>
      <c r="K49" s="32" t="s">
        <v>45</v>
      </c>
      <c r="L49" s="28"/>
      <c r="M49" s="132"/>
      <c r="N49" s="28"/>
      <c r="O49" s="132"/>
      <c r="P49" s="28"/>
      <c r="Q49" s="132"/>
      <c r="R49" s="28"/>
      <c r="S49" s="132"/>
      <c r="T49" s="3"/>
    </row>
    <row r="50" spans="1:20" ht="12.75">
      <c r="A50" s="3"/>
      <c r="B50" s="2"/>
      <c r="C50" s="2" t="s">
        <v>1</v>
      </c>
      <c r="D50" s="14" t="s">
        <v>66</v>
      </c>
      <c r="E50" s="14" t="s">
        <v>67</v>
      </c>
      <c r="F50" s="14" t="s">
        <v>70</v>
      </c>
      <c r="G50" s="14" t="s">
        <v>71</v>
      </c>
      <c r="H50" s="14" t="s">
        <v>74</v>
      </c>
      <c r="I50" s="14" t="s">
        <v>75</v>
      </c>
      <c r="J50" s="14" t="s">
        <v>79</v>
      </c>
      <c r="K50" s="14" t="s">
        <v>80</v>
      </c>
      <c r="L50" s="28"/>
      <c r="M50" s="132"/>
      <c r="N50" s="28"/>
      <c r="O50" s="132"/>
      <c r="P50" s="28"/>
      <c r="Q50" s="132"/>
      <c r="R50" s="28"/>
      <c r="S50" s="132"/>
      <c r="T50" s="3"/>
    </row>
    <row r="51" spans="1:20" ht="12.75">
      <c r="A51" s="3"/>
      <c r="B51" s="32" t="s">
        <v>5</v>
      </c>
      <c r="C51" s="12"/>
      <c r="D51" s="121"/>
      <c r="E51" s="121"/>
      <c r="F51" s="121"/>
      <c r="G51" s="121"/>
      <c r="H51" s="121"/>
      <c r="I51" s="121"/>
      <c r="J51" s="121"/>
      <c r="K51" s="121"/>
      <c r="L51" s="28"/>
      <c r="M51" s="132"/>
      <c r="N51" s="28"/>
      <c r="O51" s="132"/>
      <c r="P51" s="28"/>
      <c r="Q51" s="132"/>
      <c r="R51" s="28"/>
      <c r="S51" s="132"/>
      <c r="T51" s="3"/>
    </row>
    <row r="52" spans="1:20" ht="12.75">
      <c r="A52" s="3"/>
      <c r="B52" s="13"/>
      <c r="C52" s="2" t="s">
        <v>17</v>
      </c>
      <c r="D52" s="121">
        <f>J37*D67*0.66</f>
        <v>607.4757353621044</v>
      </c>
      <c r="E52" s="121">
        <f>K37*E67*0.66</f>
        <v>51.68915809066374</v>
      </c>
      <c r="F52" s="121">
        <f>J37*F67</f>
        <v>2034.1311605732008</v>
      </c>
      <c r="G52" s="121">
        <f>K37*G67</f>
        <v>241.1987622356611</v>
      </c>
      <c r="H52" s="121">
        <f>J37*H67</f>
        <v>510.5076195390015</v>
      </c>
      <c r="I52" s="121">
        <f>K37*I67</f>
        <v>272.0936511662835</v>
      </c>
      <c r="J52" s="121">
        <f>J37*J67</f>
        <v>72021.72386083493</v>
      </c>
      <c r="K52" s="121">
        <f>K37*K67</f>
        <v>10028.67088663907</v>
      </c>
      <c r="L52" s="28"/>
      <c r="M52" s="132"/>
      <c r="N52" s="28"/>
      <c r="O52" s="132"/>
      <c r="P52" s="28"/>
      <c r="Q52" s="132"/>
      <c r="R52" s="28"/>
      <c r="S52" s="132"/>
      <c r="T52" s="3"/>
    </row>
    <row r="53" spans="1:20" ht="12.75">
      <c r="A53" s="3"/>
      <c r="B53" s="2"/>
      <c r="C53" s="2" t="s">
        <v>18</v>
      </c>
      <c r="D53" s="121">
        <f>J38*D68*0.66</f>
        <v>413.2977820105811</v>
      </c>
      <c r="E53" s="121">
        <f>K38*E68*0.66</f>
        <v>217.52005829150878</v>
      </c>
      <c r="F53" s="121">
        <f>J38*F68</f>
        <v>1739.5318584698566</v>
      </c>
      <c r="G53" s="121">
        <f>K38*G68</f>
        <v>1897.173980243976</v>
      </c>
      <c r="H53" s="121">
        <f>J38*H68</f>
        <v>1074.0311960663344</v>
      </c>
      <c r="I53" s="121">
        <f>K38*I68</f>
        <v>4156.255349093478</v>
      </c>
      <c r="J53" s="121">
        <f>J38*J68</f>
        <v>164564.68372994533</v>
      </c>
      <c r="K53" s="121">
        <f>K38*K68</f>
        <v>237971.05639592232</v>
      </c>
      <c r="L53" s="28"/>
      <c r="M53" s="132"/>
      <c r="N53" s="28"/>
      <c r="O53" s="132"/>
      <c r="P53" s="28"/>
      <c r="Q53" s="132"/>
      <c r="R53" s="28"/>
      <c r="S53" s="132"/>
      <c r="T53" s="3"/>
    </row>
    <row r="54" spans="1:20" ht="12.75">
      <c r="A54" s="3"/>
      <c r="B54" s="13" t="s">
        <v>7</v>
      </c>
      <c r="C54" s="2"/>
      <c r="D54" s="121"/>
      <c r="E54" s="121"/>
      <c r="F54" s="121"/>
      <c r="G54" s="121"/>
      <c r="H54" s="121"/>
      <c r="I54" s="121"/>
      <c r="J54" s="121"/>
      <c r="K54" s="121"/>
      <c r="L54" s="28"/>
      <c r="M54" s="132"/>
      <c r="N54" s="28"/>
      <c r="O54" s="132"/>
      <c r="P54" s="28"/>
      <c r="Q54" s="132"/>
      <c r="R54" s="28"/>
      <c r="S54" s="132"/>
      <c r="T54" s="3"/>
    </row>
    <row r="55" spans="1:20" ht="12.75">
      <c r="A55" s="3"/>
      <c r="B55" s="13" t="s">
        <v>21</v>
      </c>
      <c r="C55" s="2"/>
      <c r="D55" s="121"/>
      <c r="E55" s="121"/>
      <c r="F55" s="121"/>
      <c r="G55" s="121"/>
      <c r="H55" s="121"/>
      <c r="I55" s="121"/>
      <c r="J55" s="121"/>
      <c r="K55" s="121"/>
      <c r="L55" s="28"/>
      <c r="M55" s="132"/>
      <c r="N55" s="28"/>
      <c r="O55" s="132"/>
      <c r="P55" s="28"/>
      <c r="Q55" s="132"/>
      <c r="R55" s="28"/>
      <c r="S55" s="132"/>
      <c r="T55" s="3"/>
    </row>
    <row r="56" spans="1:20" ht="12.75">
      <c r="A56" s="3"/>
      <c r="B56" s="13"/>
      <c r="C56" s="2" t="s">
        <v>23</v>
      </c>
      <c r="D56" s="121">
        <f>J41*D71*0.11</f>
        <v>165.6380233250268</v>
      </c>
      <c r="E56" s="121">
        <f>K41*E71*0.11</f>
        <v>360.4808493003993</v>
      </c>
      <c r="F56" s="121">
        <f aca="true" t="shared" si="1" ref="F56:G58">J41*F71</f>
        <v>6.494298912181174</v>
      </c>
      <c r="G56" s="121">
        <f t="shared" si="1"/>
        <v>93.69012589112603</v>
      </c>
      <c r="H56" s="121">
        <f aca="true" t="shared" si="2" ref="H56:I58">J41*H71</f>
        <v>522.9056990698389</v>
      </c>
      <c r="I56" s="121">
        <f t="shared" si="2"/>
        <v>5177.435845445284</v>
      </c>
      <c r="J56" s="121">
        <f aca="true" t="shared" si="3" ref="J56:K58">J41*J71</f>
        <v>10069.111874881177</v>
      </c>
      <c r="K56" s="121">
        <f t="shared" si="3"/>
        <v>94870.64067232636</v>
      </c>
      <c r="L56" s="28"/>
      <c r="M56" s="132"/>
      <c r="N56" s="28"/>
      <c r="O56" s="132"/>
      <c r="P56" s="28"/>
      <c r="Q56" s="132"/>
      <c r="R56" s="28"/>
      <c r="S56" s="132"/>
      <c r="T56" s="3"/>
    </row>
    <row r="57" spans="1:20" ht="12.75">
      <c r="A57" s="3"/>
      <c r="B57" s="2"/>
      <c r="C57" s="2" t="s">
        <v>24</v>
      </c>
      <c r="D57" s="121">
        <f>J42*D72*0.11</f>
        <v>79.2917306317916</v>
      </c>
      <c r="E57" s="121">
        <f>K42*E72*0.11</f>
        <v>67.8840340685971</v>
      </c>
      <c r="F57" s="121">
        <f t="shared" si="1"/>
        <v>0</v>
      </c>
      <c r="G57" s="121">
        <f t="shared" si="1"/>
        <v>0</v>
      </c>
      <c r="H57" s="121">
        <f t="shared" si="2"/>
        <v>70.2338253885088</v>
      </c>
      <c r="I57" s="121">
        <f t="shared" si="2"/>
        <v>27.449417939572065</v>
      </c>
      <c r="J57" s="121">
        <f t="shared" si="3"/>
        <v>3.3058739554263177</v>
      </c>
      <c r="K57" s="121">
        <f t="shared" si="3"/>
        <v>8.531287626906627</v>
      </c>
      <c r="L57" s="28"/>
      <c r="M57" s="132"/>
      <c r="N57" s="28"/>
      <c r="O57" s="132"/>
      <c r="P57" s="28"/>
      <c r="Q57" s="132"/>
      <c r="R57" s="28"/>
      <c r="S57" s="132"/>
      <c r="T57" s="3"/>
    </row>
    <row r="58" spans="1:20" ht="12.75">
      <c r="A58" s="3"/>
      <c r="B58" s="2"/>
      <c r="C58" s="2" t="s">
        <v>6</v>
      </c>
      <c r="D58" s="121">
        <f>J43*D73*0.09</f>
        <v>7.886150729792059</v>
      </c>
      <c r="E58" s="121">
        <f>K43*E73*0.09</f>
        <v>0.47267483922466336</v>
      </c>
      <c r="F58" s="121">
        <f t="shared" si="1"/>
        <v>1.4892093969945641</v>
      </c>
      <c r="G58" s="121">
        <f t="shared" si="1"/>
        <v>0</v>
      </c>
      <c r="H58" s="121">
        <f t="shared" si="2"/>
        <v>9153.790414929352</v>
      </c>
      <c r="I58" s="121">
        <f t="shared" si="2"/>
        <v>44062.47447267766</v>
      </c>
      <c r="J58" s="121">
        <f t="shared" si="3"/>
        <v>128170.68315617737</v>
      </c>
      <c r="K58" s="121">
        <f t="shared" si="3"/>
        <v>268478.69095555187</v>
      </c>
      <c r="L58" s="28"/>
      <c r="M58" s="132"/>
      <c r="N58" s="28"/>
      <c r="O58" s="132"/>
      <c r="P58" s="28"/>
      <c r="Q58" s="132"/>
      <c r="R58" s="28"/>
      <c r="S58" s="132"/>
      <c r="T58" s="3"/>
    </row>
    <row r="59" spans="1:20" ht="12.75">
      <c r="A59" s="3"/>
      <c r="B59" s="67"/>
      <c r="C59" s="67" t="s">
        <v>25</v>
      </c>
      <c r="D59" s="121"/>
      <c r="E59" s="121"/>
      <c r="F59" s="121"/>
      <c r="G59" s="121"/>
      <c r="H59" s="121"/>
      <c r="I59" s="121"/>
      <c r="J59" s="121"/>
      <c r="K59" s="131"/>
      <c r="L59" s="28"/>
      <c r="M59" s="132"/>
      <c r="N59" s="28"/>
      <c r="O59" s="132"/>
      <c r="P59" s="28"/>
      <c r="Q59" s="132"/>
      <c r="R59" s="28"/>
      <c r="S59" s="132"/>
      <c r="T59" s="3"/>
    </row>
    <row r="60" spans="1:23" ht="12.75">
      <c r="A60" s="3"/>
      <c r="B60" s="39" t="s">
        <v>4</v>
      </c>
      <c r="C60" s="40"/>
      <c r="D60" s="130">
        <f aca="true" t="shared" si="4" ref="D60:K60">SUM(D51:D59)</f>
        <v>1273.5894220592959</v>
      </c>
      <c r="E60" s="130">
        <f t="shared" si="4"/>
        <v>698.0467745903935</v>
      </c>
      <c r="F60" s="130">
        <f t="shared" si="4"/>
        <v>3781.646527352233</v>
      </c>
      <c r="G60" s="130">
        <f t="shared" si="4"/>
        <v>2232.062868370763</v>
      </c>
      <c r="H60" s="130">
        <f t="shared" si="4"/>
        <v>11331.468754993035</v>
      </c>
      <c r="I60" s="130">
        <f t="shared" si="4"/>
        <v>53695.70873632228</v>
      </c>
      <c r="J60" s="130">
        <f t="shared" si="4"/>
        <v>374829.50849579426</v>
      </c>
      <c r="K60" s="45">
        <f t="shared" si="4"/>
        <v>611357.5901980666</v>
      </c>
      <c r="L60" s="3"/>
      <c r="M60" s="3"/>
      <c r="N60" s="3"/>
      <c r="O60" s="3"/>
      <c r="P60" s="3"/>
      <c r="Q60" s="3"/>
      <c r="R60" s="3"/>
      <c r="S60" s="3"/>
      <c r="T60" s="3"/>
      <c r="W60" s="74"/>
    </row>
    <row r="61" spans="1:23" ht="12.75">
      <c r="A61" s="3"/>
      <c r="B61" s="39" t="s">
        <v>64</v>
      </c>
      <c r="C61" s="40" t="s">
        <v>23</v>
      </c>
      <c r="D61" s="133"/>
      <c r="E61" s="8"/>
      <c r="F61" s="133"/>
      <c r="G61" s="8"/>
      <c r="H61" s="133"/>
      <c r="I61" s="8"/>
      <c r="J61" s="133"/>
      <c r="K61" s="8"/>
      <c r="L61" s="3"/>
      <c r="M61" s="37"/>
      <c r="N61" s="3"/>
      <c r="O61" s="3"/>
      <c r="P61" s="3"/>
      <c r="Q61" s="3"/>
      <c r="R61" s="3"/>
      <c r="S61" s="3"/>
      <c r="T61" s="3"/>
      <c r="W61" s="74"/>
    </row>
    <row r="62" spans="1:23" ht="18">
      <c r="A62" s="3"/>
      <c r="B62" s="18"/>
      <c r="C62" s="3"/>
      <c r="D62" s="30" t="s">
        <v>68</v>
      </c>
      <c r="E62" s="134">
        <f>SUM(D60:E60)</f>
        <v>1971.6361966496893</v>
      </c>
      <c r="F62" s="30" t="s">
        <v>72</v>
      </c>
      <c r="G62" s="134">
        <f>SUM(F60:G60)</f>
        <v>6013.709395722996</v>
      </c>
      <c r="H62" s="30" t="s">
        <v>76</v>
      </c>
      <c r="I62" s="134">
        <f>SUM(H60:I60)</f>
        <v>65027.17749131532</v>
      </c>
      <c r="J62" s="30" t="s">
        <v>81</v>
      </c>
      <c r="K62" s="134">
        <f>SUM(J60:K60)</f>
        <v>986187.0986938608</v>
      </c>
      <c r="L62" s="3"/>
      <c r="M62" s="3"/>
      <c r="N62" s="7"/>
      <c r="O62" s="3"/>
      <c r="P62" s="3"/>
      <c r="Q62" s="3"/>
      <c r="R62" s="3"/>
      <c r="S62" s="3"/>
      <c r="T62" s="3"/>
      <c r="W62" s="74"/>
    </row>
    <row r="63" spans="1:23" ht="12.75">
      <c r="A63" s="3"/>
      <c r="B63" s="3"/>
      <c r="C63" s="3"/>
      <c r="D63" s="6"/>
      <c r="E63" s="3"/>
      <c r="F63" s="3"/>
      <c r="G63" s="3"/>
      <c r="H63" s="3"/>
      <c r="I63" s="3"/>
      <c r="J63" s="3"/>
      <c r="K63" s="3"/>
      <c r="L63" s="3"/>
      <c r="M63" s="3"/>
      <c r="N63" s="7"/>
      <c r="O63" s="3"/>
      <c r="P63" s="3"/>
      <c r="Q63" s="3"/>
      <c r="R63" s="3"/>
      <c r="S63" s="3"/>
      <c r="T63" s="3"/>
      <c r="W63" s="74"/>
    </row>
    <row r="64" spans="1:23" ht="12.75">
      <c r="A64" s="3"/>
      <c r="B64" s="12" t="s">
        <v>1</v>
      </c>
      <c r="C64" s="12" t="s">
        <v>16</v>
      </c>
      <c r="D64" s="162" t="s">
        <v>66</v>
      </c>
      <c r="E64" s="162" t="s">
        <v>67</v>
      </c>
      <c r="F64" s="162" t="s">
        <v>70</v>
      </c>
      <c r="G64" s="162" t="s">
        <v>71</v>
      </c>
      <c r="H64" s="162" t="s">
        <v>74</v>
      </c>
      <c r="I64" s="162" t="s">
        <v>75</v>
      </c>
      <c r="J64" s="162" t="s">
        <v>79</v>
      </c>
      <c r="K64" s="162" t="s">
        <v>80</v>
      </c>
      <c r="L64" s="3"/>
      <c r="M64" s="3"/>
      <c r="N64" s="7"/>
      <c r="O64" s="3"/>
      <c r="P64" s="3"/>
      <c r="Q64" s="3"/>
      <c r="R64" s="3"/>
      <c r="S64" s="3"/>
      <c r="T64" s="3"/>
      <c r="W64" s="74"/>
    </row>
    <row r="65" spans="1:23" ht="12.75">
      <c r="A65" s="3"/>
      <c r="B65" s="2"/>
      <c r="C65" s="2" t="s">
        <v>1</v>
      </c>
      <c r="D65" s="14" t="s">
        <v>89</v>
      </c>
      <c r="E65" s="14" t="s">
        <v>89</v>
      </c>
      <c r="F65" s="14" t="s">
        <v>89</v>
      </c>
      <c r="G65" s="14" t="s">
        <v>89</v>
      </c>
      <c r="H65" s="14" t="s">
        <v>89</v>
      </c>
      <c r="I65" s="14" t="s">
        <v>89</v>
      </c>
      <c r="J65" s="14" t="s">
        <v>89</v>
      </c>
      <c r="K65" s="14" t="s">
        <v>89</v>
      </c>
      <c r="L65" s="3"/>
      <c r="M65" s="3"/>
      <c r="N65" s="7"/>
      <c r="O65" s="3"/>
      <c r="P65" s="3"/>
      <c r="Q65" s="3"/>
      <c r="R65" s="3"/>
      <c r="S65" s="3"/>
      <c r="T65" s="3"/>
      <c r="W65" s="74"/>
    </row>
    <row r="66" spans="1:23" ht="12.75">
      <c r="A66" s="3"/>
      <c r="B66" s="32" t="s">
        <v>5</v>
      </c>
      <c r="C66" s="12"/>
      <c r="D66" s="119"/>
      <c r="E66" s="119"/>
      <c r="F66" s="119"/>
      <c r="G66" s="119"/>
      <c r="H66" s="119"/>
      <c r="I66" s="119"/>
      <c r="J66" s="119"/>
      <c r="K66" s="119"/>
      <c r="L66" s="3"/>
      <c r="M66" s="3"/>
      <c r="N66" s="7"/>
      <c r="O66" s="3"/>
      <c r="P66" s="3"/>
      <c r="Q66" s="3"/>
      <c r="R66" s="3"/>
      <c r="S66" s="3"/>
      <c r="T66" s="3"/>
      <c r="W66" s="74"/>
    </row>
    <row r="67" spans="1:23" ht="12.75">
      <c r="A67" s="3"/>
      <c r="B67" s="13"/>
      <c r="C67" s="2" t="s">
        <v>17</v>
      </c>
      <c r="D67" s="164">
        <v>0.024845545989111283</v>
      </c>
      <c r="E67" s="164">
        <v>0.01595767198936876</v>
      </c>
      <c r="F67" s="164">
        <v>0.054908868938995666</v>
      </c>
      <c r="G67" s="164">
        <v>0.049146102915106314</v>
      </c>
      <c r="H67" s="164">
        <v>0.01378052532547935</v>
      </c>
      <c r="I67" s="164">
        <v>0.055441174153704316</v>
      </c>
      <c r="J67" s="164">
        <v>1.944137857423481</v>
      </c>
      <c r="K67" s="164">
        <v>2.0434188257356807</v>
      </c>
      <c r="L67" s="3"/>
      <c r="M67" s="3"/>
      <c r="N67" s="7"/>
      <c r="O67" s="3"/>
      <c r="P67" s="3"/>
      <c r="Q67" s="3"/>
      <c r="R67" s="3"/>
      <c r="S67" s="3"/>
      <c r="T67" s="3"/>
      <c r="W67" s="74"/>
    </row>
    <row r="68" spans="1:23" ht="12.75">
      <c r="A68" s="3"/>
      <c r="B68" s="2"/>
      <c r="C68" s="2" t="s">
        <v>18</v>
      </c>
      <c r="D68" s="164">
        <v>0.022810885124114045</v>
      </c>
      <c r="E68" s="164">
        <v>0.022727511854601024</v>
      </c>
      <c r="F68" s="164">
        <v>0.06336586756447335</v>
      </c>
      <c r="G68" s="164">
        <v>0.13082889618012933</v>
      </c>
      <c r="H68" s="164">
        <v>0.039123697676866416</v>
      </c>
      <c r="I68" s="164">
        <v>0.286614883625344</v>
      </c>
      <c r="J68" s="164">
        <v>5.994592110657717</v>
      </c>
      <c r="K68" s="164">
        <v>16.41045626563678</v>
      </c>
      <c r="L68" s="3"/>
      <c r="M68" s="3"/>
      <c r="N68" s="7"/>
      <c r="O68" s="3"/>
      <c r="P68" s="3"/>
      <c r="Q68" s="3"/>
      <c r="R68" s="3"/>
      <c r="S68" s="3"/>
      <c r="T68" s="3"/>
      <c r="W68" s="74"/>
    </row>
    <row r="69" spans="1:23" ht="12.75">
      <c r="A69" s="3"/>
      <c r="B69" s="13" t="s">
        <v>7</v>
      </c>
      <c r="C69" s="2"/>
      <c r="D69" s="164"/>
      <c r="E69" s="164"/>
      <c r="F69" s="164"/>
      <c r="G69" s="164"/>
      <c r="H69" s="164"/>
      <c r="I69" s="164"/>
      <c r="J69" s="164"/>
      <c r="K69" s="164"/>
      <c r="L69" s="3"/>
      <c r="M69" s="3"/>
      <c r="N69" s="7"/>
      <c r="O69" s="3"/>
      <c r="P69" s="3"/>
      <c r="Q69" s="3"/>
      <c r="R69" s="3"/>
      <c r="S69" s="3"/>
      <c r="T69" s="3"/>
      <c r="W69" s="74"/>
    </row>
    <row r="70" spans="1:23" ht="12.75">
      <c r="A70" s="3"/>
      <c r="B70" s="13" t="s">
        <v>21</v>
      </c>
      <c r="C70" s="2"/>
      <c r="D70" s="164"/>
      <c r="E70" s="164"/>
      <c r="F70" s="164"/>
      <c r="G70" s="164"/>
      <c r="H70" s="164"/>
      <c r="I70" s="164"/>
      <c r="J70" s="164"/>
      <c r="K70" s="164"/>
      <c r="L70" s="3"/>
      <c r="M70" s="3"/>
      <c r="N70" s="7"/>
      <c r="O70" s="3"/>
      <c r="P70" s="3"/>
      <c r="Q70" s="3"/>
      <c r="R70" s="3"/>
      <c r="S70" s="3"/>
      <c r="T70" s="3"/>
      <c r="W70" s="74"/>
    </row>
    <row r="71" spans="1:23" ht="12.75">
      <c r="A71" s="3"/>
      <c r="B71" s="13"/>
      <c r="C71" s="2" t="s">
        <v>23</v>
      </c>
      <c r="D71" s="164">
        <v>0.07982778955495737</v>
      </c>
      <c r="E71" s="164">
        <v>0.06071501697794469</v>
      </c>
      <c r="F71" s="164">
        <v>0.0003442857310826664</v>
      </c>
      <c r="G71" s="164">
        <v>0.0017358029850139697</v>
      </c>
      <c r="H71" s="164">
        <v>0.027721078645437304</v>
      </c>
      <c r="I71" s="164">
        <v>0.09592268672672864</v>
      </c>
      <c r="J71" s="164">
        <v>0.5337991968146589</v>
      </c>
      <c r="K71" s="164">
        <v>1.7576744582516288</v>
      </c>
      <c r="L71" s="3"/>
      <c r="M71" s="3"/>
      <c r="N71" s="7"/>
      <c r="O71" s="3"/>
      <c r="P71" s="3"/>
      <c r="Q71" s="3"/>
      <c r="R71" s="3"/>
      <c r="S71" s="3"/>
      <c r="T71" s="3"/>
      <c r="W71" s="74"/>
    </row>
    <row r="72" spans="1:23" ht="12.75">
      <c r="A72" s="3"/>
      <c r="B72" s="2"/>
      <c r="C72" s="2" t="s">
        <v>24</v>
      </c>
      <c r="D72" s="164">
        <v>5.061833940978606</v>
      </c>
      <c r="E72" s="164">
        <v>4.720353852079506</v>
      </c>
      <c r="F72" s="164">
        <v>0</v>
      </c>
      <c r="G72" s="164">
        <v>0</v>
      </c>
      <c r="H72" s="164">
        <v>0.49319538639904015</v>
      </c>
      <c r="I72" s="164">
        <v>0.209958150299692</v>
      </c>
      <c r="J72" s="164">
        <v>0.023214480683829707</v>
      </c>
      <c r="K72" s="164">
        <v>0.06525505836820265</v>
      </c>
      <c r="L72" s="3"/>
      <c r="M72" s="3"/>
      <c r="N72" s="7"/>
      <c r="O72" s="3"/>
      <c r="P72" s="3"/>
      <c r="Q72" s="3"/>
      <c r="R72" s="3"/>
      <c r="S72" s="3"/>
      <c r="T72" s="3"/>
      <c r="W72" s="74"/>
    </row>
    <row r="73" spans="1:23" ht="12.75">
      <c r="A73" s="3"/>
      <c r="B73" s="2"/>
      <c r="C73" s="2" t="s">
        <v>6</v>
      </c>
      <c r="D73" s="164">
        <v>0.006577652924895068</v>
      </c>
      <c r="E73" s="164">
        <v>0.0015723038340684204</v>
      </c>
      <c r="F73" s="164">
        <v>0.00011179030928264695</v>
      </c>
      <c r="G73" s="164">
        <v>0</v>
      </c>
      <c r="H73" s="164">
        <v>0.6871465246315638</v>
      </c>
      <c r="I73" s="164">
        <v>13.191232666205833</v>
      </c>
      <c r="J73" s="164">
        <v>9.621373824200706</v>
      </c>
      <c r="K73" s="164">
        <v>80.37598706602635</v>
      </c>
      <c r="L73" s="3"/>
      <c r="M73" s="3"/>
      <c r="N73" s="7"/>
      <c r="O73" s="3"/>
      <c r="P73" s="3"/>
      <c r="Q73" s="3"/>
      <c r="R73" s="3"/>
      <c r="S73" s="3"/>
      <c r="T73" s="3"/>
      <c r="W73" s="74"/>
    </row>
    <row r="74" spans="1:23" ht="12.75">
      <c r="A74" s="3"/>
      <c r="B74" s="67"/>
      <c r="C74" s="67" t="s">
        <v>25</v>
      </c>
      <c r="D74" s="131"/>
      <c r="E74" s="131"/>
      <c r="F74" s="131"/>
      <c r="G74" s="131"/>
      <c r="H74" s="131"/>
      <c r="I74" s="131"/>
      <c r="J74" s="131"/>
      <c r="K74" s="131"/>
      <c r="L74" s="3"/>
      <c r="M74" s="3"/>
      <c r="N74" s="7"/>
      <c r="O74" s="3"/>
      <c r="P74" s="3"/>
      <c r="Q74" s="3"/>
      <c r="R74" s="3"/>
      <c r="S74" s="3"/>
      <c r="T74" s="3"/>
      <c r="W74" s="74"/>
    </row>
    <row r="75" spans="1:23" ht="12.75">
      <c r="A75" s="3"/>
      <c r="B75" s="10"/>
      <c r="C75" s="5"/>
      <c r="D75" s="78"/>
      <c r="E75" s="78"/>
      <c r="F75" s="78"/>
      <c r="G75" s="78"/>
      <c r="H75" s="78"/>
      <c r="I75" s="78"/>
      <c r="J75" s="78"/>
      <c r="K75" s="78"/>
      <c r="L75" s="3"/>
      <c r="M75" s="3"/>
      <c r="N75" s="7"/>
      <c r="O75" s="3"/>
      <c r="P75" s="3"/>
      <c r="Q75" s="3"/>
      <c r="R75" s="3"/>
      <c r="S75" s="3"/>
      <c r="T75" s="3"/>
      <c r="W75" s="74"/>
    </row>
    <row r="76" spans="1:23" ht="12.75">
      <c r="A76" s="3"/>
      <c r="B76" s="10"/>
      <c r="C76" s="5"/>
      <c r="D76" s="6"/>
      <c r="E76" s="6"/>
      <c r="F76" s="6"/>
      <c r="G76" s="6"/>
      <c r="H76" s="6"/>
      <c r="I76" s="6"/>
      <c r="J76" s="6"/>
      <c r="K76" s="6"/>
      <c r="L76" s="3"/>
      <c r="M76" s="3"/>
      <c r="N76" s="7"/>
      <c r="O76" s="3"/>
      <c r="P76" s="3"/>
      <c r="Q76" s="3"/>
      <c r="R76" s="3"/>
      <c r="S76" s="3"/>
      <c r="T76" s="3"/>
      <c r="W76" s="74"/>
    </row>
    <row r="77" spans="1:23" ht="18">
      <c r="A77" s="3"/>
      <c r="B77" s="27"/>
      <c r="C77" s="6"/>
      <c r="D77" s="28"/>
      <c r="E77" s="132"/>
      <c r="F77" s="28"/>
      <c r="G77" s="132"/>
      <c r="H77" s="28"/>
      <c r="I77" s="132"/>
      <c r="J77" s="28"/>
      <c r="K77" s="132"/>
      <c r="L77" s="3"/>
      <c r="M77" s="3"/>
      <c r="N77" s="7"/>
      <c r="O77" s="3"/>
      <c r="P77" s="3"/>
      <c r="Q77" s="3"/>
      <c r="R77" s="3"/>
      <c r="S77" s="3"/>
      <c r="T77" s="3"/>
      <c r="W77" s="74"/>
    </row>
    <row r="78" spans="1:23" ht="12.75">
      <c r="A78" s="3"/>
      <c r="B78" s="132"/>
      <c r="C78" s="16"/>
      <c r="D78" s="6"/>
      <c r="E78" s="6"/>
      <c r="F78" s="22"/>
      <c r="G78" s="22"/>
      <c r="H78" s="22"/>
      <c r="I78" s="16"/>
      <c r="J78" s="6"/>
      <c r="K78" s="161"/>
      <c r="L78" s="10"/>
      <c r="M78" s="10"/>
      <c r="N78" s="7"/>
      <c r="O78" s="3"/>
      <c r="P78" s="3"/>
      <c r="Q78" s="3"/>
      <c r="R78" s="3"/>
      <c r="S78" s="3"/>
      <c r="T78" s="3"/>
      <c r="W78" s="74"/>
    </row>
    <row r="79" spans="1:23" ht="12.75">
      <c r="A79" s="3"/>
      <c r="B79" s="132"/>
      <c r="C79" s="16"/>
      <c r="D79" s="6"/>
      <c r="E79" s="6"/>
      <c r="F79" s="22"/>
      <c r="G79" s="22"/>
      <c r="H79" s="22"/>
      <c r="I79" s="16"/>
      <c r="J79" s="6"/>
      <c r="K79" s="28"/>
      <c r="L79" s="19"/>
      <c r="M79" s="7"/>
      <c r="N79" s="6"/>
      <c r="O79" s="3"/>
      <c r="P79" s="3"/>
      <c r="Q79" s="3"/>
      <c r="R79" s="3"/>
      <c r="S79" s="3"/>
      <c r="T79" s="3"/>
      <c r="W79" s="74"/>
    </row>
    <row r="80" spans="1:2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63"/>
      <c r="M80" s="7"/>
      <c r="N80" s="3"/>
      <c r="O80" s="3"/>
      <c r="P80" s="3"/>
      <c r="Q80" s="3"/>
      <c r="R80" s="3"/>
      <c r="S80" s="3"/>
      <c r="T80" s="3"/>
      <c r="W80" s="74"/>
    </row>
    <row r="81" spans="1:2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W81" s="74"/>
    </row>
    <row r="82" spans="1:2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W82" s="74"/>
    </row>
    <row r="83" spans="1:2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W83" s="74"/>
    </row>
    <row r="84" spans="1:2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T84" s="3"/>
      <c r="W84" s="74"/>
    </row>
    <row r="85" spans="1:23" ht="18">
      <c r="A85" s="3"/>
      <c r="B85" s="18" t="s">
        <v>55</v>
      </c>
      <c r="C85" s="18" t="s">
        <v>56</v>
      </c>
      <c r="D85" s="3"/>
      <c r="E85" s="3"/>
      <c r="F85" s="3"/>
      <c r="G85" s="3"/>
      <c r="H85" s="3"/>
      <c r="I85" s="3"/>
      <c r="J85" s="3"/>
      <c r="K85" s="6"/>
      <c r="L85" s="3"/>
      <c r="M85" s="3"/>
      <c r="N85" s="3"/>
      <c r="O85" s="3"/>
      <c r="P85" s="3"/>
      <c r="Q85" s="3"/>
      <c r="R85" s="3"/>
      <c r="S85" s="3"/>
      <c r="T85" s="3"/>
      <c r="W85" s="74"/>
    </row>
    <row r="86" spans="1:23" ht="18">
      <c r="A86" s="18"/>
      <c r="B86" s="18" t="s">
        <v>84</v>
      </c>
      <c r="C86" s="18"/>
      <c r="D86" s="3"/>
      <c r="E86" s="3"/>
      <c r="F86" s="3"/>
      <c r="G86" s="3"/>
      <c r="H86" s="150">
        <f>H31*0.89</f>
        <v>171770</v>
      </c>
      <c r="I86" s="3"/>
      <c r="J86" s="3"/>
      <c r="K86" s="6"/>
      <c r="L86" s="3"/>
      <c r="M86" s="3"/>
      <c r="N86" s="3"/>
      <c r="O86" s="3"/>
      <c r="P86" s="3"/>
      <c r="Q86" s="3"/>
      <c r="R86" s="3"/>
      <c r="S86" s="3"/>
      <c r="T86" s="3"/>
      <c r="W86" s="74"/>
    </row>
    <row r="87" spans="1:23" ht="18">
      <c r="A87" s="18"/>
      <c r="B87" s="18" t="s">
        <v>82</v>
      </c>
      <c r="C87" s="18"/>
      <c r="D87" s="3"/>
      <c r="E87" s="3"/>
      <c r="F87" s="3"/>
      <c r="G87" s="3"/>
      <c r="H87" s="129">
        <f>H86*0.925</f>
        <v>158887.25</v>
      </c>
      <c r="I87" s="3"/>
      <c r="J87" s="3"/>
      <c r="K87" s="6"/>
      <c r="L87" s="3"/>
      <c r="M87" s="3"/>
      <c r="N87" s="3"/>
      <c r="O87" s="3"/>
      <c r="P87" s="3"/>
      <c r="Q87" s="3"/>
      <c r="R87" s="3"/>
      <c r="S87" s="3"/>
      <c r="T87" s="3"/>
      <c r="W87" s="74"/>
    </row>
    <row r="88" spans="1:20" ht="12.75">
      <c r="A88" s="3"/>
      <c r="B88" s="4"/>
      <c r="C88" s="4"/>
      <c r="D88" s="4"/>
      <c r="E88" s="4"/>
      <c r="F88" s="4"/>
      <c r="G88" s="4"/>
      <c r="H88" s="4"/>
      <c r="I88" s="4"/>
      <c r="J88" s="4"/>
      <c r="K88" s="6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3"/>
      <c r="B89" s="12" t="s">
        <v>1</v>
      </c>
      <c r="C89" s="2" t="s">
        <v>16</v>
      </c>
      <c r="D89" s="12" t="s">
        <v>1</v>
      </c>
      <c r="E89" s="1" t="s">
        <v>1</v>
      </c>
      <c r="F89" s="12" t="s">
        <v>20</v>
      </c>
      <c r="G89" s="1" t="s">
        <v>20</v>
      </c>
      <c r="H89" s="12" t="s">
        <v>44</v>
      </c>
      <c r="I89" s="12" t="s">
        <v>44</v>
      </c>
      <c r="J89" s="32" t="s">
        <v>45</v>
      </c>
      <c r="K89" s="32" t="s">
        <v>45</v>
      </c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3"/>
      <c r="B90" s="2"/>
      <c r="C90" s="2" t="s">
        <v>1</v>
      </c>
      <c r="D90" s="67" t="s">
        <v>22</v>
      </c>
      <c r="E90" s="1" t="s">
        <v>0</v>
      </c>
      <c r="F90" s="67" t="s">
        <v>2</v>
      </c>
      <c r="G90" s="2" t="s">
        <v>0</v>
      </c>
      <c r="H90" s="67" t="s">
        <v>8</v>
      </c>
      <c r="I90" s="67" t="s">
        <v>9</v>
      </c>
      <c r="J90" s="14" t="s">
        <v>11</v>
      </c>
      <c r="K90" s="14" t="s">
        <v>12</v>
      </c>
      <c r="L90" s="3"/>
      <c r="T90" s="3"/>
    </row>
    <row r="91" spans="1:20" ht="12.75">
      <c r="A91" s="3"/>
      <c r="B91" s="32" t="s">
        <v>5</v>
      </c>
      <c r="C91" s="12"/>
      <c r="D91" s="81">
        <v>0.47</v>
      </c>
      <c r="E91" s="82">
        <f>D91*$H$87</f>
        <v>74677.00749999999</v>
      </c>
      <c r="F91" s="83"/>
      <c r="G91" s="84"/>
      <c r="H91" s="100"/>
      <c r="I91" s="101"/>
      <c r="J91" s="12"/>
      <c r="K91" s="86"/>
      <c r="L91" s="3"/>
      <c r="T91" s="3"/>
    </row>
    <row r="92" spans="1:20" ht="12.75">
      <c r="A92" s="3"/>
      <c r="B92" s="13"/>
      <c r="C92" s="2" t="s">
        <v>17</v>
      </c>
      <c r="D92" s="87"/>
      <c r="E92" s="2"/>
      <c r="F92" s="88">
        <v>0.5</v>
      </c>
      <c r="G92" s="89">
        <f>D91*F92*$H$87</f>
        <v>37338.503749999996</v>
      </c>
      <c r="H92" s="88">
        <v>0.881778152513327</v>
      </c>
      <c r="I92" s="101">
        <f aca="true" t="shared" si="5" ref="I92:I99">1-H92</f>
        <v>0.11822184748667297</v>
      </c>
      <c r="J92" s="91">
        <f>H92*G92</f>
        <v>32924.27685428693</v>
      </c>
      <c r="K92" s="181">
        <f>I92*G92</f>
        <v>4414.226895713066</v>
      </c>
      <c r="L92" s="3"/>
      <c r="T92" s="34"/>
    </row>
    <row r="93" spans="1:20" ht="12.75">
      <c r="A93" s="3"/>
      <c r="B93" s="2"/>
      <c r="C93" s="2" t="s">
        <v>18</v>
      </c>
      <c r="D93" s="88"/>
      <c r="E93" s="2"/>
      <c r="F93" s="88">
        <v>0.5</v>
      </c>
      <c r="G93" s="89">
        <f>D91*F93*$H$87</f>
        <v>37338.503749999996</v>
      </c>
      <c r="H93" s="88">
        <v>0.40501762782444767</v>
      </c>
      <c r="I93" s="101">
        <f t="shared" si="5"/>
        <v>0.5949823721755523</v>
      </c>
      <c r="J93" s="91">
        <f>H93*G93</f>
        <v>15122.752215339242</v>
      </c>
      <c r="K93" s="181">
        <f>I93*G93</f>
        <v>22215.75153466075</v>
      </c>
      <c r="L93" s="3"/>
      <c r="T93" s="3"/>
    </row>
    <row r="94" spans="1:20" ht="12.75">
      <c r="A94" s="3"/>
      <c r="B94" s="13" t="s">
        <v>7</v>
      </c>
      <c r="C94" s="2"/>
      <c r="D94" s="87">
        <v>0.02</v>
      </c>
      <c r="E94" s="89">
        <f>D94*$H$87</f>
        <v>3177.745</v>
      </c>
      <c r="F94" s="88">
        <v>1</v>
      </c>
      <c r="G94" s="89">
        <f>D94*F94*$H$87</f>
        <v>3177.745</v>
      </c>
      <c r="H94" s="92">
        <v>1</v>
      </c>
      <c r="I94" s="90">
        <f t="shared" si="5"/>
        <v>0</v>
      </c>
      <c r="J94" s="91">
        <f>H94*G94</f>
        <v>3177.745</v>
      </c>
      <c r="K94" s="181">
        <f>I94*G94</f>
        <v>0</v>
      </c>
      <c r="L94" s="3"/>
      <c r="T94" s="3"/>
    </row>
    <row r="95" spans="1:20" ht="12.75">
      <c r="A95" s="3"/>
      <c r="B95" s="13" t="s">
        <v>21</v>
      </c>
      <c r="C95" s="2"/>
      <c r="D95" s="87">
        <v>0.51</v>
      </c>
      <c r="E95" s="89">
        <f>D95*$H$87</f>
        <v>81032.4975</v>
      </c>
      <c r="F95" s="88"/>
      <c r="G95" s="88"/>
      <c r="H95" s="88"/>
      <c r="I95" s="101"/>
      <c r="J95" s="182"/>
      <c r="K95" s="183"/>
      <c r="L95" s="3"/>
      <c r="T95" s="3"/>
    </row>
    <row r="96" spans="1:20" ht="12.75">
      <c r="A96" s="3"/>
      <c r="B96" s="13"/>
      <c r="C96" s="2" t="s">
        <v>23</v>
      </c>
      <c r="D96" s="87"/>
      <c r="E96" s="2"/>
      <c r="F96" s="88">
        <v>0.8</v>
      </c>
      <c r="G96" s="89">
        <f>D95*F96*$H$87</f>
        <v>64825.99800000001</v>
      </c>
      <c r="H96" s="88">
        <v>0.2110238696722204</v>
      </c>
      <c r="I96" s="101">
        <f t="shared" si="5"/>
        <v>0.7889761303277796</v>
      </c>
      <c r="J96" s="91">
        <f>H96*G96</f>
        <v>13679.832953323621</v>
      </c>
      <c r="K96" s="181">
        <f>I96*G96</f>
        <v>51146.16504667638</v>
      </c>
      <c r="L96" s="3"/>
      <c r="T96" s="3"/>
    </row>
    <row r="97" spans="1:20" ht="12.75">
      <c r="A97" s="3"/>
      <c r="B97" s="2"/>
      <c r="C97" s="2" t="s">
        <v>24</v>
      </c>
      <c r="D97" s="2"/>
      <c r="E97" s="2"/>
      <c r="F97" s="88">
        <v>0.003</v>
      </c>
      <c r="G97" s="89">
        <f>D95*F97*$H$87</f>
        <v>243.09749250000002</v>
      </c>
      <c r="H97" s="88">
        <v>0.21640050474565012</v>
      </c>
      <c r="I97" s="101">
        <f t="shared" si="5"/>
        <v>0.7835994952543499</v>
      </c>
      <c r="J97" s="91">
        <f>H97*G97</f>
        <v>52.6064200794019</v>
      </c>
      <c r="K97" s="181">
        <f>I97*G97</f>
        <v>190.49107242059813</v>
      </c>
      <c r="L97" s="3"/>
      <c r="T97" s="3"/>
    </row>
    <row r="98" spans="1:20" ht="12.75">
      <c r="A98" s="3"/>
      <c r="B98" s="2"/>
      <c r="C98" s="2" t="s">
        <v>6</v>
      </c>
      <c r="D98" s="2"/>
      <c r="E98" s="2"/>
      <c r="F98" s="88">
        <v>0.183</v>
      </c>
      <c r="G98" s="89">
        <f>D95*F98*$H$87</f>
        <v>14828.9470425</v>
      </c>
      <c r="H98" s="88">
        <v>0.7770465021097829</v>
      </c>
      <c r="I98" s="101">
        <f t="shared" si="5"/>
        <v>0.22295349789021712</v>
      </c>
      <c r="J98" s="91">
        <f>H98*G98</f>
        <v>11522.781429345834</v>
      </c>
      <c r="K98" s="181">
        <f>I98*G98</f>
        <v>3306.1656131541654</v>
      </c>
      <c r="L98" s="3"/>
      <c r="T98" s="3"/>
    </row>
    <row r="99" spans="1:20" ht="12.75">
      <c r="A99" s="3"/>
      <c r="B99" s="67"/>
      <c r="C99" s="67" t="s">
        <v>25</v>
      </c>
      <c r="D99" s="67"/>
      <c r="E99" s="67"/>
      <c r="F99" s="93">
        <v>0.014</v>
      </c>
      <c r="G99" s="89">
        <f>D95*F99*$H$87</f>
        <v>1134.4549650000001</v>
      </c>
      <c r="H99" s="92">
        <v>1</v>
      </c>
      <c r="I99" s="90">
        <f t="shared" si="5"/>
        <v>0</v>
      </c>
      <c r="J99" s="95">
        <f>H99*G99</f>
        <v>1134.4549650000001</v>
      </c>
      <c r="K99" s="184">
        <f>I99*G99</f>
        <v>0</v>
      </c>
      <c r="L99" s="3"/>
      <c r="T99" s="3"/>
    </row>
    <row r="100" spans="1:20" ht="12.75">
      <c r="A100" s="3"/>
      <c r="B100" s="39" t="s">
        <v>4</v>
      </c>
      <c r="C100" s="40"/>
      <c r="D100" s="40"/>
      <c r="E100" s="96">
        <f>SUM(E91:E99)</f>
        <v>158887.25</v>
      </c>
      <c r="F100" s="97"/>
      <c r="G100" s="96">
        <f>SUM(G91:G99)</f>
        <v>158887.25</v>
      </c>
      <c r="H100" s="97"/>
      <c r="I100" s="102"/>
      <c r="J100" s="99">
        <f>SUM(J91:J99)</f>
        <v>77614.44983737502</v>
      </c>
      <c r="K100" s="99">
        <f>SUM(K91:K99)</f>
        <v>81272.80016262496</v>
      </c>
      <c r="L100" s="3"/>
      <c r="T100" s="34"/>
    </row>
    <row r="101" spans="1:20" ht="12.75">
      <c r="A101" s="3"/>
      <c r="B101" s="39" t="s">
        <v>64</v>
      </c>
      <c r="C101" s="40" t="s">
        <v>23</v>
      </c>
      <c r="D101" s="38">
        <v>0.075</v>
      </c>
      <c r="E101" s="118">
        <f>D101*H86</f>
        <v>12882.75</v>
      </c>
      <c r="F101" s="114"/>
      <c r="G101" s="118">
        <f>E101</f>
        <v>12882.75</v>
      </c>
      <c r="H101" s="38">
        <v>0.21309573957162206</v>
      </c>
      <c r="I101" s="115">
        <f>1-H101</f>
        <v>0.7869042604283779</v>
      </c>
      <c r="J101" s="116">
        <f>H101*G101</f>
        <v>2745.259138966314</v>
      </c>
      <c r="K101" s="185">
        <f>I101*G101</f>
        <v>10137.490861033686</v>
      </c>
      <c r="L101" s="3"/>
      <c r="T101" s="3"/>
    </row>
    <row r="102" spans="1:22" ht="18">
      <c r="A102" s="3"/>
      <c r="B102" s="3"/>
      <c r="C102" s="6"/>
      <c r="D102" s="27"/>
      <c r="E102" s="6"/>
      <c r="F102" s="6"/>
      <c r="G102" s="6"/>
      <c r="H102" s="6"/>
      <c r="I102" s="6" t="s">
        <v>65</v>
      </c>
      <c r="J102" s="186">
        <f>J100+J101</f>
        <v>80359.70897634134</v>
      </c>
      <c r="K102" s="186">
        <f>J100+K101</f>
        <v>87751.94069840871</v>
      </c>
      <c r="L102" s="3"/>
      <c r="T102" s="10"/>
      <c r="U102" s="135"/>
      <c r="V102" s="135"/>
    </row>
    <row r="103" spans="1:22" ht="18">
      <c r="A103" s="3"/>
      <c r="B103" s="3"/>
      <c r="C103" s="6"/>
      <c r="D103" s="27"/>
      <c r="E103" s="6"/>
      <c r="F103" s="6"/>
      <c r="G103" s="6"/>
      <c r="H103" s="6"/>
      <c r="I103" s="6"/>
      <c r="J103" s="117"/>
      <c r="K103" s="117"/>
      <c r="L103" s="3"/>
      <c r="T103" s="10"/>
      <c r="U103" s="135"/>
      <c r="V103" s="135"/>
    </row>
    <row r="104" spans="1:22" ht="12.75">
      <c r="A104" s="3"/>
      <c r="B104" s="12" t="s">
        <v>1</v>
      </c>
      <c r="C104" s="12" t="s">
        <v>16</v>
      </c>
      <c r="D104" s="32" t="s">
        <v>45</v>
      </c>
      <c r="E104" s="32" t="s">
        <v>45</v>
      </c>
      <c r="F104" s="32" t="s">
        <v>45</v>
      </c>
      <c r="G104" s="32" t="s">
        <v>45</v>
      </c>
      <c r="H104" s="32" t="s">
        <v>45</v>
      </c>
      <c r="I104" s="32" t="s">
        <v>45</v>
      </c>
      <c r="J104" s="32" t="s">
        <v>45</v>
      </c>
      <c r="K104" s="32" t="s">
        <v>45</v>
      </c>
      <c r="L104" s="132"/>
      <c r="M104" s="132"/>
      <c r="N104" s="132"/>
      <c r="O104" s="132"/>
      <c r="P104" s="132"/>
      <c r="Q104" s="132"/>
      <c r="R104" s="132"/>
      <c r="S104" s="132"/>
      <c r="T104" s="10"/>
      <c r="U104" s="135"/>
      <c r="V104" s="135"/>
    </row>
    <row r="105" spans="1:22" ht="12.75">
      <c r="A105" s="3"/>
      <c r="B105" s="2"/>
      <c r="C105" s="67" t="s">
        <v>1</v>
      </c>
      <c r="D105" s="14" t="s">
        <v>66</v>
      </c>
      <c r="E105" s="14" t="s">
        <v>67</v>
      </c>
      <c r="F105" s="14" t="s">
        <v>70</v>
      </c>
      <c r="G105" s="14" t="s">
        <v>71</v>
      </c>
      <c r="H105" s="14" t="s">
        <v>74</v>
      </c>
      <c r="I105" s="14" t="s">
        <v>75</v>
      </c>
      <c r="J105" s="14" t="s">
        <v>79</v>
      </c>
      <c r="K105" s="14" t="s">
        <v>80</v>
      </c>
      <c r="L105" s="132"/>
      <c r="M105" s="132"/>
      <c r="N105" s="132"/>
      <c r="O105" s="132"/>
      <c r="P105" s="132"/>
      <c r="Q105" s="132"/>
      <c r="R105" s="132"/>
      <c r="S105" s="132"/>
      <c r="T105" s="10"/>
      <c r="U105" s="135"/>
      <c r="V105" s="135"/>
    </row>
    <row r="106" spans="1:22" ht="12.75">
      <c r="A106" s="3"/>
      <c r="B106" s="32" t="s">
        <v>5</v>
      </c>
      <c r="C106" s="12"/>
      <c r="D106" s="121"/>
      <c r="E106" s="121"/>
      <c r="F106" s="121"/>
      <c r="G106" s="121"/>
      <c r="H106" s="121"/>
      <c r="I106" s="121"/>
      <c r="J106" s="121"/>
      <c r="K106" s="121"/>
      <c r="L106" s="132"/>
      <c r="M106" s="132"/>
      <c r="N106" s="132"/>
      <c r="O106" s="132"/>
      <c r="P106" s="132"/>
      <c r="Q106" s="132"/>
      <c r="R106" s="132"/>
      <c r="S106" s="132"/>
      <c r="T106" s="10"/>
      <c r="U106" s="135"/>
      <c r="V106" s="135"/>
    </row>
    <row r="107" spans="1:22" ht="12.75">
      <c r="A107" s="3"/>
      <c r="B107" s="13"/>
      <c r="C107" s="2" t="s">
        <v>17</v>
      </c>
      <c r="D107" s="121">
        <f>J92*D122*0.66</f>
        <v>651.3023411154951</v>
      </c>
      <c r="E107" s="121">
        <f>K92*E122*0.66</f>
        <v>56.2101941915258</v>
      </c>
      <c r="F107" s="121">
        <f>J92*F122</f>
        <v>2082.611739991964</v>
      </c>
      <c r="G107" s="121">
        <f>K92*G122</f>
        <v>251.75672642648632</v>
      </c>
      <c r="H107" s="121">
        <f>J92*H122</f>
        <v>264.571697816009</v>
      </c>
      <c r="I107" s="121">
        <f>K92*I122</f>
        <v>228.35476725196446</v>
      </c>
      <c r="J107" s="121">
        <f>J92*J122</f>
        <v>77578.05301466206</v>
      </c>
      <c r="K107" s="121">
        <f>K92*K122</f>
        <v>10945.785300366999</v>
      </c>
      <c r="L107" s="132"/>
      <c r="M107" s="132"/>
      <c r="N107" s="132"/>
      <c r="O107" s="132"/>
      <c r="P107" s="132"/>
      <c r="Q107" s="132"/>
      <c r="R107" s="132"/>
      <c r="S107" s="132"/>
      <c r="T107" s="10"/>
      <c r="U107" s="135"/>
      <c r="V107" s="135"/>
    </row>
    <row r="108" spans="1:22" ht="12.75">
      <c r="A108" s="3"/>
      <c r="B108" s="2"/>
      <c r="C108" s="2" t="s">
        <v>18</v>
      </c>
      <c r="D108" s="121">
        <f>J93*D123*0.66</f>
        <v>664.7290565514086</v>
      </c>
      <c r="E108" s="121">
        <f>K93*E123*0.66</f>
        <v>395.1035494873729</v>
      </c>
      <c r="F108" s="121">
        <f>J93*F123</f>
        <v>810.4051435809606</v>
      </c>
      <c r="G108" s="121">
        <f>K93*G123</f>
        <v>3666.4834352694206</v>
      </c>
      <c r="H108" s="121">
        <f>J93*H123</f>
        <v>1081.2958420108478</v>
      </c>
      <c r="I108" s="121">
        <f>K93*I123</f>
        <v>7901.851380305287</v>
      </c>
      <c r="J108" s="121">
        <f>J93*J123</f>
        <v>324259.59654041706</v>
      </c>
      <c r="K108" s="121">
        <f>K93*K123</f>
        <v>474497.1266389413</v>
      </c>
      <c r="L108" s="132"/>
      <c r="M108" s="132"/>
      <c r="N108" s="132"/>
      <c r="O108" s="132"/>
      <c r="P108" s="132"/>
      <c r="Q108" s="132"/>
      <c r="R108" s="132"/>
      <c r="S108" s="132"/>
      <c r="T108" s="10"/>
      <c r="U108" s="135"/>
      <c r="V108" s="135"/>
    </row>
    <row r="109" spans="1:22" ht="12.75">
      <c r="A109" s="3"/>
      <c r="B109" s="13" t="s">
        <v>7</v>
      </c>
      <c r="C109" s="2"/>
      <c r="D109" s="121"/>
      <c r="E109" s="121"/>
      <c r="F109" s="121"/>
      <c r="G109" s="121"/>
      <c r="H109" s="121"/>
      <c r="I109" s="121"/>
      <c r="J109" s="121"/>
      <c r="K109" s="121"/>
      <c r="L109" s="132"/>
      <c r="M109" s="132"/>
      <c r="N109" s="132"/>
      <c r="O109" s="132"/>
      <c r="P109" s="132"/>
      <c r="Q109" s="132"/>
      <c r="R109" s="132"/>
      <c r="S109" s="132"/>
      <c r="T109" s="10"/>
      <c r="U109" s="135"/>
      <c r="V109" s="135"/>
    </row>
    <row r="110" spans="1:22" ht="12.75">
      <c r="A110" s="3"/>
      <c r="B110" s="13" t="s">
        <v>21</v>
      </c>
      <c r="C110" s="2"/>
      <c r="D110" s="121"/>
      <c r="E110" s="121"/>
      <c r="F110" s="121"/>
      <c r="G110" s="121"/>
      <c r="H110" s="121"/>
      <c r="I110" s="121"/>
      <c r="J110" s="121"/>
      <c r="K110" s="121"/>
      <c r="L110" s="132"/>
      <c r="M110" s="132"/>
      <c r="N110" s="132"/>
      <c r="O110" s="132"/>
      <c r="P110" s="132"/>
      <c r="Q110" s="132"/>
      <c r="R110" s="132"/>
      <c r="S110" s="132"/>
      <c r="T110" s="10"/>
      <c r="U110" s="135"/>
      <c r="V110" s="135"/>
    </row>
    <row r="111" spans="1:22" ht="12.75">
      <c r="A111" s="3"/>
      <c r="B111" s="13"/>
      <c r="C111" s="2" t="s">
        <v>23</v>
      </c>
      <c r="D111" s="121">
        <f>J96*D126*0.11</f>
        <v>130.190114729441</v>
      </c>
      <c r="E111" s="121">
        <f>K96*E126*0.11</f>
        <v>338.7541718127104</v>
      </c>
      <c r="F111" s="121">
        <f aca="true" t="shared" si="6" ref="F111:G113">J96*F126</f>
        <v>6.264498804330579</v>
      </c>
      <c r="G111" s="121">
        <f t="shared" si="6"/>
        <v>90.37491029580852</v>
      </c>
      <c r="H111" s="121">
        <f aca="true" t="shared" si="7" ref="H111:I113">J96*H126</f>
        <v>450.7764640449502</v>
      </c>
      <c r="I111" s="121">
        <f t="shared" si="7"/>
        <v>4986.759637080625</v>
      </c>
      <c r="J111" s="121">
        <f aca="true" t="shared" si="8" ref="J111:K113">J96*J126</f>
        <v>9711.531556513475</v>
      </c>
      <c r="K111" s="121">
        <f t="shared" si="8"/>
        <v>91511.11962246062</v>
      </c>
      <c r="L111" s="132"/>
      <c r="M111" s="132"/>
      <c r="N111" s="132"/>
      <c r="O111" s="132"/>
      <c r="P111" s="132"/>
      <c r="Q111" s="132"/>
      <c r="R111" s="132"/>
      <c r="S111" s="132"/>
      <c r="T111" s="10"/>
      <c r="U111" s="135"/>
      <c r="V111" s="135"/>
    </row>
    <row r="112" spans="1:22" ht="12.75">
      <c r="A112" s="3"/>
      <c r="B112" s="2"/>
      <c r="C112" s="2" t="s">
        <v>24</v>
      </c>
      <c r="D112" s="121">
        <f>J97*D127*0.11</f>
        <v>60.629320277909535</v>
      </c>
      <c r="E112" s="121">
        <f>K97*E127*0.11</f>
        <v>92.97227466341128</v>
      </c>
      <c r="F112" s="121">
        <f t="shared" si="6"/>
        <v>0</v>
      </c>
      <c r="G112" s="121">
        <f t="shared" si="6"/>
        <v>0</v>
      </c>
      <c r="H112" s="121">
        <f t="shared" si="7"/>
        <v>35.40945057541315</v>
      </c>
      <c r="I112" s="121">
        <f t="shared" si="7"/>
        <v>15.737533589072513</v>
      </c>
      <c r="J112" s="121">
        <f t="shared" si="8"/>
        <v>0</v>
      </c>
      <c r="K112" s="121">
        <f t="shared" si="8"/>
        <v>12.590026871258008</v>
      </c>
      <c r="L112" s="132"/>
      <c r="M112" s="132"/>
      <c r="N112" s="132"/>
      <c r="O112" s="132"/>
      <c r="P112" s="132"/>
      <c r="Q112" s="132"/>
      <c r="R112" s="132"/>
      <c r="S112" s="132"/>
      <c r="T112" s="10"/>
      <c r="U112" s="135"/>
      <c r="V112" s="135"/>
    </row>
    <row r="113" spans="1:22" ht="12.75">
      <c r="A113" s="3"/>
      <c r="B113" s="2"/>
      <c r="C113" s="2" t="s">
        <v>6</v>
      </c>
      <c r="D113" s="121">
        <f>J98*D128*0.09</f>
        <v>7.130984793798518</v>
      </c>
      <c r="E113" s="121">
        <f>K98*E128*0.09</f>
        <v>0.31566607525474666</v>
      </c>
      <c r="F113" s="121">
        <f t="shared" si="6"/>
        <v>1.5306869787176567</v>
      </c>
      <c r="G113" s="121">
        <f t="shared" si="6"/>
        <v>0</v>
      </c>
      <c r="H113" s="121">
        <f t="shared" si="7"/>
        <v>7533.176471105332</v>
      </c>
      <c r="I113" s="121">
        <f t="shared" si="7"/>
        <v>45250.55879003096</v>
      </c>
      <c r="J113" s="121">
        <f t="shared" si="8"/>
        <v>130904.99330846507</v>
      </c>
      <c r="K113" s="121">
        <f t="shared" si="8"/>
        <v>275695.96560237254</v>
      </c>
      <c r="L113" s="132"/>
      <c r="M113" s="132"/>
      <c r="N113" s="132"/>
      <c r="O113" s="132"/>
      <c r="P113" s="132"/>
      <c r="Q113" s="132"/>
      <c r="R113" s="132"/>
      <c r="S113" s="132"/>
      <c r="T113" s="10"/>
      <c r="U113" s="135"/>
      <c r="V113" s="135"/>
    </row>
    <row r="114" spans="1:22" ht="12.75">
      <c r="A114" s="3"/>
      <c r="B114" s="67"/>
      <c r="C114" s="67" t="s">
        <v>25</v>
      </c>
      <c r="D114" s="121"/>
      <c r="E114" s="121"/>
      <c r="F114" s="121"/>
      <c r="G114" s="121"/>
      <c r="H114" s="121"/>
      <c r="I114" s="121"/>
      <c r="J114" s="121"/>
      <c r="K114" s="121"/>
      <c r="L114" s="132"/>
      <c r="M114" s="132"/>
      <c r="N114" s="132"/>
      <c r="O114" s="132"/>
      <c r="P114" s="132"/>
      <c r="Q114" s="132"/>
      <c r="R114" s="132"/>
      <c r="S114" s="132"/>
      <c r="T114" s="10"/>
      <c r="U114" s="135"/>
      <c r="V114" s="135"/>
    </row>
    <row r="115" spans="1:22" ht="12.75">
      <c r="A115" s="3"/>
      <c r="B115" s="39" t="s">
        <v>4</v>
      </c>
      <c r="C115" s="40"/>
      <c r="D115" s="130">
        <f aca="true" t="shared" si="9" ref="D115:K115">SUM(D106:D114)</f>
        <v>1513.9818174680527</v>
      </c>
      <c r="E115" s="130">
        <f t="shared" si="9"/>
        <v>883.3558562302752</v>
      </c>
      <c r="F115" s="130">
        <f t="shared" si="9"/>
        <v>2900.812069355973</v>
      </c>
      <c r="G115" s="130">
        <f t="shared" si="9"/>
        <v>4008.6150719917155</v>
      </c>
      <c r="H115" s="130">
        <f t="shared" si="9"/>
        <v>9365.229925552552</v>
      </c>
      <c r="I115" s="130">
        <f t="shared" si="9"/>
        <v>58383.26210825791</v>
      </c>
      <c r="J115" s="130">
        <f t="shared" si="9"/>
        <v>542454.1744200577</v>
      </c>
      <c r="K115" s="130">
        <f t="shared" si="9"/>
        <v>852662.5871910127</v>
      </c>
      <c r="L115" s="132"/>
      <c r="M115" s="132"/>
      <c r="N115" s="132"/>
      <c r="O115" s="132"/>
      <c r="P115" s="132"/>
      <c r="Q115" s="132"/>
      <c r="R115" s="132"/>
      <c r="S115" s="132"/>
      <c r="T115" s="10"/>
      <c r="U115" s="135"/>
      <c r="V115" s="135"/>
    </row>
    <row r="116" spans="1:22" ht="12.75">
      <c r="A116" s="3"/>
      <c r="B116" s="39" t="s">
        <v>64</v>
      </c>
      <c r="C116" s="40" t="s">
        <v>23</v>
      </c>
      <c r="D116" s="141"/>
      <c r="E116" s="142"/>
      <c r="F116" s="143"/>
      <c r="G116" s="8"/>
      <c r="H116" s="133"/>
      <c r="I116" s="8"/>
      <c r="J116" s="133"/>
      <c r="K116" s="8"/>
      <c r="L116" s="132"/>
      <c r="M116" s="132"/>
      <c r="N116" s="132"/>
      <c r="O116" s="132"/>
      <c r="P116" s="132"/>
      <c r="Q116" s="132"/>
      <c r="R116" s="132"/>
      <c r="S116" s="132"/>
      <c r="T116" s="10"/>
      <c r="U116" s="135"/>
      <c r="V116" s="135"/>
    </row>
    <row r="117" spans="1:22" ht="12.75">
      <c r="A117" s="3"/>
      <c r="B117" s="3"/>
      <c r="C117" s="6"/>
      <c r="D117" s="24" t="s">
        <v>68</v>
      </c>
      <c r="E117" s="134">
        <f>SUM(D115:E115)</f>
        <v>2397.3376736983278</v>
      </c>
      <c r="F117" s="24" t="s">
        <v>72</v>
      </c>
      <c r="G117" s="134">
        <f>SUM(F115:G115)</f>
        <v>6909.427141347689</v>
      </c>
      <c r="H117" s="24" t="s">
        <v>76</v>
      </c>
      <c r="I117" s="134">
        <f>SUM(H115:I115)</f>
        <v>67748.49203381047</v>
      </c>
      <c r="J117" s="24" t="s">
        <v>81</v>
      </c>
      <c r="K117" s="134">
        <f>SUM(J115:K115)</f>
        <v>1395116.7616110705</v>
      </c>
      <c r="L117" s="132"/>
      <c r="M117" s="132"/>
      <c r="N117" s="132"/>
      <c r="O117" s="132"/>
      <c r="P117" s="132"/>
      <c r="Q117" s="132"/>
      <c r="R117" s="132"/>
      <c r="S117" s="132"/>
      <c r="T117" s="10"/>
      <c r="U117" s="135"/>
      <c r="V117" s="135"/>
    </row>
    <row r="118" spans="1:22" ht="18">
      <c r="A118" s="3"/>
      <c r="B118" s="3"/>
      <c r="C118" s="6"/>
      <c r="D118" s="27"/>
      <c r="E118" s="6"/>
      <c r="F118" s="6"/>
      <c r="G118" s="6"/>
      <c r="H118" s="6"/>
      <c r="I118" s="6"/>
      <c r="J118" s="117"/>
      <c r="K118" s="117"/>
      <c r="L118" s="132"/>
      <c r="M118" s="132"/>
      <c r="N118" s="132"/>
      <c r="O118" s="132"/>
      <c r="P118" s="132"/>
      <c r="Q118" s="132"/>
      <c r="R118" s="132"/>
      <c r="S118" s="132"/>
      <c r="T118" s="10"/>
      <c r="U118" s="135"/>
      <c r="V118" s="135"/>
    </row>
    <row r="119" spans="1:22" ht="12.75">
      <c r="A119" s="3"/>
      <c r="B119" s="12" t="s">
        <v>1</v>
      </c>
      <c r="C119" s="12" t="s">
        <v>16</v>
      </c>
      <c r="D119" s="162" t="s">
        <v>66</v>
      </c>
      <c r="E119" s="162" t="s">
        <v>67</v>
      </c>
      <c r="F119" s="162" t="s">
        <v>70</v>
      </c>
      <c r="G119" s="162" t="s">
        <v>71</v>
      </c>
      <c r="H119" s="162" t="s">
        <v>74</v>
      </c>
      <c r="I119" s="162" t="s">
        <v>75</v>
      </c>
      <c r="J119" s="162" t="s">
        <v>79</v>
      </c>
      <c r="K119" s="162" t="s">
        <v>80</v>
      </c>
      <c r="L119" s="132"/>
      <c r="M119" s="132"/>
      <c r="N119" s="132"/>
      <c r="O119" s="132"/>
      <c r="P119" s="132"/>
      <c r="Q119" s="132"/>
      <c r="R119" s="132"/>
      <c r="S119" s="132"/>
      <c r="T119" s="10"/>
      <c r="U119" s="135"/>
      <c r="V119" s="135"/>
    </row>
    <row r="120" spans="1:22" ht="12.75">
      <c r="A120" s="3"/>
      <c r="B120" s="2"/>
      <c r="C120" s="2" t="s">
        <v>1</v>
      </c>
      <c r="D120" s="14" t="s">
        <v>89</v>
      </c>
      <c r="E120" s="14" t="s">
        <v>89</v>
      </c>
      <c r="F120" s="14" t="s">
        <v>89</v>
      </c>
      <c r="G120" s="14" t="s">
        <v>89</v>
      </c>
      <c r="H120" s="14" t="s">
        <v>89</v>
      </c>
      <c r="I120" s="14" t="s">
        <v>89</v>
      </c>
      <c r="J120" s="14" t="s">
        <v>89</v>
      </c>
      <c r="K120" s="14" t="s">
        <v>89</v>
      </c>
      <c r="L120" s="132"/>
      <c r="M120" s="132"/>
      <c r="N120" s="132"/>
      <c r="O120" s="132"/>
      <c r="P120" s="132"/>
      <c r="Q120" s="132"/>
      <c r="R120" s="132"/>
      <c r="S120" s="132"/>
      <c r="T120" s="10"/>
      <c r="U120" s="135"/>
      <c r="V120" s="135"/>
    </row>
    <row r="121" spans="1:22" ht="12.75">
      <c r="A121" s="3"/>
      <c r="B121" s="32" t="s">
        <v>5</v>
      </c>
      <c r="C121" s="12"/>
      <c r="D121" s="119"/>
      <c r="E121" s="119"/>
      <c r="F121" s="119"/>
      <c r="G121" s="119"/>
      <c r="H121" s="119"/>
      <c r="I121" s="119"/>
      <c r="J121" s="119"/>
      <c r="K121" s="119"/>
      <c r="L121" s="132"/>
      <c r="M121" s="132"/>
      <c r="N121" s="132"/>
      <c r="O121" s="132"/>
      <c r="P121" s="132"/>
      <c r="Q121" s="132"/>
      <c r="R121" s="132"/>
      <c r="S121" s="132"/>
      <c r="T121" s="10"/>
      <c r="U121" s="135"/>
      <c r="V121" s="135"/>
    </row>
    <row r="122" spans="1:22" ht="12.75">
      <c r="A122" s="3"/>
      <c r="B122" s="13"/>
      <c r="C122" s="2" t="s">
        <v>17</v>
      </c>
      <c r="D122" s="165">
        <v>0.029972464796425177</v>
      </c>
      <c r="E122" s="166">
        <v>0.019293743368507452</v>
      </c>
      <c r="F122" s="165">
        <v>0.06325459323553209</v>
      </c>
      <c r="G122" s="166">
        <v>0.057033028064548096</v>
      </c>
      <c r="H122" s="165">
        <v>0.008035763366555468</v>
      </c>
      <c r="I122" s="166">
        <v>0.05173154272466922</v>
      </c>
      <c r="J122" s="165">
        <v>2.3562568544177744</v>
      </c>
      <c r="K122" s="166">
        <v>2.479660778424675</v>
      </c>
      <c r="L122" s="132"/>
      <c r="M122" s="132"/>
      <c r="N122" s="132"/>
      <c r="O122" s="132"/>
      <c r="P122" s="132"/>
      <c r="Q122" s="132"/>
      <c r="R122" s="132"/>
      <c r="S122" s="132"/>
      <c r="T122" s="10"/>
      <c r="U122" s="135"/>
      <c r="V122" s="135"/>
    </row>
    <row r="123" spans="1:22" ht="12.75">
      <c r="A123" s="3"/>
      <c r="B123" s="2"/>
      <c r="C123" s="2" t="s">
        <v>18</v>
      </c>
      <c r="D123" s="165">
        <v>0.06659933475452441</v>
      </c>
      <c r="E123" s="165">
        <v>0.026946724746787925</v>
      </c>
      <c r="F123" s="165">
        <v>0.0535884693501064</v>
      </c>
      <c r="G123" s="165">
        <v>0.16503981103448231</v>
      </c>
      <c r="H123" s="165">
        <v>0.07150126026095122</v>
      </c>
      <c r="I123" s="165">
        <v>0.35568688135429105</v>
      </c>
      <c r="J123" s="165">
        <v>21.441837565222784</v>
      </c>
      <c r="K123" s="165">
        <v>21.358589913046</v>
      </c>
      <c r="L123" s="132"/>
      <c r="M123" s="132"/>
      <c r="N123" s="132"/>
      <c r="O123" s="132"/>
      <c r="P123" s="132"/>
      <c r="Q123" s="132"/>
      <c r="R123" s="132"/>
      <c r="S123" s="132"/>
      <c r="T123" s="10"/>
      <c r="U123" s="135"/>
      <c r="V123" s="135"/>
    </row>
    <row r="124" spans="1:22" ht="12.75">
      <c r="A124" s="3"/>
      <c r="B124" s="13" t="s">
        <v>7</v>
      </c>
      <c r="C124" s="2"/>
      <c r="D124" s="165"/>
      <c r="E124" s="165"/>
      <c r="F124" s="165"/>
      <c r="G124" s="165"/>
      <c r="H124" s="165"/>
      <c r="I124" s="165"/>
      <c r="J124" s="165"/>
      <c r="K124" s="165"/>
      <c r="L124" s="132"/>
      <c r="M124" s="132"/>
      <c r="N124" s="132"/>
      <c r="O124" s="132"/>
      <c r="P124" s="132"/>
      <c r="Q124" s="132"/>
      <c r="R124" s="132"/>
      <c r="S124" s="132"/>
      <c r="T124" s="10"/>
      <c r="U124" s="135"/>
      <c r="V124" s="135"/>
    </row>
    <row r="125" spans="1:22" ht="12.75">
      <c r="A125" s="3"/>
      <c r="B125" s="13" t="s">
        <v>21</v>
      </c>
      <c r="C125" s="2"/>
      <c r="D125" s="165"/>
      <c r="E125" s="166"/>
      <c r="F125" s="165"/>
      <c r="G125" s="166"/>
      <c r="H125" s="165"/>
      <c r="I125" s="166"/>
      <c r="J125" s="165"/>
      <c r="K125" s="166"/>
      <c r="L125" s="132"/>
      <c r="M125" s="132"/>
      <c r="N125" s="132"/>
      <c r="O125" s="132"/>
      <c r="P125" s="132"/>
      <c r="Q125" s="132"/>
      <c r="R125" s="132"/>
      <c r="S125" s="132"/>
      <c r="T125" s="10"/>
      <c r="U125" s="135"/>
      <c r="V125" s="135"/>
    </row>
    <row r="126" spans="1:22" ht="12.75">
      <c r="A126" s="3"/>
      <c r="B126" s="13"/>
      <c r="C126" s="2" t="s">
        <v>23</v>
      </c>
      <c r="D126" s="165">
        <v>0.0865176133055646</v>
      </c>
      <c r="E126" s="166">
        <v>0.06021142303250102</v>
      </c>
      <c r="F126" s="165">
        <v>0.00045793679101970106</v>
      </c>
      <c r="G126" s="166">
        <v>0.0017669928960134485</v>
      </c>
      <c r="H126" s="165">
        <v>0.03295189828582158</v>
      </c>
      <c r="I126" s="166">
        <v>0.0975001670707798</v>
      </c>
      <c r="J126" s="165">
        <v>0.7099159463167263</v>
      </c>
      <c r="K126" s="166">
        <v>1.7892078426397537</v>
      </c>
      <c r="L126" s="132"/>
      <c r="M126" s="132"/>
      <c r="N126" s="132"/>
      <c r="O126" s="132"/>
      <c r="P126" s="132"/>
      <c r="Q126" s="132"/>
      <c r="R126" s="132"/>
      <c r="S126" s="132"/>
      <c r="T126" s="10"/>
      <c r="U126" s="135"/>
      <c r="V126" s="135"/>
    </row>
    <row r="127" spans="1:22" ht="12.75">
      <c r="A127" s="3"/>
      <c r="B127" s="2"/>
      <c r="C127" s="2" t="s">
        <v>24</v>
      </c>
      <c r="D127" s="165">
        <v>10.477345503802873</v>
      </c>
      <c r="E127" s="166">
        <v>4.436966447823459</v>
      </c>
      <c r="F127" s="165">
        <v>0</v>
      </c>
      <c r="G127" s="166">
        <v>0</v>
      </c>
      <c r="H127" s="165">
        <v>0.6731013158083677</v>
      </c>
      <c r="I127" s="166">
        <v>0.08261559656887514</v>
      </c>
      <c r="J127" s="165">
        <v>0</v>
      </c>
      <c r="K127" s="166">
        <v>0.0660924772551001</v>
      </c>
      <c r="L127" s="132"/>
      <c r="M127" s="132"/>
      <c r="N127" s="132"/>
      <c r="O127" s="132"/>
      <c r="P127" s="132"/>
      <c r="Q127" s="132"/>
      <c r="R127" s="132"/>
      <c r="S127" s="132"/>
      <c r="T127" s="10"/>
      <c r="U127" s="135"/>
      <c r="V127" s="135"/>
    </row>
    <row r="128" spans="1:24" s="163" customFormat="1" ht="12.75">
      <c r="A128" s="6"/>
      <c r="B128" s="2"/>
      <c r="C128" s="2" t="s">
        <v>6</v>
      </c>
      <c r="D128" s="165">
        <v>0.00687621863361486</v>
      </c>
      <c r="E128" s="166">
        <v>0.0010608666493320954</v>
      </c>
      <c r="F128" s="165">
        <v>0.00013284006019756257</v>
      </c>
      <c r="G128" s="166">
        <v>0</v>
      </c>
      <c r="H128" s="165">
        <v>0.6537637216583915</v>
      </c>
      <c r="I128" s="166">
        <v>13.686718720318668</v>
      </c>
      <c r="J128" s="165">
        <v>11.360537740920835</v>
      </c>
      <c r="K128" s="166">
        <v>83.38843175473949</v>
      </c>
      <c r="L128" s="6"/>
      <c r="M128" s="6"/>
      <c r="N128" s="6"/>
      <c r="O128" s="6"/>
      <c r="P128" s="6"/>
      <c r="Q128" s="6"/>
      <c r="R128" s="6"/>
      <c r="S128" s="6"/>
      <c r="T128" s="128"/>
      <c r="U128" s="140"/>
      <c r="V128" s="137"/>
      <c r="X128" s="77"/>
    </row>
    <row r="129" spans="1:22" s="163" customFormat="1" ht="12.75">
      <c r="A129" s="6"/>
      <c r="B129" s="67"/>
      <c r="C129" s="67" t="s">
        <v>25</v>
      </c>
      <c r="D129" s="131"/>
      <c r="E129" s="131"/>
      <c r="F129" s="131"/>
      <c r="G129" s="131"/>
      <c r="H129" s="131"/>
      <c r="I129" s="131"/>
      <c r="J129" s="131"/>
      <c r="K129" s="131"/>
      <c r="L129" s="10"/>
      <c r="M129" s="10"/>
      <c r="N129" s="6"/>
      <c r="O129" s="6"/>
      <c r="P129" s="6"/>
      <c r="Q129" s="6"/>
      <c r="R129" s="6"/>
      <c r="S129" s="6"/>
      <c r="T129" s="128"/>
      <c r="U129" s="140"/>
      <c r="V129" s="137"/>
    </row>
    <row r="130" spans="1:22" s="163" customFormat="1" ht="12.75">
      <c r="A130" s="6"/>
      <c r="B130" s="132"/>
      <c r="C130" s="16"/>
      <c r="D130" s="6"/>
      <c r="E130" s="6"/>
      <c r="F130" s="22"/>
      <c r="G130" s="22"/>
      <c r="H130" s="22"/>
      <c r="I130" s="16"/>
      <c r="J130" s="6"/>
      <c r="K130" s="161"/>
      <c r="L130" s="6"/>
      <c r="M130" s="6"/>
      <c r="N130" s="6"/>
      <c r="O130" s="6"/>
      <c r="P130" s="6"/>
      <c r="Q130" s="6"/>
      <c r="R130" s="6"/>
      <c r="S130" s="6"/>
      <c r="T130" s="128"/>
      <c r="U130" s="140"/>
      <c r="V130" s="137"/>
    </row>
    <row r="131" spans="1:22" s="163" customFormat="1" ht="12.75">
      <c r="A131" s="6"/>
      <c r="B131" s="132"/>
      <c r="C131" s="16"/>
      <c r="D131" s="6"/>
      <c r="E131" s="6"/>
      <c r="F131" s="22"/>
      <c r="G131" s="22"/>
      <c r="H131" s="22"/>
      <c r="I131" s="16"/>
      <c r="J131" s="6"/>
      <c r="K131" s="28"/>
      <c r="L131" s="6"/>
      <c r="M131" s="6"/>
      <c r="N131" s="6"/>
      <c r="O131" s="6"/>
      <c r="P131" s="6"/>
      <c r="Q131" s="6"/>
      <c r="R131" s="6"/>
      <c r="S131" s="6"/>
      <c r="T131" s="128"/>
      <c r="U131" s="140"/>
      <c r="V131" s="137"/>
    </row>
    <row r="132" spans="1:22" s="163" customFormat="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10"/>
      <c r="M132" s="10"/>
      <c r="N132" s="6"/>
      <c r="O132" s="6"/>
      <c r="P132" s="6"/>
      <c r="Q132" s="6"/>
      <c r="R132" s="6"/>
      <c r="S132" s="6"/>
      <c r="T132" s="128"/>
      <c r="U132" s="140"/>
      <c r="V132" s="137"/>
    </row>
    <row r="133" spans="1:22" s="163" customFormat="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19"/>
      <c r="M133" s="7"/>
      <c r="N133" s="6"/>
      <c r="O133" s="6"/>
      <c r="P133" s="6"/>
      <c r="Q133" s="6"/>
      <c r="R133" s="6"/>
      <c r="S133" s="6"/>
      <c r="T133" s="128"/>
      <c r="U133" s="140"/>
      <c r="V133" s="137"/>
    </row>
    <row r="134" spans="1:22" s="163" customFormat="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3"/>
      <c r="M134" s="7"/>
      <c r="N134" s="6"/>
      <c r="O134" s="6"/>
      <c r="P134" s="6"/>
      <c r="Q134" s="6"/>
      <c r="R134" s="6"/>
      <c r="S134" s="6"/>
      <c r="T134" s="128"/>
      <c r="U134" s="140"/>
      <c r="V134" s="137"/>
    </row>
    <row r="135" spans="1:22" s="163" customFormat="1" ht="12.75">
      <c r="A135" s="6"/>
      <c r="L135" s="6"/>
      <c r="M135" s="6"/>
      <c r="N135" s="6"/>
      <c r="O135" s="6"/>
      <c r="P135" s="6"/>
      <c r="Q135" s="6"/>
      <c r="R135" s="6"/>
      <c r="S135" s="6"/>
      <c r="T135" s="128"/>
      <c r="U135" s="140"/>
      <c r="V135" s="137"/>
    </row>
    <row r="136" spans="1:24" s="163" customFormat="1" ht="12.75">
      <c r="A136" s="6"/>
      <c r="L136" s="6"/>
      <c r="M136" s="6"/>
      <c r="N136" s="6"/>
      <c r="O136" s="6"/>
      <c r="P136" s="6"/>
      <c r="Q136" s="6"/>
      <c r="R136" s="6"/>
      <c r="S136" s="6"/>
      <c r="T136" s="128"/>
      <c r="U136" s="140"/>
      <c r="V136" s="137"/>
      <c r="X136" s="77"/>
    </row>
    <row r="137" spans="1:22" s="163" customFormat="1" ht="12.75">
      <c r="A137" s="6"/>
      <c r="B137"/>
      <c r="C137"/>
      <c r="D137"/>
      <c r="E137"/>
      <c r="F137"/>
      <c r="G137"/>
      <c r="H137"/>
      <c r="I137"/>
      <c r="J137"/>
      <c r="K137"/>
      <c r="L137" s="6"/>
      <c r="M137" s="6"/>
      <c r="N137" s="6"/>
      <c r="O137" s="6"/>
      <c r="P137" s="6"/>
      <c r="Q137" s="6"/>
      <c r="R137" s="6"/>
      <c r="S137" s="6"/>
      <c r="T137" s="78"/>
      <c r="U137" s="138"/>
      <c r="V137" s="138"/>
    </row>
    <row r="138" spans="2:22" s="163" customFormat="1" ht="18">
      <c r="B138" s="18" t="s">
        <v>57</v>
      </c>
      <c r="C138" s="18" t="s">
        <v>56</v>
      </c>
      <c r="D138" s="3"/>
      <c r="E138" s="3"/>
      <c r="F138" s="3"/>
      <c r="G138" s="3"/>
      <c r="H138" s="3"/>
      <c r="I138" s="3"/>
      <c r="J138" s="3"/>
      <c r="K138" s="6"/>
      <c r="T138" s="75"/>
      <c r="U138" s="139"/>
      <c r="V138" s="75"/>
    </row>
    <row r="139" spans="2:11" s="163" customFormat="1" ht="18">
      <c r="B139" s="18" t="s">
        <v>84</v>
      </c>
      <c r="C139" s="18"/>
      <c r="D139" s="3"/>
      <c r="E139" s="3"/>
      <c r="F139" s="3"/>
      <c r="G139" s="3"/>
      <c r="H139" s="150">
        <f>H31*0.11</f>
        <v>21230</v>
      </c>
      <c r="I139" s="3"/>
      <c r="J139" s="3"/>
      <c r="K139" s="6"/>
    </row>
    <row r="140" spans="2:11" ht="18">
      <c r="B140" s="18" t="s">
        <v>83</v>
      </c>
      <c r="C140" s="18"/>
      <c r="D140" s="3"/>
      <c r="E140" s="3"/>
      <c r="F140" s="3"/>
      <c r="G140" s="3"/>
      <c r="H140" s="129">
        <f>H139*0.925</f>
        <v>19637.75</v>
      </c>
      <c r="I140" s="3"/>
      <c r="J140" s="3"/>
      <c r="K140" s="6"/>
    </row>
    <row r="141" spans="1:20" ht="18">
      <c r="A141" s="18" t="s">
        <v>28</v>
      </c>
      <c r="B141" s="4"/>
      <c r="C141" s="4"/>
      <c r="D141" s="4"/>
      <c r="E141" s="4"/>
      <c r="F141" s="4"/>
      <c r="G141" s="4"/>
      <c r="H141" s="4"/>
      <c r="I141" s="4"/>
      <c r="J141" s="4"/>
      <c r="K141" s="6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8">
      <c r="A142" s="18"/>
      <c r="B142" s="12" t="s">
        <v>1</v>
      </c>
      <c r="C142" s="2" t="s">
        <v>16</v>
      </c>
      <c r="D142" s="12" t="s">
        <v>1</v>
      </c>
      <c r="E142" s="1" t="s">
        <v>1</v>
      </c>
      <c r="F142" s="12" t="s">
        <v>20</v>
      </c>
      <c r="G142" s="1" t="s">
        <v>20</v>
      </c>
      <c r="H142" s="1" t="s">
        <v>44</v>
      </c>
      <c r="I142" s="1" t="s">
        <v>44</v>
      </c>
      <c r="J142" s="17" t="s">
        <v>45</v>
      </c>
      <c r="K142" s="32" t="s">
        <v>45</v>
      </c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2.75">
      <c r="A143" s="3"/>
      <c r="B143" s="2"/>
      <c r="C143" s="2" t="s">
        <v>1</v>
      </c>
      <c r="D143" s="67" t="s">
        <v>22</v>
      </c>
      <c r="E143" s="1" t="s">
        <v>0</v>
      </c>
      <c r="F143" s="67" t="s">
        <v>2</v>
      </c>
      <c r="G143" s="2" t="s">
        <v>0</v>
      </c>
      <c r="H143" s="1" t="s">
        <v>8</v>
      </c>
      <c r="I143" s="2" t="s">
        <v>9</v>
      </c>
      <c r="J143" s="68" t="s">
        <v>11</v>
      </c>
      <c r="K143" s="13" t="s">
        <v>12</v>
      </c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3"/>
      <c r="B144" s="32" t="s">
        <v>5</v>
      </c>
      <c r="C144" s="12"/>
      <c r="D144" s="81">
        <v>0.47</v>
      </c>
      <c r="E144" s="82">
        <f>D144*$H$140</f>
        <v>9229.7425</v>
      </c>
      <c r="F144" s="83"/>
      <c r="G144" s="84"/>
      <c r="H144" s="83"/>
      <c r="I144" s="85"/>
      <c r="J144" s="103"/>
      <c r="K144" s="12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>
      <c r="A145" s="3"/>
      <c r="B145" s="13"/>
      <c r="C145" s="2" t="s">
        <v>17</v>
      </c>
      <c r="D145" s="87"/>
      <c r="E145" s="2"/>
      <c r="F145" s="88">
        <v>0.5</v>
      </c>
      <c r="G145" s="89">
        <f>D144*F145*$H$140</f>
        <v>4614.87125</v>
      </c>
      <c r="H145" s="88">
        <v>0.8883762049515771</v>
      </c>
      <c r="I145" s="90">
        <f aca="true" t="shared" si="10" ref="I145:I154">1-H145</f>
        <v>0.1116237950484229</v>
      </c>
      <c r="J145" s="104">
        <f>H145*G145</f>
        <v>4099.741807415141</v>
      </c>
      <c r="K145" s="187">
        <f>I145*G145</f>
        <v>515.1294425848592</v>
      </c>
      <c r="L145" s="3"/>
      <c r="T145" s="3"/>
    </row>
    <row r="146" spans="1:20" ht="12.75">
      <c r="A146" s="3"/>
      <c r="B146" s="2"/>
      <c r="C146" s="2" t="s">
        <v>18</v>
      </c>
      <c r="D146" s="88"/>
      <c r="E146" s="2"/>
      <c r="F146" s="88">
        <v>0.5</v>
      </c>
      <c r="G146" s="89">
        <f>D144*F146*$H$140</f>
        <v>4614.87125</v>
      </c>
      <c r="H146" s="88">
        <v>0.8550444584765666</v>
      </c>
      <c r="I146" s="90">
        <f t="shared" si="10"/>
        <v>0.14495554152343337</v>
      </c>
      <c r="J146" s="104">
        <f>H146*G146</f>
        <v>3945.9200888953264</v>
      </c>
      <c r="K146" s="187">
        <f>I146*G146</f>
        <v>668.9511611046739</v>
      </c>
      <c r="L146" s="3"/>
      <c r="T146" s="6"/>
    </row>
    <row r="147" spans="1:20" ht="12.75">
      <c r="A147" s="3"/>
      <c r="B147" s="13" t="s">
        <v>7</v>
      </c>
      <c r="C147" s="2"/>
      <c r="D147" s="87">
        <v>0.02</v>
      </c>
      <c r="E147" s="89">
        <f>D147*$H$140</f>
        <v>392.755</v>
      </c>
      <c r="F147" s="88">
        <v>1</v>
      </c>
      <c r="G147" s="89">
        <f>D147*F147*$H$140</f>
        <v>392.755</v>
      </c>
      <c r="H147" s="92">
        <v>1</v>
      </c>
      <c r="I147" s="90">
        <f t="shared" si="10"/>
        <v>0</v>
      </c>
      <c r="J147" s="104">
        <f>H147*G147</f>
        <v>392.755</v>
      </c>
      <c r="K147" s="187">
        <f>I147*G147</f>
        <v>0</v>
      </c>
      <c r="L147" s="3"/>
      <c r="T147" s="34"/>
    </row>
    <row r="148" spans="1:20" ht="12.75">
      <c r="A148" s="3"/>
      <c r="B148" s="13" t="s">
        <v>21</v>
      </c>
      <c r="C148" s="2"/>
      <c r="D148" s="87">
        <v>0.51</v>
      </c>
      <c r="E148" s="89">
        <f>D148*$H$140</f>
        <v>10015.2525</v>
      </c>
      <c r="F148" s="88"/>
      <c r="G148" s="88"/>
      <c r="H148" s="88"/>
      <c r="I148" s="90"/>
      <c r="J148" s="188"/>
      <c r="K148" s="182"/>
      <c r="L148" s="3"/>
      <c r="T148" s="3"/>
    </row>
    <row r="149" spans="1:20" ht="12.75">
      <c r="A149" s="3"/>
      <c r="B149" s="13"/>
      <c r="C149" s="2" t="s">
        <v>23</v>
      </c>
      <c r="D149" s="87"/>
      <c r="E149" s="2"/>
      <c r="F149" s="88">
        <v>0.8</v>
      </c>
      <c r="G149" s="89">
        <f>D148*F149*$H$140</f>
        <v>8012.202</v>
      </c>
      <c r="H149" s="88">
        <v>0.8309010770441535</v>
      </c>
      <c r="I149" s="90">
        <f t="shared" si="10"/>
        <v>0.1690989229558465</v>
      </c>
      <c r="J149" s="104">
        <f>H149*G149</f>
        <v>6657.347271295321</v>
      </c>
      <c r="K149" s="187">
        <f>I149*G149</f>
        <v>1354.8547287046792</v>
      </c>
      <c r="L149" s="3"/>
      <c r="T149" s="3"/>
    </row>
    <row r="150" spans="1:20" ht="12.75">
      <c r="A150" s="3"/>
      <c r="B150" s="2"/>
      <c r="C150" s="2" t="s">
        <v>24</v>
      </c>
      <c r="D150" s="2"/>
      <c r="E150" s="2"/>
      <c r="F150" s="88">
        <v>0.003</v>
      </c>
      <c r="G150" s="89">
        <f>D148*F150*$H$140</f>
        <v>30.0457575</v>
      </c>
      <c r="H150" s="88">
        <v>0.9847207429385545</v>
      </c>
      <c r="I150" s="90">
        <f t="shared" si="10"/>
        <v>0.015279257061445506</v>
      </c>
      <c r="J150" s="104">
        <f>H150*G150</f>
        <v>29.586680647551646</v>
      </c>
      <c r="K150" s="187">
        <f>I150*G150</f>
        <v>0.4590768524483543</v>
      </c>
      <c r="L150" s="3"/>
      <c r="T150" s="3"/>
    </row>
    <row r="151" spans="1:20" ht="12.75">
      <c r="A151" s="3"/>
      <c r="B151" s="2"/>
      <c r="C151" s="2" t="s">
        <v>6</v>
      </c>
      <c r="D151" s="2"/>
      <c r="E151" s="2"/>
      <c r="F151" s="88">
        <v>0.183</v>
      </c>
      <c r="G151" s="89">
        <f>D148*F151*$H$140</f>
        <v>1832.7912075</v>
      </c>
      <c r="H151" s="88">
        <v>0.9453819602061279</v>
      </c>
      <c r="I151" s="90">
        <f t="shared" si="10"/>
        <v>0.05461803979387214</v>
      </c>
      <c r="J151" s="104">
        <f>H151*G151</f>
        <v>1732.6877443949058</v>
      </c>
      <c r="K151" s="187">
        <f>I151*G151</f>
        <v>100.10346310509397</v>
      </c>
      <c r="L151" s="3"/>
      <c r="T151" s="3"/>
    </row>
    <row r="152" spans="1:20" ht="12.75">
      <c r="A152" s="3"/>
      <c r="B152" s="67"/>
      <c r="C152" s="67" t="s">
        <v>25</v>
      </c>
      <c r="D152" s="67"/>
      <c r="E152" s="67"/>
      <c r="F152" s="93">
        <v>0.014</v>
      </c>
      <c r="G152" s="89">
        <f>D148*F152*$H$140</f>
        <v>140.213535</v>
      </c>
      <c r="H152" s="92">
        <v>1</v>
      </c>
      <c r="I152" s="90">
        <f t="shared" si="10"/>
        <v>0</v>
      </c>
      <c r="J152" s="105">
        <f>H152*G152</f>
        <v>140.213535</v>
      </c>
      <c r="K152" s="189">
        <f>I152*G152</f>
        <v>0</v>
      </c>
      <c r="L152" s="3"/>
      <c r="T152" s="3"/>
    </row>
    <row r="153" spans="1:20" ht="12.75">
      <c r="A153" s="3"/>
      <c r="B153" s="39" t="s">
        <v>4</v>
      </c>
      <c r="C153" s="40"/>
      <c r="D153" s="40"/>
      <c r="E153" s="96">
        <f>SUM(E144:E152)</f>
        <v>19637.75</v>
      </c>
      <c r="F153" s="97"/>
      <c r="G153" s="152">
        <f>SUM(G144:G152)</f>
        <v>19637.749999999996</v>
      </c>
      <c r="H153" s="153"/>
      <c r="I153" s="86"/>
      <c r="J153" s="98">
        <f>SUM(J144:J152)</f>
        <v>16998.252127648244</v>
      </c>
      <c r="K153" s="106">
        <f>SUM(K144:K152)</f>
        <v>2639.4978723517547</v>
      </c>
      <c r="L153" s="3"/>
      <c r="T153" s="3"/>
    </row>
    <row r="154" spans="1:20" ht="12.75">
      <c r="A154" s="3"/>
      <c r="B154" s="39" t="s">
        <v>64</v>
      </c>
      <c r="C154" s="40" t="s">
        <v>85</v>
      </c>
      <c r="D154" s="154">
        <v>0.075</v>
      </c>
      <c r="E154" s="159">
        <f>H139*D154</f>
        <v>1592.25</v>
      </c>
      <c r="F154" s="155"/>
      <c r="G154" s="159">
        <f>E154</f>
        <v>1592.25</v>
      </c>
      <c r="H154" s="156">
        <v>0.8309010770441535</v>
      </c>
      <c r="I154" s="157">
        <f t="shared" si="10"/>
        <v>0.1690989229558465</v>
      </c>
      <c r="J154" s="158">
        <f>H154*G154</f>
        <v>1323.0022399235534</v>
      </c>
      <c r="K154" s="190">
        <f>I154*G154</f>
        <v>269.2477600764466</v>
      </c>
      <c r="L154" s="3"/>
      <c r="T154" s="3"/>
    </row>
    <row r="155" spans="1:20" ht="18">
      <c r="A155" s="3"/>
      <c r="B155" s="3"/>
      <c r="C155" s="6"/>
      <c r="D155" s="27"/>
      <c r="E155" s="6"/>
      <c r="F155" s="6"/>
      <c r="G155" s="6"/>
      <c r="H155" s="6"/>
      <c r="I155" s="6" t="s">
        <v>65</v>
      </c>
      <c r="J155" s="186">
        <f>J153+J154</f>
        <v>18321.254367571797</v>
      </c>
      <c r="K155" s="186">
        <f>K153+K154</f>
        <v>2908.745632428201</v>
      </c>
      <c r="L155" s="3"/>
      <c r="T155" s="144"/>
    </row>
    <row r="156" spans="1:20" ht="12.75">
      <c r="A156" s="3"/>
      <c r="B156" s="10"/>
      <c r="C156" s="64"/>
      <c r="D156" s="6"/>
      <c r="E156" s="33"/>
      <c r="F156" s="6"/>
      <c r="G156" s="6"/>
      <c r="H156" s="6"/>
      <c r="I156" s="6"/>
      <c r="J156" s="7"/>
      <c r="K156" s="11"/>
      <c r="L156" s="3"/>
      <c r="T156" s="6"/>
    </row>
    <row r="157" spans="1:20" ht="12.75">
      <c r="A157" s="3"/>
      <c r="B157" s="12" t="s">
        <v>1</v>
      </c>
      <c r="C157" s="12" t="s">
        <v>16</v>
      </c>
      <c r="D157" s="32" t="s">
        <v>45</v>
      </c>
      <c r="E157" s="32" t="s">
        <v>45</v>
      </c>
      <c r="F157" s="32" t="s">
        <v>45</v>
      </c>
      <c r="G157" s="32" t="s">
        <v>45</v>
      </c>
      <c r="H157" s="32" t="s">
        <v>45</v>
      </c>
      <c r="I157" s="32" t="s">
        <v>45</v>
      </c>
      <c r="J157" s="32" t="s">
        <v>45</v>
      </c>
      <c r="K157" s="32" t="s">
        <v>45</v>
      </c>
      <c r="L157" s="3"/>
      <c r="T157" s="3"/>
    </row>
    <row r="158" spans="1:20" ht="12.75">
      <c r="A158" s="3"/>
      <c r="B158" s="2"/>
      <c r="C158" s="2" t="s">
        <v>1</v>
      </c>
      <c r="D158" s="14" t="s">
        <v>66</v>
      </c>
      <c r="E158" s="14" t="s">
        <v>67</v>
      </c>
      <c r="F158" s="14" t="s">
        <v>70</v>
      </c>
      <c r="G158" s="14" t="s">
        <v>71</v>
      </c>
      <c r="H158" s="14" t="s">
        <v>74</v>
      </c>
      <c r="I158" s="14" t="s">
        <v>75</v>
      </c>
      <c r="J158" s="14" t="s">
        <v>79</v>
      </c>
      <c r="K158" s="14" t="s">
        <v>80</v>
      </c>
      <c r="L158" s="3"/>
      <c r="T158" s="3"/>
    </row>
    <row r="159" spans="1:20" ht="12.75">
      <c r="A159" s="6"/>
      <c r="B159" s="32" t="s">
        <v>5</v>
      </c>
      <c r="C159" s="12"/>
      <c r="D159" s="121"/>
      <c r="E159" s="121"/>
      <c r="F159" s="121"/>
      <c r="G159" s="121"/>
      <c r="H159" s="121"/>
      <c r="I159" s="121"/>
      <c r="J159" s="121"/>
      <c r="K159" s="121"/>
      <c r="L159" s="61"/>
      <c r="M159" s="61"/>
      <c r="N159" s="61"/>
      <c r="O159" s="3"/>
      <c r="P159" s="6"/>
      <c r="Q159" s="6"/>
      <c r="R159" s="6"/>
      <c r="S159" s="3"/>
      <c r="T159" s="3"/>
    </row>
    <row r="160" spans="1:23" ht="12.75">
      <c r="A160" s="6"/>
      <c r="B160" s="13"/>
      <c r="C160" s="2" t="s">
        <v>17</v>
      </c>
      <c r="D160" s="121">
        <f>J145*D176*0.66</f>
        <v>7.719814973087196</v>
      </c>
      <c r="E160" s="121">
        <f>K145*E176*0.66</f>
        <v>0.23387854024605106</v>
      </c>
      <c r="F160" s="121">
        <f>J145*F176</f>
        <v>78.34160827891218</v>
      </c>
      <c r="G160" s="121">
        <f>K145*G176</f>
        <v>6.720537877563385</v>
      </c>
      <c r="H160" s="121">
        <f>J145*H176</f>
        <v>157.52581738607552</v>
      </c>
      <c r="I160" s="121">
        <f>K145*I176</f>
        <v>37.30607928243289</v>
      </c>
      <c r="J160" s="121">
        <f>J145*J176</f>
        <v>722.8067338648835</v>
      </c>
      <c r="K160" s="121">
        <f>K145*K176</f>
        <v>24.03873565684242</v>
      </c>
      <c r="L160" s="6"/>
      <c r="M160" s="6"/>
      <c r="N160" s="3"/>
      <c r="O160" s="3"/>
      <c r="P160" s="3"/>
      <c r="Q160" s="3"/>
      <c r="R160" s="3"/>
      <c r="S160" s="3"/>
      <c r="T160" s="3"/>
      <c r="U160" s="135"/>
      <c r="V160" s="135"/>
      <c r="W160" s="135"/>
    </row>
    <row r="161" spans="1:25" ht="12.75">
      <c r="A161" s="6"/>
      <c r="B161" s="2"/>
      <c r="C161" s="2" t="s">
        <v>18</v>
      </c>
      <c r="D161" s="121">
        <f>J146*D177*0.66</f>
        <v>15.926128264098022</v>
      </c>
      <c r="E161" s="121">
        <f>K146*E177*0.66</f>
        <v>3.879829733438743</v>
      </c>
      <c r="F161" s="121">
        <f>J146*F177</f>
        <v>264.74668063718</v>
      </c>
      <c r="G161" s="121">
        <f>K146*G177</f>
        <v>11.907114185310357</v>
      </c>
      <c r="H161" s="121">
        <f>J146*H177</f>
        <v>105.66715612253947</v>
      </c>
      <c r="I161" s="121">
        <f>K146*I177</f>
        <v>39.07233898857199</v>
      </c>
      <c r="J161" s="121">
        <f>J146*J177</f>
        <v>413.90294472115306</v>
      </c>
      <c r="K161" s="121">
        <f>K146*K177</f>
        <v>41.70882873694527</v>
      </c>
      <c r="L161" s="10"/>
      <c r="M161" s="10"/>
      <c r="N161" s="3"/>
      <c r="O161" s="3"/>
      <c r="P161" s="3"/>
      <c r="Q161" s="3"/>
      <c r="R161" s="3"/>
      <c r="S161" s="3"/>
      <c r="T161" s="3"/>
      <c r="U161" s="135"/>
      <c r="V161" s="135"/>
      <c r="W161" s="135"/>
      <c r="Y161" s="75"/>
    </row>
    <row r="162" spans="1:25" ht="12.75">
      <c r="A162" s="6"/>
      <c r="B162" s="13" t="s">
        <v>7</v>
      </c>
      <c r="C162" s="2"/>
      <c r="D162" s="121"/>
      <c r="E162" s="121"/>
      <c r="F162" s="121"/>
      <c r="G162" s="121"/>
      <c r="H162" s="121"/>
      <c r="I162" s="121"/>
      <c r="J162" s="121"/>
      <c r="K162" s="121"/>
      <c r="L162" s="6"/>
      <c r="M162" s="6"/>
      <c r="N162" s="3"/>
      <c r="O162" s="3"/>
      <c r="P162" s="3"/>
      <c r="Q162" s="3"/>
      <c r="R162" s="3"/>
      <c r="S162" s="3"/>
      <c r="T162" s="3"/>
      <c r="U162" s="140"/>
      <c r="V162" s="140"/>
      <c r="W162" s="137"/>
      <c r="Y162" s="77"/>
    </row>
    <row r="163" spans="1:23" ht="12.75">
      <c r="A163" s="6"/>
      <c r="B163" s="13" t="s">
        <v>21</v>
      </c>
      <c r="C163" s="2"/>
      <c r="D163" s="121"/>
      <c r="E163" s="121"/>
      <c r="F163" s="121"/>
      <c r="G163" s="121"/>
      <c r="H163" s="121"/>
      <c r="I163" s="121"/>
      <c r="J163" s="121"/>
      <c r="K163" s="121"/>
      <c r="L163" s="6"/>
      <c r="M163" s="6"/>
      <c r="N163" s="3"/>
      <c r="O163" s="3"/>
      <c r="P163" s="3"/>
      <c r="Q163" s="3"/>
      <c r="R163" s="3"/>
      <c r="S163" s="3"/>
      <c r="T163" s="3"/>
      <c r="U163" s="140"/>
      <c r="V163" s="140"/>
      <c r="W163" s="137"/>
    </row>
    <row r="164" spans="1:23" ht="12.75">
      <c r="A164" s="6"/>
      <c r="B164" s="13"/>
      <c r="C164" s="2" t="s">
        <v>23</v>
      </c>
      <c r="D164" s="121">
        <f>J149*D180*0.11</f>
        <v>43.617854420932964</v>
      </c>
      <c r="E164" s="121">
        <f>K149*E180*0.11</f>
        <v>13.225485119543</v>
      </c>
      <c r="F164" s="121">
        <f aca="true" t="shared" si="11" ref="F164:G166">J149*F180</f>
        <v>0</v>
      </c>
      <c r="G164" s="121">
        <f t="shared" si="11"/>
        <v>0</v>
      </c>
      <c r="H164" s="121">
        <f aca="true" t="shared" si="12" ref="H164:I166">J149*H180</f>
        <v>79.05758451931067</v>
      </c>
      <c r="I164" s="121">
        <f t="shared" si="12"/>
        <v>11.017184127613143</v>
      </c>
      <c r="J164" s="121">
        <f aca="true" t="shared" si="13" ref="J164:K166">J149*J180</f>
        <v>1.8955925890593839</v>
      </c>
      <c r="K164" s="121">
        <f t="shared" si="13"/>
        <v>3.734317400446987</v>
      </c>
      <c r="L164" s="10"/>
      <c r="M164" s="10"/>
      <c r="N164" s="3"/>
      <c r="O164" s="3"/>
      <c r="P164" s="3"/>
      <c r="Q164" s="3"/>
      <c r="R164" s="3"/>
      <c r="S164" s="3"/>
      <c r="T164" s="3"/>
      <c r="U164" s="140"/>
      <c r="V164" s="140"/>
      <c r="W164" s="137"/>
    </row>
    <row r="165" spans="1:23" ht="12.75">
      <c r="A165" s="6"/>
      <c r="B165" s="2"/>
      <c r="C165" s="2" t="s">
        <v>24</v>
      </c>
      <c r="D165" s="121">
        <f>J150*D181*0.11</f>
        <v>10.588824913584546</v>
      </c>
      <c r="E165" s="121">
        <f>K150*E181*0.11</f>
        <v>1.35351226638131</v>
      </c>
      <c r="F165" s="121">
        <f t="shared" si="11"/>
        <v>0</v>
      </c>
      <c r="G165" s="121">
        <f t="shared" si="11"/>
        <v>0</v>
      </c>
      <c r="H165" s="121">
        <f t="shared" si="12"/>
        <v>12.814691131472</v>
      </c>
      <c r="I165" s="121">
        <f t="shared" si="12"/>
        <v>4.651827454090628</v>
      </c>
      <c r="J165" s="121">
        <f t="shared" si="13"/>
        <v>0.916179485875535</v>
      </c>
      <c r="K165" s="121">
        <f t="shared" si="13"/>
        <v>0</v>
      </c>
      <c r="L165" s="19"/>
      <c r="M165" s="7"/>
      <c r="N165" s="3"/>
      <c r="O165" s="3"/>
      <c r="P165" s="3"/>
      <c r="Q165" s="3"/>
      <c r="R165" s="3"/>
      <c r="S165" s="3"/>
      <c r="T165" s="3"/>
      <c r="U165" s="140"/>
      <c r="V165" s="140"/>
      <c r="W165" s="137"/>
    </row>
    <row r="166" spans="1:23" ht="12.75">
      <c r="A166" s="6"/>
      <c r="B166" s="2"/>
      <c r="C166" s="2" t="s">
        <v>6</v>
      </c>
      <c r="D166" s="121">
        <f>J151*D182*0.09</f>
        <v>0.7784682185740184</v>
      </c>
      <c r="E166" s="121">
        <f>K151*E182*0.09</f>
        <v>0.13589789363142082</v>
      </c>
      <c r="F166" s="121">
        <f t="shared" si="11"/>
        <v>0</v>
      </c>
      <c r="G166" s="121">
        <f t="shared" si="11"/>
        <v>0</v>
      </c>
      <c r="H166" s="121">
        <f t="shared" si="12"/>
        <v>1497.7955699969316</v>
      </c>
      <c r="I166" s="121">
        <f t="shared" si="12"/>
        <v>31.26239213151903</v>
      </c>
      <c r="J166" s="121">
        <f t="shared" si="13"/>
        <v>667.2244035608338</v>
      </c>
      <c r="K166" s="121">
        <f t="shared" si="13"/>
        <v>207.96366660157668</v>
      </c>
      <c r="L166" s="63"/>
      <c r="M166" s="7"/>
      <c r="N166" s="3"/>
      <c r="O166" s="3"/>
      <c r="P166" s="3"/>
      <c r="Q166" s="3"/>
      <c r="R166" s="3"/>
      <c r="S166" s="3"/>
      <c r="T166" s="3"/>
      <c r="U166" s="140"/>
      <c r="V166" s="140"/>
      <c r="W166" s="137"/>
    </row>
    <row r="167" spans="1:23" ht="12.75">
      <c r="A167" s="6"/>
      <c r="B167" s="67"/>
      <c r="C167" s="67" t="s">
        <v>25</v>
      </c>
      <c r="D167" s="121"/>
      <c r="E167" s="121"/>
      <c r="F167" s="121"/>
      <c r="G167" s="121"/>
      <c r="H167" s="121"/>
      <c r="I167" s="121"/>
      <c r="J167" s="121"/>
      <c r="K167" s="121"/>
      <c r="L167" s="6"/>
      <c r="M167" s="6"/>
      <c r="N167" s="3"/>
      <c r="O167" s="3"/>
      <c r="P167" s="3"/>
      <c r="Q167" s="3"/>
      <c r="R167" s="3"/>
      <c r="S167" s="3"/>
      <c r="T167" s="3"/>
      <c r="U167" s="140"/>
      <c r="V167" s="140"/>
      <c r="W167" s="137"/>
    </row>
    <row r="168" spans="1:23" ht="12.75">
      <c r="A168" s="6"/>
      <c r="B168" s="39" t="s">
        <v>4</v>
      </c>
      <c r="C168" s="40"/>
      <c r="D168" s="130">
        <f aca="true" t="shared" si="14" ref="D168:K168">SUM(D159:D167)</f>
        <v>78.63109079027674</v>
      </c>
      <c r="E168" s="130">
        <f t="shared" si="14"/>
        <v>18.828603553240523</v>
      </c>
      <c r="F168" s="130">
        <f t="shared" si="14"/>
        <v>343.0882889160922</v>
      </c>
      <c r="G168" s="130">
        <f t="shared" si="14"/>
        <v>18.627652062873743</v>
      </c>
      <c r="H168" s="130">
        <f t="shared" si="14"/>
        <v>1852.8608191563292</v>
      </c>
      <c r="I168" s="130">
        <f t="shared" si="14"/>
        <v>123.30982198422768</v>
      </c>
      <c r="J168" s="130">
        <f t="shared" si="14"/>
        <v>1806.7458542218055</v>
      </c>
      <c r="K168" s="130">
        <f t="shared" si="14"/>
        <v>277.44554839581133</v>
      </c>
      <c r="L168" s="6"/>
      <c r="M168" s="6"/>
      <c r="N168" s="3"/>
      <c r="O168" s="3"/>
      <c r="P168" s="3"/>
      <c r="Q168" s="3"/>
      <c r="R168" s="3"/>
      <c r="S168" s="3"/>
      <c r="T168" s="3"/>
      <c r="U168" s="140"/>
      <c r="V168" s="140"/>
      <c r="W168" s="137"/>
    </row>
    <row r="169" spans="1:23" ht="12.75">
      <c r="A169" s="3"/>
      <c r="B169" s="39" t="s">
        <v>64</v>
      </c>
      <c r="C169" s="40" t="s">
        <v>85</v>
      </c>
      <c r="D169" s="133"/>
      <c r="E169" s="8"/>
      <c r="F169" s="133"/>
      <c r="G169" s="8"/>
      <c r="H169" s="133"/>
      <c r="I169" s="8"/>
      <c r="J169" s="133"/>
      <c r="K169" s="8"/>
      <c r="L169" s="3"/>
      <c r="M169" s="3"/>
      <c r="N169" s="3"/>
      <c r="O169" s="3"/>
      <c r="P169" s="3"/>
      <c r="Q169" s="3"/>
      <c r="R169" s="3"/>
      <c r="S169" s="3"/>
      <c r="T169" s="3"/>
      <c r="U169" s="140"/>
      <c r="V169" s="140"/>
      <c r="W169" s="137"/>
    </row>
    <row r="170" spans="1:25" ht="12.75">
      <c r="A170" s="3"/>
      <c r="B170" s="3"/>
      <c r="C170" s="3"/>
      <c r="D170" s="24" t="s">
        <v>68</v>
      </c>
      <c r="E170" s="134">
        <f>SUM(D168:E168)</f>
        <v>97.45969434351727</v>
      </c>
      <c r="F170" s="24" t="s">
        <v>72</v>
      </c>
      <c r="G170" s="134">
        <f>SUM(F168:G168)</f>
        <v>361.71594097896593</v>
      </c>
      <c r="H170" s="24" t="s">
        <v>76</v>
      </c>
      <c r="I170" s="134">
        <f>SUM(H168:I168)</f>
        <v>1976.1706411405569</v>
      </c>
      <c r="J170" s="24" t="s">
        <v>81</v>
      </c>
      <c r="K170" s="134">
        <f>SUM(J168:K168)</f>
        <v>2084.191402617617</v>
      </c>
      <c r="L170" s="3"/>
      <c r="U170" s="140"/>
      <c r="V170" s="140"/>
      <c r="W170" s="137"/>
      <c r="Y170" s="79"/>
    </row>
    <row r="171" spans="1:25" ht="12.75">
      <c r="A171" s="3"/>
      <c r="B171" s="64" t="s">
        <v>86</v>
      </c>
      <c r="C171" s="3"/>
      <c r="D171" s="132"/>
      <c r="E171" s="132"/>
      <c r="F171" s="132"/>
      <c r="G171" s="132"/>
      <c r="H171" s="132"/>
      <c r="I171" s="132"/>
      <c r="J171" s="132"/>
      <c r="K171" s="132"/>
      <c r="L171" s="3"/>
      <c r="U171" s="138"/>
      <c r="V171" s="138"/>
      <c r="W171" s="145"/>
      <c r="Y171" s="75"/>
    </row>
    <row r="172" spans="1:23" ht="12.75">
      <c r="A172" s="3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3"/>
      <c r="U172" s="75"/>
      <c r="V172" s="139"/>
      <c r="W172" s="75"/>
    </row>
    <row r="173" spans="1:12" ht="12.75">
      <c r="A173" s="3"/>
      <c r="B173" s="12" t="s">
        <v>1</v>
      </c>
      <c r="C173" s="12" t="s">
        <v>16</v>
      </c>
      <c r="D173" s="162" t="s">
        <v>66</v>
      </c>
      <c r="E173" s="162" t="s">
        <v>67</v>
      </c>
      <c r="F173" s="162" t="s">
        <v>70</v>
      </c>
      <c r="G173" s="162" t="s">
        <v>71</v>
      </c>
      <c r="H173" s="162" t="s">
        <v>74</v>
      </c>
      <c r="I173" s="162" t="s">
        <v>75</v>
      </c>
      <c r="J173" s="162" t="s">
        <v>79</v>
      </c>
      <c r="K173" s="162" t="s">
        <v>80</v>
      </c>
      <c r="L173" s="3"/>
    </row>
    <row r="174" spans="1:12" ht="12.75">
      <c r="A174" s="3"/>
      <c r="B174" s="2"/>
      <c r="C174" s="2" t="s">
        <v>1</v>
      </c>
      <c r="D174" s="14" t="s">
        <v>89</v>
      </c>
      <c r="E174" s="14" t="s">
        <v>89</v>
      </c>
      <c r="F174" s="14" t="s">
        <v>89</v>
      </c>
      <c r="G174" s="14" t="s">
        <v>89</v>
      </c>
      <c r="H174" s="14" t="s">
        <v>89</v>
      </c>
      <c r="I174" s="14" t="s">
        <v>89</v>
      </c>
      <c r="J174" s="14" t="s">
        <v>89</v>
      </c>
      <c r="K174" s="14" t="s">
        <v>89</v>
      </c>
      <c r="L174" s="3"/>
    </row>
    <row r="175" spans="1:12" ht="12.75">
      <c r="A175" s="3"/>
      <c r="B175" s="32" t="s">
        <v>5</v>
      </c>
      <c r="C175" s="12"/>
      <c r="D175" s="119"/>
      <c r="E175" s="119"/>
      <c r="F175" s="119"/>
      <c r="G175" s="119"/>
      <c r="H175" s="119"/>
      <c r="I175" s="119"/>
      <c r="J175" s="119"/>
      <c r="K175" s="119"/>
      <c r="L175" s="3"/>
    </row>
    <row r="176" spans="1:256" ht="12.75">
      <c r="A176" s="64"/>
      <c r="B176" s="13"/>
      <c r="C176" s="2" t="s">
        <v>17</v>
      </c>
      <c r="D176" s="168">
        <v>0.002853030727936767</v>
      </c>
      <c r="E176" s="169">
        <v>0.00068790753414731</v>
      </c>
      <c r="F176" s="168">
        <v>0.0191089126971891</v>
      </c>
      <c r="G176" s="169">
        <v>0.013046308989524094</v>
      </c>
      <c r="H176" s="168">
        <v>0.038423350734224516</v>
      </c>
      <c r="I176" s="169">
        <v>0.0724207863080692</v>
      </c>
      <c r="J176" s="168">
        <v>0.17630542795586637</v>
      </c>
      <c r="K176" s="169">
        <v>0.04666542750152051</v>
      </c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  <c r="IT176" s="64"/>
      <c r="IU176" s="64"/>
      <c r="IV176" s="64"/>
    </row>
    <row r="177" spans="1:12" ht="12.75">
      <c r="A177" s="3"/>
      <c r="B177" s="2"/>
      <c r="C177" s="2" t="s">
        <v>18</v>
      </c>
      <c r="D177" s="168">
        <v>0.006115303104529139</v>
      </c>
      <c r="E177" s="169">
        <v>0.008787681733659132</v>
      </c>
      <c r="F177" s="168">
        <v>0.06709377652685733</v>
      </c>
      <c r="G177" s="169">
        <v>0.017799676385414322</v>
      </c>
      <c r="H177" s="168">
        <v>0.026778838329724348</v>
      </c>
      <c r="I177" s="169">
        <v>0.058408358128939936</v>
      </c>
      <c r="J177" s="168">
        <v>0.10489389936860748</v>
      </c>
      <c r="K177" s="169">
        <v>0.062349587177738516</v>
      </c>
      <c r="L177" s="3"/>
    </row>
    <row r="178" spans="1:12" ht="12.75">
      <c r="A178" s="3"/>
      <c r="B178" s="13" t="s">
        <v>7</v>
      </c>
      <c r="C178" s="2"/>
      <c r="D178" s="168"/>
      <c r="E178" s="169"/>
      <c r="F178" s="168"/>
      <c r="G178" s="169"/>
      <c r="H178" s="168"/>
      <c r="I178" s="169"/>
      <c r="J178" s="168"/>
      <c r="K178" s="169"/>
      <c r="L178" s="3"/>
    </row>
    <row r="179" spans="1:12" ht="12.75">
      <c r="A179" s="3"/>
      <c r="B179" s="13" t="s">
        <v>21</v>
      </c>
      <c r="C179" s="2"/>
      <c r="D179" s="168"/>
      <c r="E179" s="169"/>
      <c r="F179" s="168"/>
      <c r="G179" s="169"/>
      <c r="H179" s="168"/>
      <c r="I179" s="169"/>
      <c r="J179" s="168"/>
      <c r="K179" s="169"/>
      <c r="L179" s="3"/>
    </row>
    <row r="180" spans="1:12" ht="12.75">
      <c r="A180" s="3"/>
      <c r="B180" s="13"/>
      <c r="C180" s="2" t="s">
        <v>23</v>
      </c>
      <c r="D180" s="168">
        <v>0.05956215488275959</v>
      </c>
      <c r="E180" s="169">
        <v>0.08874138338055249</v>
      </c>
      <c r="F180" s="168">
        <v>0</v>
      </c>
      <c r="G180" s="169">
        <v>0</v>
      </c>
      <c r="H180" s="168">
        <v>0.011875238183861245</v>
      </c>
      <c r="I180" s="169">
        <v>0.008131634996872483</v>
      </c>
      <c r="J180" s="168">
        <v>0.0002847369247557005</v>
      </c>
      <c r="K180" s="169">
        <v>0.0027562493021057793</v>
      </c>
      <c r="L180" s="3"/>
    </row>
    <row r="181" spans="1:12" ht="12.75">
      <c r="A181" s="3"/>
      <c r="B181" s="2"/>
      <c r="C181" s="2" t="s">
        <v>24</v>
      </c>
      <c r="D181" s="168">
        <v>3.2535601345640064</v>
      </c>
      <c r="E181" s="169">
        <v>26.80304376376084</v>
      </c>
      <c r="F181" s="168">
        <v>0</v>
      </c>
      <c r="G181" s="169">
        <v>0</v>
      </c>
      <c r="H181" s="168">
        <v>0.4331236506090601</v>
      </c>
      <c r="I181" s="169">
        <v>10.133003721014129</v>
      </c>
      <c r="J181" s="168">
        <v>0.030965943655168044</v>
      </c>
      <c r="K181" s="169">
        <v>0</v>
      </c>
      <c r="L181" s="3"/>
    </row>
    <row r="182" spans="1:12" ht="12.75">
      <c r="A182" s="3"/>
      <c r="B182" s="2"/>
      <c r="C182" s="2" t="s">
        <v>6</v>
      </c>
      <c r="D182" s="168">
        <v>0.004992040199410138</v>
      </c>
      <c r="E182" s="169">
        <v>0.015084159419334194</v>
      </c>
      <c r="F182" s="168">
        <v>0</v>
      </c>
      <c r="G182" s="169">
        <v>0</v>
      </c>
      <c r="H182" s="168">
        <v>0.8644347920403835</v>
      </c>
      <c r="I182" s="169">
        <v>0.31230080520489184</v>
      </c>
      <c r="J182" s="168">
        <v>0.3850805811487077</v>
      </c>
      <c r="K182" s="169">
        <v>2.0774872332163503</v>
      </c>
      <c r="L182" s="3"/>
    </row>
    <row r="183" spans="1:12" ht="12.75">
      <c r="A183" s="3"/>
      <c r="B183" s="67"/>
      <c r="C183" s="67" t="s">
        <v>25</v>
      </c>
      <c r="D183" s="131"/>
      <c r="E183" s="131"/>
      <c r="F183" s="131"/>
      <c r="G183" s="131"/>
      <c r="H183" s="131"/>
      <c r="I183" s="131"/>
      <c r="J183" s="131"/>
      <c r="K183" s="131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L187" s="3"/>
    </row>
    <row r="188" spans="1:12" ht="12.75">
      <c r="A188" s="3"/>
      <c r="L188" s="3"/>
    </row>
    <row r="189" spans="1:12" ht="12.75">
      <c r="A189" s="3"/>
      <c r="L189" s="3"/>
    </row>
    <row r="190" spans="1:12" ht="12.75">
      <c r="A190" s="3"/>
      <c r="L190" s="3"/>
    </row>
    <row r="191" spans="1:12" ht="12.75">
      <c r="A191" s="3"/>
      <c r="L191" s="3"/>
    </row>
    <row r="192" spans="1:12" ht="12.75">
      <c r="A192" s="3"/>
      <c r="L192" s="3"/>
    </row>
  </sheetData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Header>&amp;CPacific Cod Models - PRELIMINARY</oddHeader>
    <oddFooter>&amp;CPacific Cod Models - PRELIMINARY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8"/>
  <sheetViews>
    <sheetView tabSelected="1" zoomScale="50" zoomScaleNormal="50" workbookViewId="0" topLeftCell="A1">
      <selection activeCell="B74" sqref="B74"/>
    </sheetView>
  </sheetViews>
  <sheetFormatPr defaultColWidth="9.140625" defaultRowHeight="12.75"/>
  <cols>
    <col min="2" max="2" width="11.421875" style="0" customWidth="1"/>
    <col min="3" max="3" width="11.57421875" style="0" customWidth="1"/>
    <col min="4" max="4" width="14.28125" style="0" customWidth="1"/>
    <col min="5" max="5" width="13.57421875" style="0" customWidth="1"/>
    <col min="6" max="6" width="14.28125" style="0" customWidth="1"/>
    <col min="7" max="7" width="13.57421875" style="0" customWidth="1"/>
    <col min="8" max="9" width="14.421875" style="0" customWidth="1"/>
    <col min="10" max="10" width="13.00390625" style="0" customWidth="1"/>
    <col min="11" max="11" width="12.140625" style="0" customWidth="1"/>
    <col min="12" max="12" width="11.140625" style="0" customWidth="1"/>
    <col min="13" max="13" width="11.28125" style="0" customWidth="1"/>
    <col min="14" max="14" width="12.57421875" style="0" customWidth="1"/>
    <col min="15" max="15" width="10.57421875" style="0" customWidth="1"/>
    <col min="16" max="16" width="23.7109375" style="0" customWidth="1"/>
    <col min="17" max="17" width="11.421875" style="0" customWidth="1"/>
    <col min="18" max="18" width="26.00390625" style="0" customWidth="1"/>
    <col min="19" max="19" width="9.28125" style="0" customWidth="1"/>
    <col min="20" max="20" width="11.00390625" style="0" customWidth="1"/>
    <col min="21" max="21" width="11.7109375" style="0" customWidth="1"/>
  </cols>
  <sheetData>
    <row r="1" spans="1:2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8" t="s">
        <v>27</v>
      </c>
      <c r="B2" s="18" t="s">
        <v>13</v>
      </c>
      <c r="C2" s="18" t="s">
        <v>48</v>
      </c>
      <c r="D2" s="3"/>
      <c r="E2" s="3"/>
      <c r="F2" s="3"/>
      <c r="G2" s="3"/>
      <c r="H2" s="3"/>
      <c r="I2" s="3"/>
      <c r="J2" s="3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>
      <c r="A3" s="18"/>
      <c r="B3" s="18" t="s">
        <v>84</v>
      </c>
      <c r="C3" s="18"/>
      <c r="D3" s="3"/>
      <c r="E3" s="3"/>
      <c r="F3" s="3"/>
      <c r="G3" s="3"/>
      <c r="H3" s="150">
        <v>193000</v>
      </c>
      <c r="I3" s="3"/>
      <c r="J3" s="3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8">
      <c r="A4" s="3"/>
      <c r="B4" s="18" t="s">
        <v>19</v>
      </c>
      <c r="C4" s="18"/>
      <c r="D4" s="3"/>
      <c r="E4" s="3"/>
      <c r="F4" s="3"/>
      <c r="G4" s="3"/>
      <c r="H4" s="129">
        <f>H3*0.925</f>
        <v>178525</v>
      </c>
      <c r="I4" s="3"/>
      <c r="J4" s="3"/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3"/>
      <c r="B5" s="4"/>
      <c r="C5" s="4"/>
      <c r="D5" s="4"/>
      <c r="E5" s="6"/>
      <c r="F5" s="4"/>
      <c r="G5" s="4"/>
      <c r="H5" s="4"/>
      <c r="I5" s="4"/>
      <c r="J5" s="4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>
      <c r="A6" s="3"/>
      <c r="B6" s="12" t="s">
        <v>1</v>
      </c>
      <c r="C6" s="2" t="s">
        <v>16</v>
      </c>
      <c r="D6" s="42"/>
      <c r="E6" s="12" t="s">
        <v>1</v>
      </c>
      <c r="F6" s="1" t="s">
        <v>1</v>
      </c>
      <c r="G6" s="42" t="s">
        <v>20</v>
      </c>
      <c r="H6" s="1" t="s">
        <v>20</v>
      </c>
      <c r="I6" s="42" t="s">
        <v>46</v>
      </c>
      <c r="J6" s="1" t="s">
        <v>44</v>
      </c>
      <c r="K6" s="12" t="s">
        <v>44</v>
      </c>
      <c r="L6" s="32" t="s">
        <v>45</v>
      </c>
      <c r="M6" s="32" t="s">
        <v>45</v>
      </c>
      <c r="V6" s="3"/>
    </row>
    <row r="7" spans="1:29" ht="12.75">
      <c r="A7" s="3"/>
      <c r="B7" s="2"/>
      <c r="C7" s="2" t="s">
        <v>1</v>
      </c>
      <c r="D7" s="67" t="s">
        <v>53</v>
      </c>
      <c r="E7" s="67" t="s">
        <v>22</v>
      </c>
      <c r="F7" s="1" t="s">
        <v>0</v>
      </c>
      <c r="G7" s="43" t="s">
        <v>2</v>
      </c>
      <c r="H7" s="2" t="s">
        <v>0</v>
      </c>
      <c r="I7" s="43" t="s">
        <v>53</v>
      </c>
      <c r="J7" s="1" t="s">
        <v>8</v>
      </c>
      <c r="K7" s="67" t="s">
        <v>9</v>
      </c>
      <c r="L7" s="14" t="s">
        <v>11</v>
      </c>
      <c r="M7" s="23" t="s">
        <v>12</v>
      </c>
      <c r="V7" s="3"/>
      <c r="W7" t="s">
        <v>69</v>
      </c>
      <c r="Y7" t="s">
        <v>73</v>
      </c>
      <c r="AA7" t="s">
        <v>77</v>
      </c>
      <c r="AC7" t="s">
        <v>78</v>
      </c>
    </row>
    <row r="8" spans="1:22" ht="12.75">
      <c r="A8" s="3"/>
      <c r="B8" s="32" t="s">
        <v>5</v>
      </c>
      <c r="C8" s="12"/>
      <c r="D8" s="42"/>
      <c r="E8" s="47">
        <v>0.47</v>
      </c>
      <c r="F8" s="50">
        <f>E8*$H$4</f>
        <v>83906.75</v>
      </c>
      <c r="G8" s="49"/>
      <c r="H8" s="51"/>
      <c r="I8" s="42"/>
      <c r="J8" s="69"/>
      <c r="K8" s="52"/>
      <c r="L8" s="42"/>
      <c r="M8" s="8"/>
      <c r="V8" s="3"/>
    </row>
    <row r="9" spans="1:22" ht="12.75">
      <c r="A9" s="3"/>
      <c r="B9" s="13"/>
      <c r="C9" s="2" t="s">
        <v>17</v>
      </c>
      <c r="D9" s="2">
        <v>1</v>
      </c>
      <c r="E9" s="48"/>
      <c r="F9" s="46"/>
      <c r="G9" s="20">
        <v>0.5</v>
      </c>
      <c r="H9" s="35">
        <f>E8*G9*$H$4</f>
        <v>41953.375</v>
      </c>
      <c r="I9" s="20">
        <v>0.9866525333998355</v>
      </c>
      <c r="J9" s="31">
        <v>0.8837241022938866</v>
      </c>
      <c r="K9" s="25">
        <f aca="true" t="shared" si="0" ref="K9:K23">1-J9</f>
        <v>0.11627589770611335</v>
      </c>
      <c r="L9" s="54">
        <f>H9*I9*J9</f>
        <v>36580.34855078932</v>
      </c>
      <c r="M9" s="191">
        <f>H9*I9*K9</f>
        <v>4813.055177634001</v>
      </c>
      <c r="V9" s="3"/>
    </row>
    <row r="10" spans="1:22" ht="12.75">
      <c r="A10" s="3"/>
      <c r="B10" s="13"/>
      <c r="C10" s="2"/>
      <c r="D10" s="2" t="s">
        <v>30</v>
      </c>
      <c r="E10" s="48"/>
      <c r="F10" s="46"/>
      <c r="G10" s="20"/>
      <c r="H10" s="35"/>
      <c r="I10" s="20">
        <v>0.013347466600164584</v>
      </c>
      <c r="J10" s="15">
        <v>0.8308216389266099</v>
      </c>
      <c r="K10" s="25">
        <f t="shared" si="0"/>
        <v>0.16917836107339013</v>
      </c>
      <c r="L10" s="54">
        <f>H9*I10*J10</f>
        <v>465.2362496031549</v>
      </c>
      <c r="M10" s="191">
        <f>H9*I10*K10</f>
        <v>94.73502197352494</v>
      </c>
      <c r="V10" s="3"/>
    </row>
    <row r="11" spans="1:22" ht="12.75">
      <c r="A11" s="3"/>
      <c r="B11" s="46"/>
      <c r="C11" s="2" t="s">
        <v>18</v>
      </c>
      <c r="D11" s="2">
        <v>1</v>
      </c>
      <c r="E11" s="20"/>
      <c r="F11" s="46"/>
      <c r="G11" s="20">
        <v>0.5</v>
      </c>
      <c r="H11" s="35">
        <f>E8*G11*$H$4</f>
        <v>41953.375</v>
      </c>
      <c r="I11" s="20">
        <v>0.9067535703129302</v>
      </c>
      <c r="J11" s="31">
        <v>0.6727766443981152</v>
      </c>
      <c r="K11" s="25">
        <f t="shared" si="0"/>
        <v>0.32722335560188476</v>
      </c>
      <c r="L11" s="54">
        <f>H11*I11*J11</f>
        <v>25593.346984548596</v>
      </c>
      <c r="M11" s="191">
        <f>H11*I11*K11</f>
        <v>12448.025583378636</v>
      </c>
      <c r="V11" s="3"/>
    </row>
    <row r="12" spans="1:22" ht="12.75">
      <c r="A12" s="3"/>
      <c r="B12" s="46"/>
      <c r="C12" s="2"/>
      <c r="D12" s="2" t="s">
        <v>30</v>
      </c>
      <c r="E12" s="20"/>
      <c r="F12" s="46"/>
      <c r="G12" s="20"/>
      <c r="H12" s="35"/>
      <c r="I12" s="20">
        <v>0.09324642968706975</v>
      </c>
      <c r="J12" s="34">
        <v>0.47516416566550845</v>
      </c>
      <c r="K12" s="25">
        <f t="shared" si="0"/>
        <v>0.5248358343344915</v>
      </c>
      <c r="L12" s="54">
        <f>H11*I12*J12</f>
        <v>1858.8433717172977</v>
      </c>
      <c r="M12" s="191">
        <f>H11*I12*K12</f>
        <v>2053.1590603554723</v>
      </c>
      <c r="V12" s="3"/>
    </row>
    <row r="13" spans="1:22" ht="12.75">
      <c r="A13" s="3"/>
      <c r="B13" s="13" t="s">
        <v>7</v>
      </c>
      <c r="C13" s="2"/>
      <c r="D13" s="2">
        <v>1</v>
      </c>
      <c r="E13" s="48">
        <v>0.02</v>
      </c>
      <c r="F13" s="35">
        <f>E13*$H$4</f>
        <v>3570.5</v>
      </c>
      <c r="G13" s="20">
        <v>1</v>
      </c>
      <c r="H13" s="35">
        <f>E13*G13*$H$4</f>
        <v>3570.5</v>
      </c>
      <c r="I13" s="20">
        <v>0.3333</v>
      </c>
      <c r="J13" s="15">
        <v>1</v>
      </c>
      <c r="K13" s="25">
        <f t="shared" si="0"/>
        <v>0</v>
      </c>
      <c r="L13" s="54">
        <f>H13*I13*J13</f>
        <v>1190.04765</v>
      </c>
      <c r="M13" s="191">
        <f>H13*I13*K13</f>
        <v>0</v>
      </c>
      <c r="V13" s="3"/>
    </row>
    <row r="14" spans="1:22" ht="12.75">
      <c r="A14" s="3"/>
      <c r="B14" s="13"/>
      <c r="C14" s="2"/>
      <c r="D14" s="2" t="s">
        <v>30</v>
      </c>
      <c r="E14" s="48"/>
      <c r="F14" s="35"/>
      <c r="G14" s="20"/>
      <c r="H14" s="35"/>
      <c r="I14" s="20">
        <v>0.6666</v>
      </c>
      <c r="J14" s="15">
        <v>1</v>
      </c>
      <c r="K14" s="25">
        <f t="shared" si="0"/>
        <v>0</v>
      </c>
      <c r="L14" s="54">
        <f>H13*I14*J14</f>
        <v>2380.0953</v>
      </c>
      <c r="M14" s="191">
        <f>H13*I14*K14</f>
        <v>0</v>
      </c>
      <c r="V14" s="3"/>
    </row>
    <row r="15" spans="1:22" ht="12.75">
      <c r="A15" s="3"/>
      <c r="B15" s="13" t="s">
        <v>21</v>
      </c>
      <c r="C15" s="2"/>
      <c r="D15" s="46"/>
      <c r="E15" s="48">
        <v>0.51</v>
      </c>
      <c r="F15" s="35">
        <f>E15*$H$4</f>
        <v>91047.75</v>
      </c>
      <c r="G15" s="20"/>
      <c r="H15" s="20"/>
      <c r="I15" s="46"/>
      <c r="J15" s="31"/>
      <c r="K15" s="25"/>
      <c r="L15" s="46"/>
      <c r="M15" s="192"/>
      <c r="V15" s="3"/>
    </row>
    <row r="16" spans="1:22" ht="12.75">
      <c r="A16" s="3"/>
      <c r="B16" s="13"/>
      <c r="C16" s="2" t="s">
        <v>23</v>
      </c>
      <c r="D16" s="2">
        <v>1</v>
      </c>
      <c r="E16" s="48"/>
      <c r="F16" s="46"/>
      <c r="G16" s="20">
        <v>0.8</v>
      </c>
      <c r="H16" s="35">
        <f>E15*G16*$H$4</f>
        <v>72838.20000000001</v>
      </c>
      <c r="I16" s="20">
        <v>0.6126872287432341</v>
      </c>
      <c r="J16" s="31">
        <v>0.2734070427886114</v>
      </c>
      <c r="K16" s="25">
        <f t="shared" si="0"/>
        <v>0.7265929572113886</v>
      </c>
      <c r="L16" s="54">
        <f>H16*I16*J16</f>
        <v>12201.34564170325</v>
      </c>
      <c r="M16" s="191">
        <f>H16*I16*K16</f>
        <v>32425.689262942193</v>
      </c>
      <c r="V16" s="3"/>
    </row>
    <row r="17" spans="1:22" ht="12.75">
      <c r="A17" s="3"/>
      <c r="B17" s="13"/>
      <c r="C17" s="2"/>
      <c r="D17" s="2" t="s">
        <v>30</v>
      </c>
      <c r="E17" s="48"/>
      <c r="F17" s="46"/>
      <c r="G17" s="20"/>
      <c r="H17" s="35"/>
      <c r="I17" s="20">
        <v>0.38731277125676583</v>
      </c>
      <c r="J17" s="34">
        <v>0.23613921257931098</v>
      </c>
      <c r="K17" s="25">
        <f t="shared" si="0"/>
        <v>0.7638607874206891</v>
      </c>
      <c r="L17" s="54">
        <f>H16*I17*J17</f>
        <v>6661.762311561969</v>
      </c>
      <c r="M17" s="191">
        <f>H16*I17*K17</f>
        <v>21549.402783792597</v>
      </c>
      <c r="V17" s="3"/>
    </row>
    <row r="18" spans="1:22" ht="12.75">
      <c r="A18" s="3"/>
      <c r="B18" s="46"/>
      <c r="C18" s="46" t="s">
        <v>24</v>
      </c>
      <c r="D18" s="2">
        <v>1</v>
      </c>
      <c r="E18" s="46"/>
      <c r="F18" s="46"/>
      <c r="G18" s="20">
        <v>0.003</v>
      </c>
      <c r="H18" s="35">
        <f>E15*G18*$H$4</f>
        <v>273.14325</v>
      </c>
      <c r="I18" s="20">
        <v>0.22612054977644444</v>
      </c>
      <c r="J18" s="15">
        <v>0</v>
      </c>
      <c r="K18" s="25">
        <f t="shared" si="0"/>
        <v>1</v>
      </c>
      <c r="L18" s="54">
        <f>H18*I18*J18</f>
        <v>0</v>
      </c>
      <c r="M18" s="191">
        <f>H18*I18*K18</f>
        <v>61.76330185772481</v>
      </c>
      <c r="V18" s="3"/>
    </row>
    <row r="19" spans="1:22" ht="12.75">
      <c r="A19" s="3"/>
      <c r="B19" s="46"/>
      <c r="C19" s="46"/>
      <c r="D19" s="2" t="s">
        <v>30</v>
      </c>
      <c r="E19" s="46"/>
      <c r="F19" s="46"/>
      <c r="G19" s="20"/>
      <c r="H19" s="35"/>
      <c r="I19" s="20">
        <v>0.7738794502235555</v>
      </c>
      <c r="J19" s="15">
        <v>0.673695321200253</v>
      </c>
      <c r="K19" s="25">
        <f t="shared" si="0"/>
        <v>0.326304678799747</v>
      </c>
      <c r="L19" s="54">
        <f>H18*I19*J19</f>
        <v>142.4056820590029</v>
      </c>
      <c r="M19" s="191">
        <f>H18*I19*K19</f>
        <v>68.97426608327228</v>
      </c>
      <c r="V19" s="3"/>
    </row>
    <row r="20" spans="1:22" ht="12.75">
      <c r="A20" s="3"/>
      <c r="B20" s="46"/>
      <c r="C20" s="46" t="s">
        <v>6</v>
      </c>
      <c r="D20" s="2">
        <v>1</v>
      </c>
      <c r="E20" s="46"/>
      <c r="F20" s="46"/>
      <c r="G20" s="20">
        <v>0.183</v>
      </c>
      <c r="H20" s="35">
        <f>E15*G20*$H$4</f>
        <v>16661.73825</v>
      </c>
      <c r="I20" s="20">
        <v>0.4482244203250433</v>
      </c>
      <c r="J20" s="31">
        <v>0.8930200601415732</v>
      </c>
      <c r="K20" s="25">
        <f t="shared" si="0"/>
        <v>0.1069799398584268</v>
      </c>
      <c r="L20" s="54">
        <f>H20*I20*J20</f>
        <v>6669.250599170017</v>
      </c>
      <c r="M20" s="191">
        <f>H20*I20*K20</f>
        <v>798.9473695438329</v>
      </c>
      <c r="V20" s="3"/>
    </row>
    <row r="21" spans="1:22" ht="12.75">
      <c r="A21" s="3"/>
      <c r="B21" s="46"/>
      <c r="C21" s="46"/>
      <c r="D21" s="2" t="s">
        <v>30</v>
      </c>
      <c r="E21" s="46"/>
      <c r="F21" s="46"/>
      <c r="G21" s="20"/>
      <c r="H21" s="35"/>
      <c r="I21" s="20">
        <v>0.5517755796749568</v>
      </c>
      <c r="J21" s="34">
        <v>0.7237260393751531</v>
      </c>
      <c r="K21" s="25">
        <f t="shared" si="0"/>
        <v>0.2762739606248469</v>
      </c>
      <c r="L21" s="54">
        <f>H20*I21*J21</f>
        <v>6653.604495611156</v>
      </c>
      <c r="M21" s="191">
        <f>H20*I21*K21</f>
        <v>2539.9357856749934</v>
      </c>
      <c r="V21" s="3"/>
    </row>
    <row r="22" spans="1:22" ht="12.75">
      <c r="A22" s="3"/>
      <c r="B22" s="46"/>
      <c r="C22" s="46" t="s">
        <v>25</v>
      </c>
      <c r="D22" s="2">
        <v>1</v>
      </c>
      <c r="E22" s="46"/>
      <c r="F22" s="46"/>
      <c r="G22" s="20">
        <v>0.014</v>
      </c>
      <c r="H22" s="35">
        <f>E15*G22*$H$4</f>
        <v>1274.6685</v>
      </c>
      <c r="I22" s="20">
        <v>0.3333</v>
      </c>
      <c r="J22" s="15">
        <v>1</v>
      </c>
      <c r="K22" s="25">
        <f t="shared" si="0"/>
        <v>0</v>
      </c>
      <c r="L22" s="54">
        <f>H22*I22*J22</f>
        <v>424.84701105</v>
      </c>
      <c r="M22" s="191">
        <f>H22*I22*K22</f>
        <v>0</v>
      </c>
      <c r="V22" s="3"/>
    </row>
    <row r="23" spans="1:22" ht="12.75">
      <c r="A23" s="3"/>
      <c r="B23" s="43"/>
      <c r="C23" s="43"/>
      <c r="D23" s="67" t="s">
        <v>30</v>
      </c>
      <c r="E23" s="43"/>
      <c r="F23" s="43"/>
      <c r="G23" s="21"/>
      <c r="H23" s="70"/>
      <c r="I23" s="21">
        <v>0.6666</v>
      </c>
      <c r="J23" s="15">
        <v>1</v>
      </c>
      <c r="K23" s="25">
        <f t="shared" si="0"/>
        <v>0</v>
      </c>
      <c r="L23" s="54">
        <f>H22*I23*J23</f>
        <v>849.6940221</v>
      </c>
      <c r="M23" s="191">
        <f>H22*I23*K23</f>
        <v>0</v>
      </c>
      <c r="V23" s="3"/>
    </row>
    <row r="24" spans="1:22" ht="12.75">
      <c r="A24" s="3"/>
      <c r="B24" s="39" t="s">
        <v>4</v>
      </c>
      <c r="C24" s="40"/>
      <c r="D24" s="26"/>
      <c r="E24" s="3"/>
      <c r="F24" s="3"/>
      <c r="G24" s="3"/>
      <c r="H24" s="3"/>
      <c r="I24" s="26"/>
      <c r="J24" s="38"/>
      <c r="K24" s="26"/>
      <c r="L24" s="44">
        <f>SUM(L8:L23)</f>
        <v>101670.82786991376</v>
      </c>
      <c r="M24" s="45">
        <f>SUM(M8:M23)</f>
        <v>76853.68761323625</v>
      </c>
      <c r="V24" s="3"/>
    </row>
    <row r="25" spans="1:22" ht="12.75">
      <c r="A25" s="3"/>
      <c r="B25" s="32" t="s">
        <v>64</v>
      </c>
      <c r="C25" s="12" t="s">
        <v>23</v>
      </c>
      <c r="D25" s="133"/>
      <c r="E25" s="49">
        <v>0.075</v>
      </c>
      <c r="F25" s="119">
        <f>E25*H3</f>
        <v>14475</v>
      </c>
      <c r="G25" s="120"/>
      <c r="H25" s="42"/>
      <c r="I25" s="42"/>
      <c r="J25" s="49"/>
      <c r="K25" s="42"/>
      <c r="L25" s="122"/>
      <c r="M25" s="143"/>
      <c r="V25" s="3"/>
    </row>
    <row r="26" spans="1:22" ht="12.75">
      <c r="A26" s="3"/>
      <c r="B26" s="13"/>
      <c r="C26" s="2"/>
      <c r="D26" s="71">
        <v>1</v>
      </c>
      <c r="E26" s="46"/>
      <c r="F26" s="35"/>
      <c r="G26" s="20"/>
      <c r="H26" s="121">
        <f>F25</f>
        <v>14475</v>
      </c>
      <c r="I26" s="20">
        <v>0.07672169841985017</v>
      </c>
      <c r="J26" s="20">
        <v>0.26756679150645474</v>
      </c>
      <c r="K26" s="25">
        <f>1-J26</f>
        <v>0.7324332084935452</v>
      </c>
      <c r="L26" s="54">
        <f>H26*I26*J26</f>
        <v>297.14538646718654</v>
      </c>
      <c r="M26" s="193">
        <f>H26*I26*K26</f>
        <v>813.4011981601446</v>
      </c>
      <c r="V26" s="3"/>
    </row>
    <row r="27" spans="1:22" ht="12.75">
      <c r="A27" s="3"/>
      <c r="B27" s="14"/>
      <c r="C27" s="67"/>
      <c r="D27" s="113" t="s">
        <v>30</v>
      </c>
      <c r="E27" s="43"/>
      <c r="F27" s="70"/>
      <c r="G27" s="21"/>
      <c r="H27" s="70"/>
      <c r="I27" s="21">
        <v>0.9232783015801499</v>
      </c>
      <c r="J27" s="21">
        <v>0.20856935612688615</v>
      </c>
      <c r="K27" s="53">
        <f>1-J27</f>
        <v>0.7914306438731138</v>
      </c>
      <c r="L27" s="55">
        <f>H26*I27*J27</f>
        <v>2787.415443832042</v>
      </c>
      <c r="M27" s="194">
        <f>H26*I27*K27</f>
        <v>10577.037971540627</v>
      </c>
      <c r="V27" s="10"/>
    </row>
    <row r="28" spans="1:24" ht="12.75">
      <c r="A28" s="3"/>
      <c r="B28" s="10"/>
      <c r="C28" s="5"/>
      <c r="D28" s="5"/>
      <c r="E28" s="6"/>
      <c r="F28" s="36"/>
      <c r="G28" s="34"/>
      <c r="H28" s="36"/>
      <c r="I28" s="34"/>
      <c r="J28" s="34"/>
      <c r="K28" s="58" t="s">
        <v>65</v>
      </c>
      <c r="L28" s="59">
        <f>SUM(L24:L27)</f>
        <v>104755.38870021299</v>
      </c>
      <c r="M28" s="59">
        <f>SUM(M24:M27)</f>
        <v>88244.12678293703</v>
      </c>
      <c r="V28" s="10"/>
      <c r="X28" s="3"/>
    </row>
    <row r="29" spans="1:24" ht="12.75">
      <c r="A29" s="3"/>
      <c r="B29" s="10"/>
      <c r="C29" s="5"/>
      <c r="D29" s="5"/>
      <c r="E29" s="6"/>
      <c r="F29" s="36"/>
      <c r="G29" s="34"/>
      <c r="H29" s="36"/>
      <c r="I29" s="34"/>
      <c r="J29" s="34"/>
      <c r="K29" s="58"/>
      <c r="L29" s="59"/>
      <c r="M29" s="59"/>
      <c r="N29" s="132"/>
      <c r="O29" s="132"/>
      <c r="P29" s="132"/>
      <c r="Q29" s="132"/>
      <c r="R29" s="132"/>
      <c r="S29" s="132"/>
      <c r="T29" s="132"/>
      <c r="U29" s="132"/>
      <c r="V29" s="10"/>
      <c r="X29" s="3"/>
    </row>
    <row r="30" spans="1:24" ht="12.75">
      <c r="A30" s="3"/>
      <c r="B30" s="12" t="s">
        <v>1</v>
      </c>
      <c r="C30" s="12" t="s">
        <v>16</v>
      </c>
      <c r="D30" s="42"/>
      <c r="E30" s="32" t="s">
        <v>45</v>
      </c>
      <c r="F30" s="32" t="s">
        <v>45</v>
      </c>
      <c r="G30" s="32" t="s">
        <v>45</v>
      </c>
      <c r="H30" s="32" t="s">
        <v>45</v>
      </c>
      <c r="I30" s="32" t="s">
        <v>45</v>
      </c>
      <c r="J30" s="32" t="s">
        <v>45</v>
      </c>
      <c r="K30" s="32" t="s">
        <v>45</v>
      </c>
      <c r="L30" s="32" t="s">
        <v>45</v>
      </c>
      <c r="M30" s="59"/>
      <c r="N30" s="132"/>
      <c r="O30" s="132"/>
      <c r="P30" s="132"/>
      <c r="Q30" s="132"/>
      <c r="R30" s="132"/>
      <c r="S30" s="132"/>
      <c r="T30" s="132"/>
      <c r="U30" s="132"/>
      <c r="V30" s="10"/>
      <c r="X30" s="3"/>
    </row>
    <row r="31" spans="1:24" ht="12.75">
      <c r="A31" s="3"/>
      <c r="B31" s="2"/>
      <c r="C31" s="67" t="s">
        <v>1</v>
      </c>
      <c r="D31" s="67" t="s">
        <v>53</v>
      </c>
      <c r="E31" s="14" t="s">
        <v>66</v>
      </c>
      <c r="F31" s="14" t="s">
        <v>67</v>
      </c>
      <c r="G31" s="14" t="s">
        <v>70</v>
      </c>
      <c r="H31" s="14" t="s">
        <v>71</v>
      </c>
      <c r="I31" s="14" t="s">
        <v>74</v>
      </c>
      <c r="J31" s="14" t="s">
        <v>75</v>
      </c>
      <c r="K31" s="14" t="s">
        <v>79</v>
      </c>
      <c r="L31" s="14" t="s">
        <v>80</v>
      </c>
      <c r="M31" s="59"/>
      <c r="N31" s="132"/>
      <c r="O31" s="132"/>
      <c r="P31" s="132"/>
      <c r="Q31" s="132"/>
      <c r="R31" s="132"/>
      <c r="S31" s="132"/>
      <c r="T31" s="132"/>
      <c r="U31" s="132"/>
      <c r="V31" s="10"/>
      <c r="X31" s="3"/>
    </row>
    <row r="32" spans="1:24" ht="12.75">
      <c r="A32" s="3"/>
      <c r="B32" s="32" t="s">
        <v>5</v>
      </c>
      <c r="C32" s="12"/>
      <c r="D32" s="42"/>
      <c r="E32" s="121"/>
      <c r="F32" s="121"/>
      <c r="G32" s="121"/>
      <c r="H32" s="121"/>
      <c r="I32" s="121"/>
      <c r="J32" s="121"/>
      <c r="K32" s="121"/>
      <c r="L32" s="121"/>
      <c r="M32" s="59"/>
      <c r="N32" s="132"/>
      <c r="O32" s="132"/>
      <c r="P32" s="132"/>
      <c r="Q32" s="132"/>
      <c r="R32" s="132"/>
      <c r="S32" s="132"/>
      <c r="T32" s="132"/>
      <c r="U32" s="132"/>
      <c r="V32" s="10"/>
      <c r="X32" s="3"/>
    </row>
    <row r="33" spans="1:24" ht="12.75">
      <c r="A33" s="3"/>
      <c r="B33" s="13"/>
      <c r="C33" s="2" t="s">
        <v>17</v>
      </c>
      <c r="D33" s="2">
        <v>1</v>
      </c>
      <c r="E33" s="121">
        <f aca="true" t="shared" si="1" ref="E33:F36">L9*E57*0.66</f>
        <v>564.7099379507225</v>
      </c>
      <c r="F33" s="121">
        <f t="shared" si="1"/>
        <v>44.042134423049326</v>
      </c>
      <c r="G33" s="121">
        <f aca="true" t="shared" si="2" ref="G33:G45">L9*G57</f>
        <v>1984.4401496546875</v>
      </c>
      <c r="H33" s="121">
        <f aca="true" t="shared" si="3" ref="H33:H45">M9*H57</f>
        <v>241.19876223566112</v>
      </c>
      <c r="I33" s="121">
        <f aca="true" t="shared" si="4" ref="I33:I45">L9*I57</f>
        <v>505.24965173028374</v>
      </c>
      <c r="J33" s="121">
        <f aca="true" t="shared" si="5" ref="J33:J45">M9*J57</f>
        <v>272.09365116628317</v>
      </c>
      <c r="K33" s="121">
        <f aca="true" t="shared" si="6" ref="K33:L45">L9*K57</f>
        <v>69817.80930888427</v>
      </c>
      <c r="L33" s="121">
        <f t="shared" si="6"/>
        <v>9512.722284419342</v>
      </c>
      <c r="M33" s="59"/>
      <c r="N33" s="132"/>
      <c r="O33" s="132"/>
      <c r="P33" s="132"/>
      <c r="Q33" s="132"/>
      <c r="R33" s="132"/>
      <c r="S33" s="132"/>
      <c r="T33" s="132"/>
      <c r="U33" s="132"/>
      <c r="V33" s="10"/>
      <c r="X33" s="3"/>
    </row>
    <row r="34" spans="1:24" ht="12.75">
      <c r="A34" s="3"/>
      <c r="B34" s="13"/>
      <c r="C34" s="2"/>
      <c r="D34" s="2" t="s">
        <v>30</v>
      </c>
      <c r="E34" s="121">
        <f t="shared" si="1"/>
        <v>42.76579741138193</v>
      </c>
      <c r="F34" s="121">
        <f t="shared" si="1"/>
        <v>7.6470236676144046</v>
      </c>
      <c r="G34" s="121">
        <f t="shared" si="2"/>
        <v>49.69101091851301</v>
      </c>
      <c r="H34" s="121">
        <f t="shared" si="3"/>
        <v>0</v>
      </c>
      <c r="I34" s="121">
        <f t="shared" si="4"/>
        <v>5.257967808717831</v>
      </c>
      <c r="J34" s="121">
        <f t="shared" si="5"/>
        <v>0</v>
      </c>
      <c r="K34" s="121">
        <f t="shared" si="6"/>
        <v>2203.91455195066</v>
      </c>
      <c r="L34" s="121">
        <f t="shared" si="6"/>
        <v>515.9486022197117</v>
      </c>
      <c r="M34" s="59"/>
      <c r="N34" s="132"/>
      <c r="O34" s="132"/>
      <c r="P34" s="132"/>
      <c r="Q34" s="132"/>
      <c r="R34" s="132"/>
      <c r="S34" s="132"/>
      <c r="T34" s="132"/>
      <c r="U34" s="132"/>
      <c r="V34" s="10"/>
      <c r="X34" s="3"/>
    </row>
    <row r="35" spans="1:24" ht="12.75">
      <c r="A35" s="3"/>
      <c r="B35" s="46"/>
      <c r="C35" s="2" t="s">
        <v>18</v>
      </c>
      <c r="D35" s="2">
        <v>1</v>
      </c>
      <c r="E35" s="121">
        <f t="shared" si="1"/>
        <v>354.77994476714656</v>
      </c>
      <c r="F35" s="121">
        <f t="shared" si="1"/>
        <v>167.18710837572294</v>
      </c>
      <c r="G35" s="121">
        <f t="shared" si="2"/>
        <v>1656.4385171495612</v>
      </c>
      <c r="H35" s="121">
        <f t="shared" si="3"/>
        <v>1873.3095243651494</v>
      </c>
      <c r="I35" s="121">
        <f t="shared" si="4"/>
        <v>993.611799676017</v>
      </c>
      <c r="J35" s="121">
        <f t="shared" si="5"/>
        <v>3641.480740374507</v>
      </c>
      <c r="K35" s="121">
        <f t="shared" si="6"/>
        <v>160748.200330601</v>
      </c>
      <c r="L35" s="121">
        <f t="shared" si="6"/>
        <v>134088.19534202947</v>
      </c>
      <c r="M35" s="59"/>
      <c r="N35" s="132"/>
      <c r="O35" s="132"/>
      <c r="P35" s="132"/>
      <c r="Q35" s="132"/>
      <c r="R35" s="132"/>
      <c r="S35" s="132"/>
      <c r="T35" s="132"/>
      <c r="U35" s="132"/>
      <c r="V35" s="10"/>
      <c r="X35" s="3"/>
    </row>
    <row r="36" spans="1:24" ht="12.75">
      <c r="A36" s="3"/>
      <c r="B36" s="46"/>
      <c r="C36" s="2"/>
      <c r="D36" s="2" t="s">
        <v>30</v>
      </c>
      <c r="E36" s="121">
        <f t="shared" si="1"/>
        <v>58.51783724343463</v>
      </c>
      <c r="F36" s="121">
        <f t="shared" si="1"/>
        <v>50.3329499157857</v>
      </c>
      <c r="G36" s="121">
        <f t="shared" si="2"/>
        <v>83.09334132029537</v>
      </c>
      <c r="H36" s="121">
        <f t="shared" si="3"/>
        <v>23.864455878826675</v>
      </c>
      <c r="I36" s="121">
        <f t="shared" si="4"/>
        <v>80.41939639031732</v>
      </c>
      <c r="J36" s="121">
        <f t="shared" si="5"/>
        <v>514.7746087189701</v>
      </c>
      <c r="K36" s="121">
        <f t="shared" si="6"/>
        <v>3816.4833993443863</v>
      </c>
      <c r="L36" s="121">
        <f t="shared" si="6"/>
        <v>103882.86105389276</v>
      </c>
      <c r="M36" s="59"/>
      <c r="N36" s="132"/>
      <c r="O36" s="132"/>
      <c r="P36" s="132"/>
      <c r="Q36" s="132"/>
      <c r="R36" s="132"/>
      <c r="S36" s="132"/>
      <c r="T36" s="132"/>
      <c r="U36" s="132"/>
      <c r="V36" s="10"/>
      <c r="X36" s="3"/>
    </row>
    <row r="37" spans="1:24" ht="12.75">
      <c r="A37" s="3"/>
      <c r="B37" s="13" t="s">
        <v>7</v>
      </c>
      <c r="C37" s="2"/>
      <c r="D37" s="2">
        <v>1</v>
      </c>
      <c r="E37" s="121">
        <f aca="true" t="shared" si="7" ref="E37:F39">L13*E61</f>
        <v>0</v>
      </c>
      <c r="F37" s="121">
        <f t="shared" si="7"/>
        <v>0</v>
      </c>
      <c r="G37" s="121">
        <f t="shared" si="2"/>
        <v>0</v>
      </c>
      <c r="H37" s="121">
        <f t="shared" si="3"/>
        <v>0</v>
      </c>
      <c r="I37" s="121">
        <f t="shared" si="4"/>
        <v>0</v>
      </c>
      <c r="J37" s="121">
        <f t="shared" si="5"/>
        <v>0</v>
      </c>
      <c r="K37" s="121">
        <f t="shared" si="6"/>
        <v>0</v>
      </c>
      <c r="L37" s="121">
        <f t="shared" si="6"/>
        <v>0</v>
      </c>
      <c r="M37" s="59"/>
      <c r="N37" s="132"/>
      <c r="O37" s="132"/>
      <c r="P37" s="132"/>
      <c r="Q37" s="132"/>
      <c r="R37" s="132"/>
      <c r="S37" s="132"/>
      <c r="T37" s="132"/>
      <c r="U37" s="132"/>
      <c r="V37" s="10"/>
      <c r="X37" s="3"/>
    </row>
    <row r="38" spans="1:24" ht="12.75">
      <c r="A38" s="3"/>
      <c r="B38" s="13"/>
      <c r="C38" s="2"/>
      <c r="D38" s="2" t="s">
        <v>30</v>
      </c>
      <c r="E38" s="121">
        <f t="shared" si="7"/>
        <v>0</v>
      </c>
      <c r="F38" s="121">
        <f t="shared" si="7"/>
        <v>0</v>
      </c>
      <c r="G38" s="121">
        <f t="shared" si="2"/>
        <v>0</v>
      </c>
      <c r="H38" s="121">
        <f t="shared" si="3"/>
        <v>0</v>
      </c>
      <c r="I38" s="121">
        <f t="shared" si="4"/>
        <v>0</v>
      </c>
      <c r="J38" s="121">
        <f t="shared" si="5"/>
        <v>0</v>
      </c>
      <c r="K38" s="121">
        <f t="shared" si="6"/>
        <v>0</v>
      </c>
      <c r="L38" s="121">
        <f t="shared" si="6"/>
        <v>0</v>
      </c>
      <c r="M38" s="59"/>
      <c r="N38" s="132"/>
      <c r="O38" s="132"/>
      <c r="P38" s="132"/>
      <c r="Q38" s="132"/>
      <c r="R38" s="132"/>
      <c r="S38" s="132"/>
      <c r="T38" s="132"/>
      <c r="U38" s="132"/>
      <c r="V38" s="10"/>
      <c r="X38" s="3"/>
    </row>
    <row r="39" spans="1:24" ht="12.75">
      <c r="A39" s="3"/>
      <c r="B39" s="13" t="s">
        <v>21</v>
      </c>
      <c r="C39" s="2"/>
      <c r="D39" s="46"/>
      <c r="E39" s="121">
        <f t="shared" si="7"/>
        <v>0</v>
      </c>
      <c r="F39" s="121">
        <f t="shared" si="7"/>
        <v>0</v>
      </c>
      <c r="G39" s="121">
        <f t="shared" si="2"/>
        <v>0</v>
      </c>
      <c r="H39" s="121">
        <f t="shared" si="3"/>
        <v>0</v>
      </c>
      <c r="I39" s="121">
        <f t="shared" si="4"/>
        <v>0</v>
      </c>
      <c r="J39" s="121">
        <f t="shared" si="5"/>
        <v>0</v>
      </c>
      <c r="K39" s="121">
        <f t="shared" si="6"/>
        <v>0</v>
      </c>
      <c r="L39" s="121">
        <f t="shared" si="6"/>
        <v>0</v>
      </c>
      <c r="M39" s="59"/>
      <c r="N39" s="132"/>
      <c r="O39" s="132"/>
      <c r="P39" s="132"/>
      <c r="Q39" s="132"/>
      <c r="R39" s="132"/>
      <c r="S39" s="132"/>
      <c r="T39" s="132"/>
      <c r="U39" s="132"/>
      <c r="V39" s="10"/>
      <c r="X39" s="3"/>
    </row>
    <row r="40" spans="1:24" ht="12.75">
      <c r="A40" s="3"/>
      <c r="B40" s="13"/>
      <c r="C40" s="2" t="s">
        <v>23</v>
      </c>
      <c r="D40" s="2">
        <v>1</v>
      </c>
      <c r="E40" s="121">
        <f aca="true" t="shared" si="8" ref="E40:F43">L16*E64*0.11</f>
        <v>64.6030577619227</v>
      </c>
      <c r="F40" s="121">
        <f t="shared" si="8"/>
        <v>139.20354961368724</v>
      </c>
      <c r="G40" s="121">
        <f t="shared" si="2"/>
        <v>0.6584941836242818</v>
      </c>
      <c r="H40" s="121">
        <f t="shared" si="3"/>
        <v>75.22829503445337</v>
      </c>
      <c r="I40" s="121">
        <f t="shared" si="4"/>
        <v>122.6718678756587</v>
      </c>
      <c r="J40" s="121">
        <f t="shared" si="5"/>
        <v>1967.2367107515906</v>
      </c>
      <c r="K40" s="121">
        <f t="shared" si="6"/>
        <v>4667.134844756724</v>
      </c>
      <c r="L40" s="121">
        <f t="shared" si="6"/>
        <v>49266.52201266093</v>
      </c>
      <c r="M40" s="59"/>
      <c r="N40" s="132"/>
      <c r="O40" s="132"/>
      <c r="P40" s="132"/>
      <c r="Q40" s="132"/>
      <c r="R40" s="132"/>
      <c r="S40" s="132"/>
      <c r="T40" s="132"/>
      <c r="U40" s="132"/>
      <c r="V40" s="10"/>
      <c r="X40" s="3"/>
    </row>
    <row r="41" spans="1:24" ht="12.75">
      <c r="A41" s="3"/>
      <c r="B41" s="13"/>
      <c r="C41" s="2"/>
      <c r="D41" s="2" t="s">
        <v>30</v>
      </c>
      <c r="E41" s="121">
        <f t="shared" si="8"/>
        <v>101.03496556310411</v>
      </c>
      <c r="F41" s="121">
        <f t="shared" si="8"/>
        <v>221.2772996867122</v>
      </c>
      <c r="G41" s="121">
        <f t="shared" si="2"/>
        <v>5.8358047285568935</v>
      </c>
      <c r="H41" s="121">
        <f t="shared" si="3"/>
        <v>18.46183085667268</v>
      </c>
      <c r="I41" s="121">
        <f t="shared" si="4"/>
        <v>400.2338311941803</v>
      </c>
      <c r="J41" s="121">
        <f t="shared" si="5"/>
        <v>3210.199134693695</v>
      </c>
      <c r="K41" s="121">
        <f t="shared" si="6"/>
        <v>5401.977030124456</v>
      </c>
      <c r="L41" s="121">
        <f t="shared" si="6"/>
        <v>45604.11865966547</v>
      </c>
      <c r="M41" s="59"/>
      <c r="N41" s="132"/>
      <c r="O41" s="132"/>
      <c r="P41" s="132"/>
      <c r="Q41" s="132"/>
      <c r="R41" s="132"/>
      <c r="S41" s="132"/>
      <c r="T41" s="132"/>
      <c r="U41" s="132"/>
      <c r="V41" s="10"/>
      <c r="X41" s="3"/>
    </row>
    <row r="42" spans="1:24" ht="12.75">
      <c r="A42" s="3"/>
      <c r="B42" s="46"/>
      <c r="C42" s="46" t="s">
        <v>24</v>
      </c>
      <c r="D42" s="2">
        <v>1</v>
      </c>
      <c r="E42" s="121">
        <f t="shared" si="8"/>
        <v>0</v>
      </c>
      <c r="F42" s="121">
        <f t="shared" si="8"/>
        <v>0.15545989580597128</v>
      </c>
      <c r="G42" s="121">
        <f t="shared" si="2"/>
        <v>0</v>
      </c>
      <c r="H42" s="121">
        <f t="shared" si="3"/>
        <v>0</v>
      </c>
      <c r="I42" s="121">
        <f t="shared" si="4"/>
        <v>0</v>
      </c>
      <c r="J42" s="121">
        <f t="shared" si="5"/>
        <v>0</v>
      </c>
      <c r="K42" s="121">
        <f t="shared" si="6"/>
        <v>0</v>
      </c>
      <c r="L42" s="121">
        <f t="shared" si="6"/>
        <v>0</v>
      </c>
      <c r="M42" s="59"/>
      <c r="N42" s="132"/>
      <c r="O42" s="132"/>
      <c r="P42" s="132"/>
      <c r="Q42" s="132"/>
      <c r="R42" s="132"/>
      <c r="S42" s="132"/>
      <c r="T42" s="132"/>
      <c r="U42" s="132"/>
      <c r="V42" s="10"/>
      <c r="X42" s="3"/>
    </row>
    <row r="43" spans="1:24" ht="12.75">
      <c r="A43" s="3"/>
      <c r="B43" s="46"/>
      <c r="C43" s="46"/>
      <c r="D43" s="2" t="s">
        <v>30</v>
      </c>
      <c r="E43" s="121">
        <f t="shared" si="8"/>
        <v>79.2917306317916</v>
      </c>
      <c r="F43" s="121">
        <f t="shared" si="8"/>
        <v>67.7285741727911</v>
      </c>
      <c r="G43" s="121">
        <f t="shared" si="2"/>
        <v>0</v>
      </c>
      <c r="H43" s="121">
        <f t="shared" si="3"/>
        <v>0</v>
      </c>
      <c r="I43" s="121">
        <f t="shared" si="4"/>
        <v>70.2338253885088</v>
      </c>
      <c r="J43" s="121">
        <f t="shared" si="5"/>
        <v>27.449417939572058</v>
      </c>
      <c r="K43" s="121">
        <f t="shared" si="6"/>
        <v>3.3058739554263177</v>
      </c>
      <c r="L43" s="121">
        <f t="shared" si="6"/>
        <v>8.531287626906625</v>
      </c>
      <c r="M43" s="59"/>
      <c r="N43" s="132"/>
      <c r="O43" s="132"/>
      <c r="P43" s="132"/>
      <c r="Q43" s="132"/>
      <c r="R43" s="132"/>
      <c r="S43" s="132"/>
      <c r="T43" s="132"/>
      <c r="U43" s="132"/>
      <c r="V43" s="10"/>
      <c r="X43" s="3"/>
    </row>
    <row r="44" spans="1:24" ht="12.75">
      <c r="A44" s="3"/>
      <c r="B44" s="46"/>
      <c r="C44" s="46" t="s">
        <v>6</v>
      </c>
      <c r="D44" s="2">
        <v>1</v>
      </c>
      <c r="E44" s="121">
        <f>L20*E68*0.09</f>
        <v>0.7761797130815062</v>
      </c>
      <c r="F44" s="121">
        <f>M20*F68*0.09</f>
        <v>0.031762146800591376</v>
      </c>
      <c r="G44" s="121">
        <f t="shared" si="2"/>
        <v>0</v>
      </c>
      <c r="H44" s="121">
        <f t="shared" si="3"/>
        <v>0</v>
      </c>
      <c r="I44" s="121">
        <f t="shared" si="4"/>
        <v>2247.706624419943</v>
      </c>
      <c r="J44" s="121">
        <f t="shared" si="5"/>
        <v>5653.253895259564</v>
      </c>
      <c r="K44" s="121">
        <f t="shared" si="6"/>
        <v>47624.059506118974</v>
      </c>
      <c r="L44" s="121">
        <f t="shared" si="6"/>
        <v>21049.635441544036</v>
      </c>
      <c r="M44" s="59"/>
      <c r="N44" s="132"/>
      <c r="O44" s="132"/>
      <c r="P44" s="132"/>
      <c r="Q44" s="132"/>
      <c r="R44" s="132"/>
      <c r="S44" s="132"/>
      <c r="T44" s="132"/>
      <c r="U44" s="132"/>
      <c r="V44" s="10"/>
      <c r="X44" s="3"/>
    </row>
    <row r="45" spans="1:24" ht="12.75">
      <c r="A45" s="3"/>
      <c r="B45" s="46"/>
      <c r="C45" s="46"/>
      <c r="D45" s="2" t="s">
        <v>30</v>
      </c>
      <c r="E45" s="121">
        <f>L21*E69*0.09</f>
        <v>7.110800797311143</v>
      </c>
      <c r="F45" s="121">
        <f>M21*F69*0.09</f>
        <v>0.4409624272599162</v>
      </c>
      <c r="G45" s="121">
        <f t="shared" si="2"/>
        <v>1.4893660915734759</v>
      </c>
      <c r="H45" s="121">
        <f t="shared" si="3"/>
        <v>0</v>
      </c>
      <c r="I45" s="121">
        <f t="shared" si="4"/>
        <v>6907.046952128863</v>
      </c>
      <c r="J45" s="121">
        <f t="shared" si="5"/>
        <v>38413.85682998089</v>
      </c>
      <c r="K45" s="121">
        <f t="shared" si="6"/>
        <v>80560.10976642762</v>
      </c>
      <c r="L45" s="121">
        <f t="shared" si="6"/>
        <v>247457.3048357695</v>
      </c>
      <c r="M45" s="59"/>
      <c r="N45" s="132"/>
      <c r="O45" s="132"/>
      <c r="P45" s="132"/>
      <c r="Q45" s="132"/>
      <c r="R45" s="132"/>
      <c r="S45" s="132"/>
      <c r="T45" s="132"/>
      <c r="U45" s="132"/>
      <c r="V45" s="10"/>
      <c r="X45" s="3"/>
    </row>
    <row r="46" spans="1:24" ht="12.75">
      <c r="A46" s="3"/>
      <c r="B46" s="46"/>
      <c r="C46" s="46" t="s">
        <v>25</v>
      </c>
      <c r="D46" s="2">
        <v>1</v>
      </c>
      <c r="E46" s="121">
        <f>L22*H46</f>
        <v>0</v>
      </c>
      <c r="F46" s="121">
        <f>M22*I46</f>
        <v>0</v>
      </c>
      <c r="G46" s="121">
        <f>L22*J46</f>
        <v>0</v>
      </c>
      <c r="H46" s="121">
        <f>M22*K46</f>
        <v>0</v>
      </c>
      <c r="I46" s="121">
        <f>L22*L46</f>
        <v>0</v>
      </c>
      <c r="J46" s="121">
        <f>M22*V22</f>
        <v>0</v>
      </c>
      <c r="K46" s="121">
        <f>L22*AC22</f>
        <v>0</v>
      </c>
      <c r="L46" s="121">
        <f>M22*AD22</f>
        <v>0</v>
      </c>
      <c r="M46" s="59"/>
      <c r="N46" s="132"/>
      <c r="O46" s="132"/>
      <c r="P46" s="132"/>
      <c r="Q46" s="132"/>
      <c r="R46" s="132"/>
      <c r="S46" s="132"/>
      <c r="T46" s="132"/>
      <c r="U46" s="132"/>
      <c r="V46" s="10"/>
      <c r="X46" s="3"/>
    </row>
    <row r="47" spans="1:24" ht="12.75">
      <c r="A47" s="3"/>
      <c r="B47" s="43"/>
      <c r="C47" s="43"/>
      <c r="D47" s="67" t="s">
        <v>30</v>
      </c>
      <c r="E47" s="121">
        <f>L23*H47</f>
        <v>0</v>
      </c>
      <c r="F47" s="121">
        <f>M23*I47</f>
        <v>0</v>
      </c>
      <c r="G47" s="121">
        <f>L23*J47</f>
        <v>0</v>
      </c>
      <c r="H47" s="121">
        <f>M23*K47</f>
        <v>0</v>
      </c>
      <c r="I47" s="121">
        <f>L23*L47</f>
        <v>0</v>
      </c>
      <c r="J47" s="121">
        <f>M23*V23</f>
        <v>0</v>
      </c>
      <c r="K47" s="121">
        <f>L23*AC23</f>
        <v>0</v>
      </c>
      <c r="L47" s="121">
        <f>M23*AD23</f>
        <v>0</v>
      </c>
      <c r="M47" s="59"/>
      <c r="N47" s="132"/>
      <c r="O47" s="132"/>
      <c r="P47" s="132"/>
      <c r="Q47" s="132"/>
      <c r="R47" s="132"/>
      <c r="S47" s="132"/>
      <c r="T47" s="132"/>
      <c r="U47" s="132"/>
      <c r="V47" s="10"/>
      <c r="X47" s="3"/>
    </row>
    <row r="48" spans="1:24" ht="12.75">
      <c r="A48" s="3"/>
      <c r="B48" s="39" t="s">
        <v>4</v>
      </c>
      <c r="C48" s="40"/>
      <c r="D48" s="26"/>
      <c r="E48" s="130">
        <f aca="true" t="shared" si="9" ref="E48:L48">SUM(E32:E47)</f>
        <v>1273.5902518398968</v>
      </c>
      <c r="F48" s="130">
        <f t="shared" si="9"/>
        <v>698.0468243252294</v>
      </c>
      <c r="G48" s="130">
        <f t="shared" si="9"/>
        <v>3781.646684046812</v>
      </c>
      <c r="H48" s="130">
        <f t="shared" si="9"/>
        <v>2232.062868370763</v>
      </c>
      <c r="I48" s="130">
        <f t="shared" si="9"/>
        <v>11332.43191661249</v>
      </c>
      <c r="J48" s="130">
        <f t="shared" si="9"/>
        <v>53700.344988885074</v>
      </c>
      <c r="K48" s="130">
        <f t="shared" si="9"/>
        <v>374842.99461216346</v>
      </c>
      <c r="L48" s="130">
        <f t="shared" si="9"/>
        <v>611385.8395198281</v>
      </c>
      <c r="M48" s="59"/>
      <c r="N48" s="132"/>
      <c r="O48" s="132"/>
      <c r="P48" s="132"/>
      <c r="Q48" s="132"/>
      <c r="R48" s="132"/>
      <c r="S48" s="132"/>
      <c r="T48" s="132"/>
      <c r="U48" s="132"/>
      <c r="V48" s="10"/>
      <c r="X48" s="3"/>
    </row>
    <row r="49" spans="1:24" ht="12.75">
      <c r="A49" s="3"/>
      <c r="B49" s="32" t="s">
        <v>64</v>
      </c>
      <c r="C49" s="12" t="s">
        <v>23</v>
      </c>
      <c r="D49" s="133"/>
      <c r="E49" s="133"/>
      <c r="F49" s="8"/>
      <c r="G49" s="133"/>
      <c r="H49" s="8"/>
      <c r="I49" s="133"/>
      <c r="J49" s="8"/>
      <c r="K49" s="133"/>
      <c r="L49" s="8"/>
      <c r="M49" s="59"/>
      <c r="N49" s="132"/>
      <c r="O49" s="132"/>
      <c r="P49" s="132"/>
      <c r="Q49" s="132"/>
      <c r="R49" s="132"/>
      <c r="S49" s="132"/>
      <c r="T49" s="132"/>
      <c r="U49" s="132"/>
      <c r="V49" s="10"/>
      <c r="X49" s="3"/>
    </row>
    <row r="50" spans="1:24" ht="12.75">
      <c r="A50" s="3"/>
      <c r="B50" s="13"/>
      <c r="C50" s="2"/>
      <c r="D50" s="71">
        <v>1</v>
      </c>
      <c r="E50" s="146"/>
      <c r="F50" s="9"/>
      <c r="G50" s="146"/>
      <c r="H50" s="9"/>
      <c r="I50" s="146"/>
      <c r="J50" s="9"/>
      <c r="K50" s="146"/>
      <c r="L50" s="9"/>
      <c r="M50" s="59"/>
      <c r="N50" s="132"/>
      <c r="O50" s="132"/>
      <c r="P50" s="132"/>
      <c r="Q50" s="132"/>
      <c r="R50" s="132"/>
      <c r="S50" s="132"/>
      <c r="T50" s="132"/>
      <c r="U50" s="132"/>
      <c r="V50" s="10"/>
      <c r="X50" s="3"/>
    </row>
    <row r="51" spans="1:24" ht="12.75">
      <c r="A51" s="3"/>
      <c r="B51" s="14"/>
      <c r="C51" s="67"/>
      <c r="D51" s="113" t="s">
        <v>30</v>
      </c>
      <c r="E51" s="146"/>
      <c r="F51" s="9"/>
      <c r="G51" s="146"/>
      <c r="H51" s="9"/>
      <c r="I51" s="146"/>
      <c r="J51" s="9"/>
      <c r="K51" s="146"/>
      <c r="L51" s="23"/>
      <c r="M51" s="59"/>
      <c r="N51" s="132"/>
      <c r="O51" s="132"/>
      <c r="P51" s="132"/>
      <c r="Q51" s="132"/>
      <c r="R51" s="132"/>
      <c r="S51" s="132"/>
      <c r="T51" s="132"/>
      <c r="U51" s="132"/>
      <c r="V51" s="10"/>
      <c r="X51" s="3"/>
    </row>
    <row r="52" spans="1:22" ht="12.75">
      <c r="A52" s="3"/>
      <c r="B52" s="10"/>
      <c r="C52" s="5"/>
      <c r="D52" s="6"/>
      <c r="E52" s="24" t="s">
        <v>68</v>
      </c>
      <c r="F52" s="134">
        <f>SUM(E48:F48)</f>
        <v>1971.6370761651262</v>
      </c>
      <c r="G52" s="24" t="s">
        <v>72</v>
      </c>
      <c r="H52" s="134">
        <f>SUM(G48:H48)</f>
        <v>6013.709552417575</v>
      </c>
      <c r="I52" s="24" t="s">
        <v>76</v>
      </c>
      <c r="J52" s="134">
        <f>SUM(I48:J48)</f>
        <v>65032.776905497565</v>
      </c>
      <c r="K52" s="24" t="s">
        <v>81</v>
      </c>
      <c r="L52" s="134">
        <f>SUM(K48:L48)</f>
        <v>986228.8341319915</v>
      </c>
      <c r="M52" s="37"/>
      <c r="N52" s="3"/>
      <c r="O52" s="3"/>
      <c r="P52" s="3"/>
      <c r="Q52" s="3"/>
      <c r="R52" s="3"/>
      <c r="S52" s="3"/>
      <c r="T52" s="3"/>
      <c r="U52" s="127"/>
      <c r="V52" s="127"/>
    </row>
    <row r="53" spans="1:22" ht="12.75">
      <c r="A53" s="3"/>
      <c r="B53" s="10"/>
      <c r="C53" s="5"/>
      <c r="D53" s="6"/>
      <c r="E53" s="132"/>
      <c r="F53" s="132"/>
      <c r="G53" s="132"/>
      <c r="H53" s="132"/>
      <c r="I53" s="132"/>
      <c r="J53" s="132"/>
      <c r="K53" s="132"/>
      <c r="L53" s="132"/>
      <c r="M53" s="37"/>
      <c r="N53" s="3"/>
      <c r="O53" s="3"/>
      <c r="P53" s="3"/>
      <c r="Q53" s="3"/>
      <c r="R53" s="3"/>
      <c r="S53" s="3"/>
      <c r="T53" s="3"/>
      <c r="U53" s="127"/>
      <c r="V53" s="127"/>
    </row>
    <row r="54" spans="1:22" ht="12.75">
      <c r="A54" s="6"/>
      <c r="B54" s="12" t="s">
        <v>1</v>
      </c>
      <c r="C54" s="12" t="s">
        <v>16</v>
      </c>
      <c r="D54" s="133"/>
      <c r="E54" s="32" t="s">
        <v>66</v>
      </c>
      <c r="F54" s="32" t="s">
        <v>67</v>
      </c>
      <c r="G54" s="32" t="s">
        <v>70</v>
      </c>
      <c r="H54" s="32" t="s">
        <v>71</v>
      </c>
      <c r="I54" s="32" t="s">
        <v>74</v>
      </c>
      <c r="J54" s="32" t="s">
        <v>75</v>
      </c>
      <c r="K54" s="32" t="s">
        <v>79</v>
      </c>
      <c r="L54" s="32" t="s">
        <v>80</v>
      </c>
      <c r="M54" s="6"/>
      <c r="N54" s="7"/>
      <c r="O54" s="3"/>
      <c r="P54" s="3"/>
      <c r="Q54" s="3"/>
      <c r="R54" s="3"/>
      <c r="S54" s="3"/>
      <c r="T54" s="3"/>
      <c r="U54" s="127"/>
      <c r="V54" s="127"/>
    </row>
    <row r="55" spans="1:22" ht="12.75">
      <c r="A55" s="6"/>
      <c r="B55" s="2"/>
      <c r="C55" s="67" t="s">
        <v>1</v>
      </c>
      <c r="D55" s="113" t="s">
        <v>53</v>
      </c>
      <c r="E55" s="14" t="s">
        <v>90</v>
      </c>
      <c r="F55" s="14" t="s">
        <v>90</v>
      </c>
      <c r="G55" s="14" t="s">
        <v>90</v>
      </c>
      <c r="H55" s="14" t="s">
        <v>90</v>
      </c>
      <c r="I55" s="14" t="s">
        <v>90</v>
      </c>
      <c r="J55" s="14" t="s">
        <v>90</v>
      </c>
      <c r="K55" s="14" t="s">
        <v>90</v>
      </c>
      <c r="L55" s="14" t="s">
        <v>90</v>
      </c>
      <c r="M55" s="6"/>
      <c r="N55" s="7"/>
      <c r="O55" s="3"/>
      <c r="P55" s="3"/>
      <c r="Q55" s="3"/>
      <c r="R55" s="3"/>
      <c r="S55" s="3"/>
      <c r="T55" s="3"/>
      <c r="U55" s="127"/>
      <c r="V55" s="127"/>
    </row>
    <row r="56" spans="1:22" ht="12.75">
      <c r="A56" s="6"/>
      <c r="B56" s="32" t="s">
        <v>5</v>
      </c>
      <c r="C56" s="12"/>
      <c r="D56" s="42"/>
      <c r="E56" s="119"/>
      <c r="F56" s="119"/>
      <c r="G56" s="119"/>
      <c r="H56" s="119"/>
      <c r="I56" s="119"/>
      <c r="J56" s="119"/>
      <c r="K56" s="119"/>
      <c r="L56" s="119"/>
      <c r="M56" s="6"/>
      <c r="N56" s="7"/>
      <c r="O56" s="3"/>
      <c r="P56" s="3"/>
      <c r="Q56" s="3"/>
      <c r="R56" s="3"/>
      <c r="S56" s="3"/>
      <c r="T56" s="3"/>
      <c r="U56" s="127"/>
      <c r="V56" s="127"/>
    </row>
    <row r="57" spans="1:22" ht="12.75">
      <c r="A57" s="6"/>
      <c r="B57" s="13"/>
      <c r="C57" s="2" t="s">
        <v>17</v>
      </c>
      <c r="D57" s="2">
        <v>1</v>
      </c>
      <c r="E57" s="168">
        <v>0.023390184949145132</v>
      </c>
      <c r="F57" s="168">
        <v>0.013864479886223378</v>
      </c>
      <c r="G57" s="168">
        <v>0.05424880375044616</v>
      </c>
      <c r="H57" s="168">
        <v>0.05011344215551451</v>
      </c>
      <c r="I57" s="168">
        <v>0.013812051326650948</v>
      </c>
      <c r="J57" s="168">
        <v>0.05653241883257171</v>
      </c>
      <c r="K57" s="168">
        <v>1.9086152011905244</v>
      </c>
      <c r="L57" s="168">
        <v>1.9764415601600482</v>
      </c>
      <c r="M57" s="6"/>
      <c r="N57" s="7"/>
      <c r="O57" s="3"/>
      <c r="P57" s="3"/>
      <c r="Q57" s="3"/>
      <c r="R57" s="3"/>
      <c r="S57" s="3"/>
      <c r="T57" s="3"/>
      <c r="U57" s="127"/>
      <c r="V57" s="127"/>
    </row>
    <row r="58" spans="1:22" ht="12.75">
      <c r="A58" s="6"/>
      <c r="B58" s="13"/>
      <c r="C58" s="2"/>
      <c r="D58" s="2" t="s">
        <v>30</v>
      </c>
      <c r="E58" s="168">
        <v>0.13927690028408027</v>
      </c>
      <c r="F58" s="168">
        <v>0.1223032333240335</v>
      </c>
      <c r="G58" s="168">
        <v>0.10680812374551486</v>
      </c>
      <c r="H58" s="168">
        <v>0</v>
      </c>
      <c r="I58" s="168">
        <v>0.011301715662102559</v>
      </c>
      <c r="J58" s="168">
        <v>0</v>
      </c>
      <c r="K58" s="168">
        <v>4.737194390657634</v>
      </c>
      <c r="L58" s="168">
        <v>5.446228770220805</v>
      </c>
      <c r="M58" s="6"/>
      <c r="N58" s="7"/>
      <c r="O58" s="3"/>
      <c r="P58" s="3"/>
      <c r="Q58" s="3"/>
      <c r="R58" s="3"/>
      <c r="S58" s="3"/>
      <c r="T58" s="3"/>
      <c r="U58" s="127"/>
      <c r="V58" s="127"/>
    </row>
    <row r="59" spans="1:22" ht="12.75">
      <c r="A59" s="6"/>
      <c r="B59" s="46"/>
      <c r="C59" s="2" t="s">
        <v>18</v>
      </c>
      <c r="D59" s="2">
        <v>1</v>
      </c>
      <c r="E59" s="168">
        <v>0.021003324464902686</v>
      </c>
      <c r="F59" s="168">
        <v>0.020349717220015776</v>
      </c>
      <c r="G59" s="168">
        <v>0.06472144960757178</v>
      </c>
      <c r="H59" s="168">
        <v>0.15049049440149823</v>
      </c>
      <c r="I59" s="168">
        <v>0.03882305039180251</v>
      </c>
      <c r="J59" s="168">
        <v>0.292534805297704</v>
      </c>
      <c r="K59" s="168">
        <v>6.280858866472176</v>
      </c>
      <c r="L59" s="168">
        <v>10.771844453876463</v>
      </c>
      <c r="M59" s="6"/>
      <c r="N59" s="7"/>
      <c r="O59" s="3"/>
      <c r="P59" s="3"/>
      <c r="Q59" s="3"/>
      <c r="R59" s="3"/>
      <c r="S59" s="3"/>
      <c r="T59" s="3"/>
      <c r="U59" s="127"/>
      <c r="V59" s="127"/>
    </row>
    <row r="60" spans="1:22" ht="12.75">
      <c r="A60" s="6"/>
      <c r="B60" s="46"/>
      <c r="C60" s="2"/>
      <c r="D60" s="2" t="s">
        <v>30</v>
      </c>
      <c r="E60" s="168">
        <v>0.047698149888157494</v>
      </c>
      <c r="F60" s="168">
        <v>0.037143759000213286</v>
      </c>
      <c r="G60" s="168">
        <v>0.04470163682673777</v>
      </c>
      <c r="H60" s="168">
        <v>0.011623286446542976</v>
      </c>
      <c r="I60" s="168">
        <v>0.04326313750470629</v>
      </c>
      <c r="J60" s="168">
        <v>0.2507231995118025</v>
      </c>
      <c r="K60" s="168">
        <v>2.0531495323452225</v>
      </c>
      <c r="L60" s="168">
        <v>50.59659675656452</v>
      </c>
      <c r="M60" s="6"/>
      <c r="N60" s="7"/>
      <c r="O60" s="3"/>
      <c r="P60" s="3"/>
      <c r="Q60" s="3"/>
      <c r="R60" s="3"/>
      <c r="S60" s="3"/>
      <c r="T60" s="3"/>
      <c r="U60" s="127"/>
      <c r="V60" s="127"/>
    </row>
    <row r="61" spans="1:22" ht="12.75">
      <c r="A61" s="6"/>
      <c r="B61" s="13" t="s">
        <v>7</v>
      </c>
      <c r="C61" s="2"/>
      <c r="D61" s="2">
        <v>1</v>
      </c>
      <c r="E61" s="168"/>
      <c r="F61" s="168"/>
      <c r="G61" s="168"/>
      <c r="H61" s="168"/>
      <c r="I61" s="168"/>
      <c r="J61" s="168"/>
      <c r="K61" s="168"/>
      <c r="L61" s="168"/>
      <c r="M61" s="6"/>
      <c r="N61" s="7"/>
      <c r="O61" s="3"/>
      <c r="P61" s="3"/>
      <c r="Q61" s="3"/>
      <c r="R61" s="3"/>
      <c r="S61" s="3"/>
      <c r="T61" s="3"/>
      <c r="U61" s="127"/>
      <c r="V61" s="127"/>
    </row>
    <row r="62" spans="1:22" ht="12.75">
      <c r="A62" s="6"/>
      <c r="B62" s="13"/>
      <c r="C62" s="2"/>
      <c r="D62" s="2" t="s">
        <v>30</v>
      </c>
      <c r="E62" s="168"/>
      <c r="F62" s="168"/>
      <c r="G62" s="168"/>
      <c r="H62" s="168"/>
      <c r="I62" s="168"/>
      <c r="J62" s="168"/>
      <c r="K62" s="168"/>
      <c r="L62" s="168"/>
      <c r="M62" s="6"/>
      <c r="N62" s="7"/>
      <c r="O62" s="3"/>
      <c r="P62" s="3"/>
      <c r="Q62" s="3"/>
      <c r="R62" s="3"/>
      <c r="S62" s="3"/>
      <c r="T62" s="3"/>
      <c r="U62" s="127"/>
      <c r="V62" s="127"/>
    </row>
    <row r="63" spans="1:22" ht="12.75">
      <c r="A63" s="6"/>
      <c r="B63" s="13" t="s">
        <v>21</v>
      </c>
      <c r="C63" s="2"/>
      <c r="D63" s="46"/>
      <c r="E63" s="168"/>
      <c r="F63" s="168"/>
      <c r="G63" s="168"/>
      <c r="H63" s="168"/>
      <c r="I63" s="168"/>
      <c r="J63" s="168"/>
      <c r="K63" s="168"/>
      <c r="L63" s="168"/>
      <c r="M63" s="6"/>
      <c r="N63" s="7"/>
      <c r="O63" s="3"/>
      <c r="P63" s="3"/>
      <c r="Q63" s="3"/>
      <c r="R63" s="3"/>
      <c r="S63" s="3"/>
      <c r="T63" s="3"/>
      <c r="U63" s="127"/>
      <c r="V63" s="127"/>
    </row>
    <row r="64" spans="1:22" ht="12.75">
      <c r="A64" s="6"/>
      <c r="B64" s="13"/>
      <c r="C64" s="2" t="s">
        <v>23</v>
      </c>
      <c r="D64" s="2">
        <v>1</v>
      </c>
      <c r="E64" s="168">
        <v>0.04813407818733047</v>
      </c>
      <c r="F64" s="168">
        <v>0.03902729112118366</v>
      </c>
      <c r="G64" s="168">
        <v>5.396898038636E-05</v>
      </c>
      <c r="H64" s="168">
        <v>0.0023200214627489284</v>
      </c>
      <c r="I64" s="168">
        <v>0.010053962200396635</v>
      </c>
      <c r="J64" s="168">
        <v>0.06066907922293124</v>
      </c>
      <c r="K64" s="168">
        <v>0.38250984619309697</v>
      </c>
      <c r="L64" s="168">
        <v>1.519366993656025</v>
      </c>
      <c r="M64" s="6"/>
      <c r="N64" s="7"/>
      <c r="O64" s="3"/>
      <c r="P64" s="3"/>
      <c r="Q64" s="3"/>
      <c r="R64" s="3"/>
      <c r="S64" s="3"/>
      <c r="T64" s="3"/>
      <c r="U64" s="127"/>
      <c r="V64" s="127"/>
    </row>
    <row r="65" spans="1:22" ht="12.75">
      <c r="A65" s="6"/>
      <c r="B65" s="13"/>
      <c r="C65" s="2"/>
      <c r="D65" s="2" t="s">
        <v>30</v>
      </c>
      <c r="E65" s="168">
        <v>0.13787638225146334</v>
      </c>
      <c r="F65" s="168">
        <v>0.09334884291302446</v>
      </c>
      <c r="G65" s="168">
        <v>0.0008760151526914183</v>
      </c>
      <c r="H65" s="168">
        <v>0.0008567212299060977</v>
      </c>
      <c r="I65" s="168">
        <v>0.06007927219191619</v>
      </c>
      <c r="J65" s="168">
        <v>0.1489692854554698</v>
      </c>
      <c r="K65" s="168">
        <v>0.8108930906689563</v>
      </c>
      <c r="L65" s="168">
        <v>2.1162590498315126</v>
      </c>
      <c r="M65" s="6"/>
      <c r="N65" s="7"/>
      <c r="O65" s="3"/>
      <c r="P65" s="3"/>
      <c r="Q65" s="3"/>
      <c r="R65" s="3"/>
      <c r="S65" s="3"/>
      <c r="T65" s="3"/>
      <c r="U65" s="127"/>
      <c r="V65" s="127"/>
    </row>
    <row r="66" spans="1:22" ht="12.75">
      <c r="A66" s="6"/>
      <c r="B66" s="46"/>
      <c r="C66" s="46" t="s">
        <v>24</v>
      </c>
      <c r="D66" s="2">
        <v>1</v>
      </c>
      <c r="E66" s="168">
        <v>0</v>
      </c>
      <c r="F66" s="168">
        <v>0.022882063256751302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168">
        <v>0</v>
      </c>
      <c r="M66" s="6"/>
      <c r="N66" s="7"/>
      <c r="O66" s="3"/>
      <c r="P66" s="3"/>
      <c r="Q66" s="3"/>
      <c r="R66" s="3"/>
      <c r="S66" s="3"/>
      <c r="T66" s="3"/>
      <c r="U66" s="127"/>
      <c r="V66" s="127"/>
    </row>
    <row r="67" spans="1:22" ht="12.75">
      <c r="A67" s="6"/>
      <c r="B67" s="46"/>
      <c r="C67" s="46"/>
      <c r="D67" s="2" t="s">
        <v>30</v>
      </c>
      <c r="E67" s="168">
        <v>5.061833940978606</v>
      </c>
      <c r="F67" s="168">
        <v>8.926725076253636</v>
      </c>
      <c r="G67" s="168">
        <v>0</v>
      </c>
      <c r="H67" s="168">
        <v>0</v>
      </c>
      <c r="I67" s="168">
        <v>0.49319538639904015</v>
      </c>
      <c r="J67" s="168">
        <v>0.39796607486091284</v>
      </c>
      <c r="K67" s="168">
        <v>0.023214480683829707</v>
      </c>
      <c r="L67" s="168">
        <v>0.12368797975475149</v>
      </c>
      <c r="M67" s="6"/>
      <c r="N67" s="7"/>
      <c r="O67" s="3"/>
      <c r="P67" s="3"/>
      <c r="Q67" s="3"/>
      <c r="R67" s="3"/>
      <c r="S67" s="3"/>
      <c r="T67" s="3"/>
      <c r="U67" s="127"/>
      <c r="V67" s="127"/>
    </row>
    <row r="68" spans="1:22" ht="12.75">
      <c r="A68" s="6"/>
      <c r="B68" s="46"/>
      <c r="C68" s="46" t="s">
        <v>6</v>
      </c>
      <c r="D68" s="2">
        <v>1</v>
      </c>
      <c r="E68" s="168">
        <v>0.0012931316504004565</v>
      </c>
      <c r="F68" s="168">
        <v>0.00044172214050882</v>
      </c>
      <c r="G68" s="168">
        <v>0</v>
      </c>
      <c r="H68" s="168">
        <v>0</v>
      </c>
      <c r="I68" s="168">
        <v>0.3370253660433255</v>
      </c>
      <c r="J68" s="168">
        <v>7.075877724570702</v>
      </c>
      <c r="K68" s="168">
        <v>7.14084120816299</v>
      </c>
      <c r="L68" s="168">
        <v>26.34671098993985</v>
      </c>
      <c r="M68" s="6"/>
      <c r="N68" s="7"/>
      <c r="O68" s="3"/>
      <c r="P68" s="3"/>
      <c r="Q68" s="3"/>
      <c r="R68" s="3"/>
      <c r="S68" s="3"/>
      <c r="T68" s="3"/>
      <c r="U68" s="127"/>
      <c r="V68" s="127"/>
    </row>
    <row r="69" spans="1:22" ht="12.75">
      <c r="A69" s="6"/>
      <c r="B69" s="46"/>
      <c r="C69" s="46"/>
      <c r="D69" s="2" t="s">
        <v>30</v>
      </c>
      <c r="E69" s="168">
        <v>0.011874600872356833</v>
      </c>
      <c r="F69" s="168">
        <v>0.0019290182660299444</v>
      </c>
      <c r="G69" s="168">
        <v>0.00022384349604126456</v>
      </c>
      <c r="H69" s="168">
        <v>0</v>
      </c>
      <c r="I69" s="168">
        <v>1.0380910011535676</v>
      </c>
      <c r="J69" s="168">
        <v>15.123948033108373</v>
      </c>
      <c r="K69" s="168">
        <v>12.107739469571207</v>
      </c>
      <c r="L69" s="168">
        <v>97.42659882639796</v>
      </c>
      <c r="M69" s="6"/>
      <c r="N69" s="7"/>
      <c r="O69" s="3"/>
      <c r="P69" s="3"/>
      <c r="Q69" s="3"/>
      <c r="R69" s="3"/>
      <c r="S69" s="3"/>
      <c r="T69" s="3"/>
      <c r="U69" s="127"/>
      <c r="V69" s="127"/>
    </row>
    <row r="70" spans="1:22" ht="12.75">
      <c r="A70" s="6"/>
      <c r="B70" s="46"/>
      <c r="C70" s="46" t="s">
        <v>25</v>
      </c>
      <c r="D70" s="2">
        <v>1</v>
      </c>
      <c r="E70" s="164">
        <f>L46*H70</f>
        <v>0</v>
      </c>
      <c r="F70" s="164">
        <f>M46*I70</f>
        <v>0</v>
      </c>
      <c r="G70" s="164">
        <f>L46*J70</f>
        <v>0</v>
      </c>
      <c r="H70" s="164">
        <f>M46*K70</f>
        <v>0</v>
      </c>
      <c r="I70" s="164">
        <f>L46*L70</f>
        <v>0</v>
      </c>
      <c r="J70" s="164">
        <f>M46*V46</f>
        <v>0</v>
      </c>
      <c r="K70" s="164">
        <f>L46*AC46</f>
        <v>0</v>
      </c>
      <c r="L70" s="164">
        <f>M46*AD46</f>
        <v>0</v>
      </c>
      <c r="M70" s="6"/>
      <c r="N70" s="7"/>
      <c r="O70" s="3"/>
      <c r="P70" s="3"/>
      <c r="Q70" s="3"/>
      <c r="R70" s="3"/>
      <c r="S70" s="3"/>
      <c r="T70" s="3"/>
      <c r="U70" s="127"/>
      <c r="V70" s="127"/>
    </row>
    <row r="71" spans="1:22" ht="12.75">
      <c r="A71" s="6"/>
      <c r="B71" s="43"/>
      <c r="C71" s="43"/>
      <c r="D71" s="67" t="s">
        <v>30</v>
      </c>
      <c r="E71" s="171">
        <f>L47*H71</f>
        <v>0</v>
      </c>
      <c r="F71" s="171">
        <f>M47*I71</f>
        <v>0</v>
      </c>
      <c r="G71" s="171">
        <f>L47*J71</f>
        <v>0</v>
      </c>
      <c r="H71" s="171">
        <f>M47*K71</f>
        <v>0</v>
      </c>
      <c r="I71" s="171">
        <f>L47*L71</f>
        <v>0</v>
      </c>
      <c r="J71" s="171">
        <f>M47*V47</f>
        <v>0</v>
      </c>
      <c r="K71" s="171">
        <f>L47*AC47</f>
        <v>0</v>
      </c>
      <c r="L71" s="171">
        <f>M47*AD47</f>
        <v>0</v>
      </c>
      <c r="M71" s="6"/>
      <c r="N71" s="7"/>
      <c r="O71" s="3"/>
      <c r="P71" s="3"/>
      <c r="Q71" s="3"/>
      <c r="R71" s="3"/>
      <c r="S71" s="3"/>
      <c r="T71" s="3"/>
      <c r="U71" s="127"/>
      <c r="V71" s="127"/>
    </row>
    <row r="72" spans="1:22" ht="18">
      <c r="A72" s="6"/>
      <c r="B72" s="2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3"/>
      <c r="P72" s="3"/>
      <c r="Q72" s="3"/>
      <c r="R72" s="3"/>
      <c r="S72" s="3"/>
      <c r="T72" s="3"/>
      <c r="U72" s="127"/>
      <c r="V72" s="127"/>
    </row>
    <row r="73" spans="1:22" ht="18">
      <c r="A73" s="6"/>
      <c r="B73" s="2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3"/>
      <c r="P73" s="3"/>
      <c r="Q73" s="3"/>
      <c r="R73" s="3"/>
      <c r="S73" s="3"/>
      <c r="T73" s="3"/>
      <c r="U73" s="127"/>
      <c r="V73" s="127"/>
    </row>
    <row r="74" spans="1:22" ht="18">
      <c r="A74" s="18" t="s">
        <v>26</v>
      </c>
      <c r="B74" s="18" t="s">
        <v>13</v>
      </c>
      <c r="C74" s="18" t="s">
        <v>48</v>
      </c>
      <c r="D74" s="3"/>
      <c r="E74" s="3"/>
      <c r="F74" s="3"/>
      <c r="G74" s="3"/>
      <c r="H74" s="3"/>
      <c r="I74" s="3"/>
      <c r="J74" s="3"/>
      <c r="K74" s="6"/>
      <c r="L74" s="3"/>
      <c r="M74" s="3"/>
      <c r="N74" s="3"/>
      <c r="O74" s="3"/>
      <c r="P74" s="3"/>
      <c r="Q74" s="3"/>
      <c r="R74" s="3"/>
      <c r="S74" s="3"/>
      <c r="T74" s="3"/>
      <c r="U74" s="127"/>
      <c r="V74" s="127"/>
    </row>
    <row r="75" spans="1:22" ht="18">
      <c r="A75" s="18"/>
      <c r="B75" s="18" t="s">
        <v>84</v>
      </c>
      <c r="C75" s="18"/>
      <c r="D75" s="3"/>
      <c r="E75" s="3"/>
      <c r="F75" s="3"/>
      <c r="G75" s="3"/>
      <c r="H75" s="150">
        <f>H3*0.89</f>
        <v>171770</v>
      </c>
      <c r="I75" s="3"/>
      <c r="J75" s="3"/>
      <c r="K75" s="6"/>
      <c r="L75" s="3"/>
      <c r="M75" s="3"/>
      <c r="N75" s="3"/>
      <c r="O75" s="3"/>
      <c r="P75" s="3"/>
      <c r="Q75" s="3"/>
      <c r="R75" s="3"/>
      <c r="S75" s="3"/>
      <c r="T75" s="3"/>
      <c r="U75" s="127"/>
      <c r="V75" s="127"/>
    </row>
    <row r="76" spans="1:22" ht="18">
      <c r="A76" s="3"/>
      <c r="B76" s="18" t="s">
        <v>82</v>
      </c>
      <c r="C76" s="18"/>
      <c r="D76" s="3"/>
      <c r="E76" s="3"/>
      <c r="F76" s="3"/>
      <c r="G76" s="3"/>
      <c r="H76" s="129">
        <f>171770*0.925</f>
        <v>158887.25</v>
      </c>
      <c r="I76" s="3"/>
      <c r="J76" s="3"/>
      <c r="K76" s="6"/>
      <c r="L76" s="3"/>
      <c r="M76" s="3"/>
      <c r="N76" s="3"/>
      <c r="O76" s="3"/>
      <c r="P76" s="3"/>
      <c r="Q76" s="3"/>
      <c r="R76" s="3"/>
      <c r="S76" s="3"/>
      <c r="T76" s="3"/>
      <c r="U76" s="127"/>
      <c r="V76" s="127"/>
    </row>
    <row r="77" spans="1:22" ht="12.75">
      <c r="A77" s="3"/>
      <c r="B77" s="4"/>
      <c r="C77" s="4"/>
      <c r="D77" s="4"/>
      <c r="E77" s="6"/>
      <c r="F77" s="4"/>
      <c r="G77" s="4"/>
      <c r="H77" s="4"/>
      <c r="I77" s="4"/>
      <c r="J77" s="4"/>
      <c r="K77" s="6"/>
      <c r="L77" s="3"/>
      <c r="M77" s="3"/>
      <c r="N77" s="3"/>
      <c r="U77" s="136"/>
      <c r="V77" s="136"/>
    </row>
    <row r="78" spans="1:22" ht="18">
      <c r="A78" s="3"/>
      <c r="B78" s="12" t="s">
        <v>1</v>
      </c>
      <c r="C78" s="2" t="s">
        <v>16</v>
      </c>
      <c r="D78" s="42"/>
      <c r="E78" s="12" t="s">
        <v>1</v>
      </c>
      <c r="F78" s="1" t="s">
        <v>1</v>
      </c>
      <c r="G78" s="42" t="s">
        <v>20</v>
      </c>
      <c r="H78" s="1" t="s">
        <v>20</v>
      </c>
      <c r="I78" s="42" t="s">
        <v>46</v>
      </c>
      <c r="J78" s="1" t="s">
        <v>44</v>
      </c>
      <c r="K78" s="12" t="s">
        <v>44</v>
      </c>
      <c r="L78" s="32" t="s">
        <v>45</v>
      </c>
      <c r="M78" s="32" t="s">
        <v>45</v>
      </c>
      <c r="N78" s="3"/>
      <c r="O78" s="220" t="s">
        <v>91</v>
      </c>
      <c r="P78" s="3"/>
      <c r="Q78" s="3"/>
      <c r="R78" s="3"/>
      <c r="S78" s="3"/>
      <c r="T78" s="3"/>
      <c r="U78" s="3"/>
      <c r="V78" s="127"/>
    </row>
    <row r="79" spans="1:22" ht="12.75">
      <c r="A79" s="3"/>
      <c r="B79" s="2"/>
      <c r="C79" s="2" t="s">
        <v>1</v>
      </c>
      <c r="D79" s="67" t="s">
        <v>53</v>
      </c>
      <c r="E79" s="67" t="s">
        <v>22</v>
      </c>
      <c r="F79" s="1" t="s">
        <v>0</v>
      </c>
      <c r="G79" s="43" t="s">
        <v>2</v>
      </c>
      <c r="H79" s="2" t="s">
        <v>0</v>
      </c>
      <c r="I79" s="43" t="s">
        <v>53</v>
      </c>
      <c r="J79" s="1" t="s">
        <v>8</v>
      </c>
      <c r="K79" s="67" t="s">
        <v>9</v>
      </c>
      <c r="L79" s="14" t="s">
        <v>11</v>
      </c>
      <c r="M79" s="23" t="s">
        <v>12</v>
      </c>
      <c r="N79" s="3"/>
      <c r="O79" s="3"/>
      <c r="P79" s="3"/>
      <c r="Q79" s="4"/>
      <c r="R79" s="3"/>
      <c r="S79" s="3"/>
      <c r="T79" s="3"/>
      <c r="U79" s="3"/>
      <c r="V79" s="127"/>
    </row>
    <row r="80" spans="1:22" ht="12.75">
      <c r="A80" s="3"/>
      <c r="B80" s="32" t="s">
        <v>5</v>
      </c>
      <c r="C80" s="12"/>
      <c r="D80" s="42"/>
      <c r="E80" s="47">
        <v>0.47</v>
      </c>
      <c r="F80" s="50">
        <f>E80*$H$76</f>
        <v>74677.00749999999</v>
      </c>
      <c r="G80" s="49"/>
      <c r="H80" s="51"/>
      <c r="I80" s="42"/>
      <c r="J80" s="69"/>
      <c r="K80" s="52"/>
      <c r="L80" s="42"/>
      <c r="M80" s="8"/>
      <c r="N80" s="3"/>
      <c r="O80" s="203" t="s">
        <v>92</v>
      </c>
      <c r="P80" s="204"/>
      <c r="Q80" s="206" t="s">
        <v>93</v>
      </c>
      <c r="R80" s="205"/>
      <c r="S80" s="217" t="s">
        <v>94</v>
      </c>
      <c r="T80" s="207" t="s">
        <v>95</v>
      </c>
      <c r="U80" s="208" t="s">
        <v>96</v>
      </c>
      <c r="V80" s="127"/>
    </row>
    <row r="81" spans="1:22" ht="12.75">
      <c r="A81" s="3"/>
      <c r="B81" s="13"/>
      <c r="C81" s="2" t="s">
        <v>17</v>
      </c>
      <c r="D81" s="2">
        <v>1</v>
      </c>
      <c r="E81" s="48"/>
      <c r="F81" s="46"/>
      <c r="G81" s="20">
        <v>0.5</v>
      </c>
      <c r="H81" s="35">
        <f>E80*G81*$H$76</f>
        <v>37338.503749999996</v>
      </c>
      <c r="I81" s="20">
        <v>0.9835640675945257</v>
      </c>
      <c r="J81" s="31">
        <v>0.882629665740094</v>
      </c>
      <c r="K81" s="25">
        <f aca="true" t="shared" si="10" ref="K81:K95">1-J81</f>
        <v>0.11737033425990595</v>
      </c>
      <c r="L81" s="54">
        <f>H81*I81*J81</f>
        <v>32414.407327409514</v>
      </c>
      <c r="M81" s="191">
        <f>H81*I81*K81</f>
        <v>4310.4032988339395</v>
      </c>
      <c r="N81" s="3"/>
      <c r="O81" s="209">
        <f>SUM(L81,L83,L85,L88,L90,L92,L94,L98)</f>
        <v>63067.33899730069</v>
      </c>
      <c r="P81" s="16" t="s">
        <v>97</v>
      </c>
      <c r="Q81" s="210">
        <f>+O81/H75</f>
        <v>0.36716154740234436</v>
      </c>
      <c r="R81" s="16" t="s">
        <v>98</v>
      </c>
      <c r="S81" s="218">
        <v>0.2</v>
      </c>
      <c r="T81" s="19">
        <f>+Q81-S81</f>
        <v>0.16716154740234435</v>
      </c>
      <c r="U81" s="211">
        <f>+T81*H75</f>
        <v>28713.33899730069</v>
      </c>
      <c r="V81" s="127"/>
    </row>
    <row r="82" spans="1:22" ht="12.75">
      <c r="A82" s="3"/>
      <c r="B82" s="13"/>
      <c r="C82" s="2"/>
      <c r="D82" s="2" t="s">
        <v>30</v>
      </c>
      <c r="E82" s="48"/>
      <c r="F82" s="46"/>
      <c r="G82" s="20"/>
      <c r="H82" s="35"/>
      <c r="I82" s="20">
        <v>0.01643593240547422</v>
      </c>
      <c r="J82" s="15">
        <v>0.8308216389266107</v>
      </c>
      <c r="K82" s="25">
        <f t="shared" si="10"/>
        <v>0.16917836107338935</v>
      </c>
      <c r="L82" s="54">
        <f>H81*I82*J82</f>
        <v>509.86952687740455</v>
      </c>
      <c r="M82" s="191">
        <f>H81*I82*K82</f>
        <v>103.82359687914109</v>
      </c>
      <c r="N82" s="3"/>
      <c r="O82" s="24">
        <f>SUM(L82,L84,L86,L89,L91,L93,L95,L99)</f>
        <v>17291.93875904414</v>
      </c>
      <c r="P82" s="212" t="s">
        <v>99</v>
      </c>
      <c r="Q82" s="213">
        <f>+O82/H75</f>
        <v>0.10066914338385131</v>
      </c>
      <c r="R82" s="212" t="s">
        <v>100</v>
      </c>
      <c r="S82" s="219">
        <v>0.036</v>
      </c>
      <c r="T82" s="214">
        <f>+Q82-S82</f>
        <v>0.06466914338385132</v>
      </c>
      <c r="U82" s="215">
        <f>+T82*H75</f>
        <v>11108.218759044143</v>
      </c>
      <c r="V82" s="3"/>
    </row>
    <row r="83" spans="1:22" ht="12.75">
      <c r="A83" s="3"/>
      <c r="B83" s="46"/>
      <c r="C83" s="2" t="s">
        <v>18</v>
      </c>
      <c r="D83" s="2">
        <v>1</v>
      </c>
      <c r="E83" s="20"/>
      <c r="F83" s="46"/>
      <c r="G83" s="20">
        <v>0.5</v>
      </c>
      <c r="H83" s="35">
        <f>E80*G83*$H$76</f>
        <v>37338.503749999996</v>
      </c>
      <c r="I83" s="20">
        <v>0.880746227824614</v>
      </c>
      <c r="J83" s="31">
        <v>0.4329583939029844</v>
      </c>
      <c r="K83" s="25">
        <f t="shared" si="10"/>
        <v>0.5670416060970156</v>
      </c>
      <c r="L83" s="54">
        <f>H83*I83*J83</f>
        <v>14238.159913522939</v>
      </c>
      <c r="M83" s="191">
        <f>H83*I83*K83</f>
        <v>18647.58641690476</v>
      </c>
      <c r="N83" s="3"/>
      <c r="O83" s="24">
        <f>SUM(O81:O82)</f>
        <v>80359.27775634483</v>
      </c>
      <c r="P83" s="212" t="s">
        <v>101</v>
      </c>
      <c r="Q83" s="213">
        <f>SUM(Q81:Q82)</f>
        <v>0.46783069078619566</v>
      </c>
      <c r="R83" s="212" t="s">
        <v>102</v>
      </c>
      <c r="S83" s="30"/>
      <c r="T83" s="216">
        <f>SUM(T81:T82)</f>
        <v>0.23183069078619567</v>
      </c>
      <c r="U83" s="215">
        <f>SUM(U81:U82)</f>
        <v>39821.55775634483</v>
      </c>
      <c r="V83" s="3"/>
    </row>
    <row r="84" spans="1:22" ht="12.75">
      <c r="A84" s="3"/>
      <c r="B84" s="46"/>
      <c r="C84" s="2"/>
      <c r="D84" s="2" t="s">
        <v>30</v>
      </c>
      <c r="E84" s="20"/>
      <c r="F84" s="46"/>
      <c r="G84" s="20"/>
      <c r="H84" s="35"/>
      <c r="I84" s="20">
        <v>0.11925377217538605</v>
      </c>
      <c r="J84" s="34">
        <v>0.1986616872340809</v>
      </c>
      <c r="K84" s="25">
        <f t="shared" si="10"/>
        <v>0.801338312765919</v>
      </c>
      <c r="L84" s="54">
        <f>H83*I84*J84</f>
        <v>884.5923018163048</v>
      </c>
      <c r="M84" s="191">
        <f>H83*I84*K84</f>
        <v>3568.165117755992</v>
      </c>
      <c r="N84" s="3"/>
      <c r="V84" s="3"/>
    </row>
    <row r="85" spans="1:22" ht="12.75">
      <c r="A85" s="3"/>
      <c r="B85" s="13" t="s">
        <v>7</v>
      </c>
      <c r="C85" s="2"/>
      <c r="D85" s="2">
        <v>1</v>
      </c>
      <c r="E85" s="48">
        <v>0.02</v>
      </c>
      <c r="F85" s="35">
        <f>E85*$H$76</f>
        <v>3177.745</v>
      </c>
      <c r="G85" s="20">
        <v>1</v>
      </c>
      <c r="H85" s="35">
        <f>E85*G85*$H$76</f>
        <v>3177.745</v>
      </c>
      <c r="I85" s="20">
        <v>0.3333</v>
      </c>
      <c r="J85" s="15">
        <v>1</v>
      </c>
      <c r="K85" s="25">
        <f t="shared" si="10"/>
        <v>0</v>
      </c>
      <c r="L85" s="54">
        <f>H85*I85*J85</f>
        <v>1059.1424084999999</v>
      </c>
      <c r="M85" s="191">
        <f>H85*I85*K85</f>
        <v>0</v>
      </c>
      <c r="N85" s="3"/>
      <c r="V85" s="3"/>
    </row>
    <row r="86" spans="1:22" ht="12.75">
      <c r="A86" s="3"/>
      <c r="B86" s="13"/>
      <c r="C86" s="2"/>
      <c r="D86" s="2" t="s">
        <v>30</v>
      </c>
      <c r="E86" s="48"/>
      <c r="F86" s="35"/>
      <c r="G86" s="20"/>
      <c r="H86" s="35"/>
      <c r="I86" s="20">
        <v>0.6666</v>
      </c>
      <c r="J86" s="15">
        <v>1</v>
      </c>
      <c r="K86" s="25">
        <f t="shared" si="10"/>
        <v>0</v>
      </c>
      <c r="L86" s="54">
        <f>H85*I86*J86</f>
        <v>2118.2848169999997</v>
      </c>
      <c r="M86" s="191">
        <f>H85*I86*K86</f>
        <v>0</v>
      </c>
      <c r="N86" s="3"/>
      <c r="V86" s="3"/>
    </row>
    <row r="87" spans="1:22" ht="12.75">
      <c r="A87" s="3"/>
      <c r="B87" s="13" t="s">
        <v>21</v>
      </c>
      <c r="C87" s="2"/>
      <c r="D87" s="46"/>
      <c r="E87" s="48">
        <v>0.51</v>
      </c>
      <c r="F87" s="35">
        <f>E87*$H$76</f>
        <v>81032.4975</v>
      </c>
      <c r="G87" s="20"/>
      <c r="H87" s="20"/>
      <c r="I87" s="46"/>
      <c r="J87" s="31"/>
      <c r="K87" s="25"/>
      <c r="L87" s="46"/>
      <c r="M87" s="192"/>
      <c r="N87" s="3"/>
      <c r="V87" s="3"/>
    </row>
    <row r="88" spans="1:22" ht="12.75">
      <c r="A88" s="3"/>
      <c r="B88" s="13"/>
      <c r="C88" s="2" t="s">
        <v>23</v>
      </c>
      <c r="D88" s="2">
        <v>1</v>
      </c>
      <c r="E88" s="48"/>
      <c r="F88" s="46"/>
      <c r="G88" s="20">
        <v>0.8</v>
      </c>
      <c r="H88" s="35">
        <f>E87*G88*$H$76</f>
        <v>64825.99800000001</v>
      </c>
      <c r="I88" s="20">
        <v>0.6020306705979371</v>
      </c>
      <c r="J88" s="31">
        <v>0.22048270011775148</v>
      </c>
      <c r="K88" s="25">
        <f t="shared" si="10"/>
        <v>0.7795172998822485</v>
      </c>
      <c r="L88" s="54">
        <f>H88*I88*J88</f>
        <v>8604.831043470562</v>
      </c>
      <c r="M88" s="191">
        <f>H88*I88*K88</f>
        <v>30422.408004649973</v>
      </c>
      <c r="N88" s="3"/>
      <c r="V88" s="3"/>
    </row>
    <row r="89" spans="1:22" ht="12.75">
      <c r="A89" s="3"/>
      <c r="B89" s="13"/>
      <c r="C89" s="2"/>
      <c r="D89" s="2" t="s">
        <v>30</v>
      </c>
      <c r="E89" s="48"/>
      <c r="F89" s="46"/>
      <c r="G89" s="20"/>
      <c r="H89" s="35"/>
      <c r="I89" s="20">
        <v>0.39796932940206275</v>
      </c>
      <c r="J89" s="34">
        <v>0.19671496289100912</v>
      </c>
      <c r="K89" s="25">
        <f t="shared" si="10"/>
        <v>0.8032850371089909</v>
      </c>
      <c r="L89" s="54">
        <f>H88*I89*J89</f>
        <v>5075.001909853058</v>
      </c>
      <c r="M89" s="191">
        <f>H88*I89*K89</f>
        <v>20723.757042026406</v>
      </c>
      <c r="N89" s="3"/>
      <c r="V89" s="3"/>
    </row>
    <row r="90" spans="1:22" ht="12.75">
      <c r="A90" s="3"/>
      <c r="B90" s="46"/>
      <c r="C90" s="46" t="s">
        <v>24</v>
      </c>
      <c r="D90" s="2">
        <v>1</v>
      </c>
      <c r="E90" s="46"/>
      <c r="F90" s="46"/>
      <c r="G90" s="20">
        <v>0.003</v>
      </c>
      <c r="H90" s="35">
        <f>E87*G90*$H$76</f>
        <v>243.09749250000002</v>
      </c>
      <c r="I90" s="20">
        <v>0.3749402796195608</v>
      </c>
      <c r="J90" s="15">
        <v>0</v>
      </c>
      <c r="K90" s="25">
        <f t="shared" si="10"/>
        <v>1</v>
      </c>
      <c r="L90" s="54">
        <f>H90*I90*J90</f>
        <v>0</v>
      </c>
      <c r="M90" s="191">
        <f>H90*I90*K90</f>
        <v>91.14704181276409</v>
      </c>
      <c r="N90" s="3"/>
      <c r="V90" s="3"/>
    </row>
    <row r="91" spans="1:22" ht="12.75">
      <c r="A91" s="3"/>
      <c r="B91" s="46"/>
      <c r="C91" s="46"/>
      <c r="D91" s="2" t="s">
        <v>30</v>
      </c>
      <c r="E91" s="46"/>
      <c r="F91" s="46"/>
      <c r="G91" s="20"/>
      <c r="H91" s="35"/>
      <c r="I91" s="20">
        <v>0.6250597203804392</v>
      </c>
      <c r="J91" s="15">
        <v>0.3462077265416161</v>
      </c>
      <c r="K91" s="25">
        <f t="shared" si="10"/>
        <v>0.6537922734583839</v>
      </c>
      <c r="L91" s="54">
        <f>H90*I91*J91</f>
        <v>52.60642007940189</v>
      </c>
      <c r="M91" s="191">
        <f>H90*I91*K91</f>
        <v>99.34403060783403</v>
      </c>
      <c r="N91" s="3"/>
      <c r="V91" s="3"/>
    </row>
    <row r="92" spans="1:22" ht="12.75">
      <c r="A92" s="3"/>
      <c r="B92" s="46"/>
      <c r="C92" s="46" t="s">
        <v>6</v>
      </c>
      <c r="D92" s="2">
        <v>1</v>
      </c>
      <c r="E92" s="46"/>
      <c r="F92" s="46"/>
      <c r="G92" s="20">
        <v>0.183</v>
      </c>
      <c r="H92" s="35">
        <f>E87*G92*$H$76</f>
        <v>14828.9470425</v>
      </c>
      <c r="I92" s="20">
        <v>0.4609799041020719</v>
      </c>
      <c r="J92" s="31">
        <v>0.8935579513277574</v>
      </c>
      <c r="K92" s="25">
        <f t="shared" si="10"/>
        <v>0.1064420486722426</v>
      </c>
      <c r="L92" s="54">
        <f>H92*I92*J92</f>
        <v>6108.225070607386</v>
      </c>
      <c r="M92" s="191">
        <f>H92*I92*K92</f>
        <v>727.6215149789659</v>
      </c>
      <c r="N92" s="3"/>
      <c r="V92" s="3"/>
    </row>
    <row r="93" spans="1:22" ht="12.75">
      <c r="A93" s="3"/>
      <c r="B93" s="46"/>
      <c r="C93" s="46"/>
      <c r="D93" s="2" t="s">
        <v>30</v>
      </c>
      <c r="E93" s="46"/>
      <c r="F93" s="46"/>
      <c r="G93" s="20"/>
      <c r="H93" s="35"/>
      <c r="I93" s="20">
        <v>0.5390200958979281</v>
      </c>
      <c r="J93" s="34">
        <v>0.677403766901881</v>
      </c>
      <c r="K93" s="25">
        <f t="shared" si="10"/>
        <v>0.322596233098119</v>
      </c>
      <c r="L93" s="54">
        <f>H92*I93*J93</f>
        <v>5414.556358738451</v>
      </c>
      <c r="M93" s="191">
        <f>H92*I93*K93</f>
        <v>2578.5440981751967</v>
      </c>
      <c r="N93" s="3"/>
      <c r="V93" s="3"/>
    </row>
    <row r="94" spans="1:22" ht="12.75">
      <c r="A94" s="3"/>
      <c r="B94" s="46"/>
      <c r="C94" s="46" t="s">
        <v>25</v>
      </c>
      <c r="D94" s="2">
        <v>1</v>
      </c>
      <c r="E94" s="46"/>
      <c r="F94" s="46"/>
      <c r="G94" s="20">
        <v>0.014</v>
      </c>
      <c r="H94" s="35">
        <f>E87*G94*$H$76</f>
        <v>1134.4549650000001</v>
      </c>
      <c r="I94" s="20">
        <v>0.3333</v>
      </c>
      <c r="J94" s="15">
        <v>1</v>
      </c>
      <c r="K94" s="25">
        <f t="shared" si="10"/>
        <v>0</v>
      </c>
      <c r="L94" s="54">
        <f>H94*I94*J94</f>
        <v>378.1138398345</v>
      </c>
      <c r="M94" s="191">
        <f>H94*I94*K94</f>
        <v>0</v>
      </c>
      <c r="N94" s="3"/>
      <c r="V94" s="3"/>
    </row>
    <row r="95" spans="1:22" ht="12.75">
      <c r="A95" s="3"/>
      <c r="B95" s="43"/>
      <c r="C95" s="43"/>
      <c r="D95" s="67" t="s">
        <v>30</v>
      </c>
      <c r="E95" s="43"/>
      <c r="F95" s="43"/>
      <c r="G95" s="21"/>
      <c r="H95" s="70"/>
      <c r="I95" s="21">
        <v>0.6666</v>
      </c>
      <c r="J95" s="15">
        <v>1</v>
      </c>
      <c r="K95" s="25">
        <f t="shared" si="10"/>
        <v>0</v>
      </c>
      <c r="L95" s="54">
        <f>H94*I95*J95</f>
        <v>756.227679669</v>
      </c>
      <c r="M95" s="191">
        <f>H94*I95*K95</f>
        <v>0</v>
      </c>
      <c r="N95" s="3"/>
      <c r="V95" s="3"/>
    </row>
    <row r="96" spans="1:22" ht="12.75">
      <c r="A96" s="3"/>
      <c r="B96" s="39" t="s">
        <v>4</v>
      </c>
      <c r="C96" s="40"/>
      <c r="D96" s="26"/>
      <c r="E96" s="26"/>
      <c r="F96" s="41">
        <f>SUM(F80:F95)</f>
        <v>158887.25</v>
      </c>
      <c r="G96" s="38"/>
      <c r="H96" s="41">
        <f>SUM(H80:H95)</f>
        <v>158887.25</v>
      </c>
      <c r="I96" s="26"/>
      <c r="J96" s="38"/>
      <c r="K96" s="26"/>
      <c r="L96" s="44">
        <f>SUM(L80:L95)</f>
        <v>77614.01861737853</v>
      </c>
      <c r="M96" s="45">
        <f>SUM(M80:M95)</f>
        <v>81272.80016262498</v>
      </c>
      <c r="N96" s="3"/>
      <c r="V96" s="3"/>
    </row>
    <row r="97" spans="1:22" ht="12.75">
      <c r="A97" s="3"/>
      <c r="B97" s="32" t="s">
        <v>64</v>
      </c>
      <c r="C97" s="12" t="s">
        <v>23</v>
      </c>
      <c r="D97" s="133"/>
      <c r="E97" s="49">
        <v>0.075</v>
      </c>
      <c r="F97" s="119">
        <f>E97*H75</f>
        <v>12882.75</v>
      </c>
      <c r="G97" s="120"/>
      <c r="H97" s="42"/>
      <c r="I97" s="42"/>
      <c r="J97" s="49"/>
      <c r="K97" s="42"/>
      <c r="L97" s="122"/>
      <c r="M97" s="143"/>
      <c r="N97" s="3"/>
      <c r="V97" s="3"/>
    </row>
    <row r="98" spans="1:22" ht="12.75">
      <c r="A98" s="3"/>
      <c r="B98" s="13"/>
      <c r="C98" s="2"/>
      <c r="D98" s="71">
        <v>1</v>
      </c>
      <c r="E98" s="46"/>
      <c r="F98" s="35"/>
      <c r="G98" s="20"/>
      <c r="H98" s="121">
        <f>F97</f>
        <v>12882.75</v>
      </c>
      <c r="I98" s="20">
        <v>0.07672169841985017</v>
      </c>
      <c r="J98" s="20">
        <v>0.26756679150645474</v>
      </c>
      <c r="K98" s="25">
        <f>1-J98</f>
        <v>0.7324332084935452</v>
      </c>
      <c r="L98" s="54">
        <f>H98*I98*J98</f>
        <v>264.45939395579603</v>
      </c>
      <c r="M98" s="193">
        <f>H98*I98*K98</f>
        <v>723.9270663625288</v>
      </c>
      <c r="N98" s="3"/>
      <c r="V98" s="3"/>
    </row>
    <row r="99" spans="1:22" ht="12.75">
      <c r="A99" s="3"/>
      <c r="B99" s="14"/>
      <c r="C99" s="67"/>
      <c r="D99" s="113" t="s">
        <v>30</v>
      </c>
      <c r="E99" s="43"/>
      <c r="F99" s="70"/>
      <c r="G99" s="21"/>
      <c r="H99" s="70"/>
      <c r="I99" s="21">
        <v>0.9232783015801499</v>
      </c>
      <c r="J99" s="21">
        <v>0.20856935612688615</v>
      </c>
      <c r="K99" s="53">
        <f>1-J99</f>
        <v>0.7914306438731138</v>
      </c>
      <c r="L99" s="55">
        <f>H98*I99*J99</f>
        <v>2480.7997450105177</v>
      </c>
      <c r="M99" s="194">
        <f>H98*I99*K99</f>
        <v>9413.563794671158</v>
      </c>
      <c r="N99" s="3"/>
      <c r="V99" s="3"/>
    </row>
    <row r="100" spans="1:22" ht="12.75">
      <c r="A100" s="3"/>
      <c r="B100" s="10"/>
      <c r="C100" s="5"/>
      <c r="D100" s="5"/>
      <c r="E100" s="6"/>
      <c r="F100" s="36"/>
      <c r="G100" s="34"/>
      <c r="H100" s="36"/>
      <c r="I100" s="34"/>
      <c r="J100" s="34"/>
      <c r="K100" s="58" t="s">
        <v>65</v>
      </c>
      <c r="L100" s="59">
        <f>SUM(L96:L99)</f>
        <v>80359.27775634485</v>
      </c>
      <c r="M100" s="59">
        <f>SUM(M96:M99)</f>
        <v>91410.29102365868</v>
      </c>
      <c r="N100" s="3"/>
      <c r="V100" s="3"/>
    </row>
    <row r="101" spans="1:23" ht="12.75">
      <c r="A101" s="3"/>
      <c r="B101" s="10"/>
      <c r="C101" s="5"/>
      <c r="D101" s="6"/>
      <c r="E101" s="33"/>
      <c r="F101" s="33"/>
      <c r="G101" s="6"/>
      <c r="H101" s="6"/>
      <c r="I101" s="6"/>
      <c r="J101" s="7"/>
      <c r="K101" s="37"/>
      <c r="L101" s="148"/>
      <c r="M101" s="37"/>
      <c r="N101" s="3"/>
      <c r="V101" s="10"/>
      <c r="W101" s="135"/>
    </row>
    <row r="102" spans="1:23" ht="12.75">
      <c r="A102" s="6"/>
      <c r="B102" s="12" t="s">
        <v>1</v>
      </c>
      <c r="C102" s="12" t="s">
        <v>16</v>
      </c>
      <c r="D102" s="42"/>
      <c r="E102" s="32" t="s">
        <v>45</v>
      </c>
      <c r="F102" s="32" t="s">
        <v>45</v>
      </c>
      <c r="G102" s="32" t="s">
        <v>45</v>
      </c>
      <c r="H102" s="32" t="s">
        <v>45</v>
      </c>
      <c r="I102" s="32" t="s">
        <v>45</v>
      </c>
      <c r="J102" s="32" t="s">
        <v>45</v>
      </c>
      <c r="K102" s="32" t="s">
        <v>45</v>
      </c>
      <c r="L102" s="32" t="s">
        <v>45</v>
      </c>
      <c r="M102" s="6"/>
      <c r="N102" s="7"/>
      <c r="V102" s="10"/>
      <c r="W102" s="135"/>
    </row>
    <row r="103" spans="1:23" ht="12.75">
      <c r="A103" s="6"/>
      <c r="B103" s="2"/>
      <c r="C103" s="67" t="s">
        <v>1</v>
      </c>
      <c r="D103" s="67" t="s">
        <v>53</v>
      </c>
      <c r="E103" s="14" t="s">
        <v>66</v>
      </c>
      <c r="F103" s="14" t="s">
        <v>67</v>
      </c>
      <c r="G103" s="14" t="s">
        <v>70</v>
      </c>
      <c r="H103" s="14" t="s">
        <v>71</v>
      </c>
      <c r="I103" s="14" t="s">
        <v>74</v>
      </c>
      <c r="J103" s="14" t="s">
        <v>75</v>
      </c>
      <c r="K103" s="14" t="s">
        <v>79</v>
      </c>
      <c r="L103" s="14" t="s">
        <v>80</v>
      </c>
      <c r="M103" s="6"/>
      <c r="N103" s="7"/>
      <c r="V103" s="127"/>
      <c r="W103" s="136"/>
    </row>
    <row r="104" spans="1:23" ht="12.75">
      <c r="A104" s="6"/>
      <c r="B104" s="32" t="s">
        <v>5</v>
      </c>
      <c r="C104" s="12"/>
      <c r="D104" s="42"/>
      <c r="E104" s="121"/>
      <c r="F104" s="121"/>
      <c r="G104" s="121"/>
      <c r="H104" s="121"/>
      <c r="I104" s="121"/>
      <c r="J104" s="121"/>
      <c r="K104" s="121"/>
      <c r="L104" s="121"/>
      <c r="M104" s="6"/>
      <c r="N104" s="7"/>
      <c r="V104" s="127"/>
      <c r="W104" s="136"/>
    </row>
    <row r="105" spans="1:23" ht="12.75">
      <c r="A105" s="6"/>
      <c r="B105" s="13"/>
      <c r="C105" s="2" t="s">
        <v>17</v>
      </c>
      <c r="D105" s="2">
        <v>1</v>
      </c>
      <c r="E105" s="121">
        <f aca="true" t="shared" si="11" ref="E105:F108">L81*E129*0.66</f>
        <v>604.43372992865</v>
      </c>
      <c r="F105" s="121">
        <f t="shared" si="11"/>
        <v>47.82953953971679</v>
      </c>
      <c r="G105" s="121">
        <f aca="true" t="shared" si="12" ref="G105:G117">L81*G129</f>
        <v>2028.1535324711745</v>
      </c>
      <c r="H105" s="121">
        <f aca="true" t="shared" si="13" ref="H105:H117">M81*H129</f>
        <v>251.75672642648627</v>
      </c>
      <c r="I105" s="121">
        <f aca="true" t="shared" si="14" ref="I105:I117">L81*I129</f>
        <v>258.80929739846977</v>
      </c>
      <c r="J105" s="121">
        <f aca="true" t="shared" si="15" ref="J105:J117">M81*J129</f>
        <v>228.3547672519644</v>
      </c>
      <c r="K105" s="121">
        <f aca="true" t="shared" si="16" ref="K105:L117">L81*K129</f>
        <v>75162.70195197115</v>
      </c>
      <c r="L105" s="121">
        <f t="shared" si="16"/>
        <v>10380.338240016015</v>
      </c>
      <c r="M105" s="6"/>
      <c r="N105" s="7"/>
      <c r="O105" s="3"/>
      <c r="P105" s="3"/>
      <c r="Q105" s="3"/>
      <c r="R105" s="3"/>
      <c r="S105" s="3"/>
      <c r="T105" s="3"/>
      <c r="U105" s="3"/>
      <c r="V105" s="127"/>
      <c r="W105" s="136"/>
    </row>
    <row r="106" spans="1:23" ht="12.75">
      <c r="A106" s="6"/>
      <c r="B106" s="13"/>
      <c r="C106" s="2"/>
      <c r="D106" s="2" t="s">
        <v>30</v>
      </c>
      <c r="E106" s="121">
        <f t="shared" si="11"/>
        <v>46.868611186845015</v>
      </c>
      <c r="F106" s="121">
        <f t="shared" si="11"/>
        <v>8.380654651809044</v>
      </c>
      <c r="G106" s="121">
        <f t="shared" si="12"/>
        <v>54.45820752078895</v>
      </c>
      <c r="H106" s="121">
        <f t="shared" si="13"/>
        <v>0</v>
      </c>
      <c r="I106" s="121">
        <f t="shared" si="14"/>
        <v>5.762400417539187</v>
      </c>
      <c r="J106" s="121">
        <f t="shared" si="15"/>
        <v>0</v>
      </c>
      <c r="K106" s="121">
        <f t="shared" si="16"/>
        <v>2415.351062690903</v>
      </c>
      <c r="L106" s="121">
        <f t="shared" si="16"/>
        <v>565.4470603509886</v>
      </c>
      <c r="M106" s="6"/>
      <c r="N106" s="7"/>
      <c r="O106" s="3"/>
      <c r="P106" s="3"/>
      <c r="Q106" s="3"/>
      <c r="R106" s="3"/>
      <c r="S106" s="3"/>
      <c r="T106" s="3"/>
      <c r="U106" s="3"/>
      <c r="V106" s="127"/>
      <c r="W106" s="136"/>
    </row>
    <row r="107" spans="1:23" ht="12.75">
      <c r="A107" s="6"/>
      <c r="B107" s="46"/>
      <c r="C107" s="2" t="s">
        <v>18</v>
      </c>
      <c r="D107" s="2">
        <v>1</v>
      </c>
      <c r="E107" s="121">
        <f t="shared" si="11"/>
        <v>591.0494046067801</v>
      </c>
      <c r="F107" s="121">
        <f t="shared" si="11"/>
        <v>316.4262849404104</v>
      </c>
      <c r="G107" s="121">
        <f t="shared" si="12"/>
        <v>800.3743838079515</v>
      </c>
      <c r="H107" s="121">
        <f t="shared" si="13"/>
        <v>3622.8696917763777</v>
      </c>
      <c r="I107" s="121">
        <f t="shared" si="14"/>
        <v>926.8221415065057</v>
      </c>
      <c r="J107" s="121">
        <f t="shared" si="15"/>
        <v>6878.5333297824345</v>
      </c>
      <c r="K107" s="121">
        <f t="shared" si="16"/>
        <v>316819.62152461975</v>
      </c>
      <c r="L107" s="121">
        <f t="shared" si="16"/>
        <v>267191.21379496425</v>
      </c>
      <c r="M107" s="6"/>
      <c r="N107" s="7"/>
      <c r="O107" s="3"/>
      <c r="P107" s="3"/>
      <c r="Q107" s="3"/>
      <c r="R107" s="3"/>
      <c r="S107" s="3"/>
      <c r="T107" s="3"/>
      <c r="U107" s="3"/>
      <c r="V107" s="127"/>
      <c r="W107" s="136"/>
    </row>
    <row r="108" spans="1:23" ht="12.75">
      <c r="A108" s="6"/>
      <c r="B108" s="46"/>
      <c r="C108" s="2"/>
      <c r="D108" s="2" t="s">
        <v>30</v>
      </c>
      <c r="E108" s="121">
        <f t="shared" si="11"/>
        <v>73.6796519446285</v>
      </c>
      <c r="F108" s="121">
        <f t="shared" si="11"/>
        <v>78.67726454696238</v>
      </c>
      <c r="G108" s="121">
        <f t="shared" si="12"/>
        <v>10.030759773009219</v>
      </c>
      <c r="H108" s="121">
        <f t="shared" si="13"/>
        <v>43.613743493044076</v>
      </c>
      <c r="I108" s="121">
        <f t="shared" si="14"/>
        <v>154.47370050434196</v>
      </c>
      <c r="J108" s="121">
        <f t="shared" si="15"/>
        <v>1023.3180505228543</v>
      </c>
      <c r="K108" s="121">
        <f t="shared" si="16"/>
        <v>7439.975015797304</v>
      </c>
      <c r="L108" s="121">
        <f t="shared" si="16"/>
        <v>207305.91284397693</v>
      </c>
      <c r="M108" s="6"/>
      <c r="N108" s="7"/>
      <c r="O108" s="3"/>
      <c r="P108" s="3"/>
      <c r="Q108" s="3"/>
      <c r="R108" s="3"/>
      <c r="S108" s="3"/>
      <c r="T108" s="3"/>
      <c r="U108" s="3"/>
      <c r="V108" s="127"/>
      <c r="W108" s="136"/>
    </row>
    <row r="109" spans="1:23" ht="12.75">
      <c r="A109" s="6"/>
      <c r="B109" s="13" t="s">
        <v>7</v>
      </c>
      <c r="C109" s="2"/>
      <c r="D109" s="2">
        <v>1</v>
      </c>
      <c r="E109" s="121">
        <f aca="true" t="shared" si="17" ref="E109:F111">L85*E133</f>
        <v>0</v>
      </c>
      <c r="F109" s="121">
        <f t="shared" si="17"/>
        <v>0</v>
      </c>
      <c r="G109" s="121">
        <f t="shared" si="12"/>
        <v>0</v>
      </c>
      <c r="H109" s="121">
        <f t="shared" si="13"/>
        <v>0</v>
      </c>
      <c r="I109" s="121">
        <f t="shared" si="14"/>
        <v>0</v>
      </c>
      <c r="J109" s="121">
        <f t="shared" si="15"/>
        <v>0</v>
      </c>
      <c r="K109" s="121">
        <f t="shared" si="16"/>
        <v>0</v>
      </c>
      <c r="L109" s="121">
        <f t="shared" si="16"/>
        <v>0</v>
      </c>
      <c r="M109" s="6"/>
      <c r="N109" s="7"/>
      <c r="O109" s="3"/>
      <c r="P109" s="3"/>
      <c r="Q109" s="3"/>
      <c r="R109" s="3"/>
      <c r="S109" s="3"/>
      <c r="T109" s="3"/>
      <c r="U109" s="3"/>
      <c r="V109" s="127"/>
      <c r="W109" s="136"/>
    </row>
    <row r="110" spans="1:23" ht="12.75">
      <c r="A110" s="6"/>
      <c r="B110" s="13"/>
      <c r="C110" s="2"/>
      <c r="D110" s="2" t="s">
        <v>30</v>
      </c>
      <c r="E110" s="121">
        <f t="shared" si="17"/>
        <v>0</v>
      </c>
      <c r="F110" s="121">
        <f t="shared" si="17"/>
        <v>0</v>
      </c>
      <c r="G110" s="121">
        <f t="shared" si="12"/>
        <v>0</v>
      </c>
      <c r="H110" s="121">
        <f t="shared" si="13"/>
        <v>0</v>
      </c>
      <c r="I110" s="121">
        <f t="shared" si="14"/>
        <v>0</v>
      </c>
      <c r="J110" s="121">
        <f t="shared" si="15"/>
        <v>0</v>
      </c>
      <c r="K110" s="121">
        <f t="shared" si="16"/>
        <v>0</v>
      </c>
      <c r="L110" s="121">
        <f t="shared" si="16"/>
        <v>0</v>
      </c>
      <c r="M110" s="6"/>
      <c r="N110" s="7"/>
      <c r="O110" s="3"/>
      <c r="P110" s="3"/>
      <c r="Q110" s="3"/>
      <c r="R110" s="3"/>
      <c r="S110" s="3"/>
      <c r="T110" s="3"/>
      <c r="U110" s="3"/>
      <c r="V110" s="127"/>
      <c r="W110" s="136"/>
    </row>
    <row r="111" spans="1:23" ht="12.75">
      <c r="A111" s="6"/>
      <c r="B111" s="13" t="s">
        <v>21</v>
      </c>
      <c r="C111" s="2"/>
      <c r="D111" s="46"/>
      <c r="E111" s="121">
        <f t="shared" si="17"/>
        <v>0</v>
      </c>
      <c r="F111" s="121">
        <f t="shared" si="17"/>
        <v>0</v>
      </c>
      <c r="G111" s="121">
        <f t="shared" si="12"/>
        <v>0</v>
      </c>
      <c r="H111" s="121">
        <f t="shared" si="13"/>
        <v>0</v>
      </c>
      <c r="I111" s="121">
        <f t="shared" si="14"/>
        <v>0</v>
      </c>
      <c r="J111" s="121">
        <f t="shared" si="15"/>
        <v>0</v>
      </c>
      <c r="K111" s="121">
        <f t="shared" si="16"/>
        <v>0</v>
      </c>
      <c r="L111" s="121">
        <f t="shared" si="16"/>
        <v>0</v>
      </c>
      <c r="M111" s="6"/>
      <c r="N111" s="7"/>
      <c r="O111" s="3"/>
      <c r="P111" s="3"/>
      <c r="Q111" s="3"/>
      <c r="R111" s="3"/>
      <c r="S111" s="3"/>
      <c r="T111" s="3"/>
      <c r="U111" s="3"/>
      <c r="V111" s="127"/>
      <c r="W111" s="136"/>
    </row>
    <row r="112" spans="1:23" ht="12.75">
      <c r="A112" s="6"/>
      <c r="B112" s="13"/>
      <c r="C112" s="2" t="s">
        <v>23</v>
      </c>
      <c r="D112" s="2">
        <v>1</v>
      </c>
      <c r="E112" s="121">
        <f aca="true" t="shared" si="18" ref="E112:F115">L88*E136*0.11</f>
        <v>46.0154289144713</v>
      </c>
      <c r="F112" s="121">
        <f t="shared" si="18"/>
        <v>129.06989569028488</v>
      </c>
      <c r="G112" s="121">
        <f t="shared" si="12"/>
        <v>0.6351934337724355</v>
      </c>
      <c r="H112" s="121">
        <f t="shared" si="13"/>
        <v>72.5663494501643</v>
      </c>
      <c r="I112" s="121">
        <f t="shared" si="14"/>
        <v>113.75362894530328</v>
      </c>
      <c r="J112" s="121">
        <f t="shared" si="15"/>
        <v>1891.1817262740194</v>
      </c>
      <c r="K112" s="121">
        <f t="shared" si="16"/>
        <v>4501.217261978309</v>
      </c>
      <c r="L112" s="121">
        <f t="shared" si="16"/>
        <v>47521.896453984686</v>
      </c>
      <c r="M112" s="6"/>
      <c r="N112" s="7"/>
      <c r="O112" s="3"/>
      <c r="P112" s="3"/>
      <c r="Q112" s="3"/>
      <c r="R112" s="3"/>
      <c r="S112" s="3"/>
      <c r="T112" s="3"/>
      <c r="U112" s="3"/>
      <c r="V112" s="127"/>
      <c r="W112" s="136"/>
    </row>
    <row r="113" spans="1:23" ht="12.75">
      <c r="A113" s="6"/>
      <c r="B113" s="13"/>
      <c r="C113" s="2"/>
      <c r="D113" s="2" t="s">
        <v>30</v>
      </c>
      <c r="E113" s="121">
        <f t="shared" si="18"/>
        <v>84.17468581496969</v>
      </c>
      <c r="F113" s="121">
        <f t="shared" si="18"/>
        <v>209.68427612242547</v>
      </c>
      <c r="G113" s="121">
        <f t="shared" si="12"/>
        <v>5.629305370558143</v>
      </c>
      <c r="H113" s="121">
        <f t="shared" si="13"/>
        <v>17.80856084564419</v>
      </c>
      <c r="I113" s="121">
        <f t="shared" si="14"/>
        <v>337.0228350996468</v>
      </c>
      <c r="J113" s="121">
        <f t="shared" si="15"/>
        <v>3095.5779108066054</v>
      </c>
      <c r="K113" s="121">
        <f t="shared" si="16"/>
        <v>5210.314294535166</v>
      </c>
      <c r="L113" s="121">
        <f t="shared" si="16"/>
        <v>43989.22316847592</v>
      </c>
      <c r="M113" s="6"/>
      <c r="N113" s="7"/>
      <c r="O113" s="3"/>
      <c r="P113" s="3"/>
      <c r="Q113" s="3"/>
      <c r="R113" s="3"/>
      <c r="S113" s="3"/>
      <c r="T113" s="3"/>
      <c r="U113" s="3"/>
      <c r="V113" s="127"/>
      <c r="W113" s="136"/>
    </row>
    <row r="114" spans="1:23" ht="12.75">
      <c r="A114" s="6"/>
      <c r="B114" s="46"/>
      <c r="C114" s="46" t="s">
        <v>24</v>
      </c>
      <c r="D114" s="2">
        <v>1</v>
      </c>
      <c r="E114" s="121">
        <f t="shared" si="18"/>
        <v>0</v>
      </c>
      <c r="F114" s="121">
        <f t="shared" si="18"/>
        <v>0.2294195614067966</v>
      </c>
      <c r="G114" s="121">
        <f t="shared" si="12"/>
        <v>0</v>
      </c>
      <c r="H114" s="121">
        <f t="shared" si="13"/>
        <v>0</v>
      </c>
      <c r="I114" s="121">
        <f t="shared" si="14"/>
        <v>0</v>
      </c>
      <c r="J114" s="121">
        <f t="shared" si="15"/>
        <v>0</v>
      </c>
      <c r="K114" s="121">
        <f t="shared" si="16"/>
        <v>0</v>
      </c>
      <c r="L114" s="121">
        <f t="shared" si="16"/>
        <v>0</v>
      </c>
      <c r="M114" s="6"/>
      <c r="N114" s="7"/>
      <c r="O114" s="3"/>
      <c r="P114" s="3"/>
      <c r="Q114" s="3"/>
      <c r="R114" s="3"/>
      <c r="S114" s="3"/>
      <c r="T114" s="3"/>
      <c r="U114" s="3"/>
      <c r="V114" s="127"/>
      <c r="W114" s="136"/>
    </row>
    <row r="115" spans="1:23" ht="12.75">
      <c r="A115" s="6"/>
      <c r="B115" s="46"/>
      <c r="C115" s="46"/>
      <c r="D115" s="2" t="s">
        <v>30</v>
      </c>
      <c r="E115" s="121">
        <f t="shared" si="18"/>
        <v>60.62932027790953</v>
      </c>
      <c r="F115" s="121">
        <f t="shared" si="18"/>
        <v>92.74285510200448</v>
      </c>
      <c r="G115" s="121">
        <f t="shared" si="12"/>
        <v>0</v>
      </c>
      <c r="H115" s="121">
        <f t="shared" si="13"/>
        <v>0</v>
      </c>
      <c r="I115" s="121">
        <f t="shared" si="14"/>
        <v>35.40945057541315</v>
      </c>
      <c r="J115" s="121">
        <f t="shared" si="15"/>
        <v>15.73753358907251</v>
      </c>
      <c r="K115" s="121">
        <f t="shared" si="16"/>
        <v>0</v>
      </c>
      <c r="L115" s="121">
        <f t="shared" si="16"/>
        <v>12.590026871258008</v>
      </c>
      <c r="M115" s="6"/>
      <c r="N115" s="7"/>
      <c r="O115" s="3"/>
      <c r="P115" s="3"/>
      <c r="Q115" s="3"/>
      <c r="R115" s="3"/>
      <c r="S115" s="3"/>
      <c r="T115" s="3"/>
      <c r="U115" s="3"/>
      <c r="V115" s="127"/>
      <c r="W115" s="136"/>
    </row>
    <row r="116" spans="1:23" ht="12.75">
      <c r="A116" s="6"/>
      <c r="B116" s="46"/>
      <c r="C116" s="46" t="s">
        <v>6</v>
      </c>
      <c r="D116" s="2">
        <v>1</v>
      </c>
      <c r="E116" s="121">
        <f>L92*E140*0.09</f>
        <v>0.5967876833081419</v>
      </c>
      <c r="F116" s="121">
        <f>M92*F140*0.09</f>
        <v>0.01719060971753534</v>
      </c>
      <c r="G116" s="121">
        <f t="shared" si="12"/>
        <v>0</v>
      </c>
      <c r="H116" s="121">
        <f t="shared" si="13"/>
        <v>0</v>
      </c>
      <c r="I116" s="121">
        <f t="shared" si="14"/>
        <v>2305.9722800032564</v>
      </c>
      <c r="J116" s="121">
        <f t="shared" si="15"/>
        <v>5807.786108694785</v>
      </c>
      <c r="K116" s="121">
        <f t="shared" si="16"/>
        <v>48437.012833932175</v>
      </c>
      <c r="L116" s="121">
        <f t="shared" si="16"/>
        <v>21373.21954031633</v>
      </c>
      <c r="M116" s="6"/>
      <c r="N116" s="7"/>
      <c r="O116" s="3"/>
      <c r="P116" s="3"/>
      <c r="Q116" s="3"/>
      <c r="R116" s="3"/>
      <c r="S116" s="3"/>
      <c r="T116" s="3"/>
      <c r="U116" s="3"/>
      <c r="V116" s="127"/>
      <c r="W116" s="136"/>
    </row>
    <row r="117" spans="1:23" ht="12.75">
      <c r="A117" s="6"/>
      <c r="B117" s="46"/>
      <c r="C117" s="46"/>
      <c r="D117" s="2" t="s">
        <v>30</v>
      </c>
      <c r="E117" s="121">
        <f>L93*E141*0.09</f>
        <v>6.53419711049038</v>
      </c>
      <c r="F117" s="121">
        <f>M93*F141*0.09</f>
        <v>0.29847546553720977</v>
      </c>
      <c r="G117" s="121">
        <f t="shared" si="12"/>
        <v>1.5306869787176574</v>
      </c>
      <c r="H117" s="121">
        <f t="shared" si="13"/>
        <v>0</v>
      </c>
      <c r="I117" s="121">
        <f t="shared" si="14"/>
        <v>5227.204191102077</v>
      </c>
      <c r="J117" s="121">
        <f t="shared" si="15"/>
        <v>39442.77268133616</v>
      </c>
      <c r="K117" s="121">
        <f t="shared" si="16"/>
        <v>82467.98047453292</v>
      </c>
      <c r="L117" s="121">
        <f t="shared" si="16"/>
        <v>254322.7460620561</v>
      </c>
      <c r="M117" s="6"/>
      <c r="N117" s="7"/>
      <c r="O117" s="3"/>
      <c r="P117" s="3"/>
      <c r="Q117" s="3"/>
      <c r="R117" s="3"/>
      <c r="S117" s="3"/>
      <c r="T117" s="3"/>
      <c r="U117" s="3"/>
      <c r="V117" s="127"/>
      <c r="W117" s="136"/>
    </row>
    <row r="118" spans="1:23" ht="12.75">
      <c r="A118" s="6"/>
      <c r="B118" s="46"/>
      <c r="C118" s="46" t="s">
        <v>25</v>
      </c>
      <c r="D118" s="2">
        <v>1</v>
      </c>
      <c r="E118" s="121">
        <f>L94*H118</f>
        <v>0</v>
      </c>
      <c r="F118" s="121">
        <f>M94*I118</f>
        <v>0</v>
      </c>
      <c r="G118" s="121">
        <f>L94*J118</f>
        <v>0</v>
      </c>
      <c r="H118" s="121">
        <f>M94*K118</f>
        <v>0</v>
      </c>
      <c r="I118" s="121">
        <f>L94*L118</f>
        <v>0</v>
      </c>
      <c r="J118" s="121">
        <f>M94*V98</f>
        <v>0</v>
      </c>
      <c r="K118" s="121">
        <f>L94*AC98</f>
        <v>0</v>
      </c>
      <c r="L118" s="121">
        <f>M94*AD98</f>
        <v>0</v>
      </c>
      <c r="M118" s="6"/>
      <c r="N118" s="7"/>
      <c r="O118" s="3"/>
      <c r="P118" s="3"/>
      <c r="Q118" s="3"/>
      <c r="R118" s="3"/>
      <c r="S118" s="3"/>
      <c r="T118" s="3"/>
      <c r="U118" s="3"/>
      <c r="V118" s="127"/>
      <c r="W118" s="136"/>
    </row>
    <row r="119" spans="1:23" ht="12.75">
      <c r="A119" s="6"/>
      <c r="B119" s="43"/>
      <c r="C119" s="43"/>
      <c r="D119" s="67" t="s">
        <v>30</v>
      </c>
      <c r="E119" s="121">
        <f>L95*H119</f>
        <v>0</v>
      </c>
      <c r="F119" s="121">
        <f>M95*I119</f>
        <v>0</v>
      </c>
      <c r="G119" s="121">
        <f>L95*J119</f>
        <v>0</v>
      </c>
      <c r="H119" s="121">
        <f>M95*K119</f>
        <v>0</v>
      </c>
      <c r="I119" s="121">
        <f>L95*L119</f>
        <v>0</v>
      </c>
      <c r="J119" s="121">
        <f>M95*V99</f>
        <v>0</v>
      </c>
      <c r="K119" s="121">
        <f>L95*AC99</f>
        <v>0</v>
      </c>
      <c r="L119" s="121">
        <f>M95*AD99</f>
        <v>0</v>
      </c>
      <c r="M119" s="6"/>
      <c r="N119" s="7"/>
      <c r="O119" s="3"/>
      <c r="P119" s="3"/>
      <c r="Q119" s="3"/>
      <c r="R119" s="3"/>
      <c r="S119" s="3"/>
      <c r="T119" s="3"/>
      <c r="U119" s="3"/>
      <c r="V119" s="127"/>
      <c r="W119" s="136"/>
    </row>
    <row r="120" spans="1:23" ht="12.75">
      <c r="A120" s="6"/>
      <c r="B120" s="39" t="s">
        <v>4</v>
      </c>
      <c r="C120" s="40"/>
      <c r="D120" s="26"/>
      <c r="E120" s="130">
        <f aca="true" t="shared" si="19" ref="E120:L120">SUM(E104:E119)</f>
        <v>1513.9818174680527</v>
      </c>
      <c r="F120" s="130">
        <f t="shared" si="19"/>
        <v>883.3558562302749</v>
      </c>
      <c r="G120" s="130">
        <f t="shared" si="19"/>
        <v>2900.8120693559727</v>
      </c>
      <c r="H120" s="130">
        <f t="shared" si="19"/>
        <v>4008.6150719917164</v>
      </c>
      <c r="I120" s="130">
        <f t="shared" si="19"/>
        <v>9365.229925552554</v>
      </c>
      <c r="J120" s="130">
        <f t="shared" si="19"/>
        <v>58383.26210825789</v>
      </c>
      <c r="K120" s="130">
        <f t="shared" si="19"/>
        <v>542454.1744200577</v>
      </c>
      <c r="L120" s="130">
        <f t="shared" si="19"/>
        <v>852662.5871910125</v>
      </c>
      <c r="M120" s="6"/>
      <c r="N120" s="7"/>
      <c r="O120" s="3"/>
      <c r="P120" s="3"/>
      <c r="Q120" s="3"/>
      <c r="R120" s="3"/>
      <c r="S120" s="3"/>
      <c r="T120" s="3"/>
      <c r="U120" s="3"/>
      <c r="V120" s="127"/>
      <c r="W120" s="136"/>
    </row>
    <row r="121" spans="1:23" ht="12.75">
      <c r="A121" s="6"/>
      <c r="B121" s="32" t="s">
        <v>64</v>
      </c>
      <c r="C121" s="12" t="s">
        <v>23</v>
      </c>
      <c r="D121" s="133"/>
      <c r="E121" s="133"/>
      <c r="F121" s="8"/>
      <c r="G121" s="133"/>
      <c r="H121" s="8"/>
      <c r="I121" s="133"/>
      <c r="J121" s="8"/>
      <c r="K121" s="133"/>
      <c r="L121" s="8"/>
      <c r="M121" s="6"/>
      <c r="N121" s="7"/>
      <c r="O121" s="3"/>
      <c r="P121" s="3"/>
      <c r="Q121" s="3"/>
      <c r="R121" s="3"/>
      <c r="S121" s="3"/>
      <c r="T121" s="3"/>
      <c r="U121" s="3"/>
      <c r="V121" s="127"/>
      <c r="W121" s="136"/>
    </row>
    <row r="122" spans="1:23" ht="12.75">
      <c r="A122" s="6"/>
      <c r="B122" s="13"/>
      <c r="C122" s="2"/>
      <c r="D122" s="71">
        <v>1</v>
      </c>
      <c r="E122" s="146"/>
      <c r="F122" s="9"/>
      <c r="G122" s="146"/>
      <c r="H122" s="9"/>
      <c r="I122" s="146"/>
      <c r="J122" s="9"/>
      <c r="K122" s="146"/>
      <c r="L122" s="9"/>
      <c r="M122" s="6"/>
      <c r="N122" s="7"/>
      <c r="O122" s="3"/>
      <c r="P122" s="3"/>
      <c r="Q122" s="3"/>
      <c r="R122" s="3"/>
      <c r="S122" s="3"/>
      <c r="T122" s="3"/>
      <c r="U122" s="3"/>
      <c r="V122" s="127"/>
      <c r="W122" s="136"/>
    </row>
    <row r="123" spans="1:23" ht="12.75">
      <c r="A123" s="6"/>
      <c r="B123" s="14"/>
      <c r="C123" s="67"/>
      <c r="D123" s="113" t="s">
        <v>30</v>
      </c>
      <c r="E123" s="146"/>
      <c r="F123" s="9"/>
      <c r="G123" s="146"/>
      <c r="H123" s="9"/>
      <c r="I123" s="146"/>
      <c r="J123" s="9"/>
      <c r="K123" s="146"/>
      <c r="L123" s="9"/>
      <c r="M123" s="6"/>
      <c r="N123" s="7"/>
      <c r="O123" s="3"/>
      <c r="P123" s="3"/>
      <c r="Q123" s="3"/>
      <c r="R123" s="3"/>
      <c r="S123" s="3"/>
      <c r="T123" s="3"/>
      <c r="U123" s="3"/>
      <c r="V123" s="127"/>
      <c r="W123" s="136"/>
    </row>
    <row r="124" spans="1:23" ht="18">
      <c r="A124" s="6"/>
      <c r="B124" s="27"/>
      <c r="C124" s="6"/>
      <c r="E124" s="24" t="s">
        <v>68</v>
      </c>
      <c r="F124" s="134">
        <f>SUM(E120:F120)</f>
        <v>2397.3376736983273</v>
      </c>
      <c r="G124" s="24" t="s">
        <v>72</v>
      </c>
      <c r="H124" s="134">
        <f>SUM(G120:H120)</f>
        <v>6909.427141347689</v>
      </c>
      <c r="I124" s="24" t="s">
        <v>76</v>
      </c>
      <c r="J124" s="134">
        <f>SUM(I120:J120)</f>
        <v>67748.49203381044</v>
      </c>
      <c r="K124" s="24" t="s">
        <v>81</v>
      </c>
      <c r="L124" s="134">
        <f>SUM(K120:L120)</f>
        <v>1395116.76161107</v>
      </c>
      <c r="M124" s="6"/>
      <c r="N124" s="7"/>
      <c r="O124" s="3"/>
      <c r="P124" s="3"/>
      <c r="Q124" s="3"/>
      <c r="R124" s="3"/>
      <c r="S124" s="3"/>
      <c r="T124" s="3"/>
      <c r="U124" s="3"/>
      <c r="V124" s="127"/>
      <c r="W124" s="136"/>
    </row>
    <row r="125" spans="1:23" ht="18">
      <c r="A125" s="6"/>
      <c r="B125" s="27"/>
      <c r="C125" s="6"/>
      <c r="E125" s="132"/>
      <c r="F125" s="132"/>
      <c r="G125" s="132"/>
      <c r="H125" s="132"/>
      <c r="I125" s="132"/>
      <c r="J125" s="132"/>
      <c r="K125" s="132"/>
      <c r="L125" s="132"/>
      <c r="M125" s="6"/>
      <c r="N125" s="7"/>
      <c r="O125" s="3"/>
      <c r="P125" s="3"/>
      <c r="Q125" s="3"/>
      <c r="R125" s="3"/>
      <c r="S125" s="3"/>
      <c r="T125" s="3"/>
      <c r="U125" s="3"/>
      <c r="V125" s="127"/>
      <c r="W125" s="136"/>
    </row>
    <row r="126" spans="1:23" ht="12.75">
      <c r="A126" s="6"/>
      <c r="B126" s="12" t="s">
        <v>1</v>
      </c>
      <c r="C126" s="12" t="s">
        <v>16</v>
      </c>
      <c r="D126" s="133"/>
      <c r="E126" s="32" t="s">
        <v>66</v>
      </c>
      <c r="F126" s="32" t="s">
        <v>67</v>
      </c>
      <c r="G126" s="32" t="s">
        <v>70</v>
      </c>
      <c r="H126" s="32" t="s">
        <v>71</v>
      </c>
      <c r="I126" s="32" t="s">
        <v>74</v>
      </c>
      <c r="J126" s="32" t="s">
        <v>75</v>
      </c>
      <c r="K126" s="32" t="s">
        <v>79</v>
      </c>
      <c r="L126" s="32" t="s">
        <v>80</v>
      </c>
      <c r="M126" s="6"/>
      <c r="N126" s="7"/>
      <c r="O126" s="3"/>
      <c r="P126" s="3"/>
      <c r="Q126" s="3"/>
      <c r="R126" s="3"/>
      <c r="S126" s="3"/>
      <c r="T126" s="3"/>
      <c r="U126" s="3"/>
      <c r="V126" s="127"/>
      <c r="W126" s="136"/>
    </row>
    <row r="127" spans="1:23" ht="12.75">
      <c r="A127" s="6"/>
      <c r="B127" s="2"/>
      <c r="C127" s="67" t="s">
        <v>1</v>
      </c>
      <c r="D127" s="113" t="s">
        <v>53</v>
      </c>
      <c r="E127" s="14" t="s">
        <v>90</v>
      </c>
      <c r="F127" s="14" t="s">
        <v>90</v>
      </c>
      <c r="G127" s="14" t="s">
        <v>90</v>
      </c>
      <c r="H127" s="14" t="s">
        <v>90</v>
      </c>
      <c r="I127" s="14" t="s">
        <v>90</v>
      </c>
      <c r="J127" s="14" t="s">
        <v>90</v>
      </c>
      <c r="K127" s="14" t="s">
        <v>90</v>
      </c>
      <c r="L127" s="14" t="s">
        <v>90</v>
      </c>
      <c r="M127" s="6"/>
      <c r="N127" s="7"/>
      <c r="O127" s="3"/>
      <c r="P127" s="3"/>
      <c r="Q127" s="3"/>
      <c r="R127" s="3"/>
      <c r="S127" s="3"/>
      <c r="T127" s="3"/>
      <c r="U127" s="3"/>
      <c r="V127" s="127"/>
      <c r="W127" s="136"/>
    </row>
    <row r="128" spans="1:23" ht="12.75">
      <c r="A128" s="6"/>
      <c r="B128" s="32" t="s">
        <v>5</v>
      </c>
      <c r="C128" s="12"/>
      <c r="D128" s="42"/>
      <c r="E128" s="119"/>
      <c r="F128" s="119"/>
      <c r="G128" s="119"/>
      <c r="H128" s="119"/>
      <c r="I128" s="176"/>
      <c r="J128" s="119"/>
      <c r="K128" s="167"/>
      <c r="L128" s="119"/>
      <c r="M128" s="6"/>
      <c r="N128" s="7"/>
      <c r="O128" s="3"/>
      <c r="P128" s="3"/>
      <c r="Q128" s="3"/>
      <c r="R128" s="3"/>
      <c r="S128" s="3"/>
      <c r="T128" s="3"/>
      <c r="U128" s="3"/>
      <c r="V128" s="127"/>
      <c r="W128" s="136"/>
    </row>
    <row r="129" spans="1:23" ht="12.75">
      <c r="A129" s="6"/>
      <c r="B129" s="13"/>
      <c r="C129" s="2" t="s">
        <v>17</v>
      </c>
      <c r="D129" s="2">
        <v>1</v>
      </c>
      <c r="E129" s="168">
        <v>0.0282531367135524</v>
      </c>
      <c r="F129" s="168">
        <v>0.016812579770019587</v>
      </c>
      <c r="G129" s="168">
        <v>0.06256950842831467</v>
      </c>
      <c r="H129" s="168">
        <v>0.05840676822389035</v>
      </c>
      <c r="I129" s="177">
        <v>0.007984390853866439</v>
      </c>
      <c r="J129" s="168">
        <v>0.05297758734402869</v>
      </c>
      <c r="K129" s="178">
        <v>2.3188053754237186</v>
      </c>
      <c r="L129" s="168">
        <v>2.4082058035785487</v>
      </c>
      <c r="M129" s="6"/>
      <c r="N129" s="7"/>
      <c r="O129" s="3"/>
      <c r="P129" s="3"/>
      <c r="Q129" s="3"/>
      <c r="R129" s="3"/>
      <c r="S129" s="3"/>
      <c r="T129" s="3"/>
      <c r="U129" s="3"/>
      <c r="V129" s="127"/>
      <c r="W129" s="136"/>
    </row>
    <row r="130" spans="1:23" ht="12.75">
      <c r="A130" s="6"/>
      <c r="B130" s="13"/>
      <c r="C130" s="2"/>
      <c r="D130" s="2" t="s">
        <v>30</v>
      </c>
      <c r="E130" s="168">
        <v>0.1392769002840803</v>
      </c>
      <c r="F130" s="168">
        <v>0.12230323332403423</v>
      </c>
      <c r="G130" s="168">
        <v>0.10680812374551489</v>
      </c>
      <c r="H130" s="168">
        <v>0</v>
      </c>
      <c r="I130" s="177">
        <v>0.011301715662102562</v>
      </c>
      <c r="J130" s="168">
        <v>0</v>
      </c>
      <c r="K130" s="178">
        <v>4.737194390657635</v>
      </c>
      <c r="L130" s="168">
        <v>5.446228770220838</v>
      </c>
      <c r="M130" s="6"/>
      <c r="N130" s="7"/>
      <c r="O130" s="3"/>
      <c r="P130" s="3"/>
      <c r="Q130" s="3"/>
      <c r="R130" s="3"/>
      <c r="S130" s="3"/>
      <c r="T130" s="3"/>
      <c r="U130" s="3"/>
      <c r="V130" s="127"/>
      <c r="W130" s="136"/>
    </row>
    <row r="131" spans="1:23" ht="12.75">
      <c r="A131" s="6"/>
      <c r="B131" s="46"/>
      <c r="C131" s="2" t="s">
        <v>18</v>
      </c>
      <c r="D131" s="2">
        <v>1</v>
      </c>
      <c r="E131" s="168">
        <v>0.06289642807486795</v>
      </c>
      <c r="F131" s="168">
        <v>0.025710231573272273</v>
      </c>
      <c r="G131" s="168">
        <v>0.05621333014020878</v>
      </c>
      <c r="H131" s="168">
        <v>0.19428089034043064</v>
      </c>
      <c r="I131" s="177">
        <v>0.06509423599226753</v>
      </c>
      <c r="J131" s="168">
        <v>0.3688698996212602</v>
      </c>
      <c r="K131" s="178">
        <v>22.25144424903634</v>
      </c>
      <c r="L131" s="168">
        <v>14.328460950460864</v>
      </c>
      <c r="M131" s="6"/>
      <c r="N131" s="7"/>
      <c r="O131" s="3"/>
      <c r="P131" s="3"/>
      <c r="Q131" s="3"/>
      <c r="R131" s="3"/>
      <c r="S131" s="3"/>
      <c r="T131" s="3"/>
      <c r="U131" s="3"/>
      <c r="V131" s="127"/>
      <c r="W131" s="136"/>
    </row>
    <row r="132" spans="1:23" ht="12.75">
      <c r="A132" s="6"/>
      <c r="B132" s="46"/>
      <c r="C132" s="2"/>
      <c r="D132" s="2" t="s">
        <v>30</v>
      </c>
      <c r="E132" s="168">
        <v>0.12620032533690592</v>
      </c>
      <c r="F132" s="168">
        <v>0.033408761268670255</v>
      </c>
      <c r="G132" s="168">
        <v>0.011339415629565601</v>
      </c>
      <c r="H132" s="168">
        <v>0.012223017168127192</v>
      </c>
      <c r="I132" s="177">
        <v>0.17462700069531026</v>
      </c>
      <c r="J132" s="168">
        <v>0.28679111441076355</v>
      </c>
      <c r="K132" s="178">
        <v>8.410626003098878</v>
      </c>
      <c r="L132" s="168">
        <v>58.09874431325392</v>
      </c>
      <c r="M132" s="6"/>
      <c r="N132" s="7"/>
      <c r="O132" s="3"/>
      <c r="P132" s="3"/>
      <c r="Q132" s="3"/>
      <c r="R132" s="3"/>
      <c r="S132" s="3"/>
      <c r="T132" s="3"/>
      <c r="U132" s="3"/>
      <c r="V132" s="127"/>
      <c r="W132" s="136"/>
    </row>
    <row r="133" spans="1:23" ht="12.75">
      <c r="A133" s="6"/>
      <c r="B133" s="13" t="s">
        <v>7</v>
      </c>
      <c r="C133" s="2"/>
      <c r="D133" s="2">
        <v>1</v>
      </c>
      <c r="E133" s="168"/>
      <c r="F133" s="168"/>
      <c r="G133" s="168"/>
      <c r="H133" s="168"/>
      <c r="I133" s="177"/>
      <c r="J133" s="168"/>
      <c r="K133" s="178"/>
      <c r="L133" s="168"/>
      <c r="M133" s="6"/>
      <c r="N133" s="7"/>
      <c r="O133" s="3"/>
      <c r="P133" s="3"/>
      <c r="Q133" s="3"/>
      <c r="R133" s="3"/>
      <c r="S133" s="3"/>
      <c r="T133" s="3"/>
      <c r="U133" s="3"/>
      <c r="V133" s="127"/>
      <c r="W133" s="136"/>
    </row>
    <row r="134" spans="1:23" ht="12.75">
      <c r="A134" s="6"/>
      <c r="B134" s="13"/>
      <c r="C134" s="2"/>
      <c r="D134" s="2" t="s">
        <v>30</v>
      </c>
      <c r="E134" s="168"/>
      <c r="F134" s="168"/>
      <c r="G134" s="168"/>
      <c r="H134" s="168"/>
      <c r="I134" s="177"/>
      <c r="J134" s="168"/>
      <c r="K134" s="178"/>
      <c r="L134" s="168"/>
      <c r="M134" s="6"/>
      <c r="N134" s="7"/>
      <c r="O134" s="3"/>
      <c r="P134" s="3"/>
      <c r="Q134" s="3"/>
      <c r="R134" s="3"/>
      <c r="S134" s="3"/>
      <c r="T134" s="3"/>
      <c r="U134" s="3"/>
      <c r="V134" s="127"/>
      <c r="W134" s="136"/>
    </row>
    <row r="135" spans="1:23" ht="12.75">
      <c r="A135" s="6"/>
      <c r="B135" s="13" t="s">
        <v>21</v>
      </c>
      <c r="C135" s="2"/>
      <c r="D135" s="46"/>
      <c r="E135" s="168"/>
      <c r="F135" s="168"/>
      <c r="G135" s="168"/>
      <c r="H135" s="168"/>
      <c r="I135" s="177"/>
      <c r="J135" s="168"/>
      <c r="K135" s="178"/>
      <c r="L135" s="168"/>
      <c r="M135" s="6"/>
      <c r="N135" s="7"/>
      <c r="O135" s="3"/>
      <c r="P135" s="3"/>
      <c r="Q135" s="3"/>
      <c r="R135" s="3"/>
      <c r="S135" s="3"/>
      <c r="T135" s="3"/>
      <c r="U135" s="3"/>
      <c r="V135" s="127"/>
      <c r="W135" s="136"/>
    </row>
    <row r="136" spans="1:23" ht="12.75">
      <c r="A136" s="6"/>
      <c r="B136" s="13"/>
      <c r="C136" s="2" t="s">
        <v>23</v>
      </c>
      <c r="D136" s="2">
        <v>1</v>
      </c>
      <c r="E136" s="168">
        <v>0.048614793123460044</v>
      </c>
      <c r="F136" s="168">
        <v>0.038569027406185404</v>
      </c>
      <c r="G136" s="168">
        <v>7.38182342643935E-05</v>
      </c>
      <c r="H136" s="168">
        <v>0.0023852927565455287</v>
      </c>
      <c r="I136" s="177">
        <v>0.01321973997753515</v>
      </c>
      <c r="J136" s="168">
        <v>0.06216410370885033</v>
      </c>
      <c r="K136" s="178">
        <v>0.5231035030483115</v>
      </c>
      <c r="L136" s="168">
        <v>1.5620688686681576</v>
      </c>
      <c r="M136" s="6"/>
      <c r="N136" s="7"/>
      <c r="O136" s="3"/>
      <c r="P136" s="3"/>
      <c r="Q136" s="3"/>
      <c r="R136" s="3"/>
      <c r="S136" s="3"/>
      <c r="T136" s="3"/>
      <c r="U136" s="3"/>
      <c r="V136" s="127"/>
      <c r="W136" s="136"/>
    </row>
    <row r="137" spans="1:23" ht="12.75">
      <c r="A137" s="6"/>
      <c r="B137" s="13"/>
      <c r="C137" s="2"/>
      <c r="D137" s="2" t="s">
        <v>30</v>
      </c>
      <c r="E137" s="168">
        <v>0.15078307951255152</v>
      </c>
      <c r="F137" s="168">
        <v>0.09198238949416172</v>
      </c>
      <c r="G137" s="168">
        <v>0.001109222315686012</v>
      </c>
      <c r="H137" s="168">
        <v>0.0008593307096550887</v>
      </c>
      <c r="I137" s="177">
        <v>0.06640841542252837</v>
      </c>
      <c r="J137" s="168">
        <v>0.14937339327656557</v>
      </c>
      <c r="K137" s="178">
        <v>1.0266625288198217</v>
      </c>
      <c r="L137" s="168">
        <v>2.1226471184384517</v>
      </c>
      <c r="M137" s="6"/>
      <c r="N137" s="7"/>
      <c r="O137" s="3"/>
      <c r="P137" s="3"/>
      <c r="Q137" s="3"/>
      <c r="R137" s="3"/>
      <c r="S137" s="3"/>
      <c r="T137" s="3"/>
      <c r="U137" s="3"/>
      <c r="V137" s="127"/>
      <c r="W137" s="136"/>
    </row>
    <row r="138" spans="1:23" ht="12.75">
      <c r="A138" s="6"/>
      <c r="B138" s="46"/>
      <c r="C138" s="46" t="s">
        <v>24</v>
      </c>
      <c r="D138" s="2">
        <v>1</v>
      </c>
      <c r="E138" s="168">
        <v>0</v>
      </c>
      <c r="F138" s="168">
        <v>0.022882063256751302</v>
      </c>
      <c r="G138" s="168">
        <v>0</v>
      </c>
      <c r="H138" s="168">
        <v>0</v>
      </c>
      <c r="I138" s="177">
        <v>0</v>
      </c>
      <c r="J138" s="168">
        <v>0</v>
      </c>
      <c r="K138" s="178">
        <v>0</v>
      </c>
      <c r="L138" s="168">
        <v>0</v>
      </c>
      <c r="M138" s="6"/>
      <c r="N138" s="7"/>
      <c r="O138" s="3"/>
      <c r="P138" s="3"/>
      <c r="Q138" s="3"/>
      <c r="R138" s="3"/>
      <c r="S138" s="3"/>
      <c r="T138" s="3"/>
      <c r="U138" s="3"/>
      <c r="V138" s="127"/>
      <c r="W138" s="136"/>
    </row>
    <row r="139" spans="1:23" ht="12.75">
      <c r="A139" s="6"/>
      <c r="B139" s="46"/>
      <c r="C139" s="46"/>
      <c r="D139" s="2" t="s">
        <v>30</v>
      </c>
      <c r="E139" s="168">
        <v>10.477345503802873</v>
      </c>
      <c r="F139" s="168">
        <v>8.486839716539455</v>
      </c>
      <c r="G139" s="168">
        <v>0</v>
      </c>
      <c r="H139" s="168">
        <v>0</v>
      </c>
      <c r="I139" s="177">
        <v>0.6731013158083677</v>
      </c>
      <c r="J139" s="168">
        <v>0.1584144864344923</v>
      </c>
      <c r="K139" s="178">
        <v>0</v>
      </c>
      <c r="L139" s="168">
        <v>0.12673158914759383</v>
      </c>
      <c r="M139" s="6"/>
      <c r="N139" s="7"/>
      <c r="O139" s="3"/>
      <c r="P139" s="3"/>
      <c r="Q139" s="3"/>
      <c r="R139" s="3"/>
      <c r="S139" s="3"/>
      <c r="T139" s="3"/>
      <c r="U139" s="3"/>
      <c r="V139" s="127"/>
      <c r="W139" s="136"/>
    </row>
    <row r="140" spans="1:23" ht="12.75">
      <c r="A140" s="6"/>
      <c r="B140" s="46"/>
      <c r="C140" s="46" t="s">
        <v>6</v>
      </c>
      <c r="D140" s="2">
        <v>1</v>
      </c>
      <c r="E140" s="168">
        <v>0.0010855811929536493</v>
      </c>
      <c r="F140" s="168">
        <v>0.0002625084205279488</v>
      </c>
      <c r="G140" s="168">
        <v>0</v>
      </c>
      <c r="H140" s="168">
        <v>0</v>
      </c>
      <c r="I140" s="177">
        <v>0.37751920620926893</v>
      </c>
      <c r="J140" s="168">
        <v>7.981877925727192</v>
      </c>
      <c r="K140" s="178">
        <v>7.929801582952431</v>
      </c>
      <c r="L140" s="168">
        <v>29.37408955112355</v>
      </c>
      <c r="M140" s="6"/>
      <c r="N140" s="7"/>
      <c r="O140" s="3"/>
      <c r="P140" s="3"/>
      <c r="Q140" s="3"/>
      <c r="R140" s="3"/>
      <c r="S140" s="3"/>
      <c r="T140" s="3"/>
      <c r="U140" s="3"/>
      <c r="V140" s="127"/>
      <c r="W140" s="136"/>
    </row>
    <row r="141" spans="1:23" ht="12.75">
      <c r="A141" s="6"/>
      <c r="B141" s="46"/>
      <c r="C141" s="46"/>
      <c r="D141" s="2" t="s">
        <v>30</v>
      </c>
      <c r="E141" s="168">
        <v>0.013408705220952862</v>
      </c>
      <c r="F141" s="168">
        <v>0.0012861498331060244</v>
      </c>
      <c r="G141" s="168">
        <v>0.00028269850331270636</v>
      </c>
      <c r="H141" s="168">
        <v>0</v>
      </c>
      <c r="I141" s="177">
        <v>0.9653984269026934</v>
      </c>
      <c r="J141" s="168">
        <v>15.296528265407332</v>
      </c>
      <c r="K141" s="178">
        <v>15.230791778801857</v>
      </c>
      <c r="L141" s="168">
        <v>98.63036519020059</v>
      </c>
      <c r="M141" s="6"/>
      <c r="N141" s="7"/>
      <c r="O141" s="3"/>
      <c r="P141" s="3"/>
      <c r="Q141" s="3"/>
      <c r="R141" s="3"/>
      <c r="S141" s="3"/>
      <c r="T141" s="3"/>
      <c r="U141" s="3"/>
      <c r="V141" s="127"/>
      <c r="W141" s="136"/>
    </row>
    <row r="142" spans="1:23" ht="12.75">
      <c r="A142" s="6"/>
      <c r="B142" s="46"/>
      <c r="C142" s="46" t="s">
        <v>25</v>
      </c>
      <c r="D142" s="2">
        <v>1</v>
      </c>
      <c r="E142" s="164"/>
      <c r="F142" s="164"/>
      <c r="G142" s="164"/>
      <c r="H142" s="164"/>
      <c r="I142" s="174"/>
      <c r="J142" s="164"/>
      <c r="K142" s="172"/>
      <c r="L142" s="164"/>
      <c r="M142" s="6"/>
      <c r="N142" s="7"/>
      <c r="O142" s="3"/>
      <c r="P142" s="3"/>
      <c r="Q142" s="3"/>
      <c r="R142" s="3"/>
      <c r="S142" s="3"/>
      <c r="T142" s="3"/>
      <c r="U142" s="3"/>
      <c r="V142" s="127"/>
      <c r="W142" s="136"/>
    </row>
    <row r="143" spans="1:23" ht="12.75">
      <c r="A143" s="6"/>
      <c r="B143" s="43"/>
      <c r="C143" s="43"/>
      <c r="D143" s="67" t="s">
        <v>30</v>
      </c>
      <c r="E143" s="171"/>
      <c r="F143" s="171"/>
      <c r="G143" s="171"/>
      <c r="H143" s="171"/>
      <c r="I143" s="175"/>
      <c r="J143" s="171"/>
      <c r="K143" s="173"/>
      <c r="L143" s="171"/>
      <c r="M143" s="6"/>
      <c r="N143" s="7"/>
      <c r="O143" s="3"/>
      <c r="P143" s="3"/>
      <c r="Q143" s="3"/>
      <c r="R143" s="3"/>
      <c r="S143" s="3"/>
      <c r="T143" s="3"/>
      <c r="U143" s="3"/>
      <c r="V143" s="127"/>
      <c r="W143" s="136"/>
    </row>
    <row r="144" spans="1:23" ht="12.75">
      <c r="A144" s="6"/>
      <c r="B144" s="28"/>
      <c r="C144" s="16"/>
      <c r="D144" s="6"/>
      <c r="E144" s="6"/>
      <c r="F144" s="29"/>
      <c r="G144" s="29"/>
      <c r="H144" s="29"/>
      <c r="I144" s="16"/>
      <c r="J144" s="6"/>
      <c r="K144" s="10"/>
      <c r="L144" s="10"/>
      <c r="M144" s="10"/>
      <c r="N144" s="7"/>
      <c r="O144" s="3"/>
      <c r="P144" s="3"/>
      <c r="Q144" s="3"/>
      <c r="R144" s="3"/>
      <c r="S144" s="3"/>
      <c r="T144" s="3"/>
      <c r="U144" s="3"/>
      <c r="V144" s="127"/>
      <c r="W144" s="136"/>
    </row>
    <row r="145" spans="1:23" ht="12.75">
      <c r="A145" s="6"/>
      <c r="B145" s="132"/>
      <c r="C145" s="16"/>
      <c r="D145" s="6"/>
      <c r="E145" s="6"/>
      <c r="F145" s="22"/>
      <c r="G145" s="22"/>
      <c r="H145" s="22"/>
      <c r="I145" s="16"/>
      <c r="J145" s="6"/>
      <c r="K145" s="22"/>
      <c r="L145" s="19"/>
      <c r="M145" s="7"/>
      <c r="N145" s="6"/>
      <c r="O145" s="3"/>
      <c r="P145" s="3"/>
      <c r="Q145" s="3"/>
      <c r="R145" s="3"/>
      <c r="S145" s="3"/>
      <c r="T145" s="3"/>
      <c r="U145" s="3"/>
      <c r="V145" s="127"/>
      <c r="W145" s="136"/>
    </row>
    <row r="146" spans="1:23" ht="18">
      <c r="A146" s="18" t="s">
        <v>28</v>
      </c>
      <c r="B146" s="18" t="s">
        <v>13</v>
      </c>
      <c r="C146" s="18" t="s">
        <v>48</v>
      </c>
      <c r="D146" s="3"/>
      <c r="E146" s="3"/>
      <c r="F146" s="3"/>
      <c r="G146" s="3"/>
      <c r="H146" s="3"/>
      <c r="I146" s="3"/>
      <c r="J146" s="3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127"/>
      <c r="W146" s="136"/>
    </row>
    <row r="147" spans="1:23" ht="18">
      <c r="A147" s="18"/>
      <c r="B147" s="18" t="s">
        <v>84</v>
      </c>
      <c r="C147" s="18"/>
      <c r="D147" s="3"/>
      <c r="E147" s="3"/>
      <c r="F147" s="3"/>
      <c r="G147" s="3"/>
      <c r="H147" s="150">
        <f>H3*0.11</f>
        <v>21230</v>
      </c>
      <c r="I147" s="3"/>
      <c r="J147" s="3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127"/>
      <c r="W147" s="136"/>
    </row>
    <row r="148" spans="1:23" ht="18">
      <c r="A148" s="3"/>
      <c r="B148" s="18" t="s">
        <v>83</v>
      </c>
      <c r="C148" s="18"/>
      <c r="D148" s="3"/>
      <c r="E148" s="3"/>
      <c r="F148" s="3"/>
      <c r="G148" s="3"/>
      <c r="H148" s="129">
        <f>21230*0.925</f>
        <v>19637.75</v>
      </c>
      <c r="I148" s="3"/>
      <c r="J148" s="3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127"/>
      <c r="W148" s="136"/>
    </row>
    <row r="149" spans="1:23" ht="12.75">
      <c r="A149" s="3"/>
      <c r="B149" s="4"/>
      <c r="C149" s="4"/>
      <c r="D149" s="6"/>
      <c r="E149" s="6"/>
      <c r="F149" s="4"/>
      <c r="G149" s="4"/>
      <c r="H149" s="4"/>
      <c r="I149" s="4"/>
      <c r="J149" s="4"/>
      <c r="K149" s="6"/>
      <c r="L149" s="3"/>
      <c r="M149" s="3"/>
      <c r="N149" s="3"/>
      <c r="P149" s="3"/>
      <c r="Q149" s="3"/>
      <c r="R149" s="3"/>
      <c r="S149" s="3"/>
      <c r="T149" s="3"/>
      <c r="U149" s="3"/>
      <c r="V149" s="127"/>
      <c r="W149" s="136"/>
    </row>
    <row r="150" spans="1:23" ht="18">
      <c r="A150" s="3"/>
      <c r="B150" s="12" t="s">
        <v>1</v>
      </c>
      <c r="C150" s="71" t="s">
        <v>16</v>
      </c>
      <c r="D150" s="42"/>
      <c r="E150" s="12" t="s">
        <v>1</v>
      </c>
      <c r="F150" s="1" t="s">
        <v>1</v>
      </c>
      <c r="G150" s="42" t="s">
        <v>20</v>
      </c>
      <c r="H150" s="1" t="s">
        <v>20</v>
      </c>
      <c r="I150" s="42" t="s">
        <v>46</v>
      </c>
      <c r="J150" s="1" t="s">
        <v>44</v>
      </c>
      <c r="K150" s="12" t="s">
        <v>44</v>
      </c>
      <c r="L150" s="32" t="s">
        <v>45</v>
      </c>
      <c r="M150" s="32" t="s">
        <v>45</v>
      </c>
      <c r="N150" s="3"/>
      <c r="O150" s="220" t="s">
        <v>91</v>
      </c>
      <c r="P150" s="3"/>
      <c r="Q150" s="3"/>
      <c r="R150" s="3"/>
      <c r="S150" s="3"/>
      <c r="T150" s="3"/>
      <c r="U150" s="3"/>
      <c r="V150" s="127"/>
      <c r="W150" s="136"/>
    </row>
    <row r="151" spans="1:23" ht="12.75">
      <c r="A151" s="3"/>
      <c r="B151" s="2"/>
      <c r="C151" s="71" t="s">
        <v>1</v>
      </c>
      <c r="D151" s="67" t="s">
        <v>53</v>
      </c>
      <c r="E151" s="67" t="s">
        <v>22</v>
      </c>
      <c r="F151" s="1" t="s">
        <v>0</v>
      </c>
      <c r="G151" s="43" t="s">
        <v>2</v>
      </c>
      <c r="H151" s="2" t="s">
        <v>0</v>
      </c>
      <c r="I151" s="43" t="s">
        <v>53</v>
      </c>
      <c r="J151" s="1" t="s">
        <v>8</v>
      </c>
      <c r="K151" s="67" t="s">
        <v>9</v>
      </c>
      <c r="L151" s="14" t="s">
        <v>11</v>
      </c>
      <c r="M151" s="23" t="s">
        <v>12</v>
      </c>
      <c r="N151" s="3"/>
      <c r="O151" s="3"/>
      <c r="P151" s="3"/>
      <c r="Q151" s="4"/>
      <c r="R151" s="3"/>
      <c r="S151" s="3"/>
      <c r="T151" s="3"/>
      <c r="U151" s="3"/>
      <c r="V151" s="127"/>
      <c r="W151" s="136"/>
    </row>
    <row r="152" spans="1:23" ht="12.75">
      <c r="A152" s="3"/>
      <c r="B152" s="32" t="s">
        <v>5</v>
      </c>
      <c r="C152" s="12"/>
      <c r="D152" s="42"/>
      <c r="E152" s="47">
        <v>0.47</v>
      </c>
      <c r="F152" s="50">
        <f>E152*$H$148</f>
        <v>9229.7425</v>
      </c>
      <c r="G152" s="49"/>
      <c r="H152" s="51"/>
      <c r="I152" s="42"/>
      <c r="J152" s="69"/>
      <c r="K152" s="52"/>
      <c r="L152" s="42"/>
      <c r="M152" s="8"/>
      <c r="N152" s="3"/>
      <c r="O152" s="203" t="s">
        <v>92</v>
      </c>
      <c r="P152" s="204"/>
      <c r="Q152" s="206" t="s">
        <v>93</v>
      </c>
      <c r="R152" s="205"/>
      <c r="S152" s="217" t="s">
        <v>94</v>
      </c>
      <c r="T152" s="207" t="s">
        <v>95</v>
      </c>
      <c r="U152" s="208" t="s">
        <v>96</v>
      </c>
      <c r="V152" s="127"/>
      <c r="W152" s="136"/>
    </row>
    <row r="153" spans="1:23" ht="12.75">
      <c r="A153" s="3"/>
      <c r="B153" s="13"/>
      <c r="C153" s="2" t="s">
        <v>17</v>
      </c>
      <c r="D153" s="2">
        <v>1</v>
      </c>
      <c r="E153" s="48"/>
      <c r="F153" s="46"/>
      <c r="G153" s="20">
        <v>0.5</v>
      </c>
      <c r="H153" s="35">
        <f>E152*G153*$H$148</f>
        <v>4614.87125</v>
      </c>
      <c r="I153" s="20">
        <v>1</v>
      </c>
      <c r="J153" s="31">
        <v>0.8883762049515767</v>
      </c>
      <c r="K153" s="25">
        <f aca="true" t="shared" si="20" ref="K153:K167">1-J153</f>
        <v>0.11162379504842335</v>
      </c>
      <c r="L153" s="54">
        <f>H153*I153*J153</f>
        <v>4099.741807415139</v>
      </c>
      <c r="M153" s="191">
        <f>H153*I153*K153</f>
        <v>515.1294425848613</v>
      </c>
      <c r="N153" s="3"/>
      <c r="O153" s="209">
        <f>SUM(L153,L155,L157,L160,L162,L164,L166,L170)</f>
        <v>14130.830200313943</v>
      </c>
      <c r="P153" s="16" t="s">
        <v>97</v>
      </c>
      <c r="Q153" s="210">
        <f>+O153/H147</f>
        <v>0.6656066980835583</v>
      </c>
      <c r="R153" s="16" t="s">
        <v>98</v>
      </c>
      <c r="S153" s="218">
        <v>0.2</v>
      </c>
      <c r="T153" s="19">
        <f>+Q153-S153</f>
        <v>0.4656066980835583</v>
      </c>
      <c r="U153" s="211">
        <f>+T153*H147</f>
        <v>9884.830200313943</v>
      </c>
      <c r="V153" s="127"/>
      <c r="W153" s="136"/>
    </row>
    <row r="154" spans="1:23" ht="12.75">
      <c r="A154" s="3"/>
      <c r="B154" s="13"/>
      <c r="C154" s="2"/>
      <c r="D154" s="2" t="s">
        <v>30</v>
      </c>
      <c r="E154" s="48"/>
      <c r="F154" s="46"/>
      <c r="G154" s="20"/>
      <c r="H154" s="35"/>
      <c r="I154" s="20">
        <v>0</v>
      </c>
      <c r="J154" s="15">
        <v>0</v>
      </c>
      <c r="K154" s="25">
        <f t="shared" si="20"/>
        <v>1</v>
      </c>
      <c r="L154" s="54">
        <f>H153*I154*J154</f>
        <v>0</v>
      </c>
      <c r="M154" s="191">
        <f>H153*I154*K154</f>
        <v>0</v>
      </c>
      <c r="N154" s="3"/>
      <c r="O154" s="24">
        <f>SUM(L154,L156,L158,L161,L163,L165,L167,L171)</f>
        <v>4190.370870404356</v>
      </c>
      <c r="P154" s="212" t="s">
        <v>99</v>
      </c>
      <c r="Q154" s="213">
        <f>+O154/H147</f>
        <v>0.19737969243543832</v>
      </c>
      <c r="R154" s="212" t="s">
        <v>100</v>
      </c>
      <c r="S154" s="219">
        <v>0.483</v>
      </c>
      <c r="T154" s="214">
        <f>+Q154-S154</f>
        <v>-0.2856203075645617</v>
      </c>
      <c r="U154" s="215">
        <f>+T154*H147</f>
        <v>-6063.7191295956445</v>
      </c>
      <c r="V154" s="136"/>
      <c r="W154" s="136"/>
    </row>
    <row r="155" spans="1:23" ht="12.75">
      <c r="A155" s="3"/>
      <c r="B155" s="46"/>
      <c r="C155" s="2" t="s">
        <v>18</v>
      </c>
      <c r="D155" s="2">
        <v>1</v>
      </c>
      <c r="E155" s="20"/>
      <c r="F155" s="46"/>
      <c r="G155" s="20">
        <v>0.5</v>
      </c>
      <c r="H155" s="35">
        <f>E152*G155*$H$148</f>
        <v>4614.87125</v>
      </c>
      <c r="I155" s="20">
        <v>0.9276875955055287</v>
      </c>
      <c r="J155" s="31">
        <v>0.8560452342867945</v>
      </c>
      <c r="K155" s="25">
        <f t="shared" si="20"/>
        <v>0.14395476571320553</v>
      </c>
      <c r="L155" s="54">
        <f>H155*I155*J155</f>
        <v>3664.865599504542</v>
      </c>
      <c r="M155" s="191">
        <f>H155*I155*K155</f>
        <v>616.2932139755519</v>
      </c>
      <c r="N155" s="3"/>
      <c r="O155" s="24">
        <f>SUM(O153:O154)</f>
        <v>18321.2010707183</v>
      </c>
      <c r="P155" s="212" t="s">
        <v>101</v>
      </c>
      <c r="Q155" s="213">
        <f>SUM(Q153:Q154)</f>
        <v>0.8629863905189966</v>
      </c>
      <c r="R155" s="212" t="s">
        <v>102</v>
      </c>
      <c r="S155" s="30"/>
      <c r="T155" s="216">
        <f>SUM(T153:T154)</f>
        <v>0.17998639051899662</v>
      </c>
      <c r="U155" s="215">
        <f>SUM(U153:U154)</f>
        <v>3821.111070718299</v>
      </c>
      <c r="V155" s="127"/>
      <c r="W155" s="136"/>
    </row>
    <row r="156" spans="1:23" ht="12.75">
      <c r="A156" s="3"/>
      <c r="B156" s="46"/>
      <c r="C156" s="2"/>
      <c r="D156" s="2" t="s">
        <v>30</v>
      </c>
      <c r="E156" s="20"/>
      <c r="F156" s="46"/>
      <c r="G156" s="20"/>
      <c r="H156" s="35"/>
      <c r="I156" s="20">
        <v>0.07231240449447134</v>
      </c>
      <c r="J156" s="34">
        <v>0.8422056196698536</v>
      </c>
      <c r="K156" s="25">
        <f t="shared" si="20"/>
        <v>0.15779438033014637</v>
      </c>
      <c r="L156" s="54">
        <f>H155*I156*J156</f>
        <v>281.0544893907846</v>
      </c>
      <c r="M156" s="191">
        <f>H155*I156*K156</f>
        <v>52.657947129121965</v>
      </c>
      <c r="N156" s="3"/>
      <c r="Q156" s="3"/>
      <c r="R156" s="3"/>
      <c r="S156" s="3"/>
      <c r="T156" s="3"/>
      <c r="U156" s="3"/>
      <c r="V156" s="127"/>
      <c r="W156" s="136"/>
    </row>
    <row r="157" spans="1:23" ht="12.75">
      <c r="A157" s="3"/>
      <c r="B157" s="13" t="s">
        <v>7</v>
      </c>
      <c r="C157" s="2"/>
      <c r="D157" s="2">
        <v>1</v>
      </c>
      <c r="E157" s="48">
        <v>0.02</v>
      </c>
      <c r="F157" s="35">
        <f>E157*$H$148</f>
        <v>392.755</v>
      </c>
      <c r="G157" s="20">
        <v>1</v>
      </c>
      <c r="H157" s="35">
        <f>E157*G157*$H$148</f>
        <v>392.755</v>
      </c>
      <c r="I157" s="20">
        <v>0.3333</v>
      </c>
      <c r="J157" s="15">
        <v>1</v>
      </c>
      <c r="K157" s="25">
        <f t="shared" si="20"/>
        <v>0</v>
      </c>
      <c r="L157" s="54">
        <f>H157*I157*J157</f>
        <v>130.9052415</v>
      </c>
      <c r="M157" s="191">
        <f>H157*I157*K157</f>
        <v>0</v>
      </c>
      <c r="N157" s="3"/>
      <c r="Q157" s="3"/>
      <c r="R157" s="3"/>
      <c r="S157" s="3"/>
      <c r="T157" s="3"/>
      <c r="U157" s="3"/>
      <c r="V157" s="127"/>
      <c r="W157" s="136"/>
    </row>
    <row r="158" spans="1:22" ht="12.75">
      <c r="A158" s="3"/>
      <c r="B158" s="13"/>
      <c r="C158" s="2"/>
      <c r="D158" s="2" t="s">
        <v>30</v>
      </c>
      <c r="E158" s="48"/>
      <c r="F158" s="35"/>
      <c r="G158" s="20"/>
      <c r="H158" s="35"/>
      <c r="I158" s="20">
        <v>0.6666</v>
      </c>
      <c r="J158" s="15">
        <v>1</v>
      </c>
      <c r="K158" s="25">
        <f t="shared" si="20"/>
        <v>0</v>
      </c>
      <c r="L158" s="54">
        <f>H157*I158*J158</f>
        <v>261.810483</v>
      </c>
      <c r="M158" s="191">
        <f>H157*I158*K158</f>
        <v>0</v>
      </c>
      <c r="N158" s="3"/>
      <c r="Q158" s="3"/>
      <c r="R158" s="3"/>
      <c r="S158" s="3"/>
      <c r="T158" s="3"/>
      <c r="U158" s="3"/>
      <c r="V158" s="127"/>
    </row>
    <row r="159" spans="1:22" ht="12.75">
      <c r="A159" s="3"/>
      <c r="B159" s="13" t="s">
        <v>21</v>
      </c>
      <c r="C159" s="2"/>
      <c r="D159" s="46"/>
      <c r="E159" s="48">
        <v>0.51</v>
      </c>
      <c r="F159" s="35">
        <f>E159*$H$148</f>
        <v>10015.2525</v>
      </c>
      <c r="G159" s="20"/>
      <c r="H159" s="20"/>
      <c r="I159" s="46"/>
      <c r="J159" s="31"/>
      <c r="K159" s="25"/>
      <c r="L159" s="46"/>
      <c r="M159" s="192"/>
      <c r="N159" s="3"/>
      <c r="V159" s="3"/>
    </row>
    <row r="160" spans="1:22" ht="12.75">
      <c r="A160" s="3"/>
      <c r="B160" s="13"/>
      <c r="C160" s="2" t="s">
        <v>23</v>
      </c>
      <c r="D160" s="2">
        <v>1</v>
      </c>
      <c r="E160" s="48"/>
      <c r="F160" s="46"/>
      <c r="G160" s="20">
        <v>0.8</v>
      </c>
      <c r="H160" s="35">
        <f>E159*G160*$H$148</f>
        <v>8012.202</v>
      </c>
      <c r="I160" s="20">
        <v>0.7397973788191707</v>
      </c>
      <c r="J160" s="31">
        <v>0.7871247955736081</v>
      </c>
      <c r="K160" s="25">
        <f t="shared" si="20"/>
        <v>0.21287520442639185</v>
      </c>
      <c r="L160" s="54">
        <f>H160*I160*J160</f>
        <v>4665.608266076109</v>
      </c>
      <c r="M160" s="191">
        <f>H160*I160*K160</f>
        <v>1261.797772093608</v>
      </c>
      <c r="N160" s="3"/>
      <c r="V160" s="3"/>
    </row>
    <row r="161" spans="1:22" ht="12.75">
      <c r="A161" s="3"/>
      <c r="B161" s="13"/>
      <c r="C161" s="2"/>
      <c r="D161" s="2" t="s">
        <v>30</v>
      </c>
      <c r="E161" s="48"/>
      <c r="F161" s="46"/>
      <c r="G161" s="20"/>
      <c r="H161" s="35"/>
      <c r="I161" s="20">
        <v>0.2602026211808293</v>
      </c>
      <c r="J161" s="34">
        <v>0.9553639980531368</v>
      </c>
      <c r="K161" s="25">
        <f t="shared" si="20"/>
        <v>0.044636001946863235</v>
      </c>
      <c r="L161" s="54">
        <f>H160*I161*J161</f>
        <v>1991.7390052192138</v>
      </c>
      <c r="M161" s="191">
        <f>H160*I161*K161</f>
        <v>93.05695661106913</v>
      </c>
      <c r="N161" s="3"/>
      <c r="V161" s="3"/>
    </row>
    <row r="162" spans="1:22" ht="12.75">
      <c r="A162" s="3"/>
      <c r="B162" s="46"/>
      <c r="C162" s="46" t="s">
        <v>24</v>
      </c>
      <c r="D162" s="2">
        <v>1</v>
      </c>
      <c r="E162" s="46"/>
      <c r="F162" s="46"/>
      <c r="G162" s="20">
        <v>0.003</v>
      </c>
      <c r="H162" s="35">
        <f>E159*G162*$H$148</f>
        <v>30.0457575</v>
      </c>
      <c r="I162" s="20">
        <v>0</v>
      </c>
      <c r="J162" s="15">
        <v>0</v>
      </c>
      <c r="K162" s="25">
        <f t="shared" si="20"/>
        <v>1</v>
      </c>
      <c r="L162" s="54">
        <f>H162*I162*J162</f>
        <v>0</v>
      </c>
      <c r="M162" s="191">
        <f>H162*I162*K162</f>
        <v>0</v>
      </c>
      <c r="N162" s="3"/>
      <c r="V162" s="3"/>
    </row>
    <row r="163" spans="1:22" ht="12.75">
      <c r="A163" s="3"/>
      <c r="B163" s="46"/>
      <c r="C163" s="46"/>
      <c r="D163" s="2" t="s">
        <v>30</v>
      </c>
      <c r="E163" s="46"/>
      <c r="F163" s="46"/>
      <c r="G163" s="20"/>
      <c r="H163" s="35"/>
      <c r="I163" s="20">
        <v>1</v>
      </c>
      <c r="J163" s="15">
        <v>0.9847207429385545</v>
      </c>
      <c r="K163" s="25">
        <f t="shared" si="20"/>
        <v>0.015279257061445506</v>
      </c>
      <c r="L163" s="54">
        <f>H162*I163*J163</f>
        <v>29.586680647551646</v>
      </c>
      <c r="M163" s="191">
        <f>H162*I163*K163</f>
        <v>0.4590768524483543</v>
      </c>
      <c r="N163" s="3"/>
      <c r="V163" s="3"/>
    </row>
    <row r="164" spans="1:22" ht="12.75">
      <c r="A164" s="3"/>
      <c r="B164" s="46"/>
      <c r="C164" s="46" t="s">
        <v>6</v>
      </c>
      <c r="D164" s="2">
        <v>1</v>
      </c>
      <c r="E164" s="46"/>
      <c r="F164" s="46"/>
      <c r="G164" s="20">
        <v>0.183</v>
      </c>
      <c r="H164" s="35">
        <f>E159*G164*$H$148</f>
        <v>1832.7912075</v>
      </c>
      <c r="I164" s="20">
        <v>0.3658078700293379</v>
      </c>
      <c r="J164" s="31">
        <v>0.8886403953279248</v>
      </c>
      <c r="K164" s="25">
        <f t="shared" si="20"/>
        <v>0.11135960467207517</v>
      </c>
      <c r="L164" s="54">
        <f>H164*I164*J164</f>
        <v>595.7884623617733</v>
      </c>
      <c r="M164" s="191">
        <f>H164*I164*K164</f>
        <v>74.66098546229989</v>
      </c>
      <c r="N164" s="3"/>
      <c r="V164" s="3"/>
    </row>
    <row r="165" spans="1:22" ht="12.75">
      <c r="A165" s="3"/>
      <c r="B165" s="46"/>
      <c r="C165" s="46"/>
      <c r="D165" s="2" t="s">
        <v>30</v>
      </c>
      <c r="E165" s="46"/>
      <c r="F165" s="46"/>
      <c r="G165" s="20"/>
      <c r="H165" s="35"/>
      <c r="I165" s="20">
        <v>0.634192129970662</v>
      </c>
      <c r="J165" s="34">
        <v>0.9781110181829071</v>
      </c>
      <c r="K165" s="25">
        <f t="shared" si="20"/>
        <v>0.021888981817092867</v>
      </c>
      <c r="L165" s="54">
        <f>H164*I165*J165</f>
        <v>1136.8992820331323</v>
      </c>
      <c r="M165" s="191">
        <f>H164*I165*K165</f>
        <v>25.44247764279408</v>
      </c>
      <c r="N165" s="3"/>
      <c r="V165" s="3"/>
    </row>
    <row r="166" spans="1:22" ht="12.75">
      <c r="A166" s="3"/>
      <c r="B166" s="46"/>
      <c r="C166" s="46" t="s">
        <v>25</v>
      </c>
      <c r="D166" s="2">
        <v>1</v>
      </c>
      <c r="E166" s="46"/>
      <c r="F166" s="46"/>
      <c r="G166" s="20">
        <v>0.014</v>
      </c>
      <c r="H166" s="35">
        <f>E159*G166*$H$148</f>
        <v>140.213535</v>
      </c>
      <c r="I166" s="20">
        <v>0.3333</v>
      </c>
      <c r="J166" s="15">
        <v>1</v>
      </c>
      <c r="K166" s="25">
        <f t="shared" si="20"/>
        <v>0</v>
      </c>
      <c r="L166" s="54">
        <f>H166*I166*J166</f>
        <v>46.7331712155</v>
      </c>
      <c r="M166" s="191">
        <f>H166*I166*K166</f>
        <v>0</v>
      </c>
      <c r="N166" s="3"/>
      <c r="V166" s="3"/>
    </row>
    <row r="167" spans="1:22" ht="12.75">
      <c r="A167" s="3"/>
      <c r="B167" s="43"/>
      <c r="C167" s="43"/>
      <c r="D167" s="67" t="s">
        <v>30</v>
      </c>
      <c r="E167" s="43"/>
      <c r="F167" s="43"/>
      <c r="G167" s="21"/>
      <c r="H167" s="70"/>
      <c r="I167" s="21">
        <v>0.6666</v>
      </c>
      <c r="J167" s="15">
        <v>1</v>
      </c>
      <c r="K167" s="25">
        <f t="shared" si="20"/>
        <v>0</v>
      </c>
      <c r="L167" s="54">
        <f>H166*I167*J167</f>
        <v>93.466342431</v>
      </c>
      <c r="M167" s="191">
        <f>H166*I167*K167</f>
        <v>0</v>
      </c>
      <c r="N167" s="3"/>
      <c r="V167" s="3"/>
    </row>
    <row r="168" spans="1:22" ht="12.75">
      <c r="A168" s="3"/>
      <c r="B168" s="39" t="s">
        <v>4</v>
      </c>
      <c r="C168" s="40"/>
      <c r="D168" s="26"/>
      <c r="E168" s="26"/>
      <c r="F168" s="41">
        <f>SUM(F152:F167)</f>
        <v>19637.75</v>
      </c>
      <c r="G168" s="38"/>
      <c r="H168" s="41">
        <f>SUM(H152:H167)</f>
        <v>19637.749999999996</v>
      </c>
      <c r="I168" s="26"/>
      <c r="J168" s="38"/>
      <c r="K168" s="26"/>
      <c r="L168" s="44">
        <f>SUM(L152:L167)</f>
        <v>16998.198830794743</v>
      </c>
      <c r="M168" s="45">
        <f>SUM(M152:M167)</f>
        <v>2639.4978723517547</v>
      </c>
      <c r="N168" s="3"/>
      <c r="V168" s="3"/>
    </row>
    <row r="169" spans="1:22" ht="12.75">
      <c r="A169" s="3"/>
      <c r="B169" s="32" t="s">
        <v>64</v>
      </c>
      <c r="C169" s="160" t="s">
        <v>87</v>
      </c>
      <c r="D169" s="133"/>
      <c r="E169" s="49">
        <v>0.075</v>
      </c>
      <c r="F169" s="119">
        <f>E169*H147</f>
        <v>1592.25</v>
      </c>
      <c r="G169" s="120"/>
      <c r="H169" s="42"/>
      <c r="I169" s="42"/>
      <c r="J169" s="49"/>
      <c r="K169" s="42"/>
      <c r="L169" s="122"/>
      <c r="M169" s="143"/>
      <c r="N169" s="3"/>
      <c r="V169" s="3"/>
    </row>
    <row r="170" spans="1:22" ht="12.75">
      <c r="A170" s="3"/>
      <c r="B170" s="13"/>
      <c r="C170" s="2"/>
      <c r="D170" s="71">
        <v>1</v>
      </c>
      <c r="E170" s="46"/>
      <c r="F170" s="35"/>
      <c r="G170" s="20"/>
      <c r="H170" s="121">
        <f>F169</f>
        <v>1592.25</v>
      </c>
      <c r="I170" s="20">
        <v>0.7397973788191707</v>
      </c>
      <c r="J170" s="20">
        <v>0.7871247955736081</v>
      </c>
      <c r="K170" s="25">
        <f>1-J170</f>
        <v>0.21287520442639185</v>
      </c>
      <c r="L170" s="54">
        <f>H170*I170*J170</f>
        <v>927.1876522408803</v>
      </c>
      <c r="M170" s="193">
        <f>H170*I170*K170</f>
        <v>250.75472418394438</v>
      </c>
      <c r="N170" s="3"/>
      <c r="V170" s="3"/>
    </row>
    <row r="171" spans="1:22" ht="12.75">
      <c r="A171" s="3"/>
      <c r="B171" s="14"/>
      <c r="C171" s="67"/>
      <c r="D171" s="113" t="s">
        <v>30</v>
      </c>
      <c r="E171" s="43"/>
      <c r="F171" s="70"/>
      <c r="G171" s="21"/>
      <c r="H171" s="70"/>
      <c r="I171" s="21">
        <v>0.2602026211808293</v>
      </c>
      <c r="J171" s="21">
        <v>0.9553639980531368</v>
      </c>
      <c r="K171" s="53">
        <f>1-J171</f>
        <v>0.044636001946863235</v>
      </c>
      <c r="L171" s="55">
        <f>H170*I171*J171</f>
        <v>395.8145876826736</v>
      </c>
      <c r="M171" s="194">
        <f>H170*I171*K171</f>
        <v>18.493035892501812</v>
      </c>
      <c r="N171" s="3"/>
      <c r="V171" s="3"/>
    </row>
    <row r="172" spans="1:22" ht="12.75">
      <c r="A172" s="3"/>
      <c r="B172" s="10"/>
      <c r="C172" s="5"/>
      <c r="D172" s="5"/>
      <c r="E172" s="6"/>
      <c r="F172" s="36"/>
      <c r="G172" s="34"/>
      <c r="H172" s="36"/>
      <c r="I172" s="34"/>
      <c r="J172" s="34"/>
      <c r="K172" s="58" t="s">
        <v>65</v>
      </c>
      <c r="L172" s="59">
        <f>SUM(L168:L171)</f>
        <v>18321.2010707183</v>
      </c>
      <c r="M172" s="59">
        <f>SUM(M168:M171)</f>
        <v>2908.7456324282007</v>
      </c>
      <c r="N172" s="3"/>
      <c r="V172" s="3"/>
    </row>
    <row r="173" spans="1:22" ht="12.75">
      <c r="A173" s="6"/>
      <c r="B173" s="10"/>
      <c r="C173" s="64"/>
      <c r="D173" s="6"/>
      <c r="E173" s="33"/>
      <c r="F173" s="33"/>
      <c r="G173" s="6"/>
      <c r="H173" s="6"/>
      <c r="I173" s="6"/>
      <c r="J173" s="7"/>
      <c r="K173" s="37"/>
      <c r="L173" s="61"/>
      <c r="M173" s="37"/>
      <c r="N173" s="6"/>
      <c r="V173" s="3"/>
    </row>
    <row r="174" spans="1:22" ht="12.75">
      <c r="A174" s="6"/>
      <c r="B174" s="12" t="s">
        <v>1</v>
      </c>
      <c r="C174" s="12" t="s">
        <v>16</v>
      </c>
      <c r="D174" s="42"/>
      <c r="E174" s="32" t="s">
        <v>45</v>
      </c>
      <c r="F174" s="32" t="s">
        <v>45</v>
      </c>
      <c r="G174" s="32" t="s">
        <v>45</v>
      </c>
      <c r="H174" s="32" t="s">
        <v>45</v>
      </c>
      <c r="I174" s="32" t="s">
        <v>45</v>
      </c>
      <c r="J174" s="32" t="s">
        <v>45</v>
      </c>
      <c r="K174" s="32" t="s">
        <v>45</v>
      </c>
      <c r="L174" s="32" t="s">
        <v>45</v>
      </c>
      <c r="M174" s="6"/>
      <c r="N174" s="7"/>
      <c r="V174" s="3"/>
    </row>
    <row r="175" spans="1:22" ht="12.75">
      <c r="A175" s="6"/>
      <c r="B175" s="2"/>
      <c r="C175" s="67" t="s">
        <v>1</v>
      </c>
      <c r="D175" s="67" t="s">
        <v>53</v>
      </c>
      <c r="E175" s="14" t="s">
        <v>66</v>
      </c>
      <c r="F175" s="14" t="s">
        <v>67</v>
      </c>
      <c r="G175" s="14" t="s">
        <v>70</v>
      </c>
      <c r="H175" s="14" t="s">
        <v>71</v>
      </c>
      <c r="I175" s="14" t="s">
        <v>74</v>
      </c>
      <c r="J175" s="14" t="s">
        <v>75</v>
      </c>
      <c r="K175" s="14" t="s">
        <v>79</v>
      </c>
      <c r="L175" s="14" t="s">
        <v>80</v>
      </c>
      <c r="M175" s="6"/>
      <c r="N175" s="7"/>
      <c r="V175" s="3"/>
    </row>
    <row r="176" spans="1:22" ht="12.75">
      <c r="A176" s="6"/>
      <c r="B176" s="32" t="s">
        <v>5</v>
      </c>
      <c r="C176" s="12"/>
      <c r="D176" s="42"/>
      <c r="E176" s="121"/>
      <c r="F176" s="121"/>
      <c r="G176" s="121"/>
      <c r="H176" s="121"/>
      <c r="I176" s="121"/>
      <c r="J176" s="121"/>
      <c r="K176" s="121"/>
      <c r="L176" s="121"/>
      <c r="M176" s="10"/>
      <c r="N176" s="7"/>
      <c r="V176" s="3"/>
    </row>
    <row r="177" spans="1:22" ht="12.75">
      <c r="A177" s="6"/>
      <c r="B177" s="13"/>
      <c r="C177" s="2" t="s">
        <v>17</v>
      </c>
      <c r="D177" s="2">
        <v>1</v>
      </c>
      <c r="E177" s="121">
        <f aca="true" t="shared" si="21" ref="E177:F180">L153*E202*0.66</f>
        <v>7.7198149730871926</v>
      </c>
      <c r="F177" s="121">
        <f t="shared" si="21"/>
        <v>0.23387854024605373</v>
      </c>
      <c r="G177" s="121">
        <f aca="true" t="shared" si="22" ref="G177:G189">L153*G202</f>
        <v>78.34160827891215</v>
      </c>
      <c r="H177" s="121">
        <f aca="true" t="shared" si="23" ref="H177:H189">M153*H202</f>
        <v>6.720537877563384</v>
      </c>
      <c r="I177" s="121">
        <f aca="true" t="shared" si="24" ref="I177:I189">L153*I202</f>
        <v>157.52581738607543</v>
      </c>
      <c r="J177" s="121">
        <f aca="true" t="shared" si="25" ref="J177:J189">M153*J202</f>
        <v>37.30607928243289</v>
      </c>
      <c r="K177" s="121">
        <f aca="true" t="shared" si="26" ref="K177:L189">L153*K202</f>
        <v>722.8067338648832</v>
      </c>
      <c r="L177" s="121">
        <f t="shared" si="26"/>
        <v>24.03873565684242</v>
      </c>
      <c r="M177" s="7"/>
      <c r="N177" s="6"/>
      <c r="O177" s="3"/>
      <c r="V177" s="3"/>
    </row>
    <row r="178" spans="1:22" ht="12.75">
      <c r="A178" s="6"/>
      <c r="B178" s="13"/>
      <c r="C178" s="2"/>
      <c r="D178" s="2" t="s">
        <v>30</v>
      </c>
      <c r="E178" s="121">
        <f t="shared" si="21"/>
        <v>0</v>
      </c>
      <c r="F178" s="121">
        <f t="shared" si="21"/>
        <v>0</v>
      </c>
      <c r="G178" s="121">
        <f t="shared" si="22"/>
        <v>0</v>
      </c>
      <c r="H178" s="121">
        <f t="shared" si="23"/>
        <v>0</v>
      </c>
      <c r="I178" s="121">
        <f t="shared" si="24"/>
        <v>0</v>
      </c>
      <c r="J178" s="121">
        <f t="shared" si="25"/>
        <v>0</v>
      </c>
      <c r="K178" s="121">
        <f t="shared" si="26"/>
        <v>0</v>
      </c>
      <c r="L178" s="121">
        <f t="shared" si="26"/>
        <v>0</v>
      </c>
      <c r="M178" s="7"/>
      <c r="N178" s="6"/>
      <c r="O178" s="3"/>
      <c r="P178" s="3"/>
      <c r="V178" s="3"/>
    </row>
    <row r="179" spans="1:22" ht="12.75">
      <c r="A179" s="6"/>
      <c r="B179" s="46"/>
      <c r="C179" s="2" t="s">
        <v>18</v>
      </c>
      <c r="D179" s="2">
        <v>1</v>
      </c>
      <c r="E179" s="121">
        <f t="shared" si="21"/>
        <v>11.637929579915786</v>
      </c>
      <c r="F179" s="121">
        <f t="shared" si="21"/>
        <v>1.7138647504380433</v>
      </c>
      <c r="G179" s="121">
        <f t="shared" si="22"/>
        <v>249.24707474326112</v>
      </c>
      <c r="H179" s="121">
        <f t="shared" si="23"/>
        <v>11.507948439909406</v>
      </c>
      <c r="I179" s="121">
        <f t="shared" si="24"/>
        <v>105.06840750443804</v>
      </c>
      <c r="J179" s="121">
        <f t="shared" si="25"/>
        <v>38.673173243171036</v>
      </c>
      <c r="K179" s="121">
        <f t="shared" si="26"/>
        <v>396.33965192351116</v>
      </c>
      <c r="L179" s="121">
        <f t="shared" si="26"/>
        <v>40.51133150074247</v>
      </c>
      <c r="M179" s="7"/>
      <c r="N179" s="6"/>
      <c r="O179" s="3"/>
      <c r="P179" s="3"/>
      <c r="V179" s="3"/>
    </row>
    <row r="180" spans="1:22" ht="12.75">
      <c r="A180" s="6"/>
      <c r="B180" s="46"/>
      <c r="C180" s="2"/>
      <c r="D180" s="2" t="s">
        <v>30</v>
      </c>
      <c r="E180" s="121">
        <f t="shared" si="21"/>
        <v>4.2881986841822295</v>
      </c>
      <c r="F180" s="121">
        <f t="shared" si="21"/>
        <v>2.165964983000698</v>
      </c>
      <c r="G180" s="121">
        <f t="shared" si="22"/>
        <v>15.499605893918888</v>
      </c>
      <c r="H180" s="121">
        <f t="shared" si="23"/>
        <v>0.39916574540094985</v>
      </c>
      <c r="I180" s="121">
        <f t="shared" si="24"/>
        <v>0.598748618101425</v>
      </c>
      <c r="J180" s="121">
        <f t="shared" si="25"/>
        <v>0.39916574540094985</v>
      </c>
      <c r="K180" s="121">
        <f t="shared" si="26"/>
        <v>17.563292797641797</v>
      </c>
      <c r="L180" s="121">
        <f t="shared" si="26"/>
        <v>1.1974972362028495</v>
      </c>
      <c r="M180" s="6"/>
      <c r="N180" s="6"/>
      <c r="O180" s="3"/>
      <c r="P180" s="3"/>
      <c r="V180" s="3"/>
    </row>
    <row r="181" spans="1:27" ht="12.75">
      <c r="A181" s="3"/>
      <c r="B181" s="13" t="s">
        <v>7</v>
      </c>
      <c r="C181" s="2"/>
      <c r="D181" s="2">
        <v>1</v>
      </c>
      <c r="E181" s="121">
        <f aca="true" t="shared" si="27" ref="E181:F183">L157*E206</f>
        <v>0</v>
      </c>
      <c r="F181" s="121">
        <f t="shared" si="27"/>
        <v>0</v>
      </c>
      <c r="G181" s="121">
        <f t="shared" si="22"/>
        <v>0</v>
      </c>
      <c r="H181" s="121">
        <f t="shared" si="23"/>
        <v>0</v>
      </c>
      <c r="I181" s="121">
        <f t="shared" si="24"/>
        <v>0</v>
      </c>
      <c r="J181" s="121">
        <f t="shared" si="25"/>
        <v>0</v>
      </c>
      <c r="K181" s="121">
        <f t="shared" si="26"/>
        <v>0</v>
      </c>
      <c r="L181" s="121">
        <f t="shared" si="26"/>
        <v>0</v>
      </c>
      <c r="M181" s="3"/>
      <c r="N181" s="3"/>
      <c r="O181" s="3"/>
      <c r="P181" s="3"/>
      <c r="V181" s="3"/>
      <c r="W181" s="135"/>
      <c r="X181" s="135"/>
      <c r="Y181" s="75"/>
      <c r="Z181" s="75"/>
      <c r="AA181" s="75"/>
    </row>
    <row r="182" spans="1:27" ht="12.75">
      <c r="A182" s="3"/>
      <c r="B182" s="13"/>
      <c r="C182" s="2"/>
      <c r="D182" s="2" t="s">
        <v>30</v>
      </c>
      <c r="E182" s="121">
        <f t="shared" si="27"/>
        <v>0</v>
      </c>
      <c r="F182" s="121">
        <f t="shared" si="27"/>
        <v>0</v>
      </c>
      <c r="G182" s="121">
        <f t="shared" si="22"/>
        <v>0</v>
      </c>
      <c r="H182" s="121">
        <f t="shared" si="23"/>
        <v>0</v>
      </c>
      <c r="I182" s="121">
        <f t="shared" si="24"/>
        <v>0</v>
      </c>
      <c r="J182" s="121">
        <f t="shared" si="25"/>
        <v>0</v>
      </c>
      <c r="K182" s="121">
        <f t="shared" si="26"/>
        <v>0</v>
      </c>
      <c r="L182" s="121">
        <f t="shared" si="26"/>
        <v>0</v>
      </c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135"/>
      <c r="X182" s="135"/>
      <c r="Y182" s="75"/>
      <c r="Z182" s="75"/>
      <c r="AA182" s="75"/>
    </row>
    <row r="183" spans="1:27" ht="12.75">
      <c r="A183" s="3"/>
      <c r="B183" s="13" t="s">
        <v>21</v>
      </c>
      <c r="C183" s="2"/>
      <c r="D183" s="46"/>
      <c r="E183" s="121">
        <f t="shared" si="27"/>
        <v>0</v>
      </c>
      <c r="F183" s="121">
        <f t="shared" si="27"/>
        <v>0</v>
      </c>
      <c r="G183" s="121">
        <f t="shared" si="22"/>
        <v>0</v>
      </c>
      <c r="H183" s="121">
        <f t="shared" si="23"/>
        <v>0</v>
      </c>
      <c r="I183" s="121">
        <f t="shared" si="24"/>
        <v>0</v>
      </c>
      <c r="J183" s="121">
        <f t="shared" si="25"/>
        <v>0</v>
      </c>
      <c r="K183" s="121">
        <f t="shared" si="26"/>
        <v>0</v>
      </c>
      <c r="L183" s="121">
        <f t="shared" si="26"/>
        <v>0</v>
      </c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140"/>
      <c r="X183" s="140"/>
      <c r="Y183" s="75"/>
      <c r="Z183" s="75"/>
      <c r="AA183" s="75"/>
    </row>
    <row r="184" spans="1:27" ht="12.75">
      <c r="A184" s="3"/>
      <c r="B184" s="13"/>
      <c r="C184" s="2" t="s">
        <v>23</v>
      </c>
      <c r="D184" s="2">
        <v>1</v>
      </c>
      <c r="E184" s="121">
        <f aca="true" t="shared" si="28" ref="E184:F187">L160*E209*0.11</f>
        <v>24.032429717605044</v>
      </c>
      <c r="F184" s="121">
        <f t="shared" si="28"/>
        <v>7.677729278785727</v>
      </c>
      <c r="G184" s="121">
        <f t="shared" si="22"/>
        <v>0</v>
      </c>
      <c r="H184" s="121">
        <f t="shared" si="23"/>
        <v>0</v>
      </c>
      <c r="I184" s="121">
        <f t="shared" si="24"/>
        <v>6.748309617051408</v>
      </c>
      <c r="J184" s="121">
        <f t="shared" si="25"/>
        <v>9.500710056365635</v>
      </c>
      <c r="K184" s="121">
        <f t="shared" si="26"/>
        <v>1.1373555534356306</v>
      </c>
      <c r="L184" s="121">
        <f t="shared" si="26"/>
        <v>1.9676251074436413</v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140"/>
      <c r="X184" s="140"/>
      <c r="Y184" s="75"/>
      <c r="Z184" s="75"/>
      <c r="AA184" s="75"/>
    </row>
    <row r="185" spans="1:27" ht="12.75">
      <c r="A185" s="3"/>
      <c r="B185" s="13"/>
      <c r="C185" s="2"/>
      <c r="D185" s="2" t="s">
        <v>30</v>
      </c>
      <c r="E185" s="121">
        <f t="shared" si="28"/>
        <v>19.58542470332792</v>
      </c>
      <c r="F185" s="121">
        <f t="shared" si="28"/>
        <v>5.547755840757282</v>
      </c>
      <c r="G185" s="121">
        <f t="shared" si="22"/>
        <v>0</v>
      </c>
      <c r="H185" s="121">
        <f t="shared" si="23"/>
        <v>0</v>
      </c>
      <c r="I185" s="121">
        <f t="shared" si="24"/>
        <v>72.30927490225926</v>
      </c>
      <c r="J185" s="121">
        <f t="shared" si="25"/>
        <v>1.516474071247509</v>
      </c>
      <c r="K185" s="121">
        <f t="shared" si="26"/>
        <v>0.7582370356237537</v>
      </c>
      <c r="L185" s="121">
        <f t="shared" si="26"/>
        <v>1.7666922930033477</v>
      </c>
      <c r="M185" s="3"/>
      <c r="N185" s="3"/>
      <c r="P185" s="3"/>
      <c r="Q185" s="3"/>
      <c r="R185" s="3"/>
      <c r="S185" s="3"/>
      <c r="T185" s="3"/>
      <c r="U185" s="3"/>
      <c r="V185" s="3"/>
      <c r="W185" s="140"/>
      <c r="X185" s="140"/>
      <c r="Y185" s="75"/>
      <c r="Z185" s="75"/>
      <c r="AA185" s="75"/>
    </row>
    <row r="186" spans="1:27" ht="12.75">
      <c r="A186" s="3"/>
      <c r="B186" s="46"/>
      <c r="C186" s="46" t="s">
        <v>24</v>
      </c>
      <c r="D186" s="2">
        <v>1</v>
      </c>
      <c r="E186" s="121">
        <f t="shared" si="28"/>
        <v>0</v>
      </c>
      <c r="F186" s="121">
        <f t="shared" si="28"/>
        <v>0</v>
      </c>
      <c r="G186" s="121">
        <f t="shared" si="22"/>
        <v>0</v>
      </c>
      <c r="H186" s="121">
        <f t="shared" si="23"/>
        <v>0</v>
      </c>
      <c r="I186" s="121">
        <f t="shared" si="24"/>
        <v>0</v>
      </c>
      <c r="J186" s="121">
        <f t="shared" si="25"/>
        <v>0</v>
      </c>
      <c r="K186" s="121">
        <f t="shared" si="26"/>
        <v>0</v>
      </c>
      <c r="L186" s="121">
        <f t="shared" si="26"/>
        <v>0</v>
      </c>
      <c r="M186" s="3"/>
      <c r="N186" s="3"/>
      <c r="Q186" s="3"/>
      <c r="R186" s="3"/>
      <c r="S186" s="3"/>
      <c r="T186" s="3"/>
      <c r="U186" s="3"/>
      <c r="V186" s="3"/>
      <c r="W186" s="140"/>
      <c r="X186" s="140"/>
      <c r="Y186" s="75"/>
      <c r="Z186" s="75"/>
      <c r="AA186" s="75"/>
    </row>
    <row r="187" spans="1:27" ht="12.75">
      <c r="A187" s="3"/>
      <c r="B187" s="46"/>
      <c r="C187" s="46"/>
      <c r="D187" s="2" t="s">
        <v>30</v>
      </c>
      <c r="E187" s="121">
        <f t="shared" si="28"/>
        <v>10.588824913584546</v>
      </c>
      <c r="F187" s="121">
        <f t="shared" si="28"/>
        <v>1.35351226638131</v>
      </c>
      <c r="G187" s="121">
        <f t="shared" si="22"/>
        <v>0</v>
      </c>
      <c r="H187" s="121">
        <f t="shared" si="23"/>
        <v>0</v>
      </c>
      <c r="I187" s="121">
        <f t="shared" si="24"/>
        <v>12.814691131472</v>
      </c>
      <c r="J187" s="121">
        <f t="shared" si="25"/>
        <v>4.651827454090628</v>
      </c>
      <c r="K187" s="121">
        <f t="shared" si="26"/>
        <v>0.916179485875535</v>
      </c>
      <c r="L187" s="121">
        <f t="shared" si="26"/>
        <v>0</v>
      </c>
      <c r="M187" s="3"/>
      <c r="N187" s="3"/>
      <c r="Q187" s="3"/>
      <c r="R187" s="3"/>
      <c r="S187" s="3"/>
      <c r="T187" s="3"/>
      <c r="U187" s="3"/>
      <c r="V187" s="3"/>
      <c r="W187" s="140"/>
      <c r="X187" s="140"/>
      <c r="Y187" s="75"/>
      <c r="Z187" s="75"/>
      <c r="AA187" s="75"/>
    </row>
    <row r="188" spans="1:27" ht="12.75">
      <c r="A188" s="3"/>
      <c r="B188" s="46"/>
      <c r="C188" s="46" t="s">
        <v>6</v>
      </c>
      <c r="D188" s="2">
        <v>1</v>
      </c>
      <c r="E188" s="121">
        <f>L164*E213*0.09</f>
        <v>0.16045638206139978</v>
      </c>
      <c r="F188" s="121">
        <f>M164*F213*0.09</f>
        <v>0.012340302142143638</v>
      </c>
      <c r="G188" s="121">
        <f t="shared" si="22"/>
        <v>0</v>
      </c>
      <c r="H188" s="121">
        <f t="shared" si="23"/>
        <v>0</v>
      </c>
      <c r="I188" s="121">
        <f t="shared" si="24"/>
        <v>3.2698689717229046</v>
      </c>
      <c r="J188" s="121">
        <f t="shared" si="25"/>
        <v>1.8457951952529308</v>
      </c>
      <c r="K188" s="121">
        <f t="shared" si="26"/>
        <v>405.94048105400344</v>
      </c>
      <c r="L188" s="121">
        <f t="shared" si="26"/>
        <v>207.963666601577</v>
      </c>
      <c r="M188" s="3"/>
      <c r="N188" s="3"/>
      <c r="Q188" s="3"/>
      <c r="R188" s="3"/>
      <c r="S188" s="3"/>
      <c r="T188" s="3"/>
      <c r="U188" s="3"/>
      <c r="V188" s="3"/>
      <c r="W188" s="140"/>
      <c r="X188" s="140"/>
      <c r="Y188" s="75"/>
      <c r="Z188" s="75"/>
      <c r="AA188" s="75"/>
    </row>
    <row r="189" spans="1:27" ht="12.75">
      <c r="A189" s="3"/>
      <c r="B189" s="46"/>
      <c r="C189" s="46"/>
      <c r="D189" s="2" t="s">
        <v>30</v>
      </c>
      <c r="E189" s="121">
        <f>L165*E214*0.09</f>
        <v>0.6180118365126183</v>
      </c>
      <c r="F189" s="121">
        <f>M165*F214*0.09</f>
        <v>0.12355759148927757</v>
      </c>
      <c r="G189" s="121">
        <f t="shared" si="22"/>
        <v>0</v>
      </c>
      <c r="H189" s="121">
        <f t="shared" si="23"/>
        <v>0</v>
      </c>
      <c r="I189" s="121">
        <f t="shared" si="24"/>
        <v>1494.5257010252085</v>
      </c>
      <c r="J189" s="121">
        <f t="shared" si="25"/>
        <v>29.416596936266174</v>
      </c>
      <c r="K189" s="121">
        <f t="shared" si="26"/>
        <v>261.2839225068302</v>
      </c>
      <c r="L189" s="121">
        <f t="shared" si="26"/>
        <v>0</v>
      </c>
      <c r="M189" s="3"/>
      <c r="N189" s="3"/>
      <c r="Q189" s="3"/>
      <c r="R189" s="3"/>
      <c r="S189" s="3"/>
      <c r="T189" s="3"/>
      <c r="U189" s="3"/>
      <c r="V189" s="3"/>
      <c r="W189" s="140"/>
      <c r="X189" s="140"/>
      <c r="Y189" s="75"/>
      <c r="Z189" s="75"/>
      <c r="AA189" s="75"/>
    </row>
    <row r="190" spans="1:27" ht="12.75">
      <c r="A190" s="3"/>
      <c r="B190" s="46"/>
      <c r="C190" s="46" t="s">
        <v>25</v>
      </c>
      <c r="D190" s="2">
        <v>1</v>
      </c>
      <c r="E190" s="121">
        <f>L166*H190</f>
        <v>0</v>
      </c>
      <c r="F190" s="121">
        <f>M166*I190</f>
        <v>0</v>
      </c>
      <c r="G190" s="121">
        <f>L166*J190</f>
        <v>0</v>
      </c>
      <c r="H190" s="121">
        <f>M166*K190</f>
        <v>0</v>
      </c>
      <c r="I190" s="121">
        <f>L166*L190</f>
        <v>0</v>
      </c>
      <c r="J190" s="121">
        <f>M166*V175</f>
        <v>0</v>
      </c>
      <c r="K190" s="121">
        <f>L166*AC175</f>
        <v>0</v>
      </c>
      <c r="L190" s="121">
        <f>M166*AD175</f>
        <v>0</v>
      </c>
      <c r="M190" s="3"/>
      <c r="N190" s="3"/>
      <c r="W190" s="140"/>
      <c r="X190" s="140"/>
      <c r="Y190" s="75"/>
      <c r="Z190" s="75"/>
      <c r="AA190" s="75"/>
    </row>
    <row r="191" spans="1:27" ht="12.75">
      <c r="A191" s="3"/>
      <c r="B191" s="43"/>
      <c r="C191" s="43"/>
      <c r="D191" s="67" t="s">
        <v>30</v>
      </c>
      <c r="E191" s="121">
        <f>L167*H191</f>
        <v>0</v>
      </c>
      <c r="F191" s="121">
        <f>M167*I191</f>
        <v>0</v>
      </c>
      <c r="G191" s="121">
        <f>L167*J191</f>
        <v>0</v>
      </c>
      <c r="H191" s="121">
        <f>M167*K191</f>
        <v>0</v>
      </c>
      <c r="I191" s="121">
        <f>L167*L191</f>
        <v>0</v>
      </c>
      <c r="J191" s="121">
        <f>M167*V176</f>
        <v>0</v>
      </c>
      <c r="K191" s="121">
        <f>L167*AC176</f>
        <v>0</v>
      </c>
      <c r="L191" s="121">
        <f>M167*AD176</f>
        <v>0</v>
      </c>
      <c r="M191" s="3"/>
      <c r="N191" s="3"/>
      <c r="W191" s="140"/>
      <c r="X191" s="140"/>
      <c r="Y191" s="75"/>
      <c r="Z191" s="75"/>
      <c r="AA191" s="75"/>
    </row>
    <row r="192" spans="1:27" ht="12.75">
      <c r="A192" s="3"/>
      <c r="B192" s="39" t="s">
        <v>4</v>
      </c>
      <c r="C192" s="40"/>
      <c r="D192" s="26"/>
      <c r="E192" s="130">
        <f aca="true" t="shared" si="29" ref="E192:L192">SUM(E176:E191)</f>
        <v>78.63109079027674</v>
      </c>
      <c r="F192" s="130">
        <f t="shared" si="29"/>
        <v>18.828603553240534</v>
      </c>
      <c r="G192" s="130">
        <f t="shared" si="29"/>
        <v>343.08828891609215</v>
      </c>
      <c r="H192" s="130">
        <f t="shared" si="29"/>
        <v>18.62765206287374</v>
      </c>
      <c r="I192" s="130">
        <f t="shared" si="29"/>
        <v>1852.860819156329</v>
      </c>
      <c r="J192" s="130">
        <f t="shared" si="29"/>
        <v>123.30982198422775</v>
      </c>
      <c r="K192" s="130">
        <f t="shared" si="29"/>
        <v>1806.7458542218046</v>
      </c>
      <c r="L192" s="130">
        <f t="shared" si="29"/>
        <v>277.4455483958117</v>
      </c>
      <c r="M192" s="3"/>
      <c r="N192" s="3"/>
      <c r="W192" s="140"/>
      <c r="X192" s="140"/>
      <c r="Y192" s="75"/>
      <c r="Z192" s="75"/>
      <c r="AA192" s="75"/>
    </row>
    <row r="193" spans="1:27" ht="12.75">
      <c r="A193" s="3"/>
      <c r="B193" s="32" t="s">
        <v>64</v>
      </c>
      <c r="C193" s="160" t="s">
        <v>87</v>
      </c>
      <c r="D193" s="133"/>
      <c r="E193" s="133"/>
      <c r="F193" s="8"/>
      <c r="G193" s="133"/>
      <c r="H193" s="8"/>
      <c r="I193" s="133"/>
      <c r="J193" s="8"/>
      <c r="K193" s="133"/>
      <c r="L193" s="8"/>
      <c r="M193" s="3"/>
      <c r="N193" s="3"/>
      <c r="W193" s="140"/>
      <c r="X193" s="140"/>
      <c r="Y193" s="75"/>
      <c r="Z193" s="75"/>
      <c r="AA193" s="75"/>
    </row>
    <row r="194" spans="1:27" ht="12.75">
      <c r="A194" s="3"/>
      <c r="B194" s="13"/>
      <c r="C194" s="2"/>
      <c r="D194" s="71">
        <v>1</v>
      </c>
      <c r="E194" s="146"/>
      <c r="F194" s="9"/>
      <c r="G194" s="146"/>
      <c r="H194" s="9"/>
      <c r="I194" s="146"/>
      <c r="J194" s="9"/>
      <c r="K194" s="146"/>
      <c r="L194" s="9"/>
      <c r="M194" s="3"/>
      <c r="N194" s="3"/>
      <c r="W194" s="140"/>
      <c r="X194" s="140"/>
      <c r="Y194" s="75"/>
      <c r="Z194" s="75"/>
      <c r="AA194" s="75"/>
    </row>
    <row r="195" spans="1:27" ht="12.75">
      <c r="A195" s="3"/>
      <c r="B195" s="14"/>
      <c r="C195" s="67"/>
      <c r="D195" s="113" t="s">
        <v>30</v>
      </c>
      <c r="E195" s="146"/>
      <c r="F195" s="9"/>
      <c r="G195" s="146"/>
      <c r="H195" s="9"/>
      <c r="I195" s="146"/>
      <c r="J195" s="9"/>
      <c r="K195" s="146"/>
      <c r="L195" s="9"/>
      <c r="M195" s="3"/>
      <c r="N195" s="3"/>
      <c r="W195" s="140"/>
      <c r="X195" s="140"/>
      <c r="Y195" s="75"/>
      <c r="Z195" s="75"/>
      <c r="AA195" s="75"/>
    </row>
    <row r="196" spans="1:27" ht="12.75">
      <c r="A196" s="3"/>
      <c r="B196" s="3"/>
      <c r="C196" s="3"/>
      <c r="D196" s="3"/>
      <c r="E196" s="24" t="s">
        <v>68</v>
      </c>
      <c r="F196" s="134">
        <f>SUM(E192:F192)</f>
        <v>97.45969434351727</v>
      </c>
      <c r="G196" s="24" t="s">
        <v>72</v>
      </c>
      <c r="H196" s="134">
        <f>SUM(G192:H192)</f>
        <v>361.7159409789659</v>
      </c>
      <c r="I196" s="24" t="s">
        <v>76</v>
      </c>
      <c r="J196" s="134">
        <f>SUM(I192:J192)</f>
        <v>1976.1706411405567</v>
      </c>
      <c r="K196" s="24" t="s">
        <v>81</v>
      </c>
      <c r="L196" s="134">
        <f>SUM(K192:L192)</f>
        <v>2084.1914026176164</v>
      </c>
      <c r="M196" s="3"/>
      <c r="N196" s="3"/>
      <c r="W196" s="140"/>
      <c r="X196" s="140"/>
      <c r="Y196" s="75"/>
      <c r="Z196" s="75"/>
      <c r="AA196" s="75"/>
    </row>
    <row r="197" spans="1:27" ht="12.75">
      <c r="A197" s="3"/>
      <c r="B197" s="3"/>
      <c r="C197" s="64" t="s">
        <v>86</v>
      </c>
      <c r="D197" s="3"/>
      <c r="E197" s="132"/>
      <c r="F197" s="132"/>
      <c r="G197" s="132"/>
      <c r="H197" s="132"/>
      <c r="I197" s="132"/>
      <c r="J197" s="132"/>
      <c r="K197" s="132"/>
      <c r="L197" s="132"/>
      <c r="M197" s="3"/>
      <c r="N197" s="3"/>
      <c r="W197" s="140"/>
      <c r="X197" s="140"/>
      <c r="Y197" s="75"/>
      <c r="Z197" s="75"/>
      <c r="AA197" s="75"/>
    </row>
    <row r="198" spans="1:27" ht="12.75">
      <c r="A198" s="3"/>
      <c r="B198" s="3"/>
      <c r="C198" s="3"/>
      <c r="D198" s="3"/>
      <c r="E198" s="132"/>
      <c r="F198" s="132"/>
      <c r="G198" s="132"/>
      <c r="H198" s="132"/>
      <c r="I198" s="132"/>
      <c r="J198" s="132"/>
      <c r="K198" s="132"/>
      <c r="L198" s="132"/>
      <c r="M198" s="3"/>
      <c r="N198" s="3"/>
      <c r="W198" s="140"/>
      <c r="X198" s="140"/>
      <c r="Y198" s="75"/>
      <c r="Z198" s="75"/>
      <c r="AA198" s="75"/>
    </row>
    <row r="199" spans="1:27" ht="12.75">
      <c r="A199" s="3"/>
      <c r="B199" s="12" t="s">
        <v>1</v>
      </c>
      <c r="C199" s="12" t="s">
        <v>16</v>
      </c>
      <c r="D199" s="133"/>
      <c r="E199" s="32" t="s">
        <v>66</v>
      </c>
      <c r="F199" s="32" t="s">
        <v>67</v>
      </c>
      <c r="G199" s="32" t="s">
        <v>70</v>
      </c>
      <c r="H199" s="32" t="s">
        <v>71</v>
      </c>
      <c r="I199" s="32" t="s">
        <v>74</v>
      </c>
      <c r="J199" s="32" t="s">
        <v>75</v>
      </c>
      <c r="K199" s="32" t="s">
        <v>79</v>
      </c>
      <c r="L199" s="32" t="s">
        <v>80</v>
      </c>
      <c r="M199" s="3"/>
      <c r="N199" s="3"/>
      <c r="W199" s="138"/>
      <c r="X199" s="138"/>
      <c r="Y199" s="75"/>
      <c r="Z199" s="75"/>
      <c r="AA199" s="75"/>
    </row>
    <row r="200" spans="1:27" ht="12.75">
      <c r="A200" s="3"/>
      <c r="B200" s="2"/>
      <c r="C200" s="67" t="s">
        <v>1</v>
      </c>
      <c r="D200" s="113" t="s">
        <v>53</v>
      </c>
      <c r="E200" s="14" t="s">
        <v>90</v>
      </c>
      <c r="F200" s="14" t="s">
        <v>90</v>
      </c>
      <c r="G200" s="14" t="s">
        <v>90</v>
      </c>
      <c r="H200" s="14" t="s">
        <v>90</v>
      </c>
      <c r="I200" s="14" t="s">
        <v>90</v>
      </c>
      <c r="J200" s="14" t="s">
        <v>90</v>
      </c>
      <c r="K200" s="14" t="s">
        <v>90</v>
      </c>
      <c r="L200" s="14" t="s">
        <v>90</v>
      </c>
      <c r="M200" s="3"/>
      <c r="N200" s="3"/>
      <c r="W200" s="75"/>
      <c r="X200" s="139"/>
      <c r="Y200" s="75"/>
      <c r="Z200" s="75"/>
      <c r="AA200" s="75"/>
    </row>
    <row r="201" spans="1:14" ht="12.75">
      <c r="A201" s="3"/>
      <c r="B201" s="32" t="s">
        <v>5</v>
      </c>
      <c r="C201" s="12"/>
      <c r="D201" s="42"/>
      <c r="E201" s="119"/>
      <c r="F201" s="119"/>
      <c r="G201" s="119"/>
      <c r="H201" s="119"/>
      <c r="I201" s="119"/>
      <c r="J201" s="119"/>
      <c r="K201" s="119"/>
      <c r="L201" s="119"/>
      <c r="M201" s="3"/>
      <c r="N201" s="3"/>
    </row>
    <row r="202" spans="1:14" ht="12.75">
      <c r="A202" s="3"/>
      <c r="B202" s="13"/>
      <c r="C202" s="2" t="s">
        <v>17</v>
      </c>
      <c r="D202" s="2">
        <v>1</v>
      </c>
      <c r="E202" s="168">
        <v>0.002853030727936767</v>
      </c>
      <c r="F202" s="168">
        <v>0.0006879075341473152</v>
      </c>
      <c r="G202" s="168">
        <v>0.0191089126971891</v>
      </c>
      <c r="H202" s="168">
        <v>0.01304630898952404</v>
      </c>
      <c r="I202" s="168">
        <v>0.038423350734224516</v>
      </c>
      <c r="J202" s="168">
        <v>0.0724207863080689</v>
      </c>
      <c r="K202" s="168">
        <v>0.17630542795586637</v>
      </c>
      <c r="L202" s="168">
        <v>0.04666542750152032</v>
      </c>
      <c r="M202" s="3"/>
      <c r="N202" s="3"/>
    </row>
    <row r="203" spans="1:14" ht="12.75">
      <c r="A203" s="3"/>
      <c r="B203" s="13"/>
      <c r="C203" s="2"/>
      <c r="D203" s="2" t="s">
        <v>30</v>
      </c>
      <c r="E203" s="168">
        <v>0</v>
      </c>
      <c r="F203" s="168"/>
      <c r="G203" s="168">
        <v>0</v>
      </c>
      <c r="H203" s="168">
        <v>0</v>
      </c>
      <c r="I203" s="168">
        <v>0</v>
      </c>
      <c r="J203" s="168">
        <v>0</v>
      </c>
      <c r="K203" s="168">
        <v>0</v>
      </c>
      <c r="L203" s="168">
        <v>0</v>
      </c>
      <c r="M203" s="3"/>
      <c r="N203" s="3"/>
    </row>
    <row r="204" spans="1:14" ht="12.75">
      <c r="A204" s="3"/>
      <c r="B204" s="46"/>
      <c r="C204" s="2" t="s">
        <v>18</v>
      </c>
      <c r="D204" s="2">
        <v>1</v>
      </c>
      <c r="E204" s="168">
        <v>0.004811425182582384</v>
      </c>
      <c r="F204" s="168">
        <v>0.00421352160709332</v>
      </c>
      <c r="G204" s="168">
        <v>0.06800988139291034</v>
      </c>
      <c r="H204" s="168">
        <v>0.01867284626691658</v>
      </c>
      <c r="I204" s="168">
        <v>0.028669102495502804</v>
      </c>
      <c r="J204" s="168">
        <v>0.06275125600312903</v>
      </c>
      <c r="K204" s="168">
        <v>0.10814575355153347</v>
      </c>
      <c r="L204" s="168">
        <v>0.06573385943910383</v>
      </c>
      <c r="M204" s="3"/>
      <c r="N204" s="3"/>
    </row>
    <row r="205" spans="1:14" ht="12.75">
      <c r="A205" s="3"/>
      <c r="B205" s="46"/>
      <c r="C205" s="2"/>
      <c r="D205" s="2" t="s">
        <v>30</v>
      </c>
      <c r="E205" s="168">
        <v>0.023117477140083977</v>
      </c>
      <c r="F205" s="168">
        <v>0.06232231419336295</v>
      </c>
      <c r="G205" s="168">
        <v>0.05514804594481278</v>
      </c>
      <c r="H205" s="168">
        <v>0.007580351441011553</v>
      </c>
      <c r="I205" s="168">
        <v>0.002130364896142652</v>
      </c>
      <c r="J205" s="168">
        <v>0.007580351441011553</v>
      </c>
      <c r="K205" s="168">
        <v>0.062490703620184454</v>
      </c>
      <c r="L205" s="168">
        <v>0.022741054323034658</v>
      </c>
      <c r="M205" s="3"/>
      <c r="N205" s="3"/>
    </row>
    <row r="206" spans="1:14" ht="12.75">
      <c r="A206" s="3"/>
      <c r="B206" s="13" t="s">
        <v>7</v>
      </c>
      <c r="C206" s="2"/>
      <c r="D206" s="2">
        <v>1</v>
      </c>
      <c r="E206" s="168"/>
      <c r="F206" s="168"/>
      <c r="G206" s="168"/>
      <c r="H206" s="168"/>
      <c r="I206" s="168"/>
      <c r="J206" s="168"/>
      <c r="K206" s="168"/>
      <c r="L206" s="168"/>
      <c r="M206" s="3"/>
      <c r="N206" s="3"/>
    </row>
    <row r="207" spans="1:14" ht="12.75">
      <c r="A207" s="3"/>
      <c r="B207" s="13"/>
      <c r="C207" s="2"/>
      <c r="D207" s="2" t="s">
        <v>30</v>
      </c>
      <c r="E207" s="168"/>
      <c r="F207" s="168"/>
      <c r="G207" s="168"/>
      <c r="H207" s="168"/>
      <c r="I207" s="168"/>
      <c r="J207" s="168"/>
      <c r="K207" s="168"/>
      <c r="L207" s="168"/>
      <c r="M207" s="3"/>
      <c r="N207" s="3"/>
    </row>
    <row r="208" spans="1:14" ht="12.75">
      <c r="A208" s="3"/>
      <c r="B208" s="13" t="s">
        <v>21</v>
      </c>
      <c r="C208" s="2"/>
      <c r="D208" s="46"/>
      <c r="E208" s="168"/>
      <c r="F208" s="168"/>
      <c r="G208" s="168"/>
      <c r="H208" s="168"/>
      <c r="I208" s="168"/>
      <c r="J208" s="168"/>
      <c r="K208" s="168"/>
      <c r="L208" s="168"/>
      <c r="M208" s="3"/>
      <c r="N208" s="3"/>
    </row>
    <row r="209" spans="1:14" ht="12.75">
      <c r="A209" s="3"/>
      <c r="B209" s="13"/>
      <c r="C209" s="2" t="s">
        <v>23</v>
      </c>
      <c r="D209" s="2">
        <v>1</v>
      </c>
      <c r="E209" s="168">
        <v>0.04682704190683237</v>
      </c>
      <c r="F209" s="168">
        <v>0.055315947168175894</v>
      </c>
      <c r="G209" s="168">
        <v>0</v>
      </c>
      <c r="H209" s="168">
        <v>0</v>
      </c>
      <c r="I209" s="168">
        <v>0.0014463943889414662</v>
      </c>
      <c r="J209" s="168">
        <v>0.007529502957198766</v>
      </c>
      <c r="K209" s="168">
        <v>0.00024377433521485385</v>
      </c>
      <c r="L209" s="168">
        <v>0.0015593822964030963</v>
      </c>
      <c r="M209" s="3"/>
      <c r="N209" s="3"/>
    </row>
    <row r="210" spans="1:14" ht="12.75">
      <c r="A210" s="3"/>
      <c r="B210" s="13"/>
      <c r="C210" s="2"/>
      <c r="D210" s="2" t="s">
        <v>30</v>
      </c>
      <c r="E210" s="168">
        <v>0.08939389900897327</v>
      </c>
      <c r="F210" s="168">
        <v>0.5419707009941612</v>
      </c>
      <c r="G210" s="168">
        <v>0</v>
      </c>
      <c r="H210" s="168">
        <v>0</v>
      </c>
      <c r="I210" s="168">
        <v>0.03630459347975705</v>
      </c>
      <c r="J210" s="168">
        <v>0.016296192423158662</v>
      </c>
      <c r="K210" s="168">
        <v>0.00038069096083214024</v>
      </c>
      <c r="L210" s="168">
        <v>0.018985064172979838</v>
      </c>
      <c r="M210" s="3"/>
      <c r="N210" s="3"/>
    </row>
    <row r="211" spans="1:14" ht="12.75">
      <c r="A211" s="3"/>
      <c r="B211" s="46"/>
      <c r="C211" s="46" t="s">
        <v>24</v>
      </c>
      <c r="D211" s="2">
        <v>1</v>
      </c>
      <c r="E211" s="168"/>
      <c r="F211" s="168"/>
      <c r="G211" s="168">
        <v>0</v>
      </c>
      <c r="H211" s="168">
        <v>0</v>
      </c>
      <c r="I211" s="168">
        <v>0</v>
      </c>
      <c r="J211" s="168">
        <v>0</v>
      </c>
      <c r="K211" s="168">
        <v>0</v>
      </c>
      <c r="L211" s="168">
        <v>0</v>
      </c>
      <c r="M211" s="3"/>
      <c r="N211" s="3"/>
    </row>
    <row r="212" spans="1:14" ht="12.75">
      <c r="A212" s="3"/>
      <c r="B212" s="46"/>
      <c r="C212" s="46"/>
      <c r="D212" s="2" t="s">
        <v>30</v>
      </c>
      <c r="E212" s="168">
        <v>3.2535601345640064</v>
      </c>
      <c r="F212" s="168">
        <v>26.80304376376084</v>
      </c>
      <c r="G212" s="168">
        <v>0</v>
      </c>
      <c r="H212" s="168">
        <v>0</v>
      </c>
      <c r="I212" s="168">
        <v>0.4331236506090601</v>
      </c>
      <c r="J212" s="168">
        <v>10.133003721014129</v>
      </c>
      <c r="K212" s="168">
        <v>0.030965943655168044</v>
      </c>
      <c r="L212" s="168">
        <v>0</v>
      </c>
      <c r="M212" s="3"/>
      <c r="N212" s="3"/>
    </row>
    <row r="213" spans="1:14" ht="12.75">
      <c r="A213" s="3"/>
      <c r="B213" s="46"/>
      <c r="C213" s="46" t="s">
        <v>6</v>
      </c>
      <c r="D213" s="2">
        <v>1</v>
      </c>
      <c r="E213" s="168">
        <v>0.0029924189577349206</v>
      </c>
      <c r="F213" s="168">
        <v>0.0018364942197993952</v>
      </c>
      <c r="G213" s="168">
        <v>0</v>
      </c>
      <c r="H213" s="168">
        <v>0</v>
      </c>
      <c r="I213" s="168">
        <v>0.005488305293393517</v>
      </c>
      <c r="J213" s="168">
        <v>0.02472235242843086</v>
      </c>
      <c r="K213" s="168">
        <v>0.6813500205170291</v>
      </c>
      <c r="L213" s="168">
        <v>2.7854396149993006</v>
      </c>
      <c r="M213" s="3"/>
      <c r="N213" s="3"/>
    </row>
    <row r="214" spans="1:14" ht="12.75">
      <c r="A214" s="3"/>
      <c r="B214" s="46"/>
      <c r="C214" s="46"/>
      <c r="D214" s="2" t="s">
        <v>30</v>
      </c>
      <c r="E214" s="168">
        <v>0.0060399353680596485</v>
      </c>
      <c r="F214" s="168">
        <v>0.05395945107757487</v>
      </c>
      <c r="G214" s="168">
        <v>0</v>
      </c>
      <c r="H214" s="168">
        <v>0</v>
      </c>
      <c r="I214" s="168">
        <v>1.3145629737337226</v>
      </c>
      <c r="J214" s="168">
        <v>1.1562001684453738</v>
      </c>
      <c r="K214" s="168">
        <v>0.229821521251709</v>
      </c>
      <c r="L214" s="168">
        <v>0</v>
      </c>
      <c r="M214" s="3"/>
      <c r="N214" s="3"/>
    </row>
    <row r="215" spans="1:14" ht="12.75">
      <c r="A215" s="3"/>
      <c r="B215" s="46"/>
      <c r="C215" s="46" t="s">
        <v>25</v>
      </c>
      <c r="D215" s="2">
        <v>1</v>
      </c>
      <c r="E215" s="164"/>
      <c r="F215" s="164"/>
      <c r="G215" s="164"/>
      <c r="H215" s="164"/>
      <c r="I215" s="164"/>
      <c r="J215" s="164"/>
      <c r="K215" s="164"/>
      <c r="L215" s="164"/>
      <c r="M215" s="3"/>
      <c r="N215" s="3"/>
    </row>
    <row r="216" spans="1:14" ht="12.75">
      <c r="A216" s="3"/>
      <c r="B216" s="43"/>
      <c r="C216" s="43"/>
      <c r="D216" s="67" t="s">
        <v>30</v>
      </c>
      <c r="E216" s="171"/>
      <c r="F216" s="171"/>
      <c r="G216" s="171"/>
      <c r="H216" s="171"/>
      <c r="I216" s="171"/>
      <c r="J216" s="171"/>
      <c r="K216" s="171"/>
      <c r="L216" s="171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</sheetData>
  <printOptions/>
  <pageMargins left="0.75" right="0.75" top="0.73" bottom="0.73" header="0.5" footer="0.5"/>
  <pageSetup fitToHeight="1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9"/>
  <sheetViews>
    <sheetView zoomScale="60" zoomScaleNormal="60" workbookViewId="0" topLeftCell="A64">
      <selection activeCell="B79" sqref="B79"/>
    </sheetView>
  </sheetViews>
  <sheetFormatPr defaultColWidth="9.140625" defaultRowHeight="12.75"/>
  <cols>
    <col min="1" max="1" width="8.421875" style="0" customWidth="1"/>
    <col min="2" max="2" width="11.421875" style="0" customWidth="1"/>
    <col min="3" max="3" width="11.57421875" style="0" customWidth="1"/>
    <col min="4" max="4" width="9.421875" style="0" customWidth="1"/>
    <col min="5" max="5" width="14.7109375" style="0" customWidth="1"/>
    <col min="6" max="6" width="12.28125" style="0" customWidth="1"/>
    <col min="7" max="7" width="14.8515625" style="0" customWidth="1"/>
    <col min="8" max="8" width="13.7109375" style="0" customWidth="1"/>
    <col min="9" max="9" width="15.8515625" style="0" customWidth="1"/>
    <col min="10" max="10" width="13.57421875" style="0" customWidth="1"/>
    <col min="11" max="11" width="14.8515625" style="0" customWidth="1"/>
    <col min="12" max="12" width="13.140625" style="0" customWidth="1"/>
    <col min="13" max="13" width="13.421875" style="0" customWidth="1"/>
    <col min="14" max="14" width="7.00390625" style="0" customWidth="1"/>
    <col min="15" max="15" width="12.8515625" style="0" customWidth="1"/>
    <col min="16" max="16" width="23.00390625" style="0" customWidth="1"/>
    <col min="17" max="17" width="13.140625" style="0" customWidth="1"/>
    <col min="18" max="18" width="25.140625" style="0" customWidth="1"/>
    <col min="19" max="19" width="12.57421875" style="0" customWidth="1"/>
    <col min="20" max="20" width="14.28125" style="0" customWidth="1"/>
    <col min="21" max="21" width="12.8515625" style="0" customWidth="1"/>
  </cols>
  <sheetData>
    <row r="1" spans="1:2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8" t="s">
        <v>27</v>
      </c>
      <c r="B2" s="18" t="s">
        <v>13</v>
      </c>
      <c r="C2" s="18" t="s">
        <v>14</v>
      </c>
      <c r="D2" s="3"/>
      <c r="E2" s="3"/>
      <c r="F2" s="3"/>
      <c r="G2" s="3"/>
      <c r="H2" s="3"/>
      <c r="I2" s="3"/>
      <c r="J2" s="3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>
      <c r="A3" s="18"/>
      <c r="B3" s="18" t="s">
        <v>84</v>
      </c>
      <c r="C3" s="18"/>
      <c r="D3" s="3"/>
      <c r="E3" s="3"/>
      <c r="F3" s="3"/>
      <c r="G3" s="3"/>
      <c r="H3" s="150">
        <v>193000</v>
      </c>
      <c r="I3" s="3"/>
      <c r="J3" s="3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14" ht="18">
      <c r="A4" s="3"/>
      <c r="B4" s="18" t="s">
        <v>19</v>
      </c>
      <c r="C4" s="18"/>
      <c r="D4" s="3"/>
      <c r="E4" s="3"/>
      <c r="F4" s="3"/>
      <c r="G4" s="3"/>
      <c r="H4" s="129">
        <f>H3*0.925</f>
        <v>178525</v>
      </c>
      <c r="I4" s="3"/>
      <c r="J4" s="3"/>
      <c r="K4" s="6"/>
      <c r="L4" s="3"/>
      <c r="M4" s="3"/>
      <c r="N4" s="3"/>
    </row>
    <row r="5" spans="1:14" ht="12.75">
      <c r="A5" s="3"/>
      <c r="B5" s="4"/>
      <c r="C5" s="4"/>
      <c r="D5" s="4"/>
      <c r="E5" s="6"/>
      <c r="F5" s="4"/>
      <c r="G5" s="4"/>
      <c r="H5" s="4"/>
      <c r="I5" s="4"/>
      <c r="J5" s="4"/>
      <c r="K5" s="6"/>
      <c r="L5" s="3"/>
      <c r="M5" s="3"/>
      <c r="N5" s="3"/>
    </row>
    <row r="6" spans="1:14" ht="12.75">
      <c r="A6" s="3"/>
      <c r="B6" s="12" t="s">
        <v>1</v>
      </c>
      <c r="C6" s="2" t="s">
        <v>16</v>
      </c>
      <c r="D6" s="42"/>
      <c r="E6" s="12" t="s">
        <v>1</v>
      </c>
      <c r="F6" s="1" t="s">
        <v>1</v>
      </c>
      <c r="G6" s="42" t="s">
        <v>20</v>
      </c>
      <c r="H6" s="1" t="s">
        <v>20</v>
      </c>
      <c r="I6" s="42" t="s">
        <v>31</v>
      </c>
      <c r="J6" s="1" t="s">
        <v>3</v>
      </c>
      <c r="K6" s="12" t="s">
        <v>3</v>
      </c>
      <c r="L6" s="32" t="s">
        <v>10</v>
      </c>
      <c r="M6" s="32" t="s">
        <v>10</v>
      </c>
      <c r="N6" s="3"/>
    </row>
    <row r="7" spans="1:14" ht="12.75">
      <c r="A7" s="3"/>
      <c r="B7" s="2"/>
      <c r="C7" s="2" t="s">
        <v>1</v>
      </c>
      <c r="D7" s="67" t="s">
        <v>53</v>
      </c>
      <c r="E7" s="67" t="s">
        <v>22</v>
      </c>
      <c r="F7" s="1" t="s">
        <v>0</v>
      </c>
      <c r="G7" s="43" t="s">
        <v>2</v>
      </c>
      <c r="H7" s="2" t="s">
        <v>0</v>
      </c>
      <c r="I7" s="43" t="s">
        <v>53</v>
      </c>
      <c r="J7" s="1" t="s">
        <v>8</v>
      </c>
      <c r="K7" s="67" t="s">
        <v>9</v>
      </c>
      <c r="L7" s="14" t="s">
        <v>11</v>
      </c>
      <c r="M7" s="23" t="s">
        <v>12</v>
      </c>
      <c r="N7" s="3"/>
    </row>
    <row r="8" spans="1:14" ht="12.75">
      <c r="A8" s="3"/>
      <c r="B8" s="32" t="s">
        <v>5</v>
      </c>
      <c r="C8" s="12"/>
      <c r="D8" s="42"/>
      <c r="E8" s="47">
        <v>0.47</v>
      </c>
      <c r="F8" s="50">
        <f>E8*$H$4</f>
        <v>83906.75</v>
      </c>
      <c r="G8" s="49"/>
      <c r="H8" s="51"/>
      <c r="I8" s="42"/>
      <c r="J8" s="69"/>
      <c r="K8" s="52"/>
      <c r="L8" s="42"/>
      <c r="M8" s="8"/>
      <c r="N8" s="3"/>
    </row>
    <row r="9" spans="1:14" ht="12.75">
      <c r="A9" s="3"/>
      <c r="B9" s="13"/>
      <c r="C9" s="2" t="s">
        <v>17</v>
      </c>
      <c r="D9" s="2">
        <v>1</v>
      </c>
      <c r="E9" s="48"/>
      <c r="F9" s="46"/>
      <c r="G9" s="20">
        <v>0.5</v>
      </c>
      <c r="H9" s="35">
        <f>E8*G9*$H$4</f>
        <v>41953.375</v>
      </c>
      <c r="I9" s="20">
        <v>0.4</v>
      </c>
      <c r="J9" s="31">
        <v>0.5</v>
      </c>
      <c r="K9" s="25">
        <f aca="true" t="shared" si="0" ref="K9:K23">1-J9</f>
        <v>0.5</v>
      </c>
      <c r="L9" s="54">
        <f>H9*I9*J9</f>
        <v>8390.675000000001</v>
      </c>
      <c r="M9" s="191">
        <f>H9*I9*K9</f>
        <v>8390.675000000001</v>
      </c>
      <c r="N9" s="3"/>
    </row>
    <row r="10" spans="1:14" ht="12.75">
      <c r="A10" s="3"/>
      <c r="B10" s="13"/>
      <c r="C10" s="2"/>
      <c r="D10" s="2" t="s">
        <v>30</v>
      </c>
      <c r="E10" s="48"/>
      <c r="F10" s="46"/>
      <c r="G10" s="20"/>
      <c r="H10" s="35"/>
      <c r="I10" s="20">
        <v>0.6</v>
      </c>
      <c r="J10" s="15">
        <v>0.06</v>
      </c>
      <c r="K10" s="25">
        <f t="shared" si="0"/>
        <v>0.94</v>
      </c>
      <c r="L10" s="54">
        <f>H9*I10*J10</f>
        <v>1510.3214999999998</v>
      </c>
      <c r="M10" s="191">
        <f>H9*I10*K10</f>
        <v>23661.703499999996</v>
      </c>
      <c r="N10" s="3"/>
    </row>
    <row r="11" spans="1:14" ht="12.75">
      <c r="A11" s="3"/>
      <c r="B11" s="46"/>
      <c r="C11" s="2" t="s">
        <v>18</v>
      </c>
      <c r="D11" s="2">
        <v>1</v>
      </c>
      <c r="E11" s="20"/>
      <c r="F11" s="46"/>
      <c r="G11" s="20">
        <v>0.5</v>
      </c>
      <c r="H11" s="35">
        <f>E8*G11*$H$4</f>
        <v>41953.375</v>
      </c>
      <c r="I11" s="20">
        <v>0.4</v>
      </c>
      <c r="J11" s="31">
        <v>0.5</v>
      </c>
      <c r="K11" s="25">
        <f t="shared" si="0"/>
        <v>0.5</v>
      </c>
      <c r="L11" s="54">
        <f>H11*I11*J11</f>
        <v>8390.675000000001</v>
      </c>
      <c r="M11" s="191">
        <f>H11*I11*K11</f>
        <v>8390.675000000001</v>
      </c>
      <c r="N11" s="3"/>
    </row>
    <row r="12" spans="1:14" ht="12.75">
      <c r="A12" s="3"/>
      <c r="B12" s="46"/>
      <c r="C12" s="2"/>
      <c r="D12" s="2" t="s">
        <v>30</v>
      </c>
      <c r="E12" s="20"/>
      <c r="F12" s="46"/>
      <c r="G12" s="20"/>
      <c r="H12" s="35"/>
      <c r="I12" s="20">
        <v>0.6</v>
      </c>
      <c r="J12" s="15">
        <v>0.06</v>
      </c>
      <c r="K12" s="25">
        <f t="shared" si="0"/>
        <v>0.94</v>
      </c>
      <c r="L12" s="54">
        <f>H11*I12*J12</f>
        <v>1510.3214999999998</v>
      </c>
      <c r="M12" s="191">
        <f>H11*I12*K12</f>
        <v>23661.703499999996</v>
      </c>
      <c r="N12" s="3"/>
    </row>
    <row r="13" spans="1:14" ht="12.75">
      <c r="A13" s="3"/>
      <c r="B13" s="13" t="s">
        <v>7</v>
      </c>
      <c r="C13" s="2"/>
      <c r="D13" s="2">
        <v>1</v>
      </c>
      <c r="E13" s="48">
        <v>0.02</v>
      </c>
      <c r="F13" s="35">
        <f>E13*$H$4</f>
        <v>3570.5</v>
      </c>
      <c r="G13" s="20">
        <v>1</v>
      </c>
      <c r="H13" s="35">
        <f>E13*G13*$H$4</f>
        <v>3570.5</v>
      </c>
      <c r="I13" s="20">
        <v>0.4</v>
      </c>
      <c r="J13" s="31">
        <v>0.5</v>
      </c>
      <c r="K13" s="25">
        <f t="shared" si="0"/>
        <v>0.5</v>
      </c>
      <c r="L13" s="54">
        <f>H13*I13*J13</f>
        <v>714.1</v>
      </c>
      <c r="M13" s="191">
        <f>H13*I13*K13</f>
        <v>714.1</v>
      </c>
      <c r="N13" s="3"/>
    </row>
    <row r="14" spans="1:14" ht="12.75">
      <c r="A14" s="3"/>
      <c r="B14" s="13"/>
      <c r="C14" s="2"/>
      <c r="D14" s="2" t="s">
        <v>30</v>
      </c>
      <c r="E14" s="48"/>
      <c r="F14" s="35"/>
      <c r="G14" s="20"/>
      <c r="H14" s="35"/>
      <c r="I14" s="20">
        <v>0.6</v>
      </c>
      <c r="J14" s="15">
        <v>0.06</v>
      </c>
      <c r="K14" s="25">
        <f t="shared" si="0"/>
        <v>0.94</v>
      </c>
      <c r="L14" s="54">
        <f>H13*I14*J14</f>
        <v>128.53799999999998</v>
      </c>
      <c r="M14" s="191">
        <f>H13*I14*K14</f>
        <v>2013.7619999999997</v>
      </c>
      <c r="N14" s="3"/>
    </row>
    <row r="15" spans="1:22" ht="12.75">
      <c r="A15" s="3"/>
      <c r="B15" s="13" t="s">
        <v>21</v>
      </c>
      <c r="C15" s="2"/>
      <c r="D15" s="46"/>
      <c r="E15" s="48">
        <v>0.51</v>
      </c>
      <c r="F15" s="35">
        <f>E15*$H$4</f>
        <v>91047.75</v>
      </c>
      <c r="G15" s="20"/>
      <c r="H15" s="20"/>
      <c r="I15" s="46"/>
      <c r="J15" s="31"/>
      <c r="K15" s="25"/>
      <c r="L15" s="195"/>
      <c r="M15" s="192"/>
      <c r="N15" s="3"/>
      <c r="V15" s="3"/>
    </row>
    <row r="16" spans="1:22" ht="12.75">
      <c r="A16" s="3"/>
      <c r="B16" s="13"/>
      <c r="C16" s="2" t="s">
        <v>23</v>
      </c>
      <c r="D16" s="2">
        <v>1</v>
      </c>
      <c r="E16" s="48"/>
      <c r="F16" s="46"/>
      <c r="G16" s="20">
        <v>0.8</v>
      </c>
      <c r="H16" s="35">
        <f>E15*G16*$H$4</f>
        <v>72838.20000000001</v>
      </c>
      <c r="I16" s="20">
        <v>0.4</v>
      </c>
      <c r="J16" s="31">
        <v>0.5</v>
      </c>
      <c r="K16" s="25">
        <f t="shared" si="0"/>
        <v>0.5</v>
      </c>
      <c r="L16" s="54">
        <f>H16*I16*J16</f>
        <v>14567.640000000003</v>
      </c>
      <c r="M16" s="191">
        <f>H16*I16*K16</f>
        <v>14567.640000000003</v>
      </c>
      <c r="N16" s="3"/>
      <c r="V16" s="3"/>
    </row>
    <row r="17" spans="1:22" ht="12.75">
      <c r="A17" s="3"/>
      <c r="B17" s="13"/>
      <c r="C17" s="2"/>
      <c r="D17" s="2" t="s">
        <v>30</v>
      </c>
      <c r="E17" s="48"/>
      <c r="F17" s="46"/>
      <c r="G17" s="20"/>
      <c r="H17" s="35"/>
      <c r="I17" s="20">
        <v>0.6</v>
      </c>
      <c r="J17" s="15">
        <v>0.06</v>
      </c>
      <c r="K17" s="25">
        <f t="shared" si="0"/>
        <v>0.94</v>
      </c>
      <c r="L17" s="54">
        <f>H16*I17*J17</f>
        <v>2622.1752</v>
      </c>
      <c r="M17" s="191">
        <f>H16*I17*K17</f>
        <v>41080.7448</v>
      </c>
      <c r="N17" s="3"/>
      <c r="V17" s="3"/>
    </row>
    <row r="18" spans="1:22" ht="12.75">
      <c r="A18" s="3"/>
      <c r="B18" s="46"/>
      <c r="C18" s="46" t="s">
        <v>24</v>
      </c>
      <c r="D18" s="2">
        <v>1</v>
      </c>
      <c r="E18" s="46"/>
      <c r="F18" s="46"/>
      <c r="G18" s="20">
        <v>0.003</v>
      </c>
      <c r="H18" s="35">
        <f>E15*G18*$H$4</f>
        <v>273.14325</v>
      </c>
      <c r="I18" s="20">
        <v>0.4</v>
      </c>
      <c r="J18" s="31">
        <v>0.5</v>
      </c>
      <c r="K18" s="25">
        <f t="shared" si="0"/>
        <v>0.5</v>
      </c>
      <c r="L18" s="54">
        <f>H18*I18*J18</f>
        <v>54.62865000000001</v>
      </c>
      <c r="M18" s="191">
        <f>H18*I18*K18</f>
        <v>54.62865000000001</v>
      </c>
      <c r="N18" s="3"/>
      <c r="V18" s="3"/>
    </row>
    <row r="19" spans="1:22" ht="12.75">
      <c r="A19" s="3"/>
      <c r="B19" s="46"/>
      <c r="C19" s="46"/>
      <c r="D19" s="2" t="s">
        <v>30</v>
      </c>
      <c r="E19" s="46"/>
      <c r="F19" s="46"/>
      <c r="G19" s="20"/>
      <c r="H19" s="35"/>
      <c r="I19" s="20">
        <v>0.6</v>
      </c>
      <c r="J19" s="15">
        <v>0.06</v>
      </c>
      <c r="K19" s="25">
        <f t="shared" si="0"/>
        <v>0.94</v>
      </c>
      <c r="L19" s="54">
        <f>H18*I19*J19</f>
        <v>9.833157</v>
      </c>
      <c r="M19" s="191">
        <f>H18*I19*K19</f>
        <v>154.052793</v>
      </c>
      <c r="N19" s="3"/>
      <c r="V19" s="3"/>
    </row>
    <row r="20" spans="1:22" ht="12.75">
      <c r="A20" s="3"/>
      <c r="B20" s="46"/>
      <c r="C20" s="46" t="s">
        <v>6</v>
      </c>
      <c r="D20" s="2">
        <v>1</v>
      </c>
      <c r="E20" s="46"/>
      <c r="F20" s="46"/>
      <c r="G20" s="20">
        <v>0.183</v>
      </c>
      <c r="H20" s="35">
        <f>E15*G20*$H$4</f>
        <v>16661.73825</v>
      </c>
      <c r="I20" s="20">
        <v>0.4</v>
      </c>
      <c r="J20" s="31">
        <v>0.5</v>
      </c>
      <c r="K20" s="25">
        <f t="shared" si="0"/>
        <v>0.5</v>
      </c>
      <c r="L20" s="54">
        <f>H20*I20*J20</f>
        <v>3332.3476499999997</v>
      </c>
      <c r="M20" s="191">
        <f>H20*I20*K20</f>
        <v>3332.3476499999997</v>
      </c>
      <c r="N20" s="3"/>
      <c r="V20" s="3"/>
    </row>
    <row r="21" spans="1:22" ht="12.75">
      <c r="A21" s="3"/>
      <c r="B21" s="46"/>
      <c r="C21" s="46"/>
      <c r="D21" s="2" t="s">
        <v>30</v>
      </c>
      <c r="E21" s="46"/>
      <c r="F21" s="46"/>
      <c r="G21" s="20"/>
      <c r="H21" s="35"/>
      <c r="I21" s="20">
        <v>0.6</v>
      </c>
      <c r="J21" s="15">
        <v>0.06</v>
      </c>
      <c r="K21" s="25">
        <f t="shared" si="0"/>
        <v>0.94</v>
      </c>
      <c r="L21" s="54">
        <f>H20*I21*J21</f>
        <v>599.8225769999999</v>
      </c>
      <c r="M21" s="191">
        <f>H20*I21*K21</f>
        <v>9397.220372999998</v>
      </c>
      <c r="N21" s="3"/>
      <c r="V21" s="3"/>
    </row>
    <row r="22" spans="1:22" ht="12.75">
      <c r="A22" s="3"/>
      <c r="B22" s="46"/>
      <c r="C22" s="46" t="s">
        <v>25</v>
      </c>
      <c r="D22" s="2">
        <v>1</v>
      </c>
      <c r="E22" s="46"/>
      <c r="F22" s="46"/>
      <c r="G22" s="20">
        <v>0.014</v>
      </c>
      <c r="H22" s="35">
        <f>E15*G22*$H$4</f>
        <v>1274.6685</v>
      </c>
      <c r="I22" s="20">
        <v>0.4</v>
      </c>
      <c r="J22" s="31">
        <v>0.5</v>
      </c>
      <c r="K22" s="25">
        <f t="shared" si="0"/>
        <v>0.5</v>
      </c>
      <c r="L22" s="54">
        <f>H22*I22*J22</f>
        <v>254.93370000000002</v>
      </c>
      <c r="M22" s="191">
        <f>H22*I22*K22</f>
        <v>254.93370000000002</v>
      </c>
      <c r="N22" s="3"/>
      <c r="V22" s="3"/>
    </row>
    <row r="23" spans="1:22" ht="12.75">
      <c r="A23" s="3"/>
      <c r="B23" s="43"/>
      <c r="C23" s="43"/>
      <c r="D23" s="67" t="s">
        <v>30</v>
      </c>
      <c r="E23" s="43"/>
      <c r="F23" s="43"/>
      <c r="G23" s="21"/>
      <c r="H23" s="70"/>
      <c r="I23" s="20">
        <v>0.6</v>
      </c>
      <c r="J23" s="15">
        <v>0.06</v>
      </c>
      <c r="K23" s="25">
        <f t="shared" si="0"/>
        <v>0.94</v>
      </c>
      <c r="L23" s="54">
        <f>H22*I23*J23</f>
        <v>45.888066</v>
      </c>
      <c r="M23" s="191">
        <f>H22*I23*K23</f>
        <v>718.9130339999999</v>
      </c>
      <c r="N23" s="3"/>
      <c r="V23" s="3"/>
    </row>
    <row r="24" spans="1:22" ht="12.75">
      <c r="A24" s="3"/>
      <c r="B24" s="39" t="s">
        <v>4</v>
      </c>
      <c r="C24" s="40"/>
      <c r="D24" s="26"/>
      <c r="E24" s="26"/>
      <c r="F24" s="41">
        <f>SUM(F8:F23)</f>
        <v>178525</v>
      </c>
      <c r="G24" s="38"/>
      <c r="H24" s="41">
        <f>SUM(H8:H23)</f>
        <v>178525</v>
      </c>
      <c r="I24" s="26"/>
      <c r="J24" s="38"/>
      <c r="K24" s="26"/>
      <c r="L24" s="44">
        <f>SUM(L8:L23)</f>
        <v>42131.9</v>
      </c>
      <c r="M24" s="45">
        <f>SUM(M8:M23)</f>
        <v>136393.09999999998</v>
      </c>
      <c r="N24" s="3"/>
      <c r="V24" s="3"/>
    </row>
    <row r="25" spans="1:22" ht="12.75">
      <c r="A25" s="3"/>
      <c r="B25" s="32" t="s">
        <v>64</v>
      </c>
      <c r="C25" s="12" t="s">
        <v>23</v>
      </c>
      <c r="D25" s="133"/>
      <c r="E25" s="49">
        <v>0.075</v>
      </c>
      <c r="F25" s="119">
        <f>E25*H3</f>
        <v>14475</v>
      </c>
      <c r="G25" s="120"/>
      <c r="H25" s="42"/>
      <c r="I25" s="42"/>
      <c r="J25" s="49"/>
      <c r="K25" s="42"/>
      <c r="L25" s="122"/>
      <c r="M25" s="143"/>
      <c r="N25" s="3"/>
      <c r="V25" s="3"/>
    </row>
    <row r="26" spans="1:22" ht="12.75">
      <c r="A26" s="3"/>
      <c r="B26" s="13"/>
      <c r="C26" s="2"/>
      <c r="D26" s="71">
        <v>1</v>
      </c>
      <c r="E26" s="46"/>
      <c r="F26" s="35"/>
      <c r="G26" s="20"/>
      <c r="H26" s="121">
        <f>F25</f>
        <v>14475</v>
      </c>
      <c r="I26" s="20">
        <v>0.4</v>
      </c>
      <c r="J26" s="31">
        <v>0.5</v>
      </c>
      <c r="K26" s="25">
        <f>1-J26</f>
        <v>0.5</v>
      </c>
      <c r="L26" s="54">
        <f>H26*I26*J26</f>
        <v>2895</v>
      </c>
      <c r="M26" s="193">
        <f>H26*I26*K26</f>
        <v>2895</v>
      </c>
      <c r="N26" s="3"/>
      <c r="V26" s="3"/>
    </row>
    <row r="27" spans="1:22" ht="12.75">
      <c r="A27" s="3"/>
      <c r="B27" s="14"/>
      <c r="C27" s="67"/>
      <c r="D27" s="113" t="s">
        <v>30</v>
      </c>
      <c r="E27" s="43"/>
      <c r="F27" s="70"/>
      <c r="G27" s="21"/>
      <c r="H27" s="70"/>
      <c r="I27" s="21">
        <v>0.6</v>
      </c>
      <c r="J27" s="123">
        <v>0.06</v>
      </c>
      <c r="K27" s="53">
        <f>1-J27</f>
        <v>0.94</v>
      </c>
      <c r="L27" s="55">
        <f>H26*I27*J27</f>
        <v>521.1</v>
      </c>
      <c r="M27" s="194">
        <f>H26*I27*K27</f>
        <v>8163.9</v>
      </c>
      <c r="N27" s="3"/>
      <c r="V27" s="3"/>
    </row>
    <row r="28" spans="1:22" ht="12.75">
      <c r="A28" s="3"/>
      <c r="B28" s="10"/>
      <c r="C28" s="5"/>
      <c r="D28" s="5"/>
      <c r="E28" s="6"/>
      <c r="F28" s="36"/>
      <c r="G28" s="34"/>
      <c r="H28" s="36"/>
      <c r="I28" s="34"/>
      <c r="J28" s="34"/>
      <c r="K28" s="58" t="s">
        <v>65</v>
      </c>
      <c r="L28" s="59">
        <f>SUM(L24:L27)</f>
        <v>45548</v>
      </c>
      <c r="M28" s="59">
        <f>SUM(M24:M27)</f>
        <v>147451.99999999997</v>
      </c>
      <c r="N28" s="3"/>
      <c r="V28" s="3"/>
    </row>
    <row r="29" spans="1:22" ht="12.75">
      <c r="A29" s="3"/>
      <c r="B29" s="10"/>
      <c r="C29" s="201"/>
      <c r="D29" s="5"/>
      <c r="E29" s="6"/>
      <c r="F29" s="36"/>
      <c r="G29" s="34"/>
      <c r="H29" s="36"/>
      <c r="I29" s="34"/>
      <c r="J29" s="34"/>
      <c r="K29" s="58"/>
      <c r="L29" s="59"/>
      <c r="M29" s="59"/>
      <c r="N29" s="132"/>
      <c r="O29" s="132"/>
      <c r="P29" s="132"/>
      <c r="Q29" s="132"/>
      <c r="R29" s="132"/>
      <c r="S29" s="132"/>
      <c r="T29" s="132"/>
      <c r="U29" s="132"/>
      <c r="V29" s="3"/>
    </row>
    <row r="30" spans="1:22" ht="12.75">
      <c r="A30" s="3"/>
      <c r="B30" s="12" t="s">
        <v>1</v>
      </c>
      <c r="C30" s="2" t="s">
        <v>16</v>
      </c>
      <c r="D30" s="42"/>
      <c r="E30" s="32" t="s">
        <v>45</v>
      </c>
      <c r="F30" s="32" t="s">
        <v>45</v>
      </c>
      <c r="G30" s="32" t="s">
        <v>45</v>
      </c>
      <c r="H30" s="32" t="s">
        <v>45</v>
      </c>
      <c r="I30" s="32" t="s">
        <v>45</v>
      </c>
      <c r="J30" s="32" t="s">
        <v>45</v>
      </c>
      <c r="K30" s="32" t="s">
        <v>45</v>
      </c>
      <c r="L30" s="32" t="s">
        <v>45</v>
      </c>
      <c r="M30" s="59"/>
      <c r="N30" s="132"/>
      <c r="O30" s="132"/>
      <c r="P30" s="132"/>
      <c r="Q30" s="132"/>
      <c r="R30" s="132"/>
      <c r="S30" s="132"/>
      <c r="T30" s="132"/>
      <c r="U30" s="132"/>
      <c r="V30" s="3"/>
    </row>
    <row r="31" spans="1:22" ht="12.75">
      <c r="A31" s="3"/>
      <c r="B31" s="2"/>
      <c r="C31" s="2" t="s">
        <v>1</v>
      </c>
      <c r="D31" s="67" t="s">
        <v>53</v>
      </c>
      <c r="E31" s="14" t="s">
        <v>66</v>
      </c>
      <c r="F31" s="14" t="s">
        <v>67</v>
      </c>
      <c r="G31" s="14" t="s">
        <v>70</v>
      </c>
      <c r="H31" s="14" t="s">
        <v>71</v>
      </c>
      <c r="I31" s="14" t="s">
        <v>74</v>
      </c>
      <c r="J31" s="14" t="s">
        <v>75</v>
      </c>
      <c r="K31" s="14" t="s">
        <v>79</v>
      </c>
      <c r="L31" s="14" t="s">
        <v>80</v>
      </c>
      <c r="M31" s="59"/>
      <c r="N31" s="132"/>
      <c r="O31" s="132"/>
      <c r="P31" s="132"/>
      <c r="Q31" s="132"/>
      <c r="R31" s="132"/>
      <c r="S31" s="132"/>
      <c r="T31" s="132"/>
      <c r="U31" s="132"/>
      <c r="V31" s="3"/>
    </row>
    <row r="32" spans="1:22" ht="12.75">
      <c r="A32" s="3"/>
      <c r="B32" s="32" t="s">
        <v>5</v>
      </c>
      <c r="C32" s="12"/>
      <c r="D32" s="42"/>
      <c r="E32" s="121"/>
      <c r="F32" s="121"/>
      <c r="G32" s="121"/>
      <c r="H32" s="121"/>
      <c r="I32" s="121"/>
      <c r="J32" s="121"/>
      <c r="K32" s="121"/>
      <c r="L32" s="121"/>
      <c r="M32" s="59"/>
      <c r="N32" s="132"/>
      <c r="O32" s="132"/>
      <c r="P32" s="132"/>
      <c r="Q32" s="132"/>
      <c r="R32" s="132"/>
      <c r="S32" s="132"/>
      <c r="T32" s="132"/>
      <c r="U32" s="132"/>
      <c r="V32" s="3"/>
    </row>
    <row r="33" spans="1:22" ht="12.75">
      <c r="A33" s="3"/>
      <c r="B33" s="13"/>
      <c r="C33" s="2" t="s">
        <v>17</v>
      </c>
      <c r="D33" s="2">
        <v>1</v>
      </c>
      <c r="E33" s="121">
        <f aca="true" t="shared" si="1" ref="E33:F36">L9*E57*0.66</f>
        <v>129.53123046479112</v>
      </c>
      <c r="F33" s="121">
        <f t="shared" si="1"/>
        <v>76.77934754776265</v>
      </c>
      <c r="G33" s="121">
        <f aca="true" t="shared" si="2" ref="G33:G45">L9*G57</f>
        <v>455.1840814087749</v>
      </c>
      <c r="H33" s="121">
        <f aca="true" t="shared" si="3" ref="H33:H45">M9*H57</f>
        <v>420.48560625822176</v>
      </c>
      <c r="I33" s="121">
        <f aca="true" t="shared" si="4" ref="I33:I45">L9*I57</f>
        <v>115.89243376524696</v>
      </c>
      <c r="J33" s="121">
        <f aca="true" t="shared" si="5" ref="J33:J45">M9*J57</f>
        <v>474.34515338798866</v>
      </c>
      <c r="K33" s="121">
        <f aca="true" t="shared" si="6" ref="K33:L45">L9*K57</f>
        <v>16014.569853249306</v>
      </c>
      <c r="L33" s="121">
        <f t="shared" si="6"/>
        <v>16583.678787795914</v>
      </c>
      <c r="M33" s="59"/>
      <c r="N33" s="132"/>
      <c r="O33" s="132"/>
      <c r="P33" s="132"/>
      <c r="Q33" s="132"/>
      <c r="R33" s="132"/>
      <c r="S33" s="132"/>
      <c r="T33" s="132"/>
      <c r="U33" s="132"/>
      <c r="V33" s="3"/>
    </row>
    <row r="34" spans="1:22" ht="12.75">
      <c r="A34" s="3"/>
      <c r="B34" s="13"/>
      <c r="C34" s="2"/>
      <c r="D34" s="2" t="s">
        <v>30</v>
      </c>
      <c r="E34" s="121">
        <f t="shared" si="1"/>
        <v>138.83291198858566</v>
      </c>
      <c r="F34" s="121">
        <f t="shared" si="1"/>
        <v>1909.975877043036</v>
      </c>
      <c r="G34" s="121">
        <f t="shared" si="2"/>
        <v>161.31460566751161</v>
      </c>
      <c r="H34" s="121">
        <f t="shared" si="3"/>
        <v>0</v>
      </c>
      <c r="I34" s="121">
        <f t="shared" si="4"/>
        <v>17.069224151360228</v>
      </c>
      <c r="J34" s="121">
        <f t="shared" si="5"/>
        <v>0</v>
      </c>
      <c r="K34" s="121">
        <f t="shared" si="6"/>
        <v>7154.686537889623</v>
      </c>
      <c r="L34" s="121">
        <f t="shared" si="6"/>
        <v>128867.05035413429</v>
      </c>
      <c r="M34" s="59"/>
      <c r="N34" s="132"/>
      <c r="O34" s="132"/>
      <c r="P34" s="132"/>
      <c r="Q34" s="132"/>
      <c r="R34" s="132"/>
      <c r="S34" s="132"/>
      <c r="T34" s="132"/>
      <c r="U34" s="132"/>
      <c r="V34" s="3"/>
    </row>
    <row r="35" spans="1:22" ht="12.75">
      <c r="A35" s="3"/>
      <c r="B35" s="46"/>
      <c r="C35" s="2" t="s">
        <v>18</v>
      </c>
      <c r="D35" s="2">
        <v>1</v>
      </c>
      <c r="E35" s="121">
        <f t="shared" si="1"/>
        <v>116.31316587300128</v>
      </c>
      <c r="F35" s="121">
        <f t="shared" si="1"/>
        <v>112.69358993313689</v>
      </c>
      <c r="G35" s="121">
        <f t="shared" si="2"/>
        <v>543.0566491860125</v>
      </c>
      <c r="H35" s="121">
        <f t="shared" si="3"/>
        <v>1262.7168291122912</v>
      </c>
      <c r="I35" s="121">
        <f t="shared" si="4"/>
        <v>325.7515983462376</v>
      </c>
      <c r="J35" s="121">
        <f t="shared" si="5"/>
        <v>2454.5644774413126</v>
      </c>
      <c r="K35" s="121">
        <f t="shared" si="6"/>
        <v>52700.64546943643</v>
      </c>
      <c r="L35" s="121">
        <f t="shared" si="6"/>
        <v>90383.0459630299</v>
      </c>
      <c r="M35" s="59"/>
      <c r="N35" s="132"/>
      <c r="O35" s="132"/>
      <c r="P35" s="132"/>
      <c r="Q35" s="132"/>
      <c r="R35" s="132"/>
      <c r="S35" s="132"/>
      <c r="T35" s="132"/>
      <c r="U35" s="132"/>
      <c r="V35" s="3"/>
    </row>
    <row r="36" spans="1:22" ht="12.75">
      <c r="A36" s="3"/>
      <c r="B36" s="46"/>
      <c r="C36" s="2"/>
      <c r="D36" s="2" t="s">
        <v>30</v>
      </c>
      <c r="E36" s="121">
        <f t="shared" si="1"/>
        <v>47.54609724896252</v>
      </c>
      <c r="F36" s="121">
        <f t="shared" si="1"/>
        <v>580.0638441434121</v>
      </c>
      <c r="G36" s="121">
        <f t="shared" si="2"/>
        <v>67.51384318461382</v>
      </c>
      <c r="H36" s="121">
        <f t="shared" si="3"/>
        <v>275.02675759366844</v>
      </c>
      <c r="I36" s="121">
        <f t="shared" si="4"/>
        <v>65.34124673081425</v>
      </c>
      <c r="J36" s="121">
        <f t="shared" si="5"/>
        <v>5932.538007419615</v>
      </c>
      <c r="K36" s="121">
        <f t="shared" si="6"/>
        <v>3100.9158814159346</v>
      </c>
      <c r="L36" s="121">
        <f t="shared" si="6"/>
        <v>1197201.6705628913</v>
      </c>
      <c r="M36" s="59"/>
      <c r="N36" s="132"/>
      <c r="O36" s="132"/>
      <c r="P36" s="132"/>
      <c r="Q36" s="132"/>
      <c r="R36" s="132"/>
      <c r="S36" s="132"/>
      <c r="T36" s="132"/>
      <c r="U36" s="132"/>
      <c r="V36" s="3"/>
    </row>
    <row r="37" spans="1:22" ht="12.75">
      <c r="A37" s="3"/>
      <c r="B37" s="13" t="s">
        <v>7</v>
      </c>
      <c r="C37" s="2"/>
      <c r="D37" s="2">
        <v>1</v>
      </c>
      <c r="E37" s="121">
        <f aca="true" t="shared" si="7" ref="E37:F39">L13*E61</f>
        <v>0</v>
      </c>
      <c r="F37" s="121">
        <f t="shared" si="7"/>
        <v>0</v>
      </c>
      <c r="G37" s="121">
        <f t="shared" si="2"/>
        <v>0</v>
      </c>
      <c r="H37" s="121">
        <f t="shared" si="3"/>
        <v>0</v>
      </c>
      <c r="I37" s="121">
        <f t="shared" si="4"/>
        <v>0</v>
      </c>
      <c r="J37" s="121">
        <f t="shared" si="5"/>
        <v>0</v>
      </c>
      <c r="K37" s="121">
        <f t="shared" si="6"/>
        <v>0</v>
      </c>
      <c r="L37" s="121">
        <f t="shared" si="6"/>
        <v>0</v>
      </c>
      <c r="M37" s="59"/>
      <c r="N37" s="132"/>
      <c r="O37" s="132"/>
      <c r="P37" s="132"/>
      <c r="Q37" s="132"/>
      <c r="R37" s="132"/>
      <c r="S37" s="132"/>
      <c r="T37" s="132"/>
      <c r="U37" s="132"/>
      <c r="V37" s="3"/>
    </row>
    <row r="38" spans="1:22" ht="12.75">
      <c r="A38" s="3"/>
      <c r="B38" s="13"/>
      <c r="C38" s="2"/>
      <c r="D38" s="2" t="s">
        <v>30</v>
      </c>
      <c r="E38" s="121">
        <f t="shared" si="7"/>
        <v>0</v>
      </c>
      <c r="F38" s="121">
        <f t="shared" si="7"/>
        <v>0</v>
      </c>
      <c r="G38" s="121">
        <f t="shared" si="2"/>
        <v>0</v>
      </c>
      <c r="H38" s="121">
        <f t="shared" si="3"/>
        <v>0</v>
      </c>
      <c r="I38" s="121">
        <f t="shared" si="4"/>
        <v>0</v>
      </c>
      <c r="J38" s="121">
        <f t="shared" si="5"/>
        <v>0</v>
      </c>
      <c r="K38" s="121">
        <f t="shared" si="6"/>
        <v>0</v>
      </c>
      <c r="L38" s="121">
        <f t="shared" si="6"/>
        <v>0</v>
      </c>
      <c r="M38" s="59"/>
      <c r="N38" s="132"/>
      <c r="O38" s="132"/>
      <c r="P38" s="132"/>
      <c r="Q38" s="132"/>
      <c r="R38" s="132"/>
      <c r="S38" s="132"/>
      <c r="T38" s="132"/>
      <c r="U38" s="132"/>
      <c r="V38" s="3"/>
    </row>
    <row r="39" spans="1:22" ht="12.75">
      <c r="A39" s="3"/>
      <c r="B39" s="13" t="s">
        <v>21</v>
      </c>
      <c r="C39" s="2"/>
      <c r="D39" s="46"/>
      <c r="E39" s="121">
        <f t="shared" si="7"/>
        <v>0</v>
      </c>
      <c r="F39" s="121">
        <f t="shared" si="7"/>
        <v>0</v>
      </c>
      <c r="G39" s="121">
        <f t="shared" si="2"/>
        <v>0</v>
      </c>
      <c r="H39" s="121">
        <f t="shared" si="3"/>
        <v>0</v>
      </c>
      <c r="I39" s="121">
        <f t="shared" si="4"/>
        <v>0</v>
      </c>
      <c r="J39" s="121">
        <f t="shared" si="5"/>
        <v>0</v>
      </c>
      <c r="K39" s="121">
        <f t="shared" si="6"/>
        <v>0</v>
      </c>
      <c r="L39" s="121">
        <f t="shared" si="6"/>
        <v>0</v>
      </c>
      <c r="M39" s="59"/>
      <c r="N39" s="132"/>
      <c r="O39" s="132"/>
      <c r="P39" s="132"/>
      <c r="Q39" s="132"/>
      <c r="R39" s="132"/>
      <c r="S39" s="132"/>
      <c r="T39" s="132"/>
      <c r="U39" s="132"/>
      <c r="V39" s="3"/>
    </row>
    <row r="40" spans="1:22" ht="12.75">
      <c r="A40" s="3"/>
      <c r="B40" s="13"/>
      <c r="C40" s="2" t="s">
        <v>23</v>
      </c>
      <c r="D40" s="2">
        <v>1</v>
      </c>
      <c r="E40" s="121">
        <f aca="true" t="shared" si="8" ref="E40:F43">L16*E64*0.11</f>
        <v>77.13199150413713</v>
      </c>
      <c r="F40" s="121">
        <f t="shared" si="8"/>
        <v>62.538907995146005</v>
      </c>
      <c r="G40" s="121">
        <f t="shared" si="2"/>
        <v>0.7862006774355536</v>
      </c>
      <c r="H40" s="121">
        <f t="shared" si="3"/>
        <v>33.797237461599806</v>
      </c>
      <c r="I40" s="121">
        <f t="shared" si="4"/>
        <v>146.46250190898607</v>
      </c>
      <c r="J40" s="121">
        <f t="shared" si="5"/>
        <v>883.8053052511422</v>
      </c>
      <c r="K40" s="121">
        <f t="shared" si="6"/>
        <v>5572.265735796408</v>
      </c>
      <c r="L40" s="121">
        <f t="shared" si="6"/>
        <v>22133.591391463262</v>
      </c>
      <c r="M40" s="59"/>
      <c r="N40" s="132"/>
      <c r="O40" s="132"/>
      <c r="P40" s="132"/>
      <c r="Q40" s="132"/>
      <c r="R40" s="132"/>
      <c r="S40" s="132"/>
      <c r="T40" s="132"/>
      <c r="U40" s="132"/>
      <c r="V40" s="3"/>
    </row>
    <row r="41" spans="1:22" ht="12.75">
      <c r="A41" s="3"/>
      <c r="B41" s="13"/>
      <c r="C41" s="2"/>
      <c r="D41" s="2" t="s">
        <v>30</v>
      </c>
      <c r="E41" s="121">
        <f t="shared" si="8"/>
        <v>39.768963322605806</v>
      </c>
      <c r="F41" s="121">
        <f t="shared" si="8"/>
        <v>421.83239923937714</v>
      </c>
      <c r="G41" s="121">
        <f t="shared" si="2"/>
        <v>2.2970652082116505</v>
      </c>
      <c r="H41" s="121">
        <f t="shared" si="3"/>
        <v>35.19474621051453</v>
      </c>
      <c r="I41" s="121">
        <f t="shared" si="4"/>
        <v>157.53837757569227</v>
      </c>
      <c r="J41" s="121">
        <f t="shared" si="5"/>
        <v>6119.769198834507</v>
      </c>
      <c r="K41" s="121">
        <f t="shared" si="6"/>
        <v>2126.303752203489</v>
      </c>
      <c r="L41" s="121">
        <f t="shared" si="6"/>
        <v>86937.49795681886</v>
      </c>
      <c r="M41" s="59"/>
      <c r="N41" s="132"/>
      <c r="O41" s="132"/>
      <c r="P41" s="132"/>
      <c r="Q41" s="132"/>
      <c r="R41" s="132"/>
      <c r="S41" s="132"/>
      <c r="T41" s="132"/>
      <c r="U41" s="132"/>
      <c r="V41" s="3"/>
    </row>
    <row r="42" spans="1:22" ht="12.75">
      <c r="A42" s="3"/>
      <c r="B42" s="46"/>
      <c r="C42" s="46" t="s">
        <v>24</v>
      </c>
      <c r="D42" s="2">
        <v>1</v>
      </c>
      <c r="E42" s="121">
        <f t="shared" si="8"/>
        <v>0</v>
      </c>
      <c r="F42" s="121">
        <f t="shared" si="8"/>
        <v>0.137501784742402</v>
      </c>
      <c r="G42" s="121">
        <f t="shared" si="2"/>
        <v>0</v>
      </c>
      <c r="H42" s="121">
        <f t="shared" si="3"/>
        <v>0</v>
      </c>
      <c r="I42" s="121">
        <f t="shared" si="4"/>
        <v>0</v>
      </c>
      <c r="J42" s="121">
        <f t="shared" si="5"/>
        <v>0</v>
      </c>
      <c r="K42" s="121">
        <f t="shared" si="6"/>
        <v>0</v>
      </c>
      <c r="L42" s="121">
        <f t="shared" si="6"/>
        <v>0</v>
      </c>
      <c r="M42" s="59"/>
      <c r="N42" s="132"/>
      <c r="O42" s="132"/>
      <c r="P42" s="132"/>
      <c r="Q42" s="132"/>
      <c r="R42" s="132"/>
      <c r="S42" s="132"/>
      <c r="T42" s="132"/>
      <c r="U42" s="132"/>
      <c r="V42" s="3"/>
    </row>
    <row r="43" spans="1:22" ht="12.75">
      <c r="A43" s="3"/>
      <c r="B43" s="46"/>
      <c r="C43" s="46"/>
      <c r="D43" s="2" t="s">
        <v>30</v>
      </c>
      <c r="E43" s="121">
        <f t="shared" si="8"/>
        <v>5.475118863452851</v>
      </c>
      <c r="F43" s="121">
        <f t="shared" si="8"/>
        <v>151.27056233740117</v>
      </c>
      <c r="G43" s="121">
        <f t="shared" si="2"/>
        <v>0</v>
      </c>
      <c r="H43" s="121">
        <f t="shared" si="3"/>
        <v>0</v>
      </c>
      <c r="I43" s="121">
        <f t="shared" si="4"/>
        <v>4.849667666137426</v>
      </c>
      <c r="J43" s="121">
        <f t="shared" si="5"/>
        <v>61.307785351570715</v>
      </c>
      <c r="K43" s="121">
        <f t="shared" si="6"/>
        <v>0.22827163323756486</v>
      </c>
      <c r="L43" s="121">
        <f t="shared" si="6"/>
        <v>19.054478741746923</v>
      </c>
      <c r="M43" s="59"/>
      <c r="N43" s="132"/>
      <c r="O43" s="132"/>
      <c r="P43" s="132"/>
      <c r="Q43" s="132"/>
      <c r="R43" s="132"/>
      <c r="S43" s="132"/>
      <c r="T43" s="132"/>
      <c r="U43" s="132"/>
      <c r="V43" s="3"/>
    </row>
    <row r="44" spans="1:22" ht="12.75">
      <c r="A44" s="3"/>
      <c r="B44" s="46"/>
      <c r="C44" s="46" t="s">
        <v>6</v>
      </c>
      <c r="D44" s="2">
        <v>1</v>
      </c>
      <c r="E44" s="121">
        <f>L20*E68*0.09</f>
        <v>0.3878247794717324</v>
      </c>
      <c r="F44" s="121">
        <f>M20*F68*0.09</f>
        <v>0.13247745631897823</v>
      </c>
      <c r="G44" s="121">
        <f t="shared" si="2"/>
        <v>0</v>
      </c>
      <c r="H44" s="121">
        <f t="shared" si="3"/>
        <v>0</v>
      </c>
      <c r="I44" s="121">
        <f t="shared" si="4"/>
        <v>1123.0856865248654</v>
      </c>
      <c r="J44" s="121">
        <f t="shared" si="5"/>
        <v>23579.284507160526</v>
      </c>
      <c r="K44" s="121">
        <f t="shared" si="6"/>
        <v>23795.7654190451</v>
      </c>
      <c r="L44" s="121">
        <f t="shared" si="6"/>
        <v>87796.40045255523</v>
      </c>
      <c r="M44" s="59"/>
      <c r="N44" s="132"/>
      <c r="O44" s="132"/>
      <c r="P44" s="132"/>
      <c r="Q44" s="132"/>
      <c r="R44" s="132"/>
      <c r="S44" s="132"/>
      <c r="T44" s="132"/>
      <c r="U44" s="132"/>
      <c r="V44" s="3"/>
    </row>
    <row r="45" spans="1:22" ht="12.75">
      <c r="A45" s="3"/>
      <c r="B45" s="46"/>
      <c r="C45" s="46"/>
      <c r="D45" s="2" t="s">
        <v>30</v>
      </c>
      <c r="E45" s="121">
        <f>L21*E69*0.09</f>
        <v>0.641038832649317</v>
      </c>
      <c r="F45" s="121">
        <f>M21*F69*0.09</f>
        <v>1.631466877448315</v>
      </c>
      <c r="G45" s="121">
        <f t="shared" si="2"/>
        <v>0.13426638264016058</v>
      </c>
      <c r="H45" s="121">
        <f t="shared" si="3"/>
        <v>0</v>
      </c>
      <c r="I45" s="121">
        <f t="shared" si="4"/>
        <v>622.6704194724427</v>
      </c>
      <c r="J45" s="121">
        <f t="shared" si="5"/>
        <v>142123.07257691925</v>
      </c>
      <c r="K45" s="121">
        <f t="shared" si="6"/>
        <v>7262.495490282814</v>
      </c>
      <c r="L45" s="121">
        <f t="shared" si="6"/>
        <v>915539.2193635247</v>
      </c>
      <c r="M45" s="59"/>
      <c r="N45" s="132"/>
      <c r="O45" s="132"/>
      <c r="P45" s="132"/>
      <c r="Q45" s="132"/>
      <c r="R45" s="132"/>
      <c r="S45" s="132"/>
      <c r="T45" s="132"/>
      <c r="U45" s="132"/>
      <c r="V45" s="3"/>
    </row>
    <row r="46" spans="1:22" ht="12.75">
      <c r="A46" s="3"/>
      <c r="B46" s="46"/>
      <c r="C46" s="46" t="s">
        <v>25</v>
      </c>
      <c r="D46" s="2">
        <v>1</v>
      </c>
      <c r="E46" s="121">
        <f>L22*H46</f>
        <v>0</v>
      </c>
      <c r="F46" s="121">
        <f>M22*I46</f>
        <v>0</v>
      </c>
      <c r="G46" s="121">
        <f>L22*J46</f>
        <v>0</v>
      </c>
      <c r="H46" s="121">
        <f>M22*K46</f>
        <v>0</v>
      </c>
      <c r="I46" s="121">
        <f>L22*L46</f>
        <v>0</v>
      </c>
      <c r="J46" s="121">
        <f>M22*V22</f>
        <v>0</v>
      </c>
      <c r="K46" s="121">
        <f>L22*AC22</f>
        <v>0</v>
      </c>
      <c r="L46" s="121">
        <f>M22*AD22</f>
        <v>0</v>
      </c>
      <c r="M46" s="59"/>
      <c r="N46" s="132"/>
      <c r="O46" s="132"/>
      <c r="P46" s="132"/>
      <c r="Q46" s="132"/>
      <c r="R46" s="132"/>
      <c r="S46" s="132"/>
      <c r="T46" s="132"/>
      <c r="U46" s="132"/>
      <c r="V46" s="3"/>
    </row>
    <row r="47" spans="1:22" ht="12.75">
      <c r="A47" s="3"/>
      <c r="B47" s="43"/>
      <c r="C47" s="43"/>
      <c r="D47" s="67" t="s">
        <v>30</v>
      </c>
      <c r="E47" s="121">
        <f>L23*H47</f>
        <v>0</v>
      </c>
      <c r="F47" s="121">
        <f>M23*I47</f>
        <v>0</v>
      </c>
      <c r="G47" s="121">
        <f>L23*J47</f>
        <v>0</v>
      </c>
      <c r="H47" s="121">
        <f>M23*K47</f>
        <v>0</v>
      </c>
      <c r="I47" s="121">
        <f>L23*L47</f>
        <v>0</v>
      </c>
      <c r="J47" s="121">
        <f>M23*V23</f>
        <v>0</v>
      </c>
      <c r="K47" s="121">
        <f>L23*AC23</f>
        <v>0</v>
      </c>
      <c r="L47" s="121">
        <f>M23*AD23</f>
        <v>0</v>
      </c>
      <c r="M47" s="59"/>
      <c r="N47" s="132"/>
      <c r="O47" s="132"/>
      <c r="P47" s="132"/>
      <c r="Q47" s="132"/>
      <c r="R47" s="132"/>
      <c r="S47" s="132"/>
      <c r="T47" s="132"/>
      <c r="U47" s="132"/>
      <c r="V47" s="3"/>
    </row>
    <row r="48" spans="1:22" ht="12.75">
      <c r="A48" s="3"/>
      <c r="B48" s="39" t="s">
        <v>4</v>
      </c>
      <c r="C48" s="40"/>
      <c r="D48" s="26"/>
      <c r="E48" s="130">
        <f aca="true" t="shared" si="9" ref="E48:L48">SUM(E32:E47)</f>
        <v>555.6283428776574</v>
      </c>
      <c r="F48" s="130">
        <f t="shared" si="9"/>
        <v>3317.055974357782</v>
      </c>
      <c r="G48" s="130">
        <f t="shared" si="9"/>
        <v>1230.2867117152002</v>
      </c>
      <c r="H48" s="130">
        <f t="shared" si="9"/>
        <v>2027.2211766362955</v>
      </c>
      <c r="I48" s="130">
        <f t="shared" si="9"/>
        <v>2578.661156141783</v>
      </c>
      <c r="J48" s="130">
        <f t="shared" si="9"/>
        <v>181628.6870117659</v>
      </c>
      <c r="K48" s="130">
        <f t="shared" si="9"/>
        <v>117727.87641095235</v>
      </c>
      <c r="L48" s="130">
        <f t="shared" si="9"/>
        <v>2545461.2093109554</v>
      </c>
      <c r="M48" s="59"/>
      <c r="N48" s="132"/>
      <c r="O48" s="132"/>
      <c r="P48" s="132"/>
      <c r="Q48" s="132"/>
      <c r="R48" s="132"/>
      <c r="S48" s="132"/>
      <c r="T48" s="132"/>
      <c r="U48" s="132"/>
      <c r="V48" s="3"/>
    </row>
    <row r="49" spans="1:22" ht="12.75">
      <c r="A49" s="3"/>
      <c r="B49" s="32" t="s">
        <v>64</v>
      </c>
      <c r="C49" s="12" t="s">
        <v>23</v>
      </c>
      <c r="D49" s="133"/>
      <c r="E49" s="133"/>
      <c r="F49" s="8"/>
      <c r="G49" s="133"/>
      <c r="H49" s="8"/>
      <c r="I49" s="133"/>
      <c r="J49" s="8"/>
      <c r="K49" s="133"/>
      <c r="L49" s="8"/>
      <c r="M49" s="59"/>
      <c r="N49" s="132"/>
      <c r="O49" s="132"/>
      <c r="P49" s="132"/>
      <c r="Q49" s="132"/>
      <c r="R49" s="132"/>
      <c r="S49" s="132"/>
      <c r="T49" s="132"/>
      <c r="U49" s="132"/>
      <c r="V49" s="3"/>
    </row>
    <row r="50" spans="1:22" ht="12.75">
      <c r="A50" s="3"/>
      <c r="B50" s="13"/>
      <c r="C50" s="2"/>
      <c r="D50" s="71">
        <v>1</v>
      </c>
      <c r="E50" s="146"/>
      <c r="F50" s="9"/>
      <c r="G50" s="146"/>
      <c r="H50" s="9"/>
      <c r="I50" s="146"/>
      <c r="J50" s="9"/>
      <c r="K50" s="146"/>
      <c r="L50" s="9"/>
      <c r="M50" s="59"/>
      <c r="N50" s="132"/>
      <c r="O50" s="132"/>
      <c r="P50" s="132"/>
      <c r="Q50" s="132"/>
      <c r="R50" s="132"/>
      <c r="S50" s="132"/>
      <c r="T50" s="132"/>
      <c r="U50" s="132"/>
      <c r="V50" s="3"/>
    </row>
    <row r="51" spans="1:22" ht="12.75">
      <c r="A51" s="3"/>
      <c r="B51" s="14"/>
      <c r="C51" s="67"/>
      <c r="D51" s="113" t="s">
        <v>30</v>
      </c>
      <c r="E51" s="146"/>
      <c r="F51" s="9"/>
      <c r="G51" s="146"/>
      <c r="H51" s="9"/>
      <c r="I51" s="146"/>
      <c r="J51" s="9"/>
      <c r="K51" s="146"/>
      <c r="L51" s="9"/>
      <c r="M51" s="59"/>
      <c r="N51" s="132"/>
      <c r="O51" s="132"/>
      <c r="P51" s="132"/>
      <c r="Q51" s="132"/>
      <c r="R51" s="132"/>
      <c r="S51" s="132"/>
      <c r="T51" s="132"/>
      <c r="U51" s="132"/>
      <c r="V51" s="3"/>
    </row>
    <row r="52" spans="1:22" ht="12.75">
      <c r="A52" s="3"/>
      <c r="B52" s="10"/>
      <c r="C52" s="5"/>
      <c r="D52" s="5"/>
      <c r="E52" s="24" t="s">
        <v>68</v>
      </c>
      <c r="F52" s="134">
        <f>SUM(E48:F48)</f>
        <v>3872.6843172354393</v>
      </c>
      <c r="G52" s="24" t="s">
        <v>72</v>
      </c>
      <c r="H52" s="134">
        <f>SUM(G48:H48)</f>
        <v>3257.5078883514957</v>
      </c>
      <c r="I52" s="24" t="s">
        <v>76</v>
      </c>
      <c r="J52" s="134">
        <f>SUM(I48:J48)</f>
        <v>184207.34816790768</v>
      </c>
      <c r="K52" s="24" t="s">
        <v>81</v>
      </c>
      <c r="L52" s="134">
        <f>SUM(K48:L48)</f>
        <v>2663189.0857219077</v>
      </c>
      <c r="M52" s="59"/>
      <c r="N52" s="132"/>
      <c r="O52" s="132"/>
      <c r="P52" s="132"/>
      <c r="Q52" s="132"/>
      <c r="R52" s="132"/>
      <c r="S52" s="132"/>
      <c r="T52" s="132"/>
      <c r="U52" s="132"/>
      <c r="V52" s="3"/>
    </row>
    <row r="53" spans="1:22" ht="12.75">
      <c r="A53" s="3"/>
      <c r="B53" s="10"/>
      <c r="C53" s="5"/>
      <c r="D53" s="5"/>
      <c r="E53" s="6"/>
      <c r="F53" s="36"/>
      <c r="G53" s="34"/>
      <c r="H53" s="36"/>
      <c r="I53" s="34"/>
      <c r="J53" s="34"/>
      <c r="K53" s="58"/>
      <c r="L53" s="59"/>
      <c r="M53" s="59"/>
      <c r="N53" s="132"/>
      <c r="O53" s="132"/>
      <c r="P53" s="132"/>
      <c r="Q53" s="132"/>
      <c r="R53" s="132"/>
      <c r="S53" s="132"/>
      <c r="T53" s="132"/>
      <c r="U53" s="132"/>
      <c r="V53" s="3"/>
    </row>
    <row r="54" spans="1:22" ht="12.75">
      <c r="A54" s="3"/>
      <c r="B54" s="12" t="s">
        <v>1</v>
      </c>
      <c r="C54" s="12" t="s">
        <v>16</v>
      </c>
      <c r="D54" s="133"/>
      <c r="E54" s="17" t="s">
        <v>66</v>
      </c>
      <c r="F54" s="32" t="s">
        <v>67</v>
      </c>
      <c r="G54" s="32" t="s">
        <v>70</v>
      </c>
      <c r="H54" s="32" t="s">
        <v>71</v>
      </c>
      <c r="I54" s="32" t="s">
        <v>74</v>
      </c>
      <c r="J54" s="32" t="s">
        <v>75</v>
      </c>
      <c r="K54" s="32" t="s">
        <v>79</v>
      </c>
      <c r="L54" s="32" t="s">
        <v>80</v>
      </c>
      <c r="M54" s="59"/>
      <c r="N54" s="132"/>
      <c r="O54" s="132"/>
      <c r="P54" s="132"/>
      <c r="Q54" s="132"/>
      <c r="R54" s="132"/>
      <c r="S54" s="132"/>
      <c r="T54" s="132"/>
      <c r="U54" s="132"/>
      <c r="V54" s="3"/>
    </row>
    <row r="55" spans="1:22" ht="12.75">
      <c r="A55" s="3"/>
      <c r="B55" s="2"/>
      <c r="C55" s="67" t="s">
        <v>1</v>
      </c>
      <c r="D55" s="113" t="s">
        <v>53</v>
      </c>
      <c r="E55" s="68" t="s">
        <v>90</v>
      </c>
      <c r="F55" s="14" t="s">
        <v>90</v>
      </c>
      <c r="G55" s="14" t="s">
        <v>90</v>
      </c>
      <c r="H55" s="14" t="s">
        <v>90</v>
      </c>
      <c r="I55" s="14" t="s">
        <v>90</v>
      </c>
      <c r="J55" s="14" t="s">
        <v>90</v>
      </c>
      <c r="K55" s="14" t="s">
        <v>90</v>
      </c>
      <c r="L55" s="14" t="s">
        <v>90</v>
      </c>
      <c r="M55" s="59"/>
      <c r="N55" s="132"/>
      <c r="O55" s="132"/>
      <c r="P55" s="132"/>
      <c r="Q55" s="132"/>
      <c r="R55" s="132"/>
      <c r="S55" s="132"/>
      <c r="T55" s="132"/>
      <c r="U55" s="132"/>
      <c r="V55" s="3"/>
    </row>
    <row r="56" spans="1:22" ht="12.75">
      <c r="A56" s="3"/>
      <c r="B56" s="32" t="s">
        <v>5</v>
      </c>
      <c r="C56" s="12"/>
      <c r="D56" s="42"/>
      <c r="E56" s="119"/>
      <c r="F56" s="119"/>
      <c r="G56" s="119"/>
      <c r="H56" s="119"/>
      <c r="I56" s="119"/>
      <c r="J56" s="119"/>
      <c r="K56" s="119"/>
      <c r="L56" s="119"/>
      <c r="M56" s="59"/>
      <c r="N56" s="132"/>
      <c r="O56" s="132"/>
      <c r="P56" s="132"/>
      <c r="Q56" s="132"/>
      <c r="R56" s="132"/>
      <c r="S56" s="132"/>
      <c r="T56" s="132"/>
      <c r="U56" s="132"/>
      <c r="V56" s="3"/>
    </row>
    <row r="57" spans="1:22" ht="12.75">
      <c r="A57" s="3"/>
      <c r="B57" s="13"/>
      <c r="C57" s="2" t="s">
        <v>17</v>
      </c>
      <c r="D57" s="2">
        <v>1</v>
      </c>
      <c r="E57" s="168">
        <v>0.023390184949145132</v>
      </c>
      <c r="F57" s="168">
        <v>0.013864479886223378</v>
      </c>
      <c r="G57" s="168">
        <v>0.05424880375044616</v>
      </c>
      <c r="H57" s="168">
        <v>0.05011344215551451</v>
      </c>
      <c r="I57" s="168">
        <v>0.013812051326650948</v>
      </c>
      <c r="J57" s="168">
        <v>0.05653241883257171</v>
      </c>
      <c r="K57" s="168">
        <v>1.9086152011905244</v>
      </c>
      <c r="L57" s="168">
        <v>1.9764415601600482</v>
      </c>
      <c r="M57" s="59"/>
      <c r="N57" s="132"/>
      <c r="O57" s="132"/>
      <c r="P57" s="132"/>
      <c r="Q57" s="132"/>
      <c r="R57" s="132"/>
      <c r="S57" s="132"/>
      <c r="T57" s="132"/>
      <c r="U57" s="132"/>
      <c r="V57" s="3"/>
    </row>
    <row r="58" spans="1:22" ht="12.75">
      <c r="A58" s="3"/>
      <c r="B58" s="13"/>
      <c r="C58" s="2"/>
      <c r="D58" s="2" t="s">
        <v>30</v>
      </c>
      <c r="E58" s="168">
        <v>0.13927690028408027</v>
      </c>
      <c r="F58" s="168">
        <v>0.1223032333240335</v>
      </c>
      <c r="G58" s="168">
        <v>0.10680812374551486</v>
      </c>
      <c r="H58" s="168">
        <v>0</v>
      </c>
      <c r="I58" s="168">
        <v>0.011301715662102559</v>
      </c>
      <c r="J58" s="168">
        <v>0</v>
      </c>
      <c r="K58" s="168">
        <v>4.737194390657634</v>
      </c>
      <c r="L58" s="168">
        <v>5.446228770220805</v>
      </c>
      <c r="M58" s="59"/>
      <c r="N58" s="132"/>
      <c r="O58" s="132"/>
      <c r="P58" s="132"/>
      <c r="Q58" s="132"/>
      <c r="R58" s="132"/>
      <c r="S58" s="132"/>
      <c r="T58" s="132"/>
      <c r="U58" s="132"/>
      <c r="V58" s="3"/>
    </row>
    <row r="59" spans="1:22" ht="12.75">
      <c r="A59" s="3"/>
      <c r="B59" s="46"/>
      <c r="C59" s="2" t="s">
        <v>18</v>
      </c>
      <c r="D59" s="2">
        <v>1</v>
      </c>
      <c r="E59" s="168">
        <v>0.021003324464902686</v>
      </c>
      <c r="F59" s="168">
        <v>0.020349717220015776</v>
      </c>
      <c r="G59" s="168">
        <v>0.06472144960757178</v>
      </c>
      <c r="H59" s="168">
        <v>0.15049049440149823</v>
      </c>
      <c r="I59" s="168">
        <v>0.03882305039180251</v>
      </c>
      <c r="J59" s="168">
        <v>0.292534805297704</v>
      </c>
      <c r="K59" s="168">
        <v>6.280858866472176</v>
      </c>
      <c r="L59" s="168">
        <v>10.771844453876463</v>
      </c>
      <c r="M59" s="59"/>
      <c r="N59" s="132"/>
      <c r="O59" s="132"/>
      <c r="P59" s="132"/>
      <c r="Q59" s="132"/>
      <c r="R59" s="132"/>
      <c r="S59" s="132"/>
      <c r="T59" s="132"/>
      <c r="U59" s="132"/>
      <c r="V59" s="3"/>
    </row>
    <row r="60" spans="1:22" ht="12.75">
      <c r="A60" s="3"/>
      <c r="B60" s="46"/>
      <c r="C60" s="2"/>
      <c r="D60" s="2" t="s">
        <v>30</v>
      </c>
      <c r="E60" s="168">
        <v>0.047698149888157494</v>
      </c>
      <c r="F60" s="168">
        <v>0.037143759000213286</v>
      </c>
      <c r="G60" s="168">
        <v>0.04470163682673777</v>
      </c>
      <c r="H60" s="168">
        <v>0.011623286446542976</v>
      </c>
      <c r="I60" s="168">
        <v>0.04326313750470629</v>
      </c>
      <c r="J60" s="168">
        <v>0.2507231995118025</v>
      </c>
      <c r="K60" s="168">
        <v>2.0531495323452225</v>
      </c>
      <c r="L60" s="168">
        <v>50.59659675656452</v>
      </c>
      <c r="M60" s="59"/>
      <c r="N60" s="132"/>
      <c r="O60" s="132"/>
      <c r="P60" s="132"/>
      <c r="Q60" s="132"/>
      <c r="R60" s="132"/>
      <c r="S60" s="132"/>
      <c r="T60" s="132"/>
      <c r="U60" s="132"/>
      <c r="V60" s="3"/>
    </row>
    <row r="61" spans="1:22" ht="12.75">
      <c r="A61" s="3"/>
      <c r="B61" s="13" t="s">
        <v>7</v>
      </c>
      <c r="C61" s="2"/>
      <c r="D61" s="2">
        <v>1</v>
      </c>
      <c r="E61" s="168"/>
      <c r="F61" s="168"/>
      <c r="G61" s="168"/>
      <c r="H61" s="168"/>
      <c r="I61" s="168"/>
      <c r="J61" s="168"/>
      <c r="K61" s="168"/>
      <c r="L61" s="168"/>
      <c r="M61" s="59"/>
      <c r="N61" s="132"/>
      <c r="O61" s="132"/>
      <c r="P61" s="132"/>
      <c r="Q61" s="132"/>
      <c r="R61" s="132"/>
      <c r="S61" s="132"/>
      <c r="T61" s="132"/>
      <c r="U61" s="132"/>
      <c r="V61" s="3"/>
    </row>
    <row r="62" spans="1:22" ht="12.75">
      <c r="A62" s="3"/>
      <c r="B62" s="13"/>
      <c r="C62" s="2"/>
      <c r="D62" s="2" t="s">
        <v>30</v>
      </c>
      <c r="E62" s="168"/>
      <c r="F62" s="168"/>
      <c r="G62" s="168"/>
      <c r="H62" s="168"/>
      <c r="I62" s="168"/>
      <c r="J62" s="168"/>
      <c r="K62" s="168"/>
      <c r="L62" s="168"/>
      <c r="M62" s="59"/>
      <c r="N62" s="132"/>
      <c r="O62" s="132"/>
      <c r="P62" s="132"/>
      <c r="Q62" s="132"/>
      <c r="R62" s="132"/>
      <c r="S62" s="132"/>
      <c r="T62" s="132"/>
      <c r="U62" s="132"/>
      <c r="V62" s="3"/>
    </row>
    <row r="63" spans="1:22" ht="12.75">
      <c r="A63" s="3"/>
      <c r="B63" s="13" t="s">
        <v>21</v>
      </c>
      <c r="C63" s="2"/>
      <c r="D63" s="46"/>
      <c r="E63" s="168"/>
      <c r="F63" s="168"/>
      <c r="G63" s="168"/>
      <c r="H63" s="168"/>
      <c r="I63" s="168"/>
      <c r="J63" s="168"/>
      <c r="K63" s="168"/>
      <c r="L63" s="168"/>
      <c r="M63" s="59"/>
      <c r="N63" s="132"/>
      <c r="O63" s="132"/>
      <c r="P63" s="132"/>
      <c r="Q63" s="132"/>
      <c r="R63" s="132"/>
      <c r="S63" s="132"/>
      <c r="T63" s="132"/>
      <c r="U63" s="132"/>
      <c r="V63" s="3"/>
    </row>
    <row r="64" spans="1:22" ht="12.75">
      <c r="A64" s="3"/>
      <c r="B64" s="13"/>
      <c r="C64" s="2" t="s">
        <v>23</v>
      </c>
      <c r="D64" s="2">
        <v>1</v>
      </c>
      <c r="E64" s="168">
        <v>0.04813407818733047</v>
      </c>
      <c r="F64" s="168">
        <v>0.03902729112118366</v>
      </c>
      <c r="G64" s="168">
        <v>5.396898038636E-05</v>
      </c>
      <c r="H64" s="168">
        <v>0.0023200214627489284</v>
      </c>
      <c r="I64" s="168">
        <v>0.010053962200396635</v>
      </c>
      <c r="J64" s="168">
        <v>0.06066907922293124</v>
      </c>
      <c r="K64" s="168">
        <v>0.38250984619309697</v>
      </c>
      <c r="L64" s="168">
        <v>1.519366993656025</v>
      </c>
      <c r="M64" s="59"/>
      <c r="N64" s="132"/>
      <c r="O64" s="132"/>
      <c r="P64" s="132"/>
      <c r="Q64" s="132"/>
      <c r="R64" s="132"/>
      <c r="S64" s="132"/>
      <c r="T64" s="132"/>
      <c r="U64" s="132"/>
      <c r="V64" s="3"/>
    </row>
    <row r="65" spans="1:22" ht="12.75">
      <c r="A65" s="3"/>
      <c r="B65" s="13"/>
      <c r="C65" s="2"/>
      <c r="D65" s="2" t="s">
        <v>30</v>
      </c>
      <c r="E65" s="168">
        <v>0.13787638225146334</v>
      </c>
      <c r="F65" s="168">
        <v>0.09334884291302446</v>
      </c>
      <c r="G65" s="168">
        <v>0.0008760151526914183</v>
      </c>
      <c r="H65" s="168">
        <v>0.0008567212299060977</v>
      </c>
      <c r="I65" s="168">
        <v>0.06007927219191619</v>
      </c>
      <c r="J65" s="168">
        <v>0.1489692854554698</v>
      </c>
      <c r="K65" s="168">
        <v>0.8108930906689563</v>
      </c>
      <c r="L65" s="168">
        <v>2.1162590498315126</v>
      </c>
      <c r="M65" s="59"/>
      <c r="N65" s="132"/>
      <c r="O65" s="132"/>
      <c r="P65" s="132"/>
      <c r="Q65" s="132"/>
      <c r="R65" s="132"/>
      <c r="S65" s="132"/>
      <c r="T65" s="132"/>
      <c r="U65" s="132"/>
      <c r="V65" s="3"/>
    </row>
    <row r="66" spans="1:22" ht="12.75">
      <c r="A66" s="3"/>
      <c r="B66" s="46"/>
      <c r="C66" s="46" t="s">
        <v>24</v>
      </c>
      <c r="D66" s="2">
        <v>1</v>
      </c>
      <c r="E66" s="168">
        <v>0</v>
      </c>
      <c r="F66" s="168">
        <v>0.022882063256751302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168">
        <v>0</v>
      </c>
      <c r="M66" s="59"/>
      <c r="N66" s="132"/>
      <c r="O66" s="132"/>
      <c r="P66" s="132"/>
      <c r="Q66" s="132"/>
      <c r="R66" s="132"/>
      <c r="S66" s="132"/>
      <c r="T66" s="132"/>
      <c r="U66" s="132"/>
      <c r="V66" s="3"/>
    </row>
    <row r="67" spans="1:22" ht="12.75">
      <c r="A67" s="3"/>
      <c r="B67" s="46"/>
      <c r="C67" s="46"/>
      <c r="D67" s="2" t="s">
        <v>30</v>
      </c>
      <c r="E67" s="168">
        <v>5.061833940978606</v>
      </c>
      <c r="F67" s="168">
        <v>8.926725076253636</v>
      </c>
      <c r="G67" s="168">
        <v>0</v>
      </c>
      <c r="H67" s="168">
        <v>0</v>
      </c>
      <c r="I67" s="168">
        <v>0.49319538639904015</v>
      </c>
      <c r="J67" s="168">
        <v>0.39796607486091284</v>
      </c>
      <c r="K67" s="168">
        <v>0.023214480683829707</v>
      </c>
      <c r="L67" s="168">
        <v>0.12368797975475149</v>
      </c>
      <c r="M67" s="59"/>
      <c r="N67" s="132"/>
      <c r="O67" s="132"/>
      <c r="P67" s="132"/>
      <c r="Q67" s="132"/>
      <c r="R67" s="132"/>
      <c r="S67" s="132"/>
      <c r="T67" s="132"/>
      <c r="U67" s="132"/>
      <c r="V67" s="3"/>
    </row>
    <row r="68" spans="1:22" ht="12.75">
      <c r="A68" s="3"/>
      <c r="B68" s="46"/>
      <c r="C68" s="46" t="s">
        <v>6</v>
      </c>
      <c r="D68" s="2">
        <v>1</v>
      </c>
      <c r="E68" s="168">
        <v>0.0012931316504004565</v>
      </c>
      <c r="F68" s="168">
        <v>0.00044172214050882</v>
      </c>
      <c r="G68" s="168">
        <v>0</v>
      </c>
      <c r="H68" s="168">
        <v>0</v>
      </c>
      <c r="I68" s="168">
        <v>0.3370253660433255</v>
      </c>
      <c r="J68" s="168">
        <v>7.075877724570702</v>
      </c>
      <c r="K68" s="168">
        <v>7.14084120816299</v>
      </c>
      <c r="L68" s="168">
        <v>26.34671098993985</v>
      </c>
      <c r="M68" s="37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3"/>
      <c r="B69" s="46"/>
      <c r="C69" s="46"/>
      <c r="D69" s="2" t="s">
        <v>30</v>
      </c>
      <c r="E69" s="168">
        <v>0.011874600872356833</v>
      </c>
      <c r="F69" s="168">
        <v>0.0019290182660299444</v>
      </c>
      <c r="G69" s="168">
        <v>0.00022384349604126456</v>
      </c>
      <c r="H69" s="168">
        <v>0</v>
      </c>
      <c r="I69" s="168">
        <v>1.0380910011535676</v>
      </c>
      <c r="J69" s="168">
        <v>15.123948033108373</v>
      </c>
      <c r="K69" s="168">
        <v>12.107739469571207</v>
      </c>
      <c r="L69" s="168">
        <v>97.42659882639796</v>
      </c>
      <c r="M69" s="3"/>
      <c r="N69" s="7"/>
      <c r="O69" s="3"/>
      <c r="P69" s="3"/>
      <c r="Q69" s="3"/>
      <c r="R69" s="3"/>
      <c r="S69" s="3"/>
      <c r="T69" s="3"/>
      <c r="U69" s="3"/>
      <c r="V69" s="3"/>
    </row>
    <row r="70" spans="1:22" ht="12.75">
      <c r="A70" s="3"/>
      <c r="B70" s="46"/>
      <c r="C70" s="46" t="s">
        <v>25</v>
      </c>
      <c r="D70" s="2">
        <v>1</v>
      </c>
      <c r="E70" s="121"/>
      <c r="F70" s="121"/>
      <c r="G70" s="121"/>
      <c r="H70" s="121"/>
      <c r="I70" s="121"/>
      <c r="J70" s="121"/>
      <c r="K70" s="121"/>
      <c r="L70" s="121"/>
      <c r="M70" s="6"/>
      <c r="N70" s="7"/>
      <c r="O70" s="3"/>
      <c r="P70" s="3"/>
      <c r="Q70" s="3"/>
      <c r="R70" s="3"/>
      <c r="S70" s="3"/>
      <c r="T70" s="3"/>
      <c r="U70" s="3"/>
      <c r="V70" s="3"/>
    </row>
    <row r="71" spans="1:22" ht="12.75">
      <c r="A71" s="3"/>
      <c r="B71" s="43"/>
      <c r="C71" s="43"/>
      <c r="D71" s="67" t="s">
        <v>30</v>
      </c>
      <c r="E71" s="131"/>
      <c r="F71" s="131"/>
      <c r="G71" s="131"/>
      <c r="H71" s="131"/>
      <c r="I71" s="131"/>
      <c r="J71" s="131"/>
      <c r="K71" s="131"/>
      <c r="L71" s="131"/>
      <c r="M71" s="10"/>
      <c r="N71" s="7"/>
      <c r="O71" s="3"/>
      <c r="P71" s="3"/>
      <c r="Q71" s="3"/>
      <c r="R71" s="3"/>
      <c r="S71" s="3"/>
      <c r="T71" s="3"/>
      <c r="U71" s="3"/>
      <c r="V71" s="3"/>
    </row>
    <row r="72" spans="1:22" ht="12.75">
      <c r="A72" s="3"/>
      <c r="B72" s="10"/>
      <c r="C72" s="5"/>
      <c r="D72" s="6"/>
      <c r="E72" s="78"/>
      <c r="F72" s="78"/>
      <c r="G72" s="78"/>
      <c r="H72" s="78"/>
      <c r="I72" s="78"/>
      <c r="J72" s="78"/>
      <c r="K72" s="78"/>
      <c r="L72" s="78"/>
      <c r="M72" s="7"/>
      <c r="N72" s="6"/>
      <c r="O72" s="3"/>
      <c r="P72" s="3"/>
      <c r="Q72" s="3"/>
      <c r="R72" s="3"/>
      <c r="S72" s="3"/>
      <c r="T72" s="3"/>
      <c r="U72" s="3"/>
      <c r="V72" s="3"/>
    </row>
    <row r="73" spans="1:22" ht="12.75">
      <c r="A73" s="3"/>
      <c r="B73" s="10"/>
      <c r="C73" s="5"/>
      <c r="D73" s="6"/>
      <c r="E73" s="6"/>
      <c r="F73" s="6"/>
      <c r="G73" s="6"/>
      <c r="H73" s="6"/>
      <c r="I73" s="6"/>
      <c r="J73" s="6"/>
      <c r="K73" s="6"/>
      <c r="L73" s="6"/>
      <c r="M73" s="7"/>
      <c r="N73" s="3"/>
      <c r="O73" s="3"/>
      <c r="P73" s="3"/>
      <c r="Q73" s="3"/>
      <c r="R73" s="3"/>
      <c r="S73" s="3"/>
      <c r="T73" s="3"/>
      <c r="U73" s="3"/>
      <c r="V73" s="3"/>
    </row>
    <row r="74" spans="1:14" ht="12.75">
      <c r="A74" s="3"/>
      <c r="B74" s="10"/>
      <c r="C74" s="5"/>
      <c r="D74" s="5"/>
      <c r="E74" s="132"/>
      <c r="F74" s="132"/>
      <c r="G74" s="132"/>
      <c r="H74" s="132"/>
      <c r="I74" s="132"/>
      <c r="J74" s="132"/>
      <c r="K74" s="132"/>
      <c r="L74" s="132"/>
      <c r="M74" s="3"/>
      <c r="N74" s="3"/>
    </row>
    <row r="75" spans="1:22" ht="18">
      <c r="A75" s="18" t="s">
        <v>26</v>
      </c>
      <c r="B75" s="18" t="s">
        <v>55</v>
      </c>
      <c r="C75" s="18" t="s">
        <v>58</v>
      </c>
      <c r="D75" s="3"/>
      <c r="E75" s="3"/>
      <c r="F75" s="3"/>
      <c r="G75" s="3"/>
      <c r="H75" s="3"/>
      <c r="I75" s="3"/>
      <c r="J75" s="3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8">
      <c r="A76" s="18"/>
      <c r="B76" s="18" t="s">
        <v>84</v>
      </c>
      <c r="C76" s="18"/>
      <c r="D76" s="3"/>
      <c r="E76" s="3"/>
      <c r="F76" s="3"/>
      <c r="G76" s="3"/>
      <c r="H76" s="150">
        <f>H3*0.89</f>
        <v>171770</v>
      </c>
      <c r="I76" s="3"/>
      <c r="J76" s="3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8">
      <c r="A77" s="3"/>
      <c r="B77" s="18" t="s">
        <v>82</v>
      </c>
      <c r="C77" s="18"/>
      <c r="D77" s="3"/>
      <c r="E77" s="3"/>
      <c r="F77" s="3"/>
      <c r="G77" s="3"/>
      <c r="H77" s="129">
        <f>171770*0.925</f>
        <v>158887.25</v>
      </c>
      <c r="I77" s="3"/>
      <c r="J77" s="3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4"/>
      <c r="C78" s="4"/>
      <c r="D78" s="4"/>
      <c r="E78" s="6"/>
      <c r="F78" s="4"/>
      <c r="G78" s="4"/>
      <c r="H78" s="4"/>
      <c r="I78" s="4"/>
      <c r="J78" s="4"/>
      <c r="K78" s="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8">
      <c r="A79" s="3"/>
      <c r="B79" s="12" t="s">
        <v>1</v>
      </c>
      <c r="C79" s="2" t="s">
        <v>16</v>
      </c>
      <c r="D79" s="12"/>
      <c r="E79" s="12" t="s">
        <v>1</v>
      </c>
      <c r="F79" s="1" t="s">
        <v>1</v>
      </c>
      <c r="G79" s="12" t="s">
        <v>20</v>
      </c>
      <c r="H79" s="1" t="s">
        <v>20</v>
      </c>
      <c r="I79" s="12" t="s">
        <v>31</v>
      </c>
      <c r="J79" s="1" t="s">
        <v>3</v>
      </c>
      <c r="K79" s="12" t="s">
        <v>3</v>
      </c>
      <c r="L79" s="32" t="s">
        <v>10</v>
      </c>
      <c r="M79" s="32" t="s">
        <v>10</v>
      </c>
      <c r="N79" s="3"/>
      <c r="O79" s="220" t="s">
        <v>91</v>
      </c>
      <c r="P79" s="3"/>
      <c r="Q79" s="3"/>
      <c r="R79" s="3"/>
      <c r="S79" s="3"/>
      <c r="T79" s="3"/>
      <c r="U79" s="3"/>
      <c r="V79" s="3"/>
    </row>
    <row r="80" spans="1:29" ht="12.75">
      <c r="A80" s="3"/>
      <c r="B80" s="2"/>
      <c r="C80" s="2" t="s">
        <v>1</v>
      </c>
      <c r="D80" s="67" t="s">
        <v>53</v>
      </c>
      <c r="E80" s="67" t="s">
        <v>22</v>
      </c>
      <c r="F80" s="1" t="s">
        <v>0</v>
      </c>
      <c r="G80" s="67" t="s">
        <v>2</v>
      </c>
      <c r="H80" s="2" t="s">
        <v>0</v>
      </c>
      <c r="I80" s="67" t="s">
        <v>53</v>
      </c>
      <c r="J80" s="1" t="s">
        <v>8</v>
      </c>
      <c r="K80" s="67" t="s">
        <v>9</v>
      </c>
      <c r="L80" s="14" t="s">
        <v>11</v>
      </c>
      <c r="M80" s="23" t="s">
        <v>12</v>
      </c>
      <c r="N80" s="3"/>
      <c r="O80" s="3"/>
      <c r="P80" s="3"/>
      <c r="Q80" s="4"/>
      <c r="R80" s="3"/>
      <c r="S80" s="3"/>
      <c r="T80" s="3"/>
      <c r="U80" s="3"/>
      <c r="V80" s="3"/>
      <c r="AA80" t="s">
        <v>77</v>
      </c>
      <c r="AC80" t="s">
        <v>78</v>
      </c>
    </row>
    <row r="81" spans="1:22" ht="12.75">
      <c r="A81" s="3"/>
      <c r="B81" s="32" t="s">
        <v>5</v>
      </c>
      <c r="C81" s="12"/>
      <c r="D81" s="12"/>
      <c r="E81" s="81">
        <v>0.47</v>
      </c>
      <c r="F81" s="82">
        <f>E81*$H$77</f>
        <v>74677.00749999999</v>
      </c>
      <c r="G81" s="83"/>
      <c r="H81" s="84"/>
      <c r="I81" s="12"/>
      <c r="J81" s="107"/>
      <c r="K81" s="85"/>
      <c r="L81" s="12"/>
      <c r="M81" s="86"/>
      <c r="N81" s="3"/>
      <c r="O81" s="203" t="s">
        <v>92</v>
      </c>
      <c r="P81" s="204"/>
      <c r="Q81" s="206" t="s">
        <v>93</v>
      </c>
      <c r="R81" s="205"/>
      <c r="S81" s="217" t="s">
        <v>94</v>
      </c>
      <c r="T81" s="207" t="s">
        <v>95</v>
      </c>
      <c r="U81" s="208" t="s">
        <v>96</v>
      </c>
      <c r="V81" s="3"/>
    </row>
    <row r="82" spans="1:22" ht="12.75">
      <c r="A82" s="3"/>
      <c r="B82" s="13"/>
      <c r="C82" s="2" t="s">
        <v>17</v>
      </c>
      <c r="D82" s="2">
        <v>1</v>
      </c>
      <c r="E82" s="87"/>
      <c r="F82" s="2"/>
      <c r="G82" s="88">
        <v>0.5</v>
      </c>
      <c r="H82" s="89">
        <f>E81*G82*$H$77</f>
        <v>37338.503749999996</v>
      </c>
      <c r="I82" s="88">
        <v>0.4</v>
      </c>
      <c r="J82" s="100">
        <v>0.5</v>
      </c>
      <c r="K82" s="90">
        <f aca="true" t="shared" si="10" ref="K82:K96">1-J82</f>
        <v>0.5</v>
      </c>
      <c r="L82" s="91">
        <f>H82*I82*J82</f>
        <v>7467.70075</v>
      </c>
      <c r="M82" s="181">
        <f>H82*I82*K82</f>
        <v>7467.70075</v>
      </c>
      <c r="N82" s="3"/>
      <c r="O82" s="209">
        <f>SUM(L82,L84,L86,L89,L91,L93,L95,L99)</f>
        <v>34354</v>
      </c>
      <c r="P82" s="16" t="s">
        <v>97</v>
      </c>
      <c r="Q82" s="210">
        <f>+O82/H76</f>
        <v>0.2</v>
      </c>
      <c r="R82" s="16" t="s">
        <v>98</v>
      </c>
      <c r="S82" s="218">
        <v>0.2</v>
      </c>
      <c r="T82" s="19">
        <f>+Q82-S82</f>
        <v>0</v>
      </c>
      <c r="U82" s="211">
        <f>+T82*H76</f>
        <v>0</v>
      </c>
      <c r="V82" s="3"/>
    </row>
    <row r="83" spans="1:22" ht="12.75">
      <c r="A83" s="3"/>
      <c r="B83" s="13"/>
      <c r="C83" s="2"/>
      <c r="D83" s="2" t="s">
        <v>30</v>
      </c>
      <c r="E83" s="87"/>
      <c r="F83" s="2"/>
      <c r="G83" s="88"/>
      <c r="H83" s="89"/>
      <c r="I83" s="88">
        <v>0.6</v>
      </c>
      <c r="J83" s="92">
        <v>0.06</v>
      </c>
      <c r="K83" s="90">
        <f t="shared" si="10"/>
        <v>0.94</v>
      </c>
      <c r="L83" s="91">
        <f>H82*I83*J83</f>
        <v>1344.1861349999997</v>
      </c>
      <c r="M83" s="181">
        <f>H82*I83*K83</f>
        <v>21058.916114999996</v>
      </c>
      <c r="N83" s="3"/>
      <c r="O83" s="24">
        <f>SUM(L83,L85,L87,L90,L92,L94,L96,L100)</f>
        <v>6183.719999999999</v>
      </c>
      <c r="P83" s="212" t="s">
        <v>99</v>
      </c>
      <c r="Q83" s="213">
        <f>+O83/H76</f>
        <v>0.036</v>
      </c>
      <c r="R83" s="212" t="s">
        <v>100</v>
      </c>
      <c r="S83" s="219">
        <v>0.036</v>
      </c>
      <c r="T83" s="214">
        <f>+Q83-S83</f>
        <v>0</v>
      </c>
      <c r="U83" s="215">
        <f>+T83*H76</f>
        <v>0</v>
      </c>
      <c r="V83" s="3"/>
    </row>
    <row r="84" spans="1:22" ht="12.75">
      <c r="A84" s="3"/>
      <c r="B84" s="2"/>
      <c r="C84" s="2" t="s">
        <v>18</v>
      </c>
      <c r="D84" s="2">
        <v>1</v>
      </c>
      <c r="E84" s="88"/>
      <c r="F84" s="2"/>
      <c r="G84" s="88">
        <v>0.5</v>
      </c>
      <c r="H84" s="89">
        <f>E81*G84*$H$77</f>
        <v>37338.503749999996</v>
      </c>
      <c r="I84" s="88">
        <v>0.4</v>
      </c>
      <c r="J84" s="100">
        <v>0.5</v>
      </c>
      <c r="K84" s="90">
        <f t="shared" si="10"/>
        <v>0.5</v>
      </c>
      <c r="L84" s="91">
        <f>H84*I84*J84</f>
        <v>7467.70075</v>
      </c>
      <c r="M84" s="181">
        <f>H84*I84*K84</f>
        <v>7467.70075</v>
      </c>
      <c r="N84" s="3"/>
      <c r="O84" s="24">
        <f>SUM(O82:O83)</f>
        <v>40537.72</v>
      </c>
      <c r="P84" s="212" t="s">
        <v>101</v>
      </c>
      <c r="Q84" s="213">
        <f>SUM(Q82:Q83)</f>
        <v>0.23600000000000002</v>
      </c>
      <c r="R84" s="212" t="s">
        <v>102</v>
      </c>
      <c r="S84" s="30"/>
      <c r="T84" s="216">
        <f>SUM(T82:T83)</f>
        <v>0</v>
      </c>
      <c r="U84" s="215">
        <f>SUM(U82:U83)</f>
        <v>0</v>
      </c>
      <c r="V84" s="3"/>
    </row>
    <row r="85" spans="1:22" ht="12.75">
      <c r="A85" s="3"/>
      <c r="B85" s="2"/>
      <c r="C85" s="2"/>
      <c r="D85" s="2" t="s">
        <v>30</v>
      </c>
      <c r="E85" s="88"/>
      <c r="F85" s="2"/>
      <c r="G85" s="88"/>
      <c r="H85" s="89"/>
      <c r="I85" s="88">
        <v>0.6</v>
      </c>
      <c r="J85" s="92">
        <v>0.06</v>
      </c>
      <c r="K85" s="90">
        <f t="shared" si="10"/>
        <v>0.94</v>
      </c>
      <c r="L85" s="91">
        <f>H84*I85*J85</f>
        <v>1344.1861349999997</v>
      </c>
      <c r="M85" s="181">
        <f>H84*I85*K85</f>
        <v>21058.916114999996</v>
      </c>
      <c r="N85" s="3"/>
      <c r="V85" s="3"/>
    </row>
    <row r="86" spans="1:22" ht="12.75">
      <c r="A86" s="3"/>
      <c r="B86" s="13" t="s">
        <v>7</v>
      </c>
      <c r="C86" s="2"/>
      <c r="D86" s="2">
        <v>1</v>
      </c>
      <c r="E86" s="87">
        <v>0.02</v>
      </c>
      <c r="F86" s="89">
        <f>E86*$H$77</f>
        <v>3177.745</v>
      </c>
      <c r="G86" s="88">
        <v>1</v>
      </c>
      <c r="H86" s="89">
        <f>E86*G86*$H$77</f>
        <v>3177.745</v>
      </c>
      <c r="I86" s="88">
        <v>0.4</v>
      </c>
      <c r="J86" s="100">
        <v>0.5</v>
      </c>
      <c r="K86" s="90">
        <f t="shared" si="10"/>
        <v>0.5</v>
      </c>
      <c r="L86" s="91">
        <f>H86*I86*J86</f>
        <v>635.549</v>
      </c>
      <c r="M86" s="181">
        <f>H86*I86*K86</f>
        <v>635.549</v>
      </c>
      <c r="N86" s="3"/>
      <c r="V86" s="3"/>
    </row>
    <row r="87" spans="1:22" ht="12.75">
      <c r="A87" s="3"/>
      <c r="B87" s="13"/>
      <c r="C87" s="2"/>
      <c r="D87" s="2" t="s">
        <v>30</v>
      </c>
      <c r="E87" s="87"/>
      <c r="F87" s="89"/>
      <c r="G87" s="88"/>
      <c r="H87" s="89"/>
      <c r="I87" s="88">
        <v>0.6</v>
      </c>
      <c r="J87" s="92">
        <v>0.06</v>
      </c>
      <c r="K87" s="90">
        <f t="shared" si="10"/>
        <v>0.94</v>
      </c>
      <c r="L87" s="91">
        <f>H86*I87*J87</f>
        <v>114.39881999999999</v>
      </c>
      <c r="M87" s="181">
        <f>H86*I87*K87</f>
        <v>1792.2481799999998</v>
      </c>
      <c r="N87" s="3"/>
      <c r="V87" s="3"/>
    </row>
    <row r="88" spans="1:22" ht="12.75">
      <c r="A88" s="3"/>
      <c r="B88" s="13" t="s">
        <v>21</v>
      </c>
      <c r="C88" s="2"/>
      <c r="D88" s="2"/>
      <c r="E88" s="87">
        <v>0.51</v>
      </c>
      <c r="F88" s="89">
        <f>E88*$H$77</f>
        <v>81032.4975</v>
      </c>
      <c r="G88" s="88"/>
      <c r="H88" s="88"/>
      <c r="I88" s="2"/>
      <c r="J88" s="100"/>
      <c r="K88" s="90"/>
      <c r="L88" s="182"/>
      <c r="M88" s="183"/>
      <c r="N88" s="3"/>
      <c r="V88" s="3"/>
    </row>
    <row r="89" spans="1:22" ht="12.75">
      <c r="A89" s="3"/>
      <c r="B89" s="13"/>
      <c r="C89" s="2" t="s">
        <v>23</v>
      </c>
      <c r="D89" s="2">
        <v>1</v>
      </c>
      <c r="E89" s="87"/>
      <c r="F89" s="2"/>
      <c r="G89" s="88">
        <v>0.8</v>
      </c>
      <c r="H89" s="89">
        <f>E88*G89*$H$77</f>
        <v>64825.99800000001</v>
      </c>
      <c r="I89" s="88">
        <v>0.4</v>
      </c>
      <c r="J89" s="100">
        <v>0.5</v>
      </c>
      <c r="K89" s="90">
        <f t="shared" si="10"/>
        <v>0.5</v>
      </c>
      <c r="L89" s="91">
        <f>H89*I89*J89</f>
        <v>12965.199600000002</v>
      </c>
      <c r="M89" s="181">
        <f>H89*I89*K89</f>
        <v>12965.199600000002</v>
      </c>
      <c r="N89" s="3"/>
      <c r="V89" s="3"/>
    </row>
    <row r="90" spans="1:22" ht="12.75">
      <c r="A90" s="3"/>
      <c r="B90" s="13"/>
      <c r="C90" s="2"/>
      <c r="D90" s="2" t="s">
        <v>30</v>
      </c>
      <c r="E90" s="87"/>
      <c r="F90" s="2"/>
      <c r="G90" s="88"/>
      <c r="H90" s="89"/>
      <c r="I90" s="88">
        <v>0.6</v>
      </c>
      <c r="J90" s="92">
        <v>0.06</v>
      </c>
      <c r="K90" s="90">
        <f t="shared" si="10"/>
        <v>0.94</v>
      </c>
      <c r="L90" s="91">
        <f>H89*I90*J90</f>
        <v>2333.735928</v>
      </c>
      <c r="M90" s="181">
        <f>H89*I90*K90</f>
        <v>36561.862872</v>
      </c>
      <c r="N90" s="3"/>
      <c r="V90" s="3"/>
    </row>
    <row r="91" spans="1:22" ht="12.75">
      <c r="A91" s="3"/>
      <c r="B91" s="2"/>
      <c r="C91" s="2" t="s">
        <v>24</v>
      </c>
      <c r="D91" s="2">
        <v>1</v>
      </c>
      <c r="E91" s="2"/>
      <c r="F91" s="2"/>
      <c r="G91" s="88">
        <v>0.003</v>
      </c>
      <c r="H91" s="89">
        <f>E88*G91*$H$77</f>
        <v>243.09749250000002</v>
      </c>
      <c r="I91" s="88">
        <v>0.4</v>
      </c>
      <c r="J91" s="100">
        <v>0.5</v>
      </c>
      <c r="K91" s="90">
        <f t="shared" si="10"/>
        <v>0.5</v>
      </c>
      <c r="L91" s="91">
        <f>H91*I91*J91</f>
        <v>48.619498500000006</v>
      </c>
      <c r="M91" s="181">
        <f>H91*I91*K91</f>
        <v>48.619498500000006</v>
      </c>
      <c r="N91" s="3"/>
      <c r="V91" s="3"/>
    </row>
    <row r="92" spans="1:22" ht="12.75">
      <c r="A92" s="3"/>
      <c r="B92" s="2"/>
      <c r="C92" s="2"/>
      <c r="D92" s="2" t="s">
        <v>30</v>
      </c>
      <c r="E92" s="2"/>
      <c r="F92" s="2"/>
      <c r="G92" s="88"/>
      <c r="H92" s="89"/>
      <c r="I92" s="88">
        <v>0.6</v>
      </c>
      <c r="J92" s="92">
        <v>0.06</v>
      </c>
      <c r="K92" s="90">
        <f t="shared" si="10"/>
        <v>0.94</v>
      </c>
      <c r="L92" s="91">
        <f>H91*I92*J92</f>
        <v>8.75150973</v>
      </c>
      <c r="M92" s="181">
        <f>H91*I92*K92</f>
        <v>137.10698577</v>
      </c>
      <c r="N92" s="3"/>
      <c r="V92" s="3"/>
    </row>
    <row r="93" spans="1:22" ht="12.75">
      <c r="A93" s="3"/>
      <c r="B93" s="2"/>
      <c r="C93" s="2" t="s">
        <v>6</v>
      </c>
      <c r="D93" s="2">
        <v>1</v>
      </c>
      <c r="E93" s="2"/>
      <c r="F93" s="2"/>
      <c r="G93" s="88">
        <v>0.183</v>
      </c>
      <c r="H93" s="89">
        <f>E88*G93*$H$77</f>
        <v>14828.9470425</v>
      </c>
      <c r="I93" s="88">
        <v>0.4</v>
      </c>
      <c r="J93" s="100">
        <v>0.5</v>
      </c>
      <c r="K93" s="90">
        <f t="shared" si="10"/>
        <v>0.5</v>
      </c>
      <c r="L93" s="91">
        <f>H93*I93*J93</f>
        <v>2965.7894085000003</v>
      </c>
      <c r="M93" s="181">
        <f>H93*I93*K93</f>
        <v>2965.7894085000003</v>
      </c>
      <c r="N93" s="3"/>
      <c r="V93" s="3"/>
    </row>
    <row r="94" spans="1:22" ht="12.75">
      <c r="A94" s="3"/>
      <c r="B94" s="2"/>
      <c r="C94" s="2"/>
      <c r="D94" s="2" t="s">
        <v>30</v>
      </c>
      <c r="E94" s="2"/>
      <c r="F94" s="2"/>
      <c r="G94" s="88"/>
      <c r="H94" s="89"/>
      <c r="I94" s="88">
        <v>0.6</v>
      </c>
      <c r="J94" s="92">
        <v>0.06</v>
      </c>
      <c r="K94" s="90">
        <f t="shared" si="10"/>
        <v>0.94</v>
      </c>
      <c r="L94" s="91">
        <f>H93*I94*J94</f>
        <v>533.84209353</v>
      </c>
      <c r="M94" s="181">
        <f>H93*I94*K94</f>
        <v>8363.52613197</v>
      </c>
      <c r="N94" s="3"/>
      <c r="V94" s="3"/>
    </row>
    <row r="95" spans="1:22" ht="12.75">
      <c r="A95" s="3"/>
      <c r="B95" s="2"/>
      <c r="C95" s="2" t="s">
        <v>25</v>
      </c>
      <c r="D95" s="2">
        <v>1</v>
      </c>
      <c r="E95" s="2"/>
      <c r="F95" s="2"/>
      <c r="G95" s="88">
        <v>0.014</v>
      </c>
      <c r="H95" s="89">
        <f>E88*G95*$H$77</f>
        <v>1134.4549650000001</v>
      </c>
      <c r="I95" s="88">
        <v>0.4</v>
      </c>
      <c r="J95" s="100">
        <v>0.5</v>
      </c>
      <c r="K95" s="90">
        <f t="shared" si="10"/>
        <v>0.5</v>
      </c>
      <c r="L95" s="91">
        <f>H95*I95*J95</f>
        <v>226.89099300000004</v>
      </c>
      <c r="M95" s="181">
        <f>H95*I95*K95</f>
        <v>226.89099300000004</v>
      </c>
      <c r="N95" s="3"/>
      <c r="V95" s="3"/>
    </row>
    <row r="96" spans="1:22" ht="12.75">
      <c r="A96" s="3"/>
      <c r="B96" s="67"/>
      <c r="C96" s="67"/>
      <c r="D96" s="67" t="s">
        <v>30</v>
      </c>
      <c r="E96" s="67"/>
      <c r="F96" s="67"/>
      <c r="G96" s="93"/>
      <c r="H96" s="108"/>
      <c r="I96" s="88">
        <v>0.6</v>
      </c>
      <c r="J96" s="92">
        <v>0.06</v>
      </c>
      <c r="K96" s="90">
        <f t="shared" si="10"/>
        <v>0.94</v>
      </c>
      <c r="L96" s="91">
        <f>H95*I96*J96</f>
        <v>40.84037874</v>
      </c>
      <c r="M96" s="181">
        <f>H95*I96*K96</f>
        <v>639.83260026</v>
      </c>
      <c r="N96" s="3"/>
      <c r="V96" s="3"/>
    </row>
    <row r="97" spans="1:23" ht="12.75">
      <c r="A97" s="3"/>
      <c r="B97" s="39" t="s">
        <v>4</v>
      </c>
      <c r="C97" s="40"/>
      <c r="D97" s="40"/>
      <c r="E97" s="40"/>
      <c r="F97" s="96">
        <f>SUM(F81:F96)</f>
        <v>158887.25</v>
      </c>
      <c r="G97" s="97"/>
      <c r="H97" s="96">
        <f>SUM(H81:H96)</f>
        <v>158887.25</v>
      </c>
      <c r="I97" s="40"/>
      <c r="J97" s="97"/>
      <c r="K97" s="102"/>
      <c r="L97" s="99">
        <f>SUM(L81:L96)</f>
        <v>37497.391</v>
      </c>
      <c r="M97" s="99">
        <f>SUM(M81:M96)</f>
        <v>121389.859</v>
      </c>
      <c r="N97" s="3"/>
      <c r="V97" s="6"/>
      <c r="W97" s="75"/>
    </row>
    <row r="98" spans="1:23" ht="12.75">
      <c r="A98" s="3"/>
      <c r="B98" s="32" t="s">
        <v>64</v>
      </c>
      <c r="C98" s="12" t="s">
        <v>23</v>
      </c>
      <c r="D98" s="133"/>
      <c r="E98" s="49">
        <v>0.075</v>
      </c>
      <c r="F98" s="119">
        <f>E98*H76</f>
        <v>12882.75</v>
      </c>
      <c r="G98" s="120"/>
      <c r="H98" s="42"/>
      <c r="I98" s="42"/>
      <c r="J98" s="49"/>
      <c r="K98" s="42"/>
      <c r="L98" s="122"/>
      <c r="M98" s="143"/>
      <c r="N98" s="3"/>
      <c r="V98" s="10"/>
      <c r="W98" s="135"/>
    </row>
    <row r="99" spans="1:22" ht="12.75">
      <c r="A99" s="3"/>
      <c r="B99" s="13"/>
      <c r="C99" s="2"/>
      <c r="D99" s="71">
        <v>1</v>
      </c>
      <c r="E99" s="46"/>
      <c r="F99" s="35"/>
      <c r="G99" s="20"/>
      <c r="H99" s="121">
        <f>F98</f>
        <v>12882.75</v>
      </c>
      <c r="I99" s="20">
        <v>0.4</v>
      </c>
      <c r="J99" s="31">
        <v>0.5</v>
      </c>
      <c r="K99" s="25">
        <f>1-J99</f>
        <v>0.5</v>
      </c>
      <c r="L99" s="54">
        <f>H99*I99*J99</f>
        <v>2576.55</v>
      </c>
      <c r="M99" s="193">
        <f>H99*I99*K99</f>
        <v>2576.55</v>
      </c>
      <c r="N99" s="3"/>
      <c r="V99" s="3"/>
    </row>
    <row r="100" spans="1:22" ht="12.75">
      <c r="A100" s="3"/>
      <c r="B100" s="14"/>
      <c r="C100" s="67"/>
      <c r="D100" s="113" t="s">
        <v>30</v>
      </c>
      <c r="E100" s="43"/>
      <c r="F100" s="70"/>
      <c r="G100" s="21"/>
      <c r="H100" s="70"/>
      <c r="I100" s="21">
        <v>0.6</v>
      </c>
      <c r="J100" s="123">
        <v>0.06</v>
      </c>
      <c r="K100" s="53">
        <f>1-J100</f>
        <v>0.94</v>
      </c>
      <c r="L100" s="55">
        <f>H99*I100*J100</f>
        <v>463.77899999999994</v>
      </c>
      <c r="M100" s="194">
        <f>H99*I100*K100</f>
        <v>7265.870999999999</v>
      </c>
      <c r="N100" s="3"/>
      <c r="V100" s="3"/>
    </row>
    <row r="101" spans="1:22" ht="12.75">
      <c r="A101" s="3"/>
      <c r="B101" s="10"/>
      <c r="C101" s="5"/>
      <c r="D101" s="5"/>
      <c r="E101" s="6"/>
      <c r="F101" s="36"/>
      <c r="G101" s="34"/>
      <c r="H101" s="36"/>
      <c r="I101" s="34"/>
      <c r="J101" s="34"/>
      <c r="K101" s="58" t="s">
        <v>65</v>
      </c>
      <c r="L101" s="59">
        <f>SUM(L97:L100)</f>
        <v>40537.72000000001</v>
      </c>
      <c r="M101" s="59">
        <f>SUM(M97:M100)</f>
        <v>131232.28</v>
      </c>
      <c r="N101" s="3"/>
      <c r="V101" s="3"/>
    </row>
    <row r="102" spans="1:22" ht="12.75">
      <c r="A102" s="3"/>
      <c r="B102" s="10"/>
      <c r="C102" s="5"/>
      <c r="D102" s="6"/>
      <c r="E102" s="33"/>
      <c r="F102" s="33"/>
      <c r="G102" s="6"/>
      <c r="H102" s="6"/>
      <c r="I102" s="6"/>
      <c r="J102" s="7"/>
      <c r="K102" s="37"/>
      <c r="L102" s="6"/>
      <c r="M102" s="37"/>
      <c r="N102" s="6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12" t="s">
        <v>1</v>
      </c>
      <c r="C103" s="12" t="s">
        <v>16</v>
      </c>
      <c r="D103" s="12"/>
      <c r="E103" s="32" t="s">
        <v>45</v>
      </c>
      <c r="F103" s="32" t="s">
        <v>45</v>
      </c>
      <c r="G103" s="32" t="s">
        <v>45</v>
      </c>
      <c r="H103" s="32" t="s">
        <v>45</v>
      </c>
      <c r="I103" s="32" t="s">
        <v>45</v>
      </c>
      <c r="J103" s="32" t="s">
        <v>45</v>
      </c>
      <c r="K103" s="32" t="s">
        <v>45</v>
      </c>
      <c r="L103" s="32" t="s">
        <v>45</v>
      </c>
      <c r="M103" s="37"/>
      <c r="N103" s="6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2"/>
      <c r="C104" s="67" t="s">
        <v>1</v>
      </c>
      <c r="D104" s="67" t="s">
        <v>53</v>
      </c>
      <c r="E104" s="14" t="s">
        <v>66</v>
      </c>
      <c r="F104" s="14" t="s">
        <v>67</v>
      </c>
      <c r="G104" s="14" t="s">
        <v>70</v>
      </c>
      <c r="H104" s="14" t="s">
        <v>71</v>
      </c>
      <c r="I104" s="14" t="s">
        <v>74</v>
      </c>
      <c r="J104" s="14" t="s">
        <v>75</v>
      </c>
      <c r="K104" s="14" t="s">
        <v>79</v>
      </c>
      <c r="L104" s="14" t="s">
        <v>80</v>
      </c>
      <c r="M104" s="37"/>
      <c r="N104" s="6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2" t="s">
        <v>5</v>
      </c>
      <c r="C105" s="12"/>
      <c r="D105" s="12"/>
      <c r="E105" s="121"/>
      <c r="F105" s="121"/>
      <c r="G105" s="121"/>
      <c r="H105" s="121"/>
      <c r="I105" s="121"/>
      <c r="J105" s="121"/>
      <c r="K105" s="121"/>
      <c r="L105" s="121"/>
      <c r="M105" s="37"/>
      <c r="N105" s="6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13"/>
      <c r="C106" s="2" t="s">
        <v>17</v>
      </c>
      <c r="D106" s="2">
        <v>1</v>
      </c>
      <c r="E106" s="121">
        <f aca="true" t="shared" si="11" ref="E106:F109">L82*E130*0.66</f>
        <v>139.25074034892754</v>
      </c>
      <c r="F106" s="121">
        <f t="shared" si="11"/>
        <v>82.86386760828667</v>
      </c>
      <c r="G106" s="121">
        <f aca="true" t="shared" si="12" ref="G106:G118">L82*G130</f>
        <v>467.2503650172568</v>
      </c>
      <c r="H106" s="121">
        <f aca="true" t="shared" si="13" ref="H106:H118">M82*H130</f>
        <v>436.1642668706221</v>
      </c>
      <c r="I106" s="121">
        <f aca="true" t="shared" si="14" ref="I106:I118">L82*I130</f>
        <v>59.62504156771154</v>
      </c>
      <c r="J106" s="121">
        <f aca="true" t="shared" si="15" ref="J106:J118">M82*J130</f>
        <v>395.62076874219355</v>
      </c>
      <c r="K106" s="121">
        <f aca="true" t="shared" si="16" ref="K106:L118">L82*K130</f>
        <v>17316.144641155734</v>
      </c>
      <c r="L106" s="121">
        <f t="shared" si="16"/>
        <v>17983.760285537883</v>
      </c>
      <c r="M106" s="37"/>
      <c r="N106" s="6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13"/>
      <c r="C107" s="2"/>
      <c r="D107" s="2" t="s">
        <v>30</v>
      </c>
      <c r="E107" s="121">
        <f t="shared" si="11"/>
        <v>123.56129166984125</v>
      </c>
      <c r="F107" s="121">
        <f t="shared" si="11"/>
        <v>1699.8785305683118</v>
      </c>
      <c r="G107" s="121">
        <f t="shared" si="12"/>
        <v>143.56999904408536</v>
      </c>
      <c r="H107" s="121">
        <f t="shared" si="13"/>
        <v>0</v>
      </c>
      <c r="I107" s="121">
        <f t="shared" si="14"/>
        <v>15.191609494710606</v>
      </c>
      <c r="J107" s="121">
        <f t="shared" si="15"/>
        <v>0</v>
      </c>
      <c r="K107" s="121">
        <f t="shared" si="16"/>
        <v>6367.671018721765</v>
      </c>
      <c r="L107" s="121">
        <f t="shared" si="16"/>
        <v>114691.67481518022</v>
      </c>
      <c r="M107" s="37"/>
      <c r="N107" s="6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2"/>
      <c r="C108" s="2" t="s">
        <v>18</v>
      </c>
      <c r="D108" s="2">
        <v>1</v>
      </c>
      <c r="E108" s="121">
        <f t="shared" si="11"/>
        <v>309.9965240506282</v>
      </c>
      <c r="F108" s="121">
        <f t="shared" si="11"/>
        <v>126.71756829758336</v>
      </c>
      <c r="G108" s="121">
        <f t="shared" si="12"/>
        <v>419.7843276480347</v>
      </c>
      <c r="H108" s="121">
        <f t="shared" si="13"/>
        <v>1450.8315505059015</v>
      </c>
      <c r="I108" s="121">
        <f t="shared" si="14"/>
        <v>486.1042749401332</v>
      </c>
      <c r="J108" s="121">
        <f t="shared" si="15"/>
        <v>2754.6100260541098</v>
      </c>
      <c r="K108" s="121">
        <f t="shared" si="16"/>
        <v>166167.12690711184</v>
      </c>
      <c r="L108" s="121">
        <f t="shared" si="16"/>
        <v>107000.6585861023</v>
      </c>
      <c r="M108" s="37"/>
      <c r="N108" s="6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2"/>
      <c r="C109" s="2"/>
      <c r="D109" s="2" t="s">
        <v>30</v>
      </c>
      <c r="E109" s="121">
        <f t="shared" si="11"/>
        <v>111.96024018323635</v>
      </c>
      <c r="F109" s="121">
        <f t="shared" si="11"/>
        <v>464.344518701572</v>
      </c>
      <c r="G109" s="121">
        <f t="shared" si="12"/>
        <v>15.242285268264373</v>
      </c>
      <c r="H109" s="121">
        <f t="shared" si="13"/>
        <v>257.4034932157953</v>
      </c>
      <c r="I109" s="121">
        <f t="shared" si="14"/>
        <v>234.73119313127137</v>
      </c>
      <c r="J109" s="121">
        <f t="shared" si="15"/>
        <v>6039.510020903636</v>
      </c>
      <c r="K109" s="121">
        <f t="shared" si="16"/>
        <v>11305.446860035976</v>
      </c>
      <c r="L109" s="121">
        <f t="shared" si="16"/>
        <v>1223496.5828796474</v>
      </c>
      <c r="M109" s="37"/>
      <c r="N109" s="6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13" t="s">
        <v>7</v>
      </c>
      <c r="C110" s="2"/>
      <c r="D110" s="2">
        <v>1</v>
      </c>
      <c r="E110" s="121">
        <f aca="true" t="shared" si="17" ref="E110:F112">L86*E134</f>
        <v>0</v>
      </c>
      <c r="F110" s="121">
        <f t="shared" si="17"/>
        <v>0</v>
      </c>
      <c r="G110" s="121">
        <f t="shared" si="12"/>
        <v>0</v>
      </c>
      <c r="H110" s="121">
        <f t="shared" si="13"/>
        <v>0</v>
      </c>
      <c r="I110" s="121">
        <f t="shared" si="14"/>
        <v>0</v>
      </c>
      <c r="J110" s="121">
        <f t="shared" si="15"/>
        <v>0</v>
      </c>
      <c r="K110" s="121">
        <f t="shared" si="16"/>
        <v>0</v>
      </c>
      <c r="L110" s="121">
        <f t="shared" si="16"/>
        <v>0</v>
      </c>
      <c r="M110" s="37"/>
      <c r="N110" s="6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13"/>
      <c r="C111" s="2"/>
      <c r="D111" s="2" t="s">
        <v>30</v>
      </c>
      <c r="E111" s="121">
        <f t="shared" si="17"/>
        <v>0</v>
      </c>
      <c r="F111" s="121">
        <f t="shared" si="17"/>
        <v>0</v>
      </c>
      <c r="G111" s="121">
        <f t="shared" si="12"/>
        <v>0</v>
      </c>
      <c r="H111" s="121">
        <f t="shared" si="13"/>
        <v>0</v>
      </c>
      <c r="I111" s="121">
        <f t="shared" si="14"/>
        <v>0</v>
      </c>
      <c r="J111" s="121">
        <f t="shared" si="15"/>
        <v>0</v>
      </c>
      <c r="K111" s="121">
        <f t="shared" si="16"/>
        <v>0</v>
      </c>
      <c r="L111" s="121">
        <f t="shared" si="16"/>
        <v>0</v>
      </c>
      <c r="M111" s="37"/>
      <c r="N111" s="6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13" t="s">
        <v>21</v>
      </c>
      <c r="C112" s="2"/>
      <c r="D112" s="2"/>
      <c r="E112" s="121">
        <f t="shared" si="17"/>
        <v>0</v>
      </c>
      <c r="F112" s="121">
        <f t="shared" si="17"/>
        <v>0</v>
      </c>
      <c r="G112" s="121">
        <f t="shared" si="12"/>
        <v>0</v>
      </c>
      <c r="H112" s="121">
        <f t="shared" si="13"/>
        <v>0</v>
      </c>
      <c r="I112" s="121">
        <f t="shared" si="14"/>
        <v>0</v>
      </c>
      <c r="J112" s="121">
        <f t="shared" si="15"/>
        <v>0</v>
      </c>
      <c r="K112" s="121">
        <f t="shared" si="16"/>
        <v>0</v>
      </c>
      <c r="L112" s="121">
        <f t="shared" si="16"/>
        <v>0</v>
      </c>
      <c r="M112" s="37"/>
      <c r="N112" s="6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13"/>
      <c r="C113" s="2" t="s">
        <v>23</v>
      </c>
      <c r="D113" s="2">
        <v>1</v>
      </c>
      <c r="E113" s="121">
        <f aca="true" t="shared" si="18" ref="E113:F116">L89*E137*0.11</f>
        <v>69.33305459942038</v>
      </c>
      <c r="F113" s="121">
        <f t="shared" si="18"/>
        <v>55.00606525689705</v>
      </c>
      <c r="G113" s="121">
        <f t="shared" si="12"/>
        <v>0.9570681413574211</v>
      </c>
      <c r="H113" s="121">
        <f t="shared" si="13"/>
        <v>30.92579669304699</v>
      </c>
      <c r="I113" s="121">
        <f t="shared" si="14"/>
        <v>171.39656746884276</v>
      </c>
      <c r="J113" s="121">
        <f t="shared" si="15"/>
        <v>805.9700125403449</v>
      </c>
      <c r="K113" s="121">
        <f t="shared" si="16"/>
        <v>6782.1413284805685</v>
      </c>
      <c r="L113" s="121">
        <f t="shared" si="16"/>
        <v>20252.534671228852</v>
      </c>
      <c r="M113" s="37"/>
      <c r="N113" s="6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13"/>
      <c r="C114" s="2"/>
      <c r="D114" s="2" t="s">
        <v>30</v>
      </c>
      <c r="E114" s="121">
        <f t="shared" si="18"/>
        <v>38.70766789922145</v>
      </c>
      <c r="F114" s="121">
        <f t="shared" si="18"/>
        <v>369.9352262456878</v>
      </c>
      <c r="G114" s="121">
        <f t="shared" si="12"/>
        <v>2.5886319702558045</v>
      </c>
      <c r="H114" s="121">
        <f t="shared" si="13"/>
        <v>31.418731568107795</v>
      </c>
      <c r="I114" s="121">
        <f t="shared" si="14"/>
        <v>154.97970499310375</v>
      </c>
      <c r="J114" s="121">
        <f t="shared" si="15"/>
        <v>5461.369521703117</v>
      </c>
      <c r="K114" s="121">
        <f t="shared" si="16"/>
        <v>2395.959229438153</v>
      </c>
      <c r="L114" s="121">
        <f t="shared" si="16"/>
        <v>77607.93286999261</v>
      </c>
      <c r="M114" s="37"/>
      <c r="N114" s="6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2"/>
      <c r="C115" s="2" t="s">
        <v>24</v>
      </c>
      <c r="D115" s="2">
        <v>1</v>
      </c>
      <c r="E115" s="121">
        <f t="shared" si="18"/>
        <v>0</v>
      </c>
      <c r="F115" s="121">
        <f t="shared" si="18"/>
        <v>0.12237658842073777</v>
      </c>
      <c r="G115" s="121">
        <f t="shared" si="12"/>
        <v>0</v>
      </c>
      <c r="H115" s="121">
        <f t="shared" si="13"/>
        <v>0</v>
      </c>
      <c r="I115" s="121">
        <f t="shared" si="14"/>
        <v>0</v>
      </c>
      <c r="J115" s="121">
        <f t="shared" si="15"/>
        <v>0</v>
      </c>
      <c r="K115" s="121">
        <f t="shared" si="16"/>
        <v>0</v>
      </c>
      <c r="L115" s="121">
        <f t="shared" si="16"/>
        <v>0</v>
      </c>
      <c r="M115" s="37"/>
      <c r="N115" s="6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2"/>
      <c r="C116" s="2"/>
      <c r="D116" s="2" t="s">
        <v>30</v>
      </c>
      <c r="E116" s="121">
        <f t="shared" si="18"/>
        <v>10.086185023321285</v>
      </c>
      <c r="F116" s="121">
        <f t="shared" si="18"/>
        <v>127.99655134726305</v>
      </c>
      <c r="G116" s="121">
        <f t="shared" si="12"/>
        <v>0</v>
      </c>
      <c r="H116" s="121">
        <f t="shared" si="13"/>
        <v>0</v>
      </c>
      <c r="I116" s="121">
        <f t="shared" si="14"/>
        <v>5.890652714572734</v>
      </c>
      <c r="J116" s="121">
        <f t="shared" si="15"/>
        <v>21.719732737335793</v>
      </c>
      <c r="K116" s="121">
        <f t="shared" si="16"/>
        <v>0</v>
      </c>
      <c r="L116" s="121">
        <f t="shared" si="16"/>
        <v>17.375786189868634</v>
      </c>
      <c r="M116" s="37"/>
      <c r="N116" s="6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2"/>
      <c r="C117" s="2" t="s">
        <v>6</v>
      </c>
      <c r="D117" s="2">
        <v>1</v>
      </c>
      <c r="E117" s="121">
        <f>L93*E141*0.09</f>
        <v>0.28976446837158554</v>
      </c>
      <c r="F117" s="121">
        <f>M93*F141*0.09</f>
        <v>0.07006902239194691</v>
      </c>
      <c r="G117" s="121">
        <f t="shared" si="12"/>
        <v>0</v>
      </c>
      <c r="H117" s="121">
        <f t="shared" si="13"/>
        <v>0</v>
      </c>
      <c r="I117" s="121">
        <f t="shared" si="14"/>
        <v>1119.6424632807773</v>
      </c>
      <c r="J117" s="121">
        <f t="shared" si="15"/>
        <v>23672.569012061656</v>
      </c>
      <c r="K117" s="121">
        <f t="shared" si="16"/>
        <v>23518.121546226856</v>
      </c>
      <c r="L117" s="121">
        <f t="shared" si="16"/>
        <v>87117.36367505275</v>
      </c>
      <c r="M117" s="37"/>
      <c r="N117" s="6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2"/>
      <c r="C118" s="2"/>
      <c r="D118" s="2" t="s">
        <v>30</v>
      </c>
      <c r="E118" s="121">
        <f>L94*E142*0.09</f>
        <v>0.6442318140012105</v>
      </c>
      <c r="F118" s="121">
        <f>M94*F142*0.09</f>
        <v>0.968107296492998</v>
      </c>
      <c r="G118" s="121">
        <f t="shared" si="12"/>
        <v>0.15091636084625282</v>
      </c>
      <c r="H118" s="121">
        <f t="shared" si="13"/>
        <v>0</v>
      </c>
      <c r="I118" s="121">
        <f t="shared" si="14"/>
        <v>515.3703173083026</v>
      </c>
      <c r="J118" s="121">
        <f t="shared" si="15"/>
        <v>127932.91387615196</v>
      </c>
      <c r="K118" s="121">
        <f t="shared" si="16"/>
        <v>8130.837769315097</v>
      </c>
      <c r="L118" s="121">
        <f t="shared" si="16"/>
        <v>824897.6366739869</v>
      </c>
      <c r="M118" s="37"/>
      <c r="N118" s="6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2"/>
      <c r="C119" s="2" t="s">
        <v>25</v>
      </c>
      <c r="D119" s="2">
        <v>1</v>
      </c>
      <c r="E119" s="121">
        <f>L95*H119</f>
        <v>0</v>
      </c>
      <c r="F119" s="121">
        <f>M95*I119</f>
        <v>0</v>
      </c>
      <c r="G119" s="121">
        <f>L95*J119</f>
        <v>0</v>
      </c>
      <c r="H119" s="121">
        <f>M95*K119</f>
        <v>0</v>
      </c>
      <c r="I119" s="121">
        <f>L95*L119</f>
        <v>0</v>
      </c>
      <c r="J119" s="121">
        <f>M95*V95</f>
        <v>0</v>
      </c>
      <c r="K119" s="121">
        <f>L95*AC95</f>
        <v>0</v>
      </c>
      <c r="L119" s="121">
        <f>M95*AD95</f>
        <v>0</v>
      </c>
      <c r="M119" s="37"/>
      <c r="N119" s="6"/>
      <c r="O119" s="3"/>
      <c r="P119" s="3"/>
      <c r="Q119" s="3"/>
      <c r="R119" s="3"/>
      <c r="S119" s="3"/>
      <c r="T119" s="3"/>
      <c r="U119" s="3"/>
      <c r="V119" s="3"/>
    </row>
    <row r="120" spans="1:22" ht="12.75">
      <c r="A120" s="3"/>
      <c r="B120" s="67"/>
      <c r="C120" s="67"/>
      <c r="D120" s="67" t="s">
        <v>30</v>
      </c>
      <c r="E120" s="121">
        <f>L96*H120</f>
        <v>0</v>
      </c>
      <c r="F120" s="121">
        <f>M96*I120</f>
        <v>0</v>
      </c>
      <c r="G120" s="121">
        <f>L96*J120</f>
        <v>0</v>
      </c>
      <c r="H120" s="121">
        <f>M96*K120</f>
        <v>0</v>
      </c>
      <c r="I120" s="121">
        <f>L96*L120</f>
        <v>0</v>
      </c>
      <c r="J120" s="121">
        <f>M96*V96</f>
        <v>0</v>
      </c>
      <c r="K120" s="121">
        <f>L96*AC96</f>
        <v>0</v>
      </c>
      <c r="L120" s="121">
        <f>M96*AD96</f>
        <v>0</v>
      </c>
      <c r="M120" s="37"/>
      <c r="N120" s="6"/>
      <c r="O120" s="3"/>
      <c r="P120" s="3"/>
      <c r="Q120" s="3"/>
      <c r="R120" s="3"/>
      <c r="S120" s="3"/>
      <c r="T120" s="3"/>
      <c r="U120" s="3"/>
      <c r="V120" s="3"/>
    </row>
    <row r="121" spans="1:22" ht="12.75">
      <c r="A121" s="3"/>
      <c r="B121" s="39" t="s">
        <v>4</v>
      </c>
      <c r="C121" s="40"/>
      <c r="D121" s="40"/>
      <c r="E121" s="130">
        <f aca="true" t="shared" si="19" ref="E121:L121">SUM(E105:E120)</f>
        <v>803.829700056969</v>
      </c>
      <c r="F121" s="130">
        <f t="shared" si="19"/>
        <v>2927.9028809329075</v>
      </c>
      <c r="G121" s="130">
        <f t="shared" si="19"/>
        <v>1049.5435934501006</v>
      </c>
      <c r="H121" s="130">
        <f t="shared" si="19"/>
        <v>2206.7438388534733</v>
      </c>
      <c r="I121" s="130">
        <f t="shared" si="19"/>
        <v>2762.931824899426</v>
      </c>
      <c r="J121" s="130">
        <f t="shared" si="19"/>
        <v>167084.28297089436</v>
      </c>
      <c r="K121" s="130">
        <f t="shared" si="19"/>
        <v>241983.44930048595</v>
      </c>
      <c r="L121" s="130">
        <f t="shared" si="19"/>
        <v>2473065.520242919</v>
      </c>
      <c r="M121" s="37"/>
      <c r="N121" s="6"/>
      <c r="O121" s="3"/>
      <c r="P121" s="3"/>
      <c r="Q121" s="3"/>
      <c r="R121" s="3"/>
      <c r="S121" s="3"/>
      <c r="T121" s="3"/>
      <c r="U121" s="3"/>
      <c r="V121" s="3"/>
    </row>
    <row r="122" spans="1:22" ht="12.75">
      <c r="A122" s="3"/>
      <c r="B122" s="32" t="s">
        <v>64</v>
      </c>
      <c r="C122" s="12" t="s">
        <v>23</v>
      </c>
      <c r="D122" s="133"/>
      <c r="E122" s="133"/>
      <c r="F122" s="8"/>
      <c r="G122" s="133"/>
      <c r="H122" s="8"/>
      <c r="I122" s="133"/>
      <c r="J122" s="8"/>
      <c r="K122" s="133"/>
      <c r="L122" s="8"/>
      <c r="M122" s="37"/>
      <c r="N122" s="6"/>
      <c r="O122" s="3"/>
      <c r="P122" s="3"/>
      <c r="Q122" s="3"/>
      <c r="R122" s="3"/>
      <c r="S122" s="3"/>
      <c r="T122" s="3"/>
      <c r="U122" s="3"/>
      <c r="V122" s="3"/>
    </row>
    <row r="123" spans="1:22" ht="12.75">
      <c r="A123" s="3"/>
      <c r="B123" s="13"/>
      <c r="C123" s="2"/>
      <c r="D123" s="71">
        <v>1</v>
      </c>
      <c r="E123" s="146"/>
      <c r="F123" s="9"/>
      <c r="G123" s="146"/>
      <c r="H123" s="9"/>
      <c r="I123" s="146"/>
      <c r="J123" s="9"/>
      <c r="K123" s="146"/>
      <c r="L123" s="9"/>
      <c r="M123" s="37"/>
      <c r="N123" s="6"/>
      <c r="O123" s="3"/>
      <c r="P123" s="3"/>
      <c r="Q123" s="3"/>
      <c r="R123" s="3"/>
      <c r="S123" s="3"/>
      <c r="T123" s="3"/>
      <c r="U123" s="3"/>
      <c r="V123" s="3"/>
    </row>
    <row r="124" spans="1:22" ht="12.75">
      <c r="A124" s="3"/>
      <c r="B124" s="14"/>
      <c r="C124" s="67"/>
      <c r="D124" s="113" t="s">
        <v>30</v>
      </c>
      <c r="E124" s="146"/>
      <c r="F124" s="9"/>
      <c r="G124" s="146"/>
      <c r="H124" s="9"/>
      <c r="I124" s="146"/>
      <c r="J124" s="9"/>
      <c r="K124" s="146"/>
      <c r="L124" s="9"/>
      <c r="M124" s="37"/>
      <c r="N124" s="6"/>
      <c r="O124" s="3"/>
      <c r="P124" s="3"/>
      <c r="Q124" s="3"/>
      <c r="R124" s="3"/>
      <c r="S124" s="3"/>
      <c r="T124" s="3"/>
      <c r="U124" s="3"/>
      <c r="V124" s="3"/>
    </row>
    <row r="125" spans="1:22" ht="12.75">
      <c r="A125" s="3"/>
      <c r="B125" s="10"/>
      <c r="C125" s="5"/>
      <c r="D125" s="6"/>
      <c r="E125" s="24" t="s">
        <v>68</v>
      </c>
      <c r="F125" s="134">
        <f>SUM(E121:F121)</f>
        <v>3731.7325809898766</v>
      </c>
      <c r="G125" s="24" t="s">
        <v>72</v>
      </c>
      <c r="H125" s="134">
        <f>SUM(G121:H121)</f>
        <v>3256.287432303574</v>
      </c>
      <c r="I125" s="24" t="s">
        <v>76</v>
      </c>
      <c r="J125" s="134">
        <f>SUM(I121:J121)</f>
        <v>169847.21479579379</v>
      </c>
      <c r="K125" s="24" t="s">
        <v>81</v>
      </c>
      <c r="L125" s="134">
        <f>SUM(K121:L121)</f>
        <v>2715048.9695434053</v>
      </c>
      <c r="M125" s="37"/>
      <c r="N125" s="6"/>
      <c r="O125" s="3"/>
      <c r="P125" s="3"/>
      <c r="Q125" s="3"/>
      <c r="R125" s="3"/>
      <c r="S125" s="3"/>
      <c r="T125" s="3"/>
      <c r="U125" s="3"/>
      <c r="V125" s="3"/>
    </row>
    <row r="126" spans="1:22" ht="12.75">
      <c r="A126" s="3"/>
      <c r="B126" s="10"/>
      <c r="C126" s="5"/>
      <c r="D126" s="6"/>
      <c r="E126" s="33"/>
      <c r="F126" s="33"/>
      <c r="G126" s="6"/>
      <c r="H126" s="6"/>
      <c r="I126" s="6"/>
      <c r="J126" s="7"/>
      <c r="K126" s="37"/>
      <c r="L126" s="6"/>
      <c r="M126" s="37"/>
      <c r="N126" s="6"/>
      <c r="O126" s="3"/>
      <c r="P126" s="3"/>
      <c r="Q126" s="3"/>
      <c r="R126" s="3"/>
      <c r="S126" s="3"/>
      <c r="T126" s="3"/>
      <c r="U126" s="3"/>
      <c r="V126" s="3"/>
    </row>
    <row r="127" spans="1:22" ht="12.75">
      <c r="A127" s="3"/>
      <c r="B127" s="12" t="s">
        <v>1</v>
      </c>
      <c r="C127" s="12" t="s">
        <v>16</v>
      </c>
      <c r="D127" s="133"/>
      <c r="E127" s="17" t="s">
        <v>66</v>
      </c>
      <c r="F127" s="32" t="s">
        <v>67</v>
      </c>
      <c r="G127" s="32" t="s">
        <v>70</v>
      </c>
      <c r="H127" s="32" t="s">
        <v>71</v>
      </c>
      <c r="I127" s="32" t="s">
        <v>74</v>
      </c>
      <c r="J127" s="32" t="s">
        <v>75</v>
      </c>
      <c r="K127" s="32" t="s">
        <v>79</v>
      </c>
      <c r="L127" s="32" t="s">
        <v>80</v>
      </c>
      <c r="M127" s="37"/>
      <c r="N127" s="6"/>
      <c r="O127" s="3"/>
      <c r="P127" s="3"/>
      <c r="Q127" s="3"/>
      <c r="R127" s="3"/>
      <c r="S127" s="3"/>
      <c r="T127" s="3"/>
      <c r="U127" s="3"/>
      <c r="V127" s="3"/>
    </row>
    <row r="128" spans="1:22" ht="12.75">
      <c r="A128" s="3"/>
      <c r="B128" s="2"/>
      <c r="C128" s="67" t="s">
        <v>1</v>
      </c>
      <c r="D128" s="113" t="s">
        <v>53</v>
      </c>
      <c r="E128" s="68" t="s">
        <v>90</v>
      </c>
      <c r="F128" s="14" t="s">
        <v>90</v>
      </c>
      <c r="G128" s="14" t="s">
        <v>90</v>
      </c>
      <c r="H128" s="14" t="s">
        <v>90</v>
      </c>
      <c r="I128" s="14" t="s">
        <v>90</v>
      </c>
      <c r="J128" s="14" t="s">
        <v>90</v>
      </c>
      <c r="K128" s="14" t="s">
        <v>90</v>
      </c>
      <c r="L128" s="14" t="s">
        <v>90</v>
      </c>
      <c r="M128" s="37"/>
      <c r="N128" s="6"/>
      <c r="O128" s="3"/>
      <c r="P128" s="3"/>
      <c r="Q128" s="3"/>
      <c r="R128" s="3"/>
      <c r="S128" s="3"/>
      <c r="T128" s="3"/>
      <c r="U128" s="3"/>
      <c r="V128" s="3"/>
    </row>
    <row r="129" spans="1:22" ht="12.75">
      <c r="A129" s="3"/>
      <c r="B129" s="32" t="s">
        <v>5</v>
      </c>
      <c r="C129" s="12"/>
      <c r="D129" s="42"/>
      <c r="E129" s="119"/>
      <c r="F129" s="119"/>
      <c r="G129" s="119"/>
      <c r="H129" s="119"/>
      <c r="I129" s="119"/>
      <c r="J129" s="119"/>
      <c r="K129" s="119"/>
      <c r="L129" s="119"/>
      <c r="M129" s="37"/>
      <c r="N129" s="6"/>
      <c r="O129" s="3"/>
      <c r="P129" s="3"/>
      <c r="Q129" s="3"/>
      <c r="R129" s="3"/>
      <c r="S129" s="3"/>
      <c r="T129" s="3"/>
      <c r="U129" s="3"/>
      <c r="V129" s="3"/>
    </row>
    <row r="130" spans="1:22" ht="12.75">
      <c r="A130" s="3"/>
      <c r="B130" s="13"/>
      <c r="C130" s="2" t="s">
        <v>17</v>
      </c>
      <c r="D130" s="2">
        <v>1</v>
      </c>
      <c r="E130" s="168">
        <v>0.0282531367135524</v>
      </c>
      <c r="F130" s="168">
        <v>0.016812579770019587</v>
      </c>
      <c r="G130" s="168">
        <v>0.06256950842831467</v>
      </c>
      <c r="H130" s="168">
        <v>0.05840676822389035</v>
      </c>
      <c r="I130" s="168">
        <v>0.007984390853866439</v>
      </c>
      <c r="J130" s="168">
        <v>0.05297758734402869</v>
      </c>
      <c r="K130" s="168">
        <v>2.3188053754237186</v>
      </c>
      <c r="L130" s="168">
        <v>2.4082058035785487</v>
      </c>
      <c r="M130" s="37"/>
      <c r="N130" s="6"/>
      <c r="O130" s="3"/>
      <c r="P130" s="3"/>
      <c r="Q130" s="3"/>
      <c r="R130" s="3"/>
      <c r="S130" s="3"/>
      <c r="T130" s="3"/>
      <c r="U130" s="3"/>
      <c r="V130" s="3"/>
    </row>
    <row r="131" spans="1:22" ht="12.75">
      <c r="A131" s="3"/>
      <c r="B131" s="13"/>
      <c r="C131" s="2"/>
      <c r="D131" s="2" t="s">
        <v>30</v>
      </c>
      <c r="E131" s="168">
        <v>0.1392769002840803</v>
      </c>
      <c r="F131" s="168">
        <v>0.12230323332403423</v>
      </c>
      <c r="G131" s="168">
        <v>0.10680812374551489</v>
      </c>
      <c r="H131" s="168">
        <v>0</v>
      </c>
      <c r="I131" s="168">
        <v>0.011301715662102562</v>
      </c>
      <c r="J131" s="168">
        <v>0</v>
      </c>
      <c r="K131" s="168">
        <v>4.737194390657635</v>
      </c>
      <c r="L131" s="168">
        <v>5.446228770220838</v>
      </c>
      <c r="M131" s="37"/>
      <c r="N131" s="6"/>
      <c r="O131" s="3"/>
      <c r="P131" s="3"/>
      <c r="Q131" s="3"/>
      <c r="R131" s="3"/>
      <c r="S131" s="3"/>
      <c r="T131" s="3"/>
      <c r="U131" s="3"/>
      <c r="V131" s="3"/>
    </row>
    <row r="132" spans="1:22" ht="12.75">
      <c r="A132" s="3"/>
      <c r="B132" s="46"/>
      <c r="C132" s="2" t="s">
        <v>18</v>
      </c>
      <c r="D132" s="2">
        <v>1</v>
      </c>
      <c r="E132" s="168">
        <v>0.06289642807486795</v>
      </c>
      <c r="F132" s="168">
        <v>0.025710231573272273</v>
      </c>
      <c r="G132" s="168">
        <v>0.05621333014020878</v>
      </c>
      <c r="H132" s="168">
        <v>0.19428089034043064</v>
      </c>
      <c r="I132" s="168">
        <v>0.06509423599226753</v>
      </c>
      <c r="J132" s="168">
        <v>0.3688698996212602</v>
      </c>
      <c r="K132" s="168">
        <v>22.25144424903634</v>
      </c>
      <c r="L132" s="168">
        <v>14.328460950460864</v>
      </c>
      <c r="M132" s="37"/>
      <c r="N132" s="6"/>
      <c r="O132" s="3"/>
      <c r="P132" s="3"/>
      <c r="Q132" s="3"/>
      <c r="R132" s="3"/>
      <c r="S132" s="3"/>
      <c r="T132" s="3"/>
      <c r="U132" s="3"/>
      <c r="V132" s="3"/>
    </row>
    <row r="133" spans="1:22" ht="12.75">
      <c r="A133" s="3"/>
      <c r="B133" s="46"/>
      <c r="C133" s="2"/>
      <c r="D133" s="2" t="s">
        <v>30</v>
      </c>
      <c r="E133" s="168">
        <v>0.12620032533690592</v>
      </c>
      <c r="F133" s="168">
        <v>0.033408761268670255</v>
      </c>
      <c r="G133" s="168">
        <v>0.011339415629565601</v>
      </c>
      <c r="H133" s="168">
        <v>0.012223017168127192</v>
      </c>
      <c r="I133" s="168">
        <v>0.17462700069531026</v>
      </c>
      <c r="J133" s="168">
        <v>0.28679111441076355</v>
      </c>
      <c r="K133" s="168">
        <v>8.410626003098878</v>
      </c>
      <c r="L133" s="168">
        <v>58.09874431325392</v>
      </c>
      <c r="M133" s="37"/>
      <c r="N133" s="6"/>
      <c r="O133" s="3"/>
      <c r="P133" s="3"/>
      <c r="Q133" s="3"/>
      <c r="R133" s="3"/>
      <c r="S133" s="3"/>
      <c r="T133" s="3"/>
      <c r="U133" s="3"/>
      <c r="V133" s="3"/>
    </row>
    <row r="134" spans="1:22" ht="12.75">
      <c r="A134" s="3"/>
      <c r="B134" s="13" t="s">
        <v>7</v>
      </c>
      <c r="C134" s="2"/>
      <c r="D134" s="2">
        <v>1</v>
      </c>
      <c r="E134" s="168"/>
      <c r="F134" s="168"/>
      <c r="G134" s="168"/>
      <c r="H134" s="168"/>
      <c r="I134" s="168"/>
      <c r="J134" s="168"/>
      <c r="K134" s="168"/>
      <c r="L134" s="168"/>
      <c r="M134" s="37"/>
      <c r="N134" s="6"/>
      <c r="O134" s="3"/>
      <c r="P134" s="3"/>
      <c r="Q134" s="3"/>
      <c r="R134" s="3"/>
      <c r="S134" s="3"/>
      <c r="T134" s="3"/>
      <c r="U134" s="3"/>
      <c r="V134" s="3"/>
    </row>
    <row r="135" spans="1:22" ht="12.75">
      <c r="A135" s="3"/>
      <c r="B135" s="13"/>
      <c r="C135" s="2"/>
      <c r="D135" s="2" t="s">
        <v>30</v>
      </c>
      <c r="E135" s="168"/>
      <c r="F135" s="168"/>
      <c r="G135" s="168"/>
      <c r="H135" s="168"/>
      <c r="I135" s="168"/>
      <c r="J135" s="168"/>
      <c r="K135" s="168"/>
      <c r="L135" s="168"/>
      <c r="M135" s="37"/>
      <c r="N135" s="6"/>
      <c r="O135" s="3"/>
      <c r="P135" s="3"/>
      <c r="Q135" s="3"/>
      <c r="R135" s="3"/>
      <c r="S135" s="3"/>
      <c r="T135" s="3"/>
      <c r="U135" s="3"/>
      <c r="V135" s="3"/>
    </row>
    <row r="136" spans="1:22" ht="12.75">
      <c r="A136" s="3"/>
      <c r="B136" s="13" t="s">
        <v>21</v>
      </c>
      <c r="C136" s="2"/>
      <c r="D136" s="46"/>
      <c r="E136" s="168"/>
      <c r="F136" s="168"/>
      <c r="G136" s="168"/>
      <c r="H136" s="168"/>
      <c r="I136" s="168"/>
      <c r="J136" s="168"/>
      <c r="K136" s="168"/>
      <c r="L136" s="168"/>
      <c r="M136" s="37"/>
      <c r="N136" s="6"/>
      <c r="O136" s="3"/>
      <c r="P136" s="3"/>
      <c r="Q136" s="3"/>
      <c r="R136" s="3"/>
      <c r="S136" s="3"/>
      <c r="T136" s="3"/>
      <c r="U136" s="3"/>
      <c r="V136" s="3"/>
    </row>
    <row r="137" spans="1:22" ht="12.75">
      <c r="A137" s="3"/>
      <c r="B137" s="13"/>
      <c r="C137" s="2" t="s">
        <v>23</v>
      </c>
      <c r="D137" s="2">
        <v>1</v>
      </c>
      <c r="E137" s="168">
        <v>0.048614793123460044</v>
      </c>
      <c r="F137" s="168">
        <v>0.038569027406185404</v>
      </c>
      <c r="G137" s="168">
        <v>7.38182342643935E-05</v>
      </c>
      <c r="H137" s="168">
        <v>0.0023852927565455287</v>
      </c>
      <c r="I137" s="168">
        <v>0.01321973997753515</v>
      </c>
      <c r="J137" s="168">
        <v>0.06216410370885033</v>
      </c>
      <c r="K137" s="168">
        <v>0.5231035030483115</v>
      </c>
      <c r="L137" s="168">
        <v>1.5620688686681576</v>
      </c>
      <c r="M137" s="37"/>
      <c r="N137" s="6"/>
      <c r="O137" s="3"/>
      <c r="P137" s="3"/>
      <c r="Q137" s="3"/>
      <c r="R137" s="3"/>
      <c r="S137" s="3"/>
      <c r="T137" s="3"/>
      <c r="U137" s="3"/>
      <c r="V137" s="3"/>
    </row>
    <row r="138" spans="1:22" ht="12.75">
      <c r="A138" s="3"/>
      <c r="B138" s="13"/>
      <c r="C138" s="2"/>
      <c r="D138" s="2" t="s">
        <v>30</v>
      </c>
      <c r="E138" s="168">
        <v>0.15078307951255152</v>
      </c>
      <c r="F138" s="168">
        <v>0.09198238949416172</v>
      </c>
      <c r="G138" s="168">
        <v>0.001109222315686012</v>
      </c>
      <c r="H138" s="168">
        <v>0.0008593307096550887</v>
      </c>
      <c r="I138" s="168">
        <v>0.06640841542252837</v>
      </c>
      <c r="J138" s="168">
        <v>0.14937339327656557</v>
      </c>
      <c r="K138" s="168">
        <v>1.0266625288198217</v>
      </c>
      <c r="L138" s="168">
        <v>2.1226471184384517</v>
      </c>
      <c r="M138" s="37"/>
      <c r="N138" s="6"/>
      <c r="O138" s="3"/>
      <c r="P138" s="3"/>
      <c r="Q138" s="3"/>
      <c r="R138" s="3"/>
      <c r="S138" s="3"/>
      <c r="T138" s="3"/>
      <c r="U138" s="3"/>
      <c r="V138" s="3"/>
    </row>
    <row r="139" spans="1:22" ht="12.75">
      <c r="A139" s="3"/>
      <c r="B139" s="46"/>
      <c r="C139" s="46" t="s">
        <v>24</v>
      </c>
      <c r="D139" s="2">
        <v>1</v>
      </c>
      <c r="E139" s="168">
        <v>0</v>
      </c>
      <c r="F139" s="168">
        <v>0.022882063256751302</v>
      </c>
      <c r="G139" s="168">
        <v>0</v>
      </c>
      <c r="H139" s="168">
        <v>0</v>
      </c>
      <c r="I139" s="168">
        <v>0</v>
      </c>
      <c r="J139" s="168">
        <v>0</v>
      </c>
      <c r="K139" s="168">
        <v>0</v>
      </c>
      <c r="L139" s="168">
        <v>0</v>
      </c>
      <c r="M139" s="37"/>
      <c r="N139" s="6"/>
      <c r="O139" s="3"/>
      <c r="P139" s="3"/>
      <c r="Q139" s="3"/>
      <c r="R139" s="3"/>
      <c r="S139" s="3"/>
      <c r="T139" s="3"/>
      <c r="U139" s="3"/>
      <c r="V139" s="3"/>
    </row>
    <row r="140" spans="1:22" ht="12.75">
      <c r="A140" s="3"/>
      <c r="B140" s="46"/>
      <c r="C140" s="46"/>
      <c r="D140" s="2" t="s">
        <v>30</v>
      </c>
      <c r="E140" s="168">
        <v>10.477345503802873</v>
      </c>
      <c r="F140" s="168">
        <v>8.486839716539455</v>
      </c>
      <c r="G140" s="168">
        <v>0</v>
      </c>
      <c r="H140" s="168">
        <v>0</v>
      </c>
      <c r="I140" s="168">
        <v>0.6731013158083677</v>
      </c>
      <c r="J140" s="168">
        <v>0.1584144864344923</v>
      </c>
      <c r="K140" s="168">
        <v>0</v>
      </c>
      <c r="L140" s="168">
        <v>0.12673158914759383</v>
      </c>
      <c r="M140" s="37"/>
      <c r="N140" s="6"/>
      <c r="O140" s="3"/>
      <c r="P140" s="3"/>
      <c r="Q140" s="3"/>
      <c r="R140" s="3"/>
      <c r="S140" s="3"/>
      <c r="T140" s="3"/>
      <c r="U140" s="3"/>
      <c r="V140" s="3"/>
    </row>
    <row r="141" spans="1:22" ht="12.75">
      <c r="A141" s="3"/>
      <c r="B141" s="46"/>
      <c r="C141" s="46" t="s">
        <v>6</v>
      </c>
      <c r="D141" s="2">
        <v>1</v>
      </c>
      <c r="E141" s="168">
        <v>0.0010855811929536493</v>
      </c>
      <c r="F141" s="168">
        <v>0.0002625084205279488</v>
      </c>
      <c r="G141" s="168">
        <v>0</v>
      </c>
      <c r="H141" s="168">
        <v>0</v>
      </c>
      <c r="I141" s="168">
        <v>0.37751920620926893</v>
      </c>
      <c r="J141" s="168">
        <v>7.981877925727192</v>
      </c>
      <c r="K141" s="168">
        <v>7.929801582952431</v>
      </c>
      <c r="L141" s="168">
        <v>29.37408955112355</v>
      </c>
      <c r="M141" s="37"/>
      <c r="N141" s="6"/>
      <c r="O141" s="3"/>
      <c r="P141" s="3"/>
      <c r="Q141" s="3"/>
      <c r="R141" s="3"/>
      <c r="S141" s="3"/>
      <c r="T141" s="3"/>
      <c r="U141" s="3"/>
      <c r="V141" s="3"/>
    </row>
    <row r="142" spans="1:22" ht="12.75">
      <c r="A142" s="3"/>
      <c r="B142" s="46"/>
      <c r="C142" s="46"/>
      <c r="D142" s="2" t="s">
        <v>30</v>
      </c>
      <c r="E142" s="168">
        <v>0.013408705220952862</v>
      </c>
      <c r="F142" s="168">
        <v>0.0012861498331060244</v>
      </c>
      <c r="G142" s="168">
        <v>0.00028269850331270636</v>
      </c>
      <c r="H142" s="168">
        <v>0</v>
      </c>
      <c r="I142" s="168">
        <v>0.9653984269026934</v>
      </c>
      <c r="J142" s="168">
        <v>15.296528265407332</v>
      </c>
      <c r="K142" s="168">
        <v>15.230791778801857</v>
      </c>
      <c r="L142" s="168">
        <v>98.63036519020059</v>
      </c>
      <c r="M142" s="37"/>
      <c r="N142" s="6"/>
      <c r="O142" s="3"/>
      <c r="P142" s="3"/>
      <c r="Q142" s="3"/>
      <c r="R142" s="3"/>
      <c r="S142" s="3"/>
      <c r="T142" s="3"/>
      <c r="U142" s="3"/>
      <c r="V142" s="3"/>
    </row>
    <row r="143" spans="1:22" ht="12.75">
      <c r="A143" s="3"/>
      <c r="B143" s="46"/>
      <c r="C143" s="46" t="s">
        <v>25</v>
      </c>
      <c r="D143" s="2">
        <v>1</v>
      </c>
      <c r="E143" s="164"/>
      <c r="F143" s="164"/>
      <c r="G143" s="164"/>
      <c r="H143" s="164"/>
      <c r="I143" s="164"/>
      <c r="J143" s="164"/>
      <c r="K143" s="164"/>
      <c r="L143" s="164"/>
      <c r="M143" s="37"/>
      <c r="N143" s="6"/>
      <c r="O143" s="3"/>
      <c r="P143" s="3"/>
      <c r="Q143" s="3"/>
      <c r="R143" s="3"/>
      <c r="S143" s="3"/>
      <c r="T143" s="3"/>
      <c r="U143" s="3"/>
      <c r="V143" s="3"/>
    </row>
    <row r="144" spans="1:22" ht="12.75">
      <c r="A144" s="3"/>
      <c r="B144" s="43"/>
      <c r="C144" s="43"/>
      <c r="D144" s="67" t="s">
        <v>30</v>
      </c>
      <c r="E144" s="131"/>
      <c r="F144" s="131"/>
      <c r="G144" s="131"/>
      <c r="H144" s="131"/>
      <c r="I144" s="131"/>
      <c r="J144" s="131"/>
      <c r="K144" s="131"/>
      <c r="L144" s="131"/>
      <c r="M144" s="37"/>
      <c r="N144" s="6"/>
      <c r="O144" s="3"/>
      <c r="P144" s="3"/>
      <c r="Q144" s="3"/>
      <c r="R144" s="3"/>
      <c r="S144" s="3"/>
      <c r="T144" s="3"/>
      <c r="U144" s="3"/>
      <c r="V144" s="3"/>
    </row>
    <row r="145" spans="1:22" ht="12.75">
      <c r="A145" s="3"/>
      <c r="B145" s="10"/>
      <c r="C145" s="5"/>
      <c r="D145" s="6"/>
      <c r="E145" s="33"/>
      <c r="F145" s="33"/>
      <c r="G145" s="6"/>
      <c r="H145" s="6"/>
      <c r="I145" s="6"/>
      <c r="J145" s="7"/>
      <c r="K145" s="37"/>
      <c r="L145" s="6"/>
      <c r="M145" s="37"/>
      <c r="N145" s="6"/>
      <c r="O145" s="3"/>
      <c r="P145" s="3"/>
      <c r="Q145" s="3"/>
      <c r="R145" s="3"/>
      <c r="S145" s="3"/>
      <c r="T145" s="3"/>
      <c r="U145" s="3"/>
      <c r="V145" s="3"/>
    </row>
    <row r="146" spans="1:22" ht="12.75">
      <c r="A146" s="3"/>
      <c r="B146" s="132"/>
      <c r="C146" s="16"/>
      <c r="D146" s="6"/>
      <c r="E146" s="6"/>
      <c r="F146" s="22"/>
      <c r="G146" s="22"/>
      <c r="H146" s="16"/>
      <c r="I146" s="6"/>
      <c r="J146" s="6"/>
      <c r="K146" s="28"/>
      <c r="L146" s="63"/>
      <c r="M146" s="7"/>
      <c r="N146" s="6"/>
      <c r="O146" s="3"/>
      <c r="P146" s="3"/>
      <c r="Q146" s="3"/>
      <c r="R146" s="3"/>
      <c r="S146" s="3"/>
      <c r="T146" s="3"/>
      <c r="U146" s="3"/>
      <c r="V146" s="3"/>
    </row>
    <row r="147" spans="1:22" ht="18">
      <c r="A147" s="18" t="s">
        <v>28</v>
      </c>
      <c r="B147" s="18" t="s">
        <v>57</v>
      </c>
      <c r="C147" s="18" t="s">
        <v>58</v>
      </c>
      <c r="D147" s="3"/>
      <c r="E147" s="3"/>
      <c r="F147" s="3"/>
      <c r="G147" s="3"/>
      <c r="H147" s="3"/>
      <c r="I147" s="3"/>
      <c r="J147" s="3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8">
      <c r="A148" s="18"/>
      <c r="B148" s="18" t="s">
        <v>84</v>
      </c>
      <c r="C148" s="18"/>
      <c r="D148" s="3"/>
      <c r="E148" s="3"/>
      <c r="F148" s="3"/>
      <c r="G148" s="3"/>
      <c r="H148" s="150">
        <f>H3*0.11</f>
        <v>21230</v>
      </c>
      <c r="I148" s="3"/>
      <c r="J148" s="3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8">
      <c r="A149" s="3"/>
      <c r="B149" s="18" t="s">
        <v>83</v>
      </c>
      <c r="C149" s="18"/>
      <c r="D149" s="3"/>
      <c r="E149" s="3"/>
      <c r="F149" s="3"/>
      <c r="G149" s="3"/>
      <c r="H149" s="129">
        <f>21230*0.925</f>
        <v>19637.75</v>
      </c>
      <c r="I149" s="3"/>
      <c r="J149" s="3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.75">
      <c r="A150" s="3"/>
      <c r="B150" s="4"/>
      <c r="C150" s="4"/>
      <c r="D150" s="6"/>
      <c r="E150" s="6"/>
      <c r="F150" s="4"/>
      <c r="G150" s="4"/>
      <c r="H150" s="4"/>
      <c r="I150" s="4"/>
      <c r="J150" s="4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3" ht="18">
      <c r="A151" s="3"/>
      <c r="B151" s="12" t="s">
        <v>1</v>
      </c>
      <c r="C151" s="71" t="s">
        <v>16</v>
      </c>
      <c r="D151" s="12"/>
      <c r="E151" s="12" t="s">
        <v>1</v>
      </c>
      <c r="F151" s="1" t="s">
        <v>1</v>
      </c>
      <c r="G151" s="12" t="s">
        <v>20</v>
      </c>
      <c r="H151" s="1" t="s">
        <v>20</v>
      </c>
      <c r="I151" s="12" t="s">
        <v>31</v>
      </c>
      <c r="J151" s="1" t="s">
        <v>3</v>
      </c>
      <c r="K151" s="12" t="s">
        <v>3</v>
      </c>
      <c r="L151" s="32" t="s">
        <v>10</v>
      </c>
      <c r="M151" s="32" t="s">
        <v>10</v>
      </c>
      <c r="N151" s="3"/>
      <c r="O151" s="220" t="s">
        <v>91</v>
      </c>
      <c r="P151" s="3"/>
      <c r="Q151" s="3"/>
      <c r="R151" s="3"/>
      <c r="S151" s="3"/>
      <c r="T151" s="3"/>
      <c r="U151" s="3"/>
      <c r="V151" s="3"/>
      <c r="W151" s="140"/>
    </row>
    <row r="152" spans="1:29" ht="12.75">
      <c r="A152" s="3"/>
      <c r="B152" s="2"/>
      <c r="C152" s="71" t="s">
        <v>1</v>
      </c>
      <c r="D152" s="67" t="s">
        <v>53</v>
      </c>
      <c r="E152" s="67" t="s">
        <v>22</v>
      </c>
      <c r="F152" s="1" t="s">
        <v>0</v>
      </c>
      <c r="G152" s="67" t="s">
        <v>2</v>
      </c>
      <c r="H152" s="2" t="s">
        <v>0</v>
      </c>
      <c r="I152" s="67" t="s">
        <v>53</v>
      </c>
      <c r="J152" s="1" t="s">
        <v>8</v>
      </c>
      <c r="K152" s="67" t="s">
        <v>9</v>
      </c>
      <c r="L152" s="14" t="s">
        <v>11</v>
      </c>
      <c r="M152" s="23" t="s">
        <v>12</v>
      </c>
      <c r="N152" s="3"/>
      <c r="O152" s="3"/>
      <c r="P152" s="3"/>
      <c r="Q152" s="4"/>
      <c r="R152" s="3"/>
      <c r="S152" s="3"/>
      <c r="T152" s="3"/>
      <c r="U152" s="3"/>
      <c r="V152" s="3"/>
      <c r="W152" s="75"/>
      <c r="AC152" t="s">
        <v>78</v>
      </c>
    </row>
    <row r="153" spans="1:23" ht="12.75">
      <c r="A153" s="3"/>
      <c r="B153" s="32" t="s">
        <v>5</v>
      </c>
      <c r="C153" s="12"/>
      <c r="D153" s="12"/>
      <c r="E153" s="81">
        <v>0.47</v>
      </c>
      <c r="F153" s="82">
        <f>E153*$H$149</f>
        <v>9229.7425</v>
      </c>
      <c r="G153" s="83"/>
      <c r="H153" s="84"/>
      <c r="I153" s="12"/>
      <c r="J153" s="107"/>
      <c r="K153" s="85"/>
      <c r="L153" s="12"/>
      <c r="M153" s="86"/>
      <c r="N153" s="3"/>
      <c r="O153" s="203" t="s">
        <v>92</v>
      </c>
      <c r="P153" s="204"/>
      <c r="Q153" s="206" t="s">
        <v>93</v>
      </c>
      <c r="R153" s="205"/>
      <c r="S153" s="217" t="s">
        <v>94</v>
      </c>
      <c r="T153" s="207" t="s">
        <v>95</v>
      </c>
      <c r="U153" s="208" t="s">
        <v>96</v>
      </c>
      <c r="V153" s="3"/>
      <c r="W153" s="138"/>
    </row>
    <row r="154" spans="1:22" ht="12.75">
      <c r="A154" s="3"/>
      <c r="B154" s="13"/>
      <c r="C154" s="2" t="s">
        <v>17</v>
      </c>
      <c r="D154" s="2">
        <v>1</v>
      </c>
      <c r="E154" s="87"/>
      <c r="F154" s="2"/>
      <c r="G154" s="88">
        <v>0.5</v>
      </c>
      <c r="H154" s="89">
        <f>E153*G154*$H$149</f>
        <v>4614.87125</v>
      </c>
      <c r="I154" s="88">
        <v>0.4</v>
      </c>
      <c r="J154" s="100">
        <v>0.5</v>
      </c>
      <c r="K154" s="90">
        <f aca="true" t="shared" si="20" ref="K154:K168">1-J154</f>
        <v>0.5</v>
      </c>
      <c r="L154" s="109">
        <f>H154*I154*J154</f>
        <v>922.9742500000001</v>
      </c>
      <c r="M154" s="196">
        <f>H154*I154*K154</f>
        <v>922.9742500000001</v>
      </c>
      <c r="N154" s="3"/>
      <c r="O154" s="209">
        <f>SUM(L154,L156,L158,L161,L163,L165,L167,L171)</f>
        <v>4246</v>
      </c>
      <c r="P154" s="16" t="s">
        <v>97</v>
      </c>
      <c r="Q154" s="210">
        <f>+O154/H148</f>
        <v>0.2</v>
      </c>
      <c r="R154" s="16" t="s">
        <v>98</v>
      </c>
      <c r="S154" s="218">
        <v>0.2</v>
      </c>
      <c r="T154" s="19">
        <f>+Q154-S154</f>
        <v>0</v>
      </c>
      <c r="U154" s="211">
        <f>+T154*H148</f>
        <v>0</v>
      </c>
      <c r="V154" s="3"/>
    </row>
    <row r="155" spans="1:22" ht="12.75">
      <c r="A155" s="3"/>
      <c r="B155" s="13"/>
      <c r="C155" s="2"/>
      <c r="D155" s="2" t="s">
        <v>30</v>
      </c>
      <c r="E155" s="87"/>
      <c r="F155" s="2"/>
      <c r="G155" s="88"/>
      <c r="H155" s="89"/>
      <c r="I155" s="88">
        <v>0.6</v>
      </c>
      <c r="J155" s="92">
        <v>0.805</v>
      </c>
      <c r="K155" s="90">
        <f t="shared" si="20"/>
        <v>0.19499999999999995</v>
      </c>
      <c r="L155" s="109">
        <f>H154*I155*J155</f>
        <v>2228.9828137500003</v>
      </c>
      <c r="M155" s="196">
        <f>H154*I155*K155</f>
        <v>539.9399362499998</v>
      </c>
      <c r="N155" s="3"/>
      <c r="O155" s="24">
        <f>SUM(L155,L157,L159,L162,L164,L166,L168,L172)</f>
        <v>10254.090000000002</v>
      </c>
      <c r="P155" s="212" t="s">
        <v>99</v>
      </c>
      <c r="Q155" s="213">
        <f>+O155/H148</f>
        <v>0.4830000000000001</v>
      </c>
      <c r="R155" s="212" t="s">
        <v>100</v>
      </c>
      <c r="S155" s="219">
        <v>0.483</v>
      </c>
      <c r="T155" s="214">
        <f>+Q155-S155</f>
        <v>0</v>
      </c>
      <c r="U155" s="215">
        <f>+T155*H148</f>
        <v>0</v>
      </c>
      <c r="V155" s="3"/>
    </row>
    <row r="156" spans="1:22" ht="12.75">
      <c r="A156" s="3"/>
      <c r="B156" s="2"/>
      <c r="C156" s="2" t="s">
        <v>18</v>
      </c>
      <c r="D156" s="2">
        <v>1</v>
      </c>
      <c r="E156" s="88"/>
      <c r="F156" s="2"/>
      <c r="G156" s="88">
        <v>0.5</v>
      </c>
      <c r="H156" s="89">
        <f>E153*G156*$H$149</f>
        <v>4614.87125</v>
      </c>
      <c r="I156" s="88">
        <v>0.4</v>
      </c>
      <c r="J156" s="100">
        <v>0.5</v>
      </c>
      <c r="K156" s="90">
        <f t="shared" si="20"/>
        <v>0.5</v>
      </c>
      <c r="L156" s="109">
        <f>H156*I156*J156</f>
        <v>922.9742500000001</v>
      </c>
      <c r="M156" s="196">
        <f>H156*I156*K156</f>
        <v>922.9742500000001</v>
      </c>
      <c r="N156" s="3"/>
      <c r="O156" s="24">
        <f>SUM(O154:O155)</f>
        <v>14500.090000000002</v>
      </c>
      <c r="P156" s="212" t="s">
        <v>101</v>
      </c>
      <c r="Q156" s="213">
        <f>SUM(Q154:Q155)</f>
        <v>0.683</v>
      </c>
      <c r="R156" s="212" t="s">
        <v>102</v>
      </c>
      <c r="S156" s="30"/>
      <c r="T156" s="216">
        <f>SUM(T154:T155)</f>
        <v>0</v>
      </c>
      <c r="U156" s="215">
        <f>SUM(U154:U155)</f>
        <v>0</v>
      </c>
      <c r="V156" s="3"/>
    </row>
    <row r="157" spans="1:22" ht="12.75">
      <c r="A157" s="3"/>
      <c r="B157" s="2"/>
      <c r="C157" s="2"/>
      <c r="D157" s="2" t="s">
        <v>30</v>
      </c>
      <c r="E157" s="88"/>
      <c r="F157" s="2"/>
      <c r="G157" s="88"/>
      <c r="H157" s="89"/>
      <c r="I157" s="88">
        <v>0.6</v>
      </c>
      <c r="J157" s="92">
        <v>0.805</v>
      </c>
      <c r="K157" s="90">
        <f t="shared" si="20"/>
        <v>0.19499999999999995</v>
      </c>
      <c r="L157" s="109">
        <f>H156*I157*J157</f>
        <v>2228.9828137500003</v>
      </c>
      <c r="M157" s="196">
        <f>H156*I157*K157</f>
        <v>539.9399362499998</v>
      </c>
      <c r="N157" s="3"/>
      <c r="V157" s="3"/>
    </row>
    <row r="158" spans="1:22" ht="12.75">
      <c r="A158" s="3"/>
      <c r="B158" s="13" t="s">
        <v>7</v>
      </c>
      <c r="C158" s="2"/>
      <c r="D158" s="2">
        <v>1</v>
      </c>
      <c r="E158" s="87">
        <v>0.02</v>
      </c>
      <c r="F158" s="89">
        <f>E158*$H$149</f>
        <v>392.755</v>
      </c>
      <c r="G158" s="88">
        <v>1</v>
      </c>
      <c r="H158" s="89">
        <f>E158*G158*$H$149</f>
        <v>392.755</v>
      </c>
      <c r="I158" s="88">
        <v>0.4</v>
      </c>
      <c r="J158" s="100">
        <v>0.5</v>
      </c>
      <c r="K158" s="90">
        <f t="shared" si="20"/>
        <v>0.5</v>
      </c>
      <c r="L158" s="109">
        <f>H158*I158*J158</f>
        <v>78.551</v>
      </c>
      <c r="M158" s="196">
        <f>H158*I158*K158</f>
        <v>78.551</v>
      </c>
      <c r="N158" s="3"/>
      <c r="V158" s="3"/>
    </row>
    <row r="159" spans="1:22" ht="12.75">
      <c r="A159" s="3"/>
      <c r="B159" s="13"/>
      <c r="C159" s="2"/>
      <c r="D159" s="2" t="s">
        <v>30</v>
      </c>
      <c r="E159" s="87"/>
      <c r="F159" s="89"/>
      <c r="G159" s="88"/>
      <c r="H159" s="89"/>
      <c r="I159" s="88">
        <v>0.6</v>
      </c>
      <c r="J159" s="92">
        <v>0.805</v>
      </c>
      <c r="K159" s="90">
        <f t="shared" si="20"/>
        <v>0.19499999999999995</v>
      </c>
      <c r="L159" s="109">
        <f>H158*I159*J159</f>
        <v>189.70066500000001</v>
      </c>
      <c r="M159" s="196">
        <f>H158*I159*K159</f>
        <v>45.952334999999984</v>
      </c>
      <c r="N159" s="3"/>
      <c r="V159" s="3"/>
    </row>
    <row r="160" spans="1:22" ht="12.75">
      <c r="A160" s="3"/>
      <c r="B160" s="13" t="s">
        <v>21</v>
      </c>
      <c r="C160" s="2"/>
      <c r="D160" s="2"/>
      <c r="E160" s="87">
        <v>0.51</v>
      </c>
      <c r="F160" s="89">
        <f>E160*$H$149</f>
        <v>10015.2525</v>
      </c>
      <c r="G160" s="88"/>
      <c r="H160" s="88"/>
      <c r="I160" s="2"/>
      <c r="J160" s="100"/>
      <c r="K160" s="90"/>
      <c r="L160" s="197"/>
      <c r="M160" s="198"/>
      <c r="N160" s="3"/>
      <c r="V160" s="3"/>
    </row>
    <row r="161" spans="1:22" ht="12.75">
      <c r="A161" s="3"/>
      <c r="B161" s="13"/>
      <c r="C161" s="2" t="s">
        <v>23</v>
      </c>
      <c r="D161" s="2">
        <v>1</v>
      </c>
      <c r="E161" s="87"/>
      <c r="F161" s="2"/>
      <c r="G161" s="88">
        <v>0.8</v>
      </c>
      <c r="H161" s="89">
        <f>E160*G161*$H$149</f>
        <v>8012.202</v>
      </c>
      <c r="I161" s="88">
        <v>0.4</v>
      </c>
      <c r="J161" s="100">
        <v>0.5</v>
      </c>
      <c r="K161" s="90">
        <f t="shared" si="20"/>
        <v>0.5</v>
      </c>
      <c r="L161" s="109">
        <f>H161*I161*J161</f>
        <v>1602.4404000000002</v>
      </c>
      <c r="M161" s="196">
        <f>H161*I161*K161</f>
        <v>1602.4404000000002</v>
      </c>
      <c r="N161" s="3"/>
      <c r="V161" s="3"/>
    </row>
    <row r="162" spans="1:22" ht="12.75">
      <c r="A162" s="3"/>
      <c r="B162" s="13"/>
      <c r="C162" s="2"/>
      <c r="D162" s="2" t="s">
        <v>30</v>
      </c>
      <c r="E162" s="87"/>
      <c r="F162" s="2"/>
      <c r="G162" s="88"/>
      <c r="H162" s="89"/>
      <c r="I162" s="88">
        <v>0.6</v>
      </c>
      <c r="J162" s="92">
        <v>0.805</v>
      </c>
      <c r="K162" s="90">
        <f t="shared" si="20"/>
        <v>0.19499999999999995</v>
      </c>
      <c r="L162" s="109">
        <f>H161*I162*J162</f>
        <v>3869.8935660000006</v>
      </c>
      <c r="M162" s="196">
        <f>H161*I162*K162</f>
        <v>937.4276339999998</v>
      </c>
      <c r="N162" s="3"/>
      <c r="V162" s="3"/>
    </row>
    <row r="163" spans="1:22" ht="12.75">
      <c r="A163" s="3"/>
      <c r="B163" s="2"/>
      <c r="C163" s="2" t="s">
        <v>24</v>
      </c>
      <c r="D163" s="2">
        <v>1</v>
      </c>
      <c r="E163" s="2"/>
      <c r="F163" s="2"/>
      <c r="G163" s="88">
        <v>0.003</v>
      </c>
      <c r="H163" s="89">
        <f>E160*G163*$H$149</f>
        <v>30.0457575</v>
      </c>
      <c r="I163" s="88">
        <v>0.4</v>
      </c>
      <c r="J163" s="100">
        <v>0.5</v>
      </c>
      <c r="K163" s="90">
        <f t="shared" si="20"/>
        <v>0.5</v>
      </c>
      <c r="L163" s="109">
        <f>H163*I163*J163</f>
        <v>6.009151500000001</v>
      </c>
      <c r="M163" s="196">
        <f>H163*I163*K163</f>
        <v>6.009151500000001</v>
      </c>
      <c r="N163" s="3"/>
      <c r="V163" s="3"/>
    </row>
    <row r="164" spans="1:22" ht="12.75">
      <c r="A164" s="3"/>
      <c r="B164" s="2"/>
      <c r="C164" s="2"/>
      <c r="D164" s="2" t="s">
        <v>30</v>
      </c>
      <c r="E164" s="2"/>
      <c r="F164" s="2"/>
      <c r="G164" s="88"/>
      <c r="H164" s="89"/>
      <c r="I164" s="88">
        <v>0.6</v>
      </c>
      <c r="J164" s="92">
        <v>0.805</v>
      </c>
      <c r="K164" s="90">
        <f t="shared" si="20"/>
        <v>0.19499999999999995</v>
      </c>
      <c r="L164" s="109">
        <f>H163*I164*J164</f>
        <v>14.512100872500001</v>
      </c>
      <c r="M164" s="196">
        <f>H163*I164*K164</f>
        <v>3.5153536274999992</v>
      </c>
      <c r="N164" s="3"/>
      <c r="V164" s="3"/>
    </row>
    <row r="165" spans="1:22" ht="12.75">
      <c r="A165" s="3"/>
      <c r="B165" s="2"/>
      <c r="C165" s="2" t="s">
        <v>6</v>
      </c>
      <c r="D165" s="2">
        <v>1</v>
      </c>
      <c r="E165" s="2"/>
      <c r="F165" s="2"/>
      <c r="G165" s="88">
        <v>0.183</v>
      </c>
      <c r="H165" s="89">
        <f>E160*G165*$H$149</f>
        <v>1832.7912075</v>
      </c>
      <c r="I165" s="88">
        <v>0.4</v>
      </c>
      <c r="J165" s="100">
        <v>0.5</v>
      </c>
      <c r="K165" s="90">
        <f t="shared" si="20"/>
        <v>0.5</v>
      </c>
      <c r="L165" s="109">
        <f>H165*I165*J165</f>
        <v>366.5582415</v>
      </c>
      <c r="M165" s="196">
        <f>H165*I165*K165</f>
        <v>366.5582415</v>
      </c>
      <c r="N165" s="3"/>
      <c r="V165" s="3"/>
    </row>
    <row r="166" spans="1:22" ht="12.75">
      <c r="A166" s="3"/>
      <c r="B166" s="2"/>
      <c r="C166" s="2"/>
      <c r="D166" s="2" t="s">
        <v>30</v>
      </c>
      <c r="E166" s="2"/>
      <c r="F166" s="2"/>
      <c r="G166" s="88"/>
      <c r="H166" s="89"/>
      <c r="I166" s="88">
        <v>0.6</v>
      </c>
      <c r="J166" s="92">
        <v>0.805</v>
      </c>
      <c r="K166" s="90">
        <f t="shared" si="20"/>
        <v>0.19499999999999995</v>
      </c>
      <c r="L166" s="109">
        <f>H165*I166*J166</f>
        <v>885.2381532224999</v>
      </c>
      <c r="M166" s="196">
        <f>H165*I166*K166</f>
        <v>214.43657127749992</v>
      </c>
      <c r="N166" s="3"/>
      <c r="V166" s="3"/>
    </row>
    <row r="167" spans="1:22" ht="12.75">
      <c r="A167" s="3"/>
      <c r="B167" s="2"/>
      <c r="C167" s="2" t="s">
        <v>25</v>
      </c>
      <c r="D167" s="2">
        <v>1</v>
      </c>
      <c r="E167" s="2"/>
      <c r="F167" s="2"/>
      <c r="G167" s="88">
        <v>0.014</v>
      </c>
      <c r="H167" s="89">
        <f>E160*G167*$H$149</f>
        <v>140.213535</v>
      </c>
      <c r="I167" s="88">
        <v>0.4</v>
      </c>
      <c r="J167" s="100">
        <v>0.5</v>
      </c>
      <c r="K167" s="90">
        <f t="shared" si="20"/>
        <v>0.5</v>
      </c>
      <c r="L167" s="109">
        <f>H167*I167*J167</f>
        <v>28.042707000000004</v>
      </c>
      <c r="M167" s="196">
        <f>H167*I167*K167</f>
        <v>28.042707000000004</v>
      </c>
      <c r="N167" s="3"/>
      <c r="V167" s="3"/>
    </row>
    <row r="168" spans="1:22" ht="12.75">
      <c r="A168" s="3"/>
      <c r="B168" s="67"/>
      <c r="C168" s="67"/>
      <c r="D168" s="67" t="s">
        <v>30</v>
      </c>
      <c r="E168" s="67"/>
      <c r="F168" s="67"/>
      <c r="G168" s="93"/>
      <c r="H168" s="108"/>
      <c r="I168" s="88">
        <v>0.6</v>
      </c>
      <c r="J168" s="92">
        <v>0.805</v>
      </c>
      <c r="K168" s="90">
        <f t="shared" si="20"/>
        <v>0.19499999999999995</v>
      </c>
      <c r="L168" s="109">
        <f>H167*I168*J168</f>
        <v>67.72313740500002</v>
      </c>
      <c r="M168" s="196">
        <f>H167*I168*K168</f>
        <v>16.404983594999997</v>
      </c>
      <c r="N168" s="3"/>
      <c r="V168" s="3"/>
    </row>
    <row r="169" spans="1:22" ht="12.75">
      <c r="A169" s="3"/>
      <c r="B169" s="39" t="s">
        <v>4</v>
      </c>
      <c r="C169" s="40"/>
      <c r="D169" s="40"/>
      <c r="E169" s="40"/>
      <c r="F169" s="96">
        <f>SUM(F153:F168)</f>
        <v>19637.75</v>
      </c>
      <c r="G169" s="97"/>
      <c r="H169" s="96">
        <f>SUM(H153:H168)</f>
        <v>19637.749999999996</v>
      </c>
      <c r="I169" s="40"/>
      <c r="J169" s="97"/>
      <c r="K169" s="102"/>
      <c r="L169" s="110">
        <f>SUM(L153:L168)</f>
        <v>13412.583250000005</v>
      </c>
      <c r="M169" s="110">
        <f>SUM(M153:M168)</f>
        <v>6225.166749999999</v>
      </c>
      <c r="N169" s="3"/>
      <c r="V169" s="3"/>
    </row>
    <row r="170" spans="1:22" ht="12.75">
      <c r="A170" s="3"/>
      <c r="B170" s="32" t="s">
        <v>64</v>
      </c>
      <c r="C170" s="12" t="s">
        <v>87</v>
      </c>
      <c r="D170" s="133"/>
      <c r="E170" s="49">
        <v>0.075</v>
      </c>
      <c r="F170" s="119">
        <f>E170*H148</f>
        <v>1592.25</v>
      </c>
      <c r="G170" s="120"/>
      <c r="H170" s="42"/>
      <c r="I170" s="42"/>
      <c r="J170" s="49"/>
      <c r="K170" s="42"/>
      <c r="L170" s="122"/>
      <c r="M170" s="143"/>
      <c r="N170" s="3"/>
      <c r="V170" s="3"/>
    </row>
    <row r="171" spans="1:22" ht="12.75">
      <c r="A171" s="3"/>
      <c r="B171" s="13"/>
      <c r="C171" s="2"/>
      <c r="D171" s="71">
        <v>1</v>
      </c>
      <c r="E171" s="46"/>
      <c r="F171" s="35"/>
      <c r="G171" s="20"/>
      <c r="H171" s="121">
        <f>F170</f>
        <v>1592.25</v>
      </c>
      <c r="I171" s="88">
        <v>0.4</v>
      </c>
      <c r="J171" s="88">
        <v>0.5</v>
      </c>
      <c r="K171" s="90">
        <f>1-J171</f>
        <v>0.5</v>
      </c>
      <c r="L171" s="54">
        <f>H171*I171*J171</f>
        <v>318.45000000000005</v>
      </c>
      <c r="M171" s="193">
        <f>H171*I171*K171</f>
        <v>318.45000000000005</v>
      </c>
      <c r="N171" s="3"/>
      <c r="V171" s="3"/>
    </row>
    <row r="172" spans="1:22" ht="12.75">
      <c r="A172" s="3"/>
      <c r="B172" s="14"/>
      <c r="C172" s="67"/>
      <c r="D172" s="113" t="s">
        <v>30</v>
      </c>
      <c r="E172" s="43"/>
      <c r="F172" s="70"/>
      <c r="G172" s="21"/>
      <c r="H172" s="70"/>
      <c r="I172" s="93">
        <v>0.6</v>
      </c>
      <c r="J172" s="93">
        <v>0.805</v>
      </c>
      <c r="K172" s="94">
        <f>1-J172</f>
        <v>0.19499999999999995</v>
      </c>
      <c r="L172" s="55">
        <f>H171*I172*J172</f>
        <v>769.05675</v>
      </c>
      <c r="M172" s="194">
        <f>H171*I172*K172</f>
        <v>186.29324999999994</v>
      </c>
      <c r="N172" s="3"/>
      <c r="V172" s="3"/>
    </row>
    <row r="173" spans="1:22" ht="12.75">
      <c r="A173" s="3"/>
      <c r="B173" s="10"/>
      <c r="C173" s="64" t="s">
        <v>86</v>
      </c>
      <c r="D173" s="5"/>
      <c r="E173" s="6"/>
      <c r="F173" s="36"/>
      <c r="G173" s="34"/>
      <c r="H173" s="36"/>
      <c r="I173" s="34"/>
      <c r="J173" s="34"/>
      <c r="K173" s="58" t="s">
        <v>65</v>
      </c>
      <c r="L173" s="59">
        <f>SUM(L169:L172)</f>
        <v>14500.090000000006</v>
      </c>
      <c r="M173" s="59">
        <f>SUM(M169:M172)</f>
        <v>6729.909999999999</v>
      </c>
      <c r="N173" s="3"/>
      <c r="V173" s="3"/>
    </row>
    <row r="174" spans="1:22" ht="12.75">
      <c r="A174" s="6"/>
      <c r="B174" s="6"/>
      <c r="C174" s="4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7"/>
      <c r="O174" s="3"/>
      <c r="P174" s="3"/>
      <c r="Q174" s="3"/>
      <c r="R174" s="3"/>
      <c r="S174" s="3"/>
      <c r="T174" s="3"/>
      <c r="U174" s="3"/>
      <c r="V174" s="3"/>
    </row>
    <row r="175" spans="1:22" ht="12.75">
      <c r="A175" s="6"/>
      <c r="B175" s="12" t="s">
        <v>1</v>
      </c>
      <c r="C175" s="71" t="s">
        <v>16</v>
      </c>
      <c r="D175" s="12"/>
      <c r="E175" s="32" t="s">
        <v>45</v>
      </c>
      <c r="F175" s="32" t="s">
        <v>45</v>
      </c>
      <c r="G175" s="32" t="s">
        <v>45</v>
      </c>
      <c r="H175" s="32" t="s">
        <v>45</v>
      </c>
      <c r="I175" s="32" t="s">
        <v>45</v>
      </c>
      <c r="J175" s="32" t="s">
        <v>45</v>
      </c>
      <c r="K175" s="32" t="s">
        <v>45</v>
      </c>
      <c r="L175" s="32" t="s">
        <v>45</v>
      </c>
      <c r="M175" s="10"/>
      <c r="N175" s="7"/>
      <c r="O175" s="3"/>
      <c r="P175" s="3"/>
      <c r="Q175" s="3"/>
      <c r="R175" s="3"/>
      <c r="S175" s="3"/>
      <c r="T175" s="3"/>
      <c r="U175" s="3"/>
      <c r="V175" s="3"/>
    </row>
    <row r="176" spans="1:22" ht="12.75">
      <c r="A176" s="6"/>
      <c r="B176" s="2"/>
      <c r="C176" s="71" t="s">
        <v>1</v>
      </c>
      <c r="D176" s="67" t="s">
        <v>53</v>
      </c>
      <c r="E176" s="14" t="s">
        <v>66</v>
      </c>
      <c r="F176" s="14" t="s">
        <v>67</v>
      </c>
      <c r="G176" s="14" t="s">
        <v>70</v>
      </c>
      <c r="H176" s="14" t="s">
        <v>71</v>
      </c>
      <c r="I176" s="14" t="s">
        <v>74</v>
      </c>
      <c r="J176" s="14" t="s">
        <v>75</v>
      </c>
      <c r="K176" s="14" t="s">
        <v>79</v>
      </c>
      <c r="L176" s="14" t="s">
        <v>80</v>
      </c>
      <c r="M176" s="7"/>
      <c r="N176" s="6"/>
      <c r="O176" s="3"/>
      <c r="P176" s="3"/>
      <c r="Q176" s="3"/>
      <c r="R176" s="3"/>
      <c r="S176" s="3"/>
      <c r="T176" s="3"/>
      <c r="U176" s="3"/>
      <c r="V176" s="3"/>
    </row>
    <row r="177" spans="1:22" ht="12.75">
      <c r="A177" s="6"/>
      <c r="B177" s="32" t="s">
        <v>5</v>
      </c>
      <c r="C177" s="12"/>
      <c r="D177" s="12"/>
      <c r="E177" s="121"/>
      <c r="F177" s="121"/>
      <c r="G177" s="121"/>
      <c r="H177" s="121"/>
      <c r="I177" s="121"/>
      <c r="J177" s="121"/>
      <c r="K177" s="121"/>
      <c r="L177" s="121"/>
      <c r="M177" s="7"/>
      <c r="N177" s="6"/>
      <c r="O177" s="3"/>
      <c r="P177" s="3"/>
      <c r="Q177" s="3"/>
      <c r="R177" s="3"/>
      <c r="S177" s="3"/>
      <c r="T177" s="3"/>
      <c r="U177" s="3"/>
      <c r="V177" s="3"/>
    </row>
    <row r="178" spans="1:22" ht="12.75">
      <c r="A178" s="6"/>
      <c r="B178" s="13"/>
      <c r="C178" s="2" t="s">
        <v>17</v>
      </c>
      <c r="D178" s="2">
        <v>1</v>
      </c>
      <c r="E178" s="121">
        <f aca="true" t="shared" si="21" ref="E178:F181">L154*E202*0.66</f>
        <v>1.737960771587299</v>
      </c>
      <c r="F178" s="121">
        <f t="shared" si="21"/>
        <v>0.41904782066331875</v>
      </c>
      <c r="G178" s="121">
        <f aca="true" t="shared" si="22" ref="G178:G190">L154*G202</f>
        <v>17.63703436500359</v>
      </c>
      <c r="H178" s="121">
        <f aca="true" t="shared" si="23" ref="H178:H190">M154*H202</f>
        <v>12.04140725487421</v>
      </c>
      <c r="I178" s="121">
        <f aca="true" t="shared" si="24" ref="I178:I190">L154*I202</f>
        <v>35.46376332640783</v>
      </c>
      <c r="J178" s="121">
        <f aca="true" t="shared" si="25" ref="J178:J190">M154*J202</f>
        <v>66.84252092710017</v>
      </c>
      <c r="K178" s="121">
        <f aca="true" t="shared" si="26" ref="K178:L190">L154*K202</f>
        <v>162.7253701384948</v>
      </c>
      <c r="L178" s="121">
        <f t="shared" si="26"/>
        <v>43.0709879491451</v>
      </c>
      <c r="M178" s="7"/>
      <c r="N178" s="6"/>
      <c r="O178" s="3"/>
      <c r="P178" s="3"/>
      <c r="Q178" s="3"/>
      <c r="R178" s="3"/>
      <c r="S178" s="3"/>
      <c r="T178" s="3"/>
      <c r="U178" s="3"/>
      <c r="V178" s="3"/>
    </row>
    <row r="179" spans="1:22" ht="12.75">
      <c r="A179" s="6"/>
      <c r="B179" s="13"/>
      <c r="C179" s="2"/>
      <c r="D179" s="2" t="s">
        <v>30</v>
      </c>
      <c r="E179" s="121">
        <f t="shared" si="21"/>
        <v>0</v>
      </c>
      <c r="F179" s="121">
        <f t="shared" si="21"/>
        <v>0</v>
      </c>
      <c r="G179" s="121">
        <f t="shared" si="22"/>
        <v>0</v>
      </c>
      <c r="H179" s="121">
        <f t="shared" si="23"/>
        <v>0</v>
      </c>
      <c r="I179" s="121">
        <f t="shared" si="24"/>
        <v>0</v>
      </c>
      <c r="J179" s="121">
        <f t="shared" si="25"/>
        <v>0</v>
      </c>
      <c r="K179" s="121">
        <f t="shared" si="26"/>
        <v>0</v>
      </c>
      <c r="L179" s="121">
        <f t="shared" si="26"/>
        <v>0</v>
      </c>
      <c r="M179" s="6"/>
      <c r="N179" s="6"/>
      <c r="O179" s="3"/>
      <c r="P179" s="3"/>
      <c r="Q179" s="3"/>
      <c r="R179" s="3"/>
      <c r="S179" s="3"/>
      <c r="T179" s="3"/>
      <c r="U179" s="3"/>
      <c r="V179" s="3"/>
    </row>
    <row r="180" spans="1:14" ht="12.75">
      <c r="A180" s="3"/>
      <c r="B180" s="2"/>
      <c r="C180" s="2" t="s">
        <v>18</v>
      </c>
      <c r="D180" s="2">
        <v>1</v>
      </c>
      <c r="E180" s="121">
        <f t="shared" si="21"/>
        <v>2.9309422225545596</v>
      </c>
      <c r="F180" s="121">
        <f t="shared" si="21"/>
        <v>2.5667214838093964</v>
      </c>
      <c r="G180" s="121">
        <f t="shared" si="22"/>
        <v>62.77136927121038</v>
      </c>
      <c r="H180" s="121">
        <f t="shared" si="23"/>
        <v>17.23455627857263</v>
      </c>
      <c r="I180" s="121">
        <f t="shared" si="24"/>
        <v>26.460843373959833</v>
      </c>
      <c r="J180" s="121">
        <f t="shared" si="25"/>
        <v>57.91779344604602</v>
      </c>
      <c r="K180" s="121">
        <f t="shared" si="26"/>
        <v>99.81574577491145</v>
      </c>
      <c r="L180" s="121">
        <f t="shared" si="26"/>
        <v>60.67065961541228</v>
      </c>
      <c r="M180" s="3"/>
      <c r="N180" s="3"/>
    </row>
    <row r="181" spans="1:14" ht="12.75">
      <c r="A181" s="3"/>
      <c r="B181" s="2"/>
      <c r="C181" s="2"/>
      <c r="D181" s="2" t="s">
        <v>30</v>
      </c>
      <c r="E181" s="121">
        <f t="shared" si="21"/>
        <v>34.008783100053755</v>
      </c>
      <c r="F181" s="121">
        <f t="shared" si="21"/>
        <v>22.20920219266112</v>
      </c>
      <c r="G181" s="121">
        <f t="shared" si="22"/>
        <v>122.9240466228831</v>
      </c>
      <c r="H181" s="121">
        <f t="shared" si="23"/>
        <v>4.092934473812372</v>
      </c>
      <c r="I181" s="121">
        <f t="shared" si="24"/>
        <v>4.748546740518275</v>
      </c>
      <c r="J181" s="121">
        <f t="shared" si="25"/>
        <v>4.092934473812372</v>
      </c>
      <c r="K181" s="121">
        <f t="shared" si="26"/>
        <v>139.29070438853608</v>
      </c>
      <c r="L181" s="121">
        <f t="shared" si="26"/>
        <v>12.278803421437116</v>
      </c>
      <c r="M181" s="3"/>
      <c r="N181" s="3"/>
    </row>
    <row r="182" spans="1:14" ht="12.75">
      <c r="A182" s="3"/>
      <c r="B182" s="13" t="s">
        <v>7</v>
      </c>
      <c r="C182" s="2"/>
      <c r="D182" s="2">
        <v>1</v>
      </c>
      <c r="E182" s="121">
        <f aca="true" t="shared" si="27" ref="E182:F184">L158*E206</f>
        <v>0</v>
      </c>
      <c r="F182" s="121">
        <f t="shared" si="27"/>
        <v>0</v>
      </c>
      <c r="G182" s="121">
        <f t="shared" si="22"/>
        <v>0</v>
      </c>
      <c r="H182" s="121">
        <f t="shared" si="23"/>
        <v>0</v>
      </c>
      <c r="I182" s="121">
        <f t="shared" si="24"/>
        <v>0</v>
      </c>
      <c r="J182" s="121">
        <f t="shared" si="25"/>
        <v>0</v>
      </c>
      <c r="K182" s="121">
        <f t="shared" si="26"/>
        <v>0</v>
      </c>
      <c r="L182" s="121">
        <f t="shared" si="26"/>
        <v>0</v>
      </c>
      <c r="M182" s="3"/>
      <c r="N182" s="3"/>
    </row>
    <row r="183" spans="1:14" ht="12.75">
      <c r="A183" s="3"/>
      <c r="B183" s="13"/>
      <c r="C183" s="2"/>
      <c r="D183" s="2" t="s">
        <v>30</v>
      </c>
      <c r="E183" s="121">
        <f t="shared" si="27"/>
        <v>0</v>
      </c>
      <c r="F183" s="121">
        <f t="shared" si="27"/>
        <v>0</v>
      </c>
      <c r="G183" s="121">
        <f t="shared" si="22"/>
        <v>0</v>
      </c>
      <c r="H183" s="121">
        <f t="shared" si="23"/>
        <v>0</v>
      </c>
      <c r="I183" s="121">
        <f t="shared" si="24"/>
        <v>0</v>
      </c>
      <c r="J183" s="121">
        <f t="shared" si="25"/>
        <v>0</v>
      </c>
      <c r="K183" s="121">
        <f t="shared" si="26"/>
        <v>0</v>
      </c>
      <c r="L183" s="121">
        <f t="shared" si="26"/>
        <v>0</v>
      </c>
      <c r="M183" s="3"/>
      <c r="N183" s="3"/>
    </row>
    <row r="184" spans="1:14" ht="12.75">
      <c r="A184" s="3"/>
      <c r="B184" s="13" t="s">
        <v>21</v>
      </c>
      <c r="C184" s="2"/>
      <c r="D184" s="2"/>
      <c r="E184" s="121">
        <f t="shared" si="27"/>
        <v>0</v>
      </c>
      <c r="F184" s="121">
        <f t="shared" si="27"/>
        <v>0</v>
      </c>
      <c r="G184" s="121">
        <f t="shared" si="22"/>
        <v>0</v>
      </c>
      <c r="H184" s="121">
        <f t="shared" si="23"/>
        <v>0</v>
      </c>
      <c r="I184" s="121">
        <f t="shared" si="24"/>
        <v>0</v>
      </c>
      <c r="J184" s="121">
        <f t="shared" si="25"/>
        <v>0</v>
      </c>
      <c r="K184" s="121">
        <f t="shared" si="26"/>
        <v>0</v>
      </c>
      <c r="L184" s="121">
        <f t="shared" si="26"/>
        <v>0</v>
      </c>
      <c r="M184" s="3"/>
      <c r="N184" s="3"/>
    </row>
    <row r="185" spans="1:14" ht="12.75">
      <c r="A185" s="3"/>
      <c r="B185" s="13"/>
      <c r="C185" s="2" t="s">
        <v>23</v>
      </c>
      <c r="D185" s="2">
        <v>1</v>
      </c>
      <c r="E185" s="121">
        <f aca="true" t="shared" si="28" ref="E185:F188">L161*E209*0.11</f>
        <v>8.254129814040137</v>
      </c>
      <c r="F185" s="121">
        <f t="shared" si="28"/>
        <v>9.750455935720572</v>
      </c>
      <c r="G185" s="121">
        <f t="shared" si="22"/>
        <v>0</v>
      </c>
      <c r="H185" s="121">
        <f t="shared" si="23"/>
        <v>0</v>
      </c>
      <c r="I185" s="121">
        <f t="shared" si="24"/>
        <v>2.317760803173119</v>
      </c>
      <c r="J185" s="121">
        <f t="shared" si="25"/>
        <v>12.065579730534775</v>
      </c>
      <c r="K185" s="121">
        <f t="shared" si="26"/>
        <v>0.3906338432314245</v>
      </c>
      <c r="L185" s="121">
        <f t="shared" si="26"/>
        <v>2.4988171908010965</v>
      </c>
      <c r="M185" s="3"/>
      <c r="N185" s="3"/>
    </row>
    <row r="186" spans="1:14" ht="12.75">
      <c r="A186" s="3"/>
      <c r="B186" s="13"/>
      <c r="C186" s="2"/>
      <c r="D186" s="2" t="s">
        <v>30</v>
      </c>
      <c r="E186" s="121">
        <f t="shared" si="28"/>
        <v>38.05393620759274</v>
      </c>
      <c r="F186" s="121">
        <f t="shared" si="28"/>
        <v>55.88641431233057</v>
      </c>
      <c r="G186" s="121">
        <f t="shared" si="22"/>
        <v>0</v>
      </c>
      <c r="H186" s="121">
        <f t="shared" si="23"/>
        <v>0</v>
      </c>
      <c r="I186" s="121">
        <f t="shared" si="24"/>
        <v>140.49491272355738</v>
      </c>
      <c r="J186" s="121">
        <f t="shared" si="25"/>
        <v>15.276501106450347</v>
      </c>
      <c r="K186" s="121">
        <f t="shared" si="26"/>
        <v>1.4732334999586578</v>
      </c>
      <c r="L186" s="121">
        <f t="shared" si="26"/>
        <v>17.797123789014652</v>
      </c>
      <c r="M186" s="3"/>
      <c r="N186" s="3"/>
    </row>
    <row r="187" spans="1:14" ht="12.75">
      <c r="A187" s="3"/>
      <c r="B187" s="2"/>
      <c r="C187" s="2" t="s">
        <v>24</v>
      </c>
      <c r="D187" s="2">
        <v>1</v>
      </c>
      <c r="E187" s="121">
        <f t="shared" si="28"/>
        <v>0</v>
      </c>
      <c r="F187" s="121">
        <f t="shared" si="28"/>
        <v>0</v>
      </c>
      <c r="G187" s="121">
        <f t="shared" si="22"/>
        <v>0</v>
      </c>
      <c r="H187" s="121">
        <f t="shared" si="23"/>
        <v>0</v>
      </c>
      <c r="I187" s="121">
        <f t="shared" si="24"/>
        <v>0</v>
      </c>
      <c r="J187" s="121">
        <f t="shared" si="25"/>
        <v>0</v>
      </c>
      <c r="K187" s="121">
        <f t="shared" si="26"/>
        <v>0</v>
      </c>
      <c r="L187" s="121">
        <f t="shared" si="26"/>
        <v>0</v>
      </c>
      <c r="M187" s="3"/>
      <c r="N187" s="3"/>
    </row>
    <row r="188" spans="1:14" ht="12.75">
      <c r="A188" s="3"/>
      <c r="B188" s="2"/>
      <c r="C188" s="2"/>
      <c r="D188" s="2" t="s">
        <v>30</v>
      </c>
      <c r="E188" s="121">
        <f t="shared" si="28"/>
        <v>5.193759215429129</v>
      </c>
      <c r="F188" s="121">
        <f t="shared" si="28"/>
        <v>10.364439483527569</v>
      </c>
      <c r="G188" s="121">
        <f t="shared" si="22"/>
        <v>0</v>
      </c>
      <c r="H188" s="121">
        <f t="shared" si="23"/>
        <v>0</v>
      </c>
      <c r="I188" s="121">
        <f t="shared" si="24"/>
        <v>6.285534107904127</v>
      </c>
      <c r="J188" s="121">
        <f t="shared" si="25"/>
        <v>35.621091388138005</v>
      </c>
      <c r="K188" s="121">
        <f t="shared" si="26"/>
        <v>0.44938089793595004</v>
      </c>
      <c r="L188" s="121">
        <f t="shared" si="26"/>
        <v>0</v>
      </c>
      <c r="M188" s="3"/>
      <c r="N188" s="3"/>
    </row>
    <row r="189" spans="1:14" ht="12.75">
      <c r="A189" s="3"/>
      <c r="B189" s="2"/>
      <c r="C189" s="2" t="s">
        <v>6</v>
      </c>
      <c r="D189" s="2">
        <v>1</v>
      </c>
      <c r="E189" s="121">
        <f>L165*E213*0.09</f>
        <v>0.09872062478807177</v>
      </c>
      <c r="F189" s="121">
        <f>M165*F213*0.09</f>
        <v>0.06058638825611227</v>
      </c>
      <c r="G189" s="121">
        <f t="shared" si="22"/>
        <v>0</v>
      </c>
      <c r="H189" s="121">
        <f t="shared" si="23"/>
        <v>0</v>
      </c>
      <c r="I189" s="121">
        <f t="shared" si="24"/>
        <v>2.011783537161469</v>
      </c>
      <c r="J189" s="121">
        <f t="shared" si="25"/>
        <v>9.06218203190887</v>
      </c>
      <c r="K189" s="121">
        <f t="shared" si="26"/>
        <v>249.75446536671112</v>
      </c>
      <c r="L189" s="121">
        <f t="shared" si="26"/>
        <v>1021.0258470785807</v>
      </c>
      <c r="M189" s="3"/>
      <c r="N189" s="3"/>
    </row>
    <row r="190" spans="1:14" ht="12.75">
      <c r="A190" s="3"/>
      <c r="B190" s="2"/>
      <c r="C190" s="2"/>
      <c r="D190" s="2" t="s">
        <v>30</v>
      </c>
      <c r="E190" s="121">
        <f>L166*E214*0.09</f>
        <v>0.4812103107723945</v>
      </c>
      <c r="F190" s="121">
        <f>M166*F214*0.09</f>
        <v>1.0413791709382036</v>
      </c>
      <c r="G190" s="121">
        <f t="shared" si="22"/>
        <v>0</v>
      </c>
      <c r="H190" s="121">
        <f t="shared" si="23"/>
        <v>0</v>
      </c>
      <c r="I190" s="121">
        <f t="shared" si="24"/>
        <v>1163.7012991627182</v>
      </c>
      <c r="J190" s="121">
        <f t="shared" si="25"/>
        <v>247.9315998318938</v>
      </c>
      <c r="K190" s="121">
        <f t="shared" si="26"/>
        <v>203.44677904364838</v>
      </c>
      <c r="L190" s="121">
        <f t="shared" si="26"/>
        <v>0</v>
      </c>
      <c r="M190" s="3"/>
      <c r="N190" s="3"/>
    </row>
    <row r="191" spans="1:14" ht="12.75">
      <c r="A191" s="3"/>
      <c r="B191" s="2"/>
      <c r="C191" s="2" t="s">
        <v>25</v>
      </c>
      <c r="D191" s="2">
        <v>1</v>
      </c>
      <c r="E191" s="121">
        <f>L167*H191</f>
        <v>0</v>
      </c>
      <c r="F191" s="121">
        <f>M167*I191</f>
        <v>0</v>
      </c>
      <c r="G191" s="121">
        <f>L167*J191</f>
        <v>0</v>
      </c>
      <c r="H191" s="121">
        <f>M167*K191</f>
        <v>0</v>
      </c>
      <c r="I191" s="121">
        <f>L167*L191</f>
        <v>0</v>
      </c>
      <c r="J191" s="121">
        <f>M167*V167</f>
        <v>0</v>
      </c>
      <c r="K191" s="121">
        <f>L167*AC167</f>
        <v>0</v>
      </c>
      <c r="L191" s="121">
        <f>M167*AD167</f>
        <v>0</v>
      </c>
      <c r="M191" s="3"/>
      <c r="N191" s="3"/>
    </row>
    <row r="192" spans="1:14" ht="12.75">
      <c r="A192" s="3"/>
      <c r="B192" s="67"/>
      <c r="C192" s="67"/>
      <c r="D192" s="67" t="s">
        <v>30</v>
      </c>
      <c r="E192" s="121">
        <f>L168*H192</f>
        <v>0</v>
      </c>
      <c r="F192" s="121">
        <f>M168*I192</f>
        <v>0</v>
      </c>
      <c r="G192" s="121">
        <f>L168*J192</f>
        <v>0</v>
      </c>
      <c r="H192" s="121">
        <f>M168*K192</f>
        <v>0</v>
      </c>
      <c r="I192" s="121">
        <f>L168*L192</f>
        <v>0</v>
      </c>
      <c r="J192" s="121">
        <f>M168*V168</f>
        <v>0</v>
      </c>
      <c r="K192" s="121">
        <f>L168*AC168</f>
        <v>0</v>
      </c>
      <c r="L192" s="121">
        <f>M168*AD168</f>
        <v>0</v>
      </c>
      <c r="M192" s="3"/>
      <c r="N192" s="3"/>
    </row>
    <row r="193" spans="1:14" ht="12.75">
      <c r="A193" s="3"/>
      <c r="B193" s="39" t="s">
        <v>4</v>
      </c>
      <c r="C193" s="40"/>
      <c r="D193" s="40"/>
      <c r="E193" s="130">
        <f aca="true" t="shared" si="29" ref="E193:L193">SUM(E177:E192)</f>
        <v>90.75944226681808</v>
      </c>
      <c r="F193" s="130">
        <f t="shared" si="29"/>
        <v>102.29824678790688</v>
      </c>
      <c r="G193" s="130">
        <f t="shared" si="29"/>
        <v>203.33245025909707</v>
      </c>
      <c r="H193" s="130">
        <f t="shared" si="29"/>
        <v>33.36889800725921</v>
      </c>
      <c r="I193" s="130">
        <f t="shared" si="29"/>
        <v>1381.4844437754002</v>
      </c>
      <c r="J193" s="130">
        <f t="shared" si="29"/>
        <v>448.8102029358844</v>
      </c>
      <c r="K193" s="130">
        <f t="shared" si="29"/>
        <v>857.3463129534279</v>
      </c>
      <c r="L193" s="130">
        <f t="shared" si="29"/>
        <v>1157.342239044391</v>
      </c>
      <c r="M193" s="3"/>
      <c r="N193" s="3"/>
    </row>
    <row r="194" spans="1:14" ht="12.75">
      <c r="A194" s="3"/>
      <c r="B194" s="32" t="s">
        <v>64</v>
      </c>
      <c r="C194" s="12" t="s">
        <v>87</v>
      </c>
      <c r="D194" s="133"/>
      <c r="E194" s="133"/>
      <c r="F194" s="8"/>
      <c r="G194" s="133"/>
      <c r="H194" s="8"/>
      <c r="I194" s="133"/>
      <c r="J194" s="8"/>
      <c r="K194" s="133"/>
      <c r="L194" s="8"/>
      <c r="M194" s="3"/>
      <c r="N194" s="3"/>
    </row>
    <row r="195" spans="1:14" ht="12.75">
      <c r="A195" s="3"/>
      <c r="B195" s="13"/>
      <c r="C195" s="2"/>
      <c r="D195" s="71">
        <v>1</v>
      </c>
      <c r="E195" s="146"/>
      <c r="F195" s="9"/>
      <c r="G195" s="146"/>
      <c r="H195" s="9"/>
      <c r="I195" s="146"/>
      <c r="J195" s="9"/>
      <c r="K195" s="146"/>
      <c r="L195" s="9"/>
      <c r="M195" s="3"/>
      <c r="N195" s="3"/>
    </row>
    <row r="196" spans="1:14" ht="12.75">
      <c r="A196" s="3"/>
      <c r="B196" s="14"/>
      <c r="C196" s="67"/>
      <c r="D196" s="113" t="s">
        <v>30</v>
      </c>
      <c r="E196" s="146"/>
      <c r="F196" s="9"/>
      <c r="G196" s="146"/>
      <c r="H196" s="9"/>
      <c r="I196" s="146"/>
      <c r="J196" s="9"/>
      <c r="K196" s="146"/>
      <c r="L196" s="9"/>
      <c r="M196" s="3"/>
      <c r="N196" s="3"/>
    </row>
    <row r="197" spans="1:14" ht="12.75">
      <c r="A197" s="3"/>
      <c r="B197" s="3"/>
      <c r="C197" s="3"/>
      <c r="D197" s="3"/>
      <c r="E197" s="24" t="s">
        <v>68</v>
      </c>
      <c r="F197" s="134">
        <f>SUM(E193:F193)</f>
        <v>193.05768905472496</v>
      </c>
      <c r="G197" s="24" t="s">
        <v>72</v>
      </c>
      <c r="H197" s="134">
        <f>SUM(G193:H193)</f>
        <v>236.7013482663563</v>
      </c>
      <c r="I197" s="24" t="s">
        <v>76</v>
      </c>
      <c r="J197" s="134">
        <f>SUM(I193:J193)</f>
        <v>1830.2946467112847</v>
      </c>
      <c r="K197" s="24" t="s">
        <v>81</v>
      </c>
      <c r="L197" s="134">
        <f>SUM(K193:L193)</f>
        <v>2014.6885519978186</v>
      </c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12" t="s">
        <v>1</v>
      </c>
      <c r="C199" s="12" t="s">
        <v>16</v>
      </c>
      <c r="D199" s="133"/>
      <c r="E199" s="17" t="s">
        <v>66</v>
      </c>
      <c r="F199" s="32" t="s">
        <v>67</v>
      </c>
      <c r="G199" s="32" t="s">
        <v>70</v>
      </c>
      <c r="H199" s="32" t="s">
        <v>71</v>
      </c>
      <c r="I199" s="32" t="s">
        <v>74</v>
      </c>
      <c r="J199" s="32" t="s">
        <v>75</v>
      </c>
      <c r="K199" s="32" t="s">
        <v>79</v>
      </c>
      <c r="L199" s="32" t="s">
        <v>80</v>
      </c>
      <c r="M199" s="3"/>
      <c r="N199" s="3"/>
    </row>
    <row r="200" spans="1:14" ht="12.75">
      <c r="A200" s="3"/>
      <c r="B200" s="2"/>
      <c r="C200" s="67" t="s">
        <v>1</v>
      </c>
      <c r="D200" s="113" t="s">
        <v>53</v>
      </c>
      <c r="E200" s="68" t="s">
        <v>90</v>
      </c>
      <c r="F200" s="14" t="s">
        <v>90</v>
      </c>
      <c r="G200" s="14" t="s">
        <v>90</v>
      </c>
      <c r="H200" s="14" t="s">
        <v>90</v>
      </c>
      <c r="I200" s="14" t="s">
        <v>90</v>
      </c>
      <c r="J200" s="14" t="s">
        <v>90</v>
      </c>
      <c r="K200" s="14" t="s">
        <v>90</v>
      </c>
      <c r="L200" s="14" t="s">
        <v>90</v>
      </c>
      <c r="M200" s="3"/>
      <c r="N200" s="3"/>
    </row>
    <row r="201" spans="1:14" ht="12.75">
      <c r="A201" s="3"/>
      <c r="B201" s="32" t="s">
        <v>5</v>
      </c>
      <c r="C201" s="12"/>
      <c r="D201" s="42"/>
      <c r="E201" s="119"/>
      <c r="F201" s="119"/>
      <c r="G201" s="119"/>
      <c r="H201" s="119"/>
      <c r="I201" s="119"/>
      <c r="J201" s="119"/>
      <c r="K201" s="119"/>
      <c r="L201" s="119"/>
      <c r="M201" s="3"/>
      <c r="N201" s="3"/>
    </row>
    <row r="202" spans="1:14" ht="12.75">
      <c r="A202" s="3"/>
      <c r="B202" s="13"/>
      <c r="C202" s="2" t="s">
        <v>17</v>
      </c>
      <c r="D202" s="2">
        <v>1</v>
      </c>
      <c r="E202" s="168">
        <v>0.002853030727936767</v>
      </c>
      <c r="F202" s="168">
        <v>0.0006879075341473152</v>
      </c>
      <c r="G202" s="168">
        <v>0.0191089126971891</v>
      </c>
      <c r="H202" s="168">
        <v>0.01304630898952404</v>
      </c>
      <c r="I202" s="168">
        <v>0.038423350734224516</v>
      </c>
      <c r="J202" s="168">
        <v>0.0724207863080689</v>
      </c>
      <c r="K202" s="168">
        <v>0.17630542795586637</v>
      </c>
      <c r="L202" s="168">
        <v>0.04666542750152032</v>
      </c>
      <c r="M202" s="3"/>
      <c r="N202" s="3"/>
    </row>
    <row r="203" spans="1:14" ht="12.75">
      <c r="A203" s="3"/>
      <c r="B203" s="13"/>
      <c r="C203" s="2"/>
      <c r="D203" s="2" t="s">
        <v>30</v>
      </c>
      <c r="E203" s="168">
        <v>0</v>
      </c>
      <c r="F203" s="168"/>
      <c r="G203" s="168">
        <v>0</v>
      </c>
      <c r="H203" s="168">
        <v>0</v>
      </c>
      <c r="I203" s="168">
        <v>0</v>
      </c>
      <c r="J203" s="168">
        <v>0</v>
      </c>
      <c r="K203" s="168">
        <v>0</v>
      </c>
      <c r="L203" s="168">
        <v>0</v>
      </c>
      <c r="M203" s="3"/>
      <c r="N203" s="3"/>
    </row>
    <row r="204" spans="1:14" ht="12.75">
      <c r="A204" s="3"/>
      <c r="B204" s="46"/>
      <c r="C204" s="2" t="s">
        <v>18</v>
      </c>
      <c r="D204" s="2">
        <v>1</v>
      </c>
      <c r="E204" s="168">
        <v>0.004811425182582384</v>
      </c>
      <c r="F204" s="168">
        <v>0.00421352160709332</v>
      </c>
      <c r="G204" s="168">
        <v>0.06800988139291034</v>
      </c>
      <c r="H204" s="168">
        <v>0.01867284626691658</v>
      </c>
      <c r="I204" s="168">
        <v>0.028669102495502804</v>
      </c>
      <c r="J204" s="168">
        <v>0.06275125600312903</v>
      </c>
      <c r="K204" s="168">
        <v>0.10814575355153347</v>
      </c>
      <c r="L204" s="168">
        <v>0.06573385943910383</v>
      </c>
      <c r="M204" s="3"/>
      <c r="N204" s="3"/>
    </row>
    <row r="205" spans="1:14" ht="12.75">
      <c r="A205" s="3"/>
      <c r="B205" s="46"/>
      <c r="C205" s="2"/>
      <c r="D205" s="2" t="s">
        <v>30</v>
      </c>
      <c r="E205" s="168">
        <v>0.023117477140083977</v>
      </c>
      <c r="F205" s="168">
        <v>0.06232231419336295</v>
      </c>
      <c r="G205" s="168">
        <v>0.05514804594481278</v>
      </c>
      <c r="H205" s="168">
        <v>0.007580351441011553</v>
      </c>
      <c r="I205" s="168">
        <v>0.002130364896142652</v>
      </c>
      <c r="J205" s="168">
        <v>0.007580351441011553</v>
      </c>
      <c r="K205" s="168">
        <v>0.062490703620184454</v>
      </c>
      <c r="L205" s="168">
        <v>0.022741054323034658</v>
      </c>
      <c r="M205" s="3"/>
      <c r="N205" s="3"/>
    </row>
    <row r="206" spans="1:14" ht="12.75">
      <c r="A206" s="3"/>
      <c r="B206" s="13" t="s">
        <v>7</v>
      </c>
      <c r="C206" s="2"/>
      <c r="D206" s="2">
        <v>1</v>
      </c>
      <c r="E206" s="168"/>
      <c r="F206" s="168"/>
      <c r="G206" s="168"/>
      <c r="H206" s="168"/>
      <c r="I206" s="168"/>
      <c r="J206" s="168"/>
      <c r="K206" s="168"/>
      <c r="L206" s="168"/>
      <c r="M206" s="3"/>
      <c r="N206" s="3"/>
    </row>
    <row r="207" spans="1:14" ht="12.75">
      <c r="A207" s="3"/>
      <c r="B207" s="13"/>
      <c r="C207" s="2"/>
      <c r="D207" s="2" t="s">
        <v>30</v>
      </c>
      <c r="E207" s="168"/>
      <c r="F207" s="168"/>
      <c r="G207" s="168"/>
      <c r="H207" s="168"/>
      <c r="I207" s="168"/>
      <c r="J207" s="168"/>
      <c r="K207" s="168"/>
      <c r="L207" s="168"/>
      <c r="M207" s="3"/>
      <c r="N207" s="3"/>
    </row>
    <row r="208" spans="1:14" ht="12.75">
      <c r="A208" s="3"/>
      <c r="B208" s="13" t="s">
        <v>21</v>
      </c>
      <c r="C208" s="2"/>
      <c r="D208" s="46"/>
      <c r="E208" s="168"/>
      <c r="F208" s="168"/>
      <c r="G208" s="168"/>
      <c r="H208" s="168"/>
      <c r="I208" s="168"/>
      <c r="J208" s="168"/>
      <c r="K208" s="168"/>
      <c r="L208" s="168"/>
      <c r="M208" s="3"/>
      <c r="N208" s="3"/>
    </row>
    <row r="209" spans="1:14" ht="12.75">
      <c r="A209" s="3"/>
      <c r="B209" s="13"/>
      <c r="C209" s="2" t="s">
        <v>23</v>
      </c>
      <c r="D209" s="2">
        <v>1</v>
      </c>
      <c r="E209" s="168">
        <v>0.04682704190683237</v>
      </c>
      <c r="F209" s="168">
        <v>0.055315947168175894</v>
      </c>
      <c r="G209" s="168">
        <v>0</v>
      </c>
      <c r="H209" s="168">
        <v>0</v>
      </c>
      <c r="I209" s="168">
        <v>0.0014463943889414662</v>
      </c>
      <c r="J209" s="168">
        <v>0.007529502957198766</v>
      </c>
      <c r="K209" s="168">
        <v>0.00024377433521485385</v>
      </c>
      <c r="L209" s="168">
        <v>0.0015593822964030963</v>
      </c>
      <c r="M209" s="3"/>
      <c r="N209" s="3"/>
    </row>
    <row r="210" spans="1:14" ht="12.75">
      <c r="A210" s="3"/>
      <c r="B210" s="13"/>
      <c r="C210" s="2"/>
      <c r="D210" s="2" t="s">
        <v>30</v>
      </c>
      <c r="E210" s="168">
        <v>0.08939389900897327</v>
      </c>
      <c r="F210" s="168">
        <v>0.5419707009941612</v>
      </c>
      <c r="G210" s="168">
        <v>0</v>
      </c>
      <c r="H210" s="168">
        <v>0</v>
      </c>
      <c r="I210" s="168">
        <v>0.03630459347975705</v>
      </c>
      <c r="J210" s="168">
        <v>0.016296192423158662</v>
      </c>
      <c r="K210" s="168">
        <v>0.00038069096083214024</v>
      </c>
      <c r="L210" s="168">
        <v>0.018985064172979838</v>
      </c>
      <c r="M210" s="3"/>
      <c r="N210" s="3"/>
    </row>
    <row r="211" spans="1:14" ht="12.75">
      <c r="A211" s="3"/>
      <c r="B211" s="46"/>
      <c r="C211" s="46" t="s">
        <v>24</v>
      </c>
      <c r="D211" s="2">
        <v>1</v>
      </c>
      <c r="E211" s="168"/>
      <c r="F211" s="168"/>
      <c r="G211" s="168">
        <v>0</v>
      </c>
      <c r="H211" s="168">
        <v>0</v>
      </c>
      <c r="I211" s="168">
        <v>0</v>
      </c>
      <c r="J211" s="168">
        <v>0</v>
      </c>
      <c r="K211" s="168">
        <v>0</v>
      </c>
      <c r="L211" s="168">
        <v>0</v>
      </c>
      <c r="M211" s="3"/>
      <c r="N211" s="3"/>
    </row>
    <row r="212" spans="1:14" ht="12.75">
      <c r="A212" s="3"/>
      <c r="B212" s="46"/>
      <c r="C212" s="46"/>
      <c r="D212" s="2" t="s">
        <v>30</v>
      </c>
      <c r="E212" s="168">
        <v>3.2535601345640064</v>
      </c>
      <c r="F212" s="168">
        <v>26.80304376376084</v>
      </c>
      <c r="G212" s="168">
        <v>0</v>
      </c>
      <c r="H212" s="168">
        <v>0</v>
      </c>
      <c r="I212" s="168">
        <v>0.4331236506090601</v>
      </c>
      <c r="J212" s="168">
        <v>10.133003721014129</v>
      </c>
      <c r="K212" s="168">
        <v>0.030965943655168044</v>
      </c>
      <c r="L212" s="168">
        <v>0</v>
      </c>
      <c r="M212" s="3"/>
      <c r="N212" s="3"/>
    </row>
    <row r="213" spans="1:14" ht="12.75">
      <c r="A213" s="3"/>
      <c r="B213" s="46"/>
      <c r="C213" s="46" t="s">
        <v>6</v>
      </c>
      <c r="D213" s="2">
        <v>1</v>
      </c>
      <c r="E213" s="168">
        <v>0.0029924189577349206</v>
      </c>
      <c r="F213" s="168">
        <v>0.0018364942197993952</v>
      </c>
      <c r="G213" s="168">
        <v>0</v>
      </c>
      <c r="H213" s="168">
        <v>0</v>
      </c>
      <c r="I213" s="168">
        <v>0.005488305293393517</v>
      </c>
      <c r="J213" s="168">
        <v>0.02472235242843086</v>
      </c>
      <c r="K213" s="168">
        <v>0.6813500205170291</v>
      </c>
      <c r="L213" s="168">
        <v>2.7854396149993006</v>
      </c>
      <c r="M213" s="3"/>
      <c r="N213" s="3"/>
    </row>
    <row r="214" spans="1:14" ht="12.75">
      <c r="A214" s="3"/>
      <c r="B214" s="46"/>
      <c r="C214" s="46"/>
      <c r="D214" s="2" t="s">
        <v>30</v>
      </c>
      <c r="E214" s="168">
        <v>0.0060399353680596485</v>
      </c>
      <c r="F214" s="168">
        <v>0.05395945107757487</v>
      </c>
      <c r="G214" s="168">
        <v>0</v>
      </c>
      <c r="H214" s="168">
        <v>0</v>
      </c>
      <c r="I214" s="168">
        <v>1.3145629737337226</v>
      </c>
      <c r="J214" s="168">
        <v>1.1562001684453738</v>
      </c>
      <c r="K214" s="168">
        <v>0.229821521251709</v>
      </c>
      <c r="L214" s="168">
        <v>0</v>
      </c>
      <c r="M214" s="3"/>
      <c r="N214" s="3"/>
    </row>
    <row r="215" spans="1:14" ht="12.75">
      <c r="A215" s="3"/>
      <c r="B215" s="46"/>
      <c r="C215" s="46" t="s">
        <v>25</v>
      </c>
      <c r="D215" s="2">
        <v>1</v>
      </c>
      <c r="E215" s="164"/>
      <c r="F215" s="164"/>
      <c r="G215" s="164"/>
      <c r="H215" s="164"/>
      <c r="I215" s="164"/>
      <c r="J215" s="164"/>
      <c r="K215" s="164"/>
      <c r="L215" s="164"/>
      <c r="M215" s="3"/>
      <c r="N215" s="3"/>
    </row>
    <row r="216" spans="1:14" ht="12.75">
      <c r="A216" s="3"/>
      <c r="B216" s="43"/>
      <c r="C216" s="43"/>
      <c r="D216" s="67" t="s">
        <v>30</v>
      </c>
      <c r="E216" s="131"/>
      <c r="F216" s="131"/>
      <c r="G216" s="131"/>
      <c r="H216" s="131"/>
      <c r="I216" s="131"/>
      <c r="J216" s="131"/>
      <c r="K216" s="131"/>
      <c r="L216" s="131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</sheetData>
  <printOptions/>
  <pageMargins left="0.75" right="0.75" top="0.71" bottom="0.63" header="0.5" footer="0.5"/>
  <pageSetup fitToHeight="1" fitToWidth="1" horizontalDpi="600" verticalDpi="6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6"/>
  <sheetViews>
    <sheetView zoomScale="60" zoomScaleNormal="60" workbookViewId="0" topLeftCell="A94">
      <selection activeCell="B97" sqref="B97"/>
    </sheetView>
  </sheetViews>
  <sheetFormatPr defaultColWidth="9.140625" defaultRowHeight="12.75"/>
  <cols>
    <col min="2" max="2" width="11.00390625" style="0" customWidth="1"/>
    <col min="4" max="4" width="9.28125" style="0" bestFit="1" customWidth="1"/>
    <col min="5" max="5" width="15.00390625" style="0" customWidth="1"/>
    <col min="6" max="6" width="13.140625" style="0" customWidth="1"/>
    <col min="7" max="7" width="15.421875" style="0" customWidth="1"/>
    <col min="8" max="8" width="15.57421875" style="0" customWidth="1"/>
    <col min="9" max="9" width="15.8515625" style="0" customWidth="1"/>
    <col min="10" max="10" width="13.140625" style="0" customWidth="1"/>
    <col min="11" max="11" width="12.8515625" style="0" customWidth="1"/>
    <col min="12" max="12" width="15.421875" style="0" customWidth="1"/>
    <col min="13" max="13" width="11.7109375" style="0" customWidth="1"/>
    <col min="14" max="14" width="14.140625" style="0" customWidth="1"/>
    <col min="15" max="15" width="12.421875" style="0" customWidth="1"/>
    <col min="16" max="16" width="23.00390625" style="0" customWidth="1"/>
    <col min="17" max="17" width="13.140625" style="0" customWidth="1"/>
    <col min="18" max="18" width="25.421875" style="0" customWidth="1"/>
    <col min="19" max="19" width="11.00390625" style="0" customWidth="1"/>
    <col min="20" max="20" width="14.00390625" style="0" customWidth="1"/>
    <col min="21" max="21" width="13.8515625" style="0" customWidth="1"/>
  </cols>
  <sheetData>
    <row r="1" spans="1:2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>
      <c r="A2" s="72" t="s">
        <v>27</v>
      </c>
      <c r="B2" s="72" t="s">
        <v>13</v>
      </c>
      <c r="C2" s="72" t="s">
        <v>49</v>
      </c>
      <c r="D2" s="73"/>
      <c r="E2" s="73"/>
      <c r="F2" s="73"/>
      <c r="G2" s="73"/>
      <c r="H2" s="73"/>
      <c r="I2" s="3"/>
      <c r="J2" s="3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>
      <c r="A3" s="72"/>
      <c r="B3" s="18" t="s">
        <v>84</v>
      </c>
      <c r="C3" s="18"/>
      <c r="D3" s="3"/>
      <c r="E3" s="3"/>
      <c r="F3" s="3"/>
      <c r="G3" s="3"/>
      <c r="H3" s="150">
        <v>193000</v>
      </c>
      <c r="I3" s="3"/>
      <c r="J3" s="3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8">
      <c r="A4" s="73"/>
      <c r="B4" s="18" t="s">
        <v>19</v>
      </c>
      <c r="C4" s="18"/>
      <c r="D4" s="3"/>
      <c r="E4" s="3"/>
      <c r="F4" s="3"/>
      <c r="G4" s="3"/>
      <c r="H4" s="129">
        <f>H3*0.925</f>
        <v>178525</v>
      </c>
      <c r="I4" s="3"/>
      <c r="J4" s="3"/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3"/>
      <c r="B5" s="4"/>
      <c r="C5" s="4"/>
      <c r="D5" s="4"/>
      <c r="E5" s="6"/>
      <c r="F5" s="4"/>
      <c r="G5" s="4"/>
      <c r="H5" s="4"/>
      <c r="I5" s="4"/>
      <c r="J5" s="4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>
      <c r="A6" s="3"/>
      <c r="B6" s="12" t="s">
        <v>1</v>
      </c>
      <c r="C6" s="2" t="s">
        <v>16</v>
      </c>
      <c r="D6" s="42"/>
      <c r="E6" s="12" t="s">
        <v>1</v>
      </c>
      <c r="F6" s="1" t="s">
        <v>1</v>
      </c>
      <c r="G6" s="42" t="s">
        <v>20</v>
      </c>
      <c r="H6" s="1" t="s">
        <v>20</v>
      </c>
      <c r="I6" s="42" t="s">
        <v>31</v>
      </c>
      <c r="J6" s="1" t="s">
        <v>44</v>
      </c>
      <c r="K6" s="12" t="s">
        <v>44</v>
      </c>
      <c r="L6" s="32" t="s">
        <v>45</v>
      </c>
      <c r="M6" s="32" t="s">
        <v>45</v>
      </c>
      <c r="N6" s="3"/>
      <c r="V6" s="3"/>
    </row>
    <row r="7" spans="1:22" ht="12.75">
      <c r="A7" s="3"/>
      <c r="B7" s="2"/>
      <c r="C7" s="2" t="s">
        <v>1</v>
      </c>
      <c r="D7" s="67" t="s">
        <v>53</v>
      </c>
      <c r="E7" s="67" t="s">
        <v>22</v>
      </c>
      <c r="F7" s="1" t="s">
        <v>0</v>
      </c>
      <c r="G7" s="43" t="s">
        <v>2</v>
      </c>
      <c r="H7" s="2" t="s">
        <v>0</v>
      </c>
      <c r="I7" s="43" t="s">
        <v>29</v>
      </c>
      <c r="J7" s="1" t="s">
        <v>8</v>
      </c>
      <c r="K7" s="67" t="s">
        <v>9</v>
      </c>
      <c r="L7" s="14" t="s">
        <v>11</v>
      </c>
      <c r="M7" s="23" t="s">
        <v>12</v>
      </c>
      <c r="N7" s="3"/>
      <c r="V7" s="3"/>
    </row>
    <row r="8" spans="1:22" ht="12.75">
      <c r="A8" s="3"/>
      <c r="B8" s="32" t="s">
        <v>5</v>
      </c>
      <c r="C8" s="12"/>
      <c r="D8" s="42"/>
      <c r="E8" s="47">
        <v>0.47</v>
      </c>
      <c r="F8" s="50">
        <f>E8*$H$4</f>
        <v>83906.75</v>
      </c>
      <c r="G8" s="49"/>
      <c r="H8" s="51"/>
      <c r="I8" s="49"/>
      <c r="J8" s="49"/>
      <c r="K8" s="52"/>
      <c r="L8" s="42"/>
      <c r="M8" s="42"/>
      <c r="N8" s="3"/>
      <c r="V8" s="3"/>
    </row>
    <row r="9" spans="1:22" ht="12.75">
      <c r="A9" s="3"/>
      <c r="B9" s="13"/>
      <c r="C9" s="2" t="s">
        <v>17</v>
      </c>
      <c r="D9" s="2">
        <v>1</v>
      </c>
      <c r="E9" s="48"/>
      <c r="F9" s="46"/>
      <c r="G9" s="20">
        <v>0.5</v>
      </c>
      <c r="H9" s="35">
        <f>E8*G9*$H$4</f>
        <v>41953.375</v>
      </c>
      <c r="I9" s="20">
        <v>0.9866525333998355</v>
      </c>
      <c r="J9" s="20">
        <v>0.8837241022938866</v>
      </c>
      <c r="K9" s="25">
        <f aca="true" t="shared" si="0" ref="K9:K30">1-J9</f>
        <v>0.11627589770611335</v>
      </c>
      <c r="L9" s="54">
        <f>H9*I9*J9</f>
        <v>36580.34855078932</v>
      </c>
      <c r="M9" s="199">
        <f>H9*I9*K9</f>
        <v>4813.055177634001</v>
      </c>
      <c r="N9" s="3"/>
      <c r="V9" s="3"/>
    </row>
    <row r="10" spans="1:22" ht="12.75">
      <c r="A10" s="3"/>
      <c r="B10" s="13"/>
      <c r="C10" s="2"/>
      <c r="D10" s="2">
        <v>2</v>
      </c>
      <c r="E10" s="48"/>
      <c r="F10" s="46"/>
      <c r="G10" s="20"/>
      <c r="H10" s="35"/>
      <c r="I10" s="15">
        <v>0.004817981684466714</v>
      </c>
      <c r="J10" s="20">
        <v>0.5388502272124783</v>
      </c>
      <c r="K10" s="25">
        <f t="shared" si="0"/>
        <v>0.4611497727875217</v>
      </c>
      <c r="L10" s="54">
        <f>H9*I10*J10</f>
        <v>108.91811561523295</v>
      </c>
      <c r="M10" s="199">
        <f>H9*I10*K10</f>
        <v>93.21247673633079</v>
      </c>
      <c r="N10" s="3"/>
      <c r="V10" s="3"/>
    </row>
    <row r="11" spans="1:22" ht="12.75">
      <c r="A11" s="3"/>
      <c r="B11" s="13"/>
      <c r="C11" s="67"/>
      <c r="D11" s="67">
        <v>3</v>
      </c>
      <c r="E11" s="76"/>
      <c r="F11" s="43"/>
      <c r="G11" s="21"/>
      <c r="H11" s="70"/>
      <c r="I11" s="21">
        <v>0.008529484915697858</v>
      </c>
      <c r="J11" s="21">
        <v>0.9957451868231112</v>
      </c>
      <c r="K11" s="53">
        <f t="shared" si="0"/>
        <v>0.004254813176888805</v>
      </c>
      <c r="L11" s="55">
        <f>H9*I11*J11</f>
        <v>356.3181339879218</v>
      </c>
      <c r="M11" s="200">
        <f>H9*I11*K11</f>
        <v>1.5225452371938621</v>
      </c>
      <c r="N11" s="3"/>
      <c r="V11" s="3"/>
    </row>
    <row r="12" spans="1:22" ht="12.75">
      <c r="A12" s="3"/>
      <c r="B12" s="46"/>
      <c r="C12" s="2" t="s">
        <v>18</v>
      </c>
      <c r="D12" s="2">
        <v>1</v>
      </c>
      <c r="E12" s="20"/>
      <c r="F12" s="46"/>
      <c r="G12" s="20">
        <v>0.5</v>
      </c>
      <c r="H12" s="35">
        <f>E8*G12*$H$4</f>
        <v>41953.375</v>
      </c>
      <c r="I12" s="20">
        <v>0.9067535703129302</v>
      </c>
      <c r="J12" s="20">
        <v>0.6727766443981152</v>
      </c>
      <c r="K12" s="25">
        <f t="shared" si="0"/>
        <v>0.32722335560188476</v>
      </c>
      <c r="L12" s="54">
        <f>H12*I12*J12</f>
        <v>25593.346984548596</v>
      </c>
      <c r="M12" s="199">
        <f>H12*I12*K12</f>
        <v>12448.025583378636</v>
      </c>
      <c r="N12" s="3"/>
      <c r="V12" s="3"/>
    </row>
    <row r="13" spans="1:22" ht="12.75">
      <c r="A13" s="3"/>
      <c r="B13" s="46"/>
      <c r="C13" s="2"/>
      <c r="D13" s="2">
        <v>2</v>
      </c>
      <c r="E13" s="20"/>
      <c r="F13" s="46"/>
      <c r="G13" s="20"/>
      <c r="H13" s="35"/>
      <c r="I13" s="20">
        <v>0.055110658990254725</v>
      </c>
      <c r="J13" s="20">
        <v>0.3290662957992299</v>
      </c>
      <c r="K13" s="25">
        <f t="shared" si="0"/>
        <v>0.6709337042007701</v>
      </c>
      <c r="L13" s="54">
        <f>H12*I13*J13</f>
        <v>760.8269901533063</v>
      </c>
      <c r="M13" s="199">
        <f>H12*I13*K13</f>
        <v>1551.2511529619717</v>
      </c>
      <c r="N13" s="3"/>
      <c r="V13" s="3"/>
    </row>
    <row r="14" spans="1:22" ht="12.75">
      <c r="A14" s="3"/>
      <c r="B14" s="43"/>
      <c r="C14" s="67"/>
      <c r="D14" s="67">
        <v>3</v>
      </c>
      <c r="E14" s="21"/>
      <c r="F14" s="43"/>
      <c r="G14" s="21"/>
      <c r="H14" s="70"/>
      <c r="I14" s="21">
        <v>0.03813577069681505</v>
      </c>
      <c r="J14" s="21">
        <v>0.6862927134379944</v>
      </c>
      <c r="K14" s="53">
        <f t="shared" si="0"/>
        <v>0.31370728656200564</v>
      </c>
      <c r="L14" s="55">
        <f>H12*I14*J14</f>
        <v>1098.0163815639917</v>
      </c>
      <c r="M14" s="200">
        <f>H12*I14*K14</f>
        <v>501.9079073935014</v>
      </c>
      <c r="N14" s="3"/>
      <c r="V14" s="3"/>
    </row>
    <row r="15" spans="1:22" ht="12.75">
      <c r="A15" s="3"/>
      <c r="B15" s="13" t="s">
        <v>7</v>
      </c>
      <c r="C15" s="2"/>
      <c r="D15" s="2">
        <v>1</v>
      </c>
      <c r="E15" s="48">
        <v>0.02</v>
      </c>
      <c r="F15" s="35">
        <f>E15*$H$4</f>
        <v>3570.5</v>
      </c>
      <c r="G15" s="20">
        <v>1</v>
      </c>
      <c r="H15" s="35">
        <f>E15*G15*$H$4</f>
        <v>3570.5</v>
      </c>
      <c r="I15" s="20">
        <v>0.3333</v>
      </c>
      <c r="J15" s="20">
        <v>1</v>
      </c>
      <c r="K15" s="25">
        <f t="shared" si="0"/>
        <v>0</v>
      </c>
      <c r="L15" s="54">
        <f>H15*I15*J15</f>
        <v>1190.04765</v>
      </c>
      <c r="M15" s="199">
        <f>H15*I15*K15</f>
        <v>0</v>
      </c>
      <c r="N15" s="3"/>
      <c r="V15" s="3"/>
    </row>
    <row r="16" spans="1:22" ht="12.75">
      <c r="A16" s="3"/>
      <c r="B16" s="13"/>
      <c r="C16" s="2"/>
      <c r="D16" s="2">
        <v>2</v>
      </c>
      <c r="E16" s="48"/>
      <c r="F16" s="35"/>
      <c r="G16" s="20"/>
      <c r="H16" s="35"/>
      <c r="I16" s="20">
        <v>0.3333</v>
      </c>
      <c r="J16" s="20">
        <v>1</v>
      </c>
      <c r="K16" s="25">
        <f t="shared" si="0"/>
        <v>0</v>
      </c>
      <c r="L16" s="54">
        <f>H15*I16*J16</f>
        <v>1190.04765</v>
      </c>
      <c r="M16" s="199">
        <f>H15*I16*K16</f>
        <v>0</v>
      </c>
      <c r="N16" s="3"/>
      <c r="V16" s="3"/>
    </row>
    <row r="17" spans="1:22" ht="12.75">
      <c r="A17" s="3"/>
      <c r="B17" s="14"/>
      <c r="C17" s="67"/>
      <c r="D17" s="67">
        <v>3</v>
      </c>
      <c r="E17" s="76"/>
      <c r="F17" s="70"/>
      <c r="G17" s="21"/>
      <c r="H17" s="70"/>
      <c r="I17" s="21">
        <v>0.3333</v>
      </c>
      <c r="J17" s="21">
        <v>1</v>
      </c>
      <c r="K17" s="53">
        <f t="shared" si="0"/>
        <v>0</v>
      </c>
      <c r="L17" s="55">
        <f>H15*I17*J17</f>
        <v>1190.04765</v>
      </c>
      <c r="M17" s="200">
        <f>H15*I17*K17</f>
        <v>0</v>
      </c>
      <c r="N17" s="3"/>
      <c r="V17" s="3"/>
    </row>
    <row r="18" spans="1:22" ht="12.75">
      <c r="A18" s="3"/>
      <c r="B18" s="13" t="s">
        <v>21</v>
      </c>
      <c r="C18" s="2"/>
      <c r="D18" s="46"/>
      <c r="E18" s="48">
        <v>0.51</v>
      </c>
      <c r="F18" s="35">
        <f>E18*$H$4</f>
        <v>91047.75</v>
      </c>
      <c r="G18" s="20"/>
      <c r="H18" s="20"/>
      <c r="I18" s="20"/>
      <c r="J18" s="20"/>
      <c r="K18" s="25"/>
      <c r="L18" s="46"/>
      <c r="M18" s="195"/>
      <c r="N18" s="3"/>
      <c r="V18" s="3"/>
    </row>
    <row r="19" spans="1:22" ht="12.75">
      <c r="A19" s="3"/>
      <c r="B19" s="13"/>
      <c r="C19" s="2" t="s">
        <v>23</v>
      </c>
      <c r="D19" s="2">
        <v>1</v>
      </c>
      <c r="E19" s="48"/>
      <c r="F19" s="46"/>
      <c r="G19" s="20">
        <v>0.8</v>
      </c>
      <c r="H19" s="35">
        <f>E18*G19*$H$4</f>
        <v>72838.20000000001</v>
      </c>
      <c r="I19" s="20">
        <v>0.6126872287432341</v>
      </c>
      <c r="J19" s="20">
        <v>0.2734070427886114</v>
      </c>
      <c r="K19" s="25">
        <f t="shared" si="0"/>
        <v>0.7265929572113886</v>
      </c>
      <c r="L19" s="54">
        <f>H19*I19*J19</f>
        <v>12201.34564170325</v>
      </c>
      <c r="M19" s="199">
        <f>H19*I19*K19</f>
        <v>32425.689262942193</v>
      </c>
      <c r="N19" s="3"/>
      <c r="V19" s="3"/>
    </row>
    <row r="20" spans="1:22" ht="12.75">
      <c r="A20" s="3"/>
      <c r="B20" s="13"/>
      <c r="C20" s="2"/>
      <c r="D20" s="2">
        <v>2</v>
      </c>
      <c r="E20" s="48"/>
      <c r="F20" s="46"/>
      <c r="G20" s="20"/>
      <c r="H20" s="35"/>
      <c r="I20" s="20">
        <v>0.061792911077647165</v>
      </c>
      <c r="J20" s="20">
        <v>0.314742384739038</v>
      </c>
      <c r="K20" s="25">
        <f t="shared" si="0"/>
        <v>0.685257615260962</v>
      </c>
      <c r="L20" s="54">
        <f>H19*I20*J20</f>
        <v>1416.6190944183033</v>
      </c>
      <c r="M20" s="199">
        <f>H19*I20*K20</f>
        <v>3084.265321237577</v>
      </c>
      <c r="N20" s="3"/>
      <c r="V20" s="3"/>
    </row>
    <row r="21" spans="1:22" ht="12.75">
      <c r="A21" s="3"/>
      <c r="B21" s="13"/>
      <c r="C21" s="67"/>
      <c r="D21" s="67">
        <v>3</v>
      </c>
      <c r="E21" s="76"/>
      <c r="F21" s="43"/>
      <c r="G21" s="21"/>
      <c r="H21" s="70"/>
      <c r="I21" s="21">
        <v>0.32551986017911866</v>
      </c>
      <c r="J21" s="21">
        <v>0.22121809893354347</v>
      </c>
      <c r="K21" s="53">
        <f t="shared" si="0"/>
        <v>0.7787819010664565</v>
      </c>
      <c r="L21" s="55">
        <f>H19*I21*J21</f>
        <v>5245.143217143668</v>
      </c>
      <c r="M21" s="200">
        <f>H19*I21*K21</f>
        <v>18465.137462555016</v>
      </c>
      <c r="N21" s="3"/>
      <c r="V21" s="3"/>
    </row>
    <row r="22" spans="1:22" ht="12.75">
      <c r="A22" s="3"/>
      <c r="B22" s="46"/>
      <c r="C22" s="46" t="s">
        <v>24</v>
      </c>
      <c r="D22" s="2">
        <v>1</v>
      </c>
      <c r="E22" s="46"/>
      <c r="F22" s="46"/>
      <c r="G22" s="20">
        <v>0.003</v>
      </c>
      <c r="H22" s="35">
        <f>E18*G22*$H$4</f>
        <v>273.14325</v>
      </c>
      <c r="I22" s="20">
        <v>0.22612054977644444</v>
      </c>
      <c r="J22" s="20">
        <v>0</v>
      </c>
      <c r="K22" s="25">
        <f t="shared" si="0"/>
        <v>1</v>
      </c>
      <c r="L22" s="54">
        <f>H22*I22*J22</f>
        <v>0</v>
      </c>
      <c r="M22" s="199">
        <f>H22*I22*K22</f>
        <v>61.76330185772481</v>
      </c>
      <c r="N22" s="3"/>
      <c r="V22" s="3"/>
    </row>
    <row r="23" spans="1:22" ht="12.75">
      <c r="A23" s="3"/>
      <c r="B23" s="46"/>
      <c r="C23" s="46"/>
      <c r="D23" s="2">
        <v>2</v>
      </c>
      <c r="E23" s="46"/>
      <c r="F23" s="46"/>
      <c r="G23" s="20"/>
      <c r="H23" s="35"/>
      <c r="I23" s="20">
        <v>0.473263833036873</v>
      </c>
      <c r="J23" s="20">
        <v>0.6878486779831937</v>
      </c>
      <c r="K23" s="25">
        <f t="shared" si="0"/>
        <v>0.3121513220168063</v>
      </c>
      <c r="L23" s="54">
        <f>H22*I23*J23</f>
        <v>88.91738794787244</v>
      </c>
      <c r="M23" s="199">
        <f>H22*I23*K23</f>
        <v>40.35143351527642</v>
      </c>
      <c r="N23" s="3"/>
      <c r="V23" s="3"/>
    </row>
    <row r="24" spans="1:22" ht="12.75">
      <c r="A24" s="3"/>
      <c r="B24" s="46"/>
      <c r="C24" s="43"/>
      <c r="D24" s="67">
        <v>3</v>
      </c>
      <c r="E24" s="43"/>
      <c r="F24" s="43"/>
      <c r="G24" s="21"/>
      <c r="H24" s="70"/>
      <c r="I24" s="21">
        <v>0.3006156171866825</v>
      </c>
      <c r="J24" s="21">
        <v>0.6514134718934242</v>
      </c>
      <c r="K24" s="53">
        <f t="shared" si="0"/>
        <v>0.34858652810657575</v>
      </c>
      <c r="L24" s="55">
        <f>H22*I24*J24</f>
        <v>53.48829411113046</v>
      </c>
      <c r="M24" s="200">
        <f>H22*I24*K24</f>
        <v>28.62283256799587</v>
      </c>
      <c r="N24" s="3"/>
      <c r="V24" s="3"/>
    </row>
    <row r="25" spans="1:22" ht="12.75">
      <c r="A25" s="3"/>
      <c r="B25" s="46"/>
      <c r="C25" s="46" t="s">
        <v>6</v>
      </c>
      <c r="D25" s="2">
        <v>1</v>
      </c>
      <c r="E25" s="46"/>
      <c r="F25" s="46"/>
      <c r="G25" s="20">
        <v>0.183</v>
      </c>
      <c r="H25" s="35">
        <f>E18*G25*$H$4</f>
        <v>16661.73825</v>
      </c>
      <c r="I25" s="20">
        <v>0.4482244203250433</v>
      </c>
      <c r="J25" s="20">
        <v>0.8930200601415732</v>
      </c>
      <c r="K25" s="25">
        <f t="shared" si="0"/>
        <v>0.1069799398584268</v>
      </c>
      <c r="L25" s="54">
        <f>H25*I25*J25</f>
        <v>6669.250599170017</v>
      </c>
      <c r="M25" s="199">
        <f>H25*I25*K25</f>
        <v>798.9473695438329</v>
      </c>
      <c r="N25" s="3"/>
      <c r="V25" s="3"/>
    </row>
    <row r="26" spans="1:22" ht="12.75">
      <c r="A26" s="3"/>
      <c r="B26" s="46"/>
      <c r="C26" s="46"/>
      <c r="D26" s="2">
        <v>2</v>
      </c>
      <c r="E26" s="46"/>
      <c r="F26" s="46"/>
      <c r="G26" s="20"/>
      <c r="H26" s="35"/>
      <c r="I26" s="20">
        <v>0.4092298642089938</v>
      </c>
      <c r="J26" s="20">
        <v>0.7486088266543243</v>
      </c>
      <c r="K26" s="25">
        <f t="shared" si="0"/>
        <v>0.25139117334567573</v>
      </c>
      <c r="L26" s="54">
        <f>H25*I26*J26</f>
        <v>5104.374972289585</v>
      </c>
      <c r="M26" s="199">
        <f>H25*I26*K26</f>
        <v>1714.1059092437133</v>
      </c>
      <c r="N26" s="3"/>
      <c r="V26" s="3"/>
    </row>
    <row r="27" spans="1:22" ht="12.75">
      <c r="A27" s="3"/>
      <c r="B27" s="46"/>
      <c r="C27" s="43"/>
      <c r="D27" s="67">
        <v>3</v>
      </c>
      <c r="E27" s="43"/>
      <c r="F27" s="43"/>
      <c r="G27" s="21"/>
      <c r="H27" s="70"/>
      <c r="I27" s="21">
        <v>0.14254571546596292</v>
      </c>
      <c r="J27" s="21">
        <v>0.6522908536446642</v>
      </c>
      <c r="K27" s="53">
        <f t="shared" si="0"/>
        <v>0.3477091463553358</v>
      </c>
      <c r="L27" s="55">
        <f>H25*I27*J27</f>
        <v>1549.229523321571</v>
      </c>
      <c r="M27" s="200">
        <f>H25*I27*K27</f>
        <v>825.82987643128</v>
      </c>
      <c r="N27" s="3"/>
      <c r="V27" s="3"/>
    </row>
    <row r="28" spans="1:22" ht="12.75">
      <c r="A28" s="3"/>
      <c r="B28" s="46"/>
      <c r="C28" s="46" t="s">
        <v>25</v>
      </c>
      <c r="D28" s="2">
        <v>1</v>
      </c>
      <c r="E28" s="46"/>
      <c r="F28" s="46"/>
      <c r="G28" s="20">
        <v>0.014</v>
      </c>
      <c r="H28" s="35">
        <f>E18*G28*$H$4</f>
        <v>1274.6685</v>
      </c>
      <c r="I28" s="20">
        <v>0.3333</v>
      </c>
      <c r="J28" s="20">
        <v>1</v>
      </c>
      <c r="K28" s="25">
        <f t="shared" si="0"/>
        <v>0</v>
      </c>
      <c r="L28" s="54">
        <f>H28*I28*J28</f>
        <v>424.84701105</v>
      </c>
      <c r="M28" s="199">
        <f>H28*I28*K28</f>
        <v>0</v>
      </c>
      <c r="N28" s="3"/>
      <c r="V28" s="3"/>
    </row>
    <row r="29" spans="1:22" ht="12.75">
      <c r="A29" s="3"/>
      <c r="B29" s="46"/>
      <c r="C29" s="46"/>
      <c r="D29" s="2">
        <v>2</v>
      </c>
      <c r="E29" s="46"/>
      <c r="F29" s="46"/>
      <c r="G29" s="20"/>
      <c r="H29" s="35"/>
      <c r="I29" s="20">
        <v>0.3333</v>
      </c>
      <c r="J29" s="20">
        <v>1</v>
      </c>
      <c r="K29" s="25">
        <f t="shared" si="0"/>
        <v>0</v>
      </c>
      <c r="L29" s="54">
        <f>H28*I29*J29</f>
        <v>424.84701105</v>
      </c>
      <c r="M29" s="199">
        <f>H28*I29*K29</f>
        <v>0</v>
      </c>
      <c r="N29" s="3"/>
      <c r="V29" s="3"/>
    </row>
    <row r="30" spans="1:22" ht="12.75">
      <c r="A30" s="3"/>
      <c r="B30" s="43"/>
      <c r="C30" s="43"/>
      <c r="D30" s="67">
        <v>3</v>
      </c>
      <c r="E30" s="43"/>
      <c r="F30" s="43"/>
      <c r="G30" s="21"/>
      <c r="H30" s="70"/>
      <c r="I30" s="20">
        <v>0.3333</v>
      </c>
      <c r="J30" s="20">
        <v>1</v>
      </c>
      <c r="K30" s="25">
        <f t="shared" si="0"/>
        <v>0</v>
      </c>
      <c r="L30" s="54">
        <f>H28*I30*J30</f>
        <v>424.84701105</v>
      </c>
      <c r="M30" s="199">
        <f>H28*I30*K30</f>
        <v>0</v>
      </c>
      <c r="N30" s="3"/>
      <c r="V30" s="3"/>
    </row>
    <row r="31" spans="1:22" ht="12.75">
      <c r="A31" s="3"/>
      <c r="B31" s="39" t="s">
        <v>4</v>
      </c>
      <c r="C31" s="40"/>
      <c r="D31" s="26"/>
      <c r="E31" s="26"/>
      <c r="F31" s="41">
        <f>SUM(F8:F30)</f>
        <v>178525</v>
      </c>
      <c r="G31" s="38"/>
      <c r="H31" s="41">
        <f>SUM(H8:H30)</f>
        <v>178525</v>
      </c>
      <c r="I31" s="26"/>
      <c r="J31" s="38"/>
      <c r="K31" s="26"/>
      <c r="L31" s="44">
        <f>SUM(L8:L30)</f>
        <v>101670.82786991377</v>
      </c>
      <c r="M31" s="45">
        <f>SUM(M8:M30)</f>
        <v>76853.68761323622</v>
      </c>
      <c r="N31" s="3"/>
      <c r="V31" s="3"/>
    </row>
    <row r="32" spans="1:22" ht="12.75">
      <c r="A32" s="3"/>
      <c r="B32" s="32" t="s">
        <v>64</v>
      </c>
      <c r="C32" s="12" t="s">
        <v>23</v>
      </c>
      <c r="D32" s="42"/>
      <c r="E32" s="49">
        <v>0.075</v>
      </c>
      <c r="F32" s="119">
        <f>E32*H3</f>
        <v>14475</v>
      </c>
      <c r="G32" s="120"/>
      <c r="H32" s="8"/>
      <c r="I32" s="42"/>
      <c r="J32" s="49"/>
      <c r="K32" s="42"/>
      <c r="L32" s="122"/>
      <c r="M32" s="143"/>
      <c r="N32" s="3"/>
      <c r="V32" s="3"/>
    </row>
    <row r="33" spans="1:22" ht="12.75">
      <c r="A33" s="3"/>
      <c r="B33" s="13"/>
      <c r="C33" s="2"/>
      <c r="D33" s="2">
        <v>1</v>
      </c>
      <c r="E33" s="46"/>
      <c r="F33" s="35"/>
      <c r="G33" s="20"/>
      <c r="H33" s="126">
        <f>F32</f>
        <v>14475</v>
      </c>
      <c r="I33" s="20">
        <v>0.07672169841985017</v>
      </c>
      <c r="J33" s="20">
        <v>0.26756679150645474</v>
      </c>
      <c r="K33" s="25">
        <f>1-J33</f>
        <v>0.7324332084935452</v>
      </c>
      <c r="L33" s="54">
        <f>H33*I33*J33</f>
        <v>297.14538646718654</v>
      </c>
      <c r="M33" s="193">
        <f>H33*I33*K33</f>
        <v>813.4011981601446</v>
      </c>
      <c r="N33" s="3"/>
      <c r="V33" s="3"/>
    </row>
    <row r="34" spans="1:22" ht="12.75">
      <c r="A34" s="3"/>
      <c r="B34" s="13"/>
      <c r="C34" s="2"/>
      <c r="D34" s="2">
        <v>2</v>
      </c>
      <c r="E34" s="46"/>
      <c r="F34" s="35"/>
      <c r="G34" s="20"/>
      <c r="H34" s="125"/>
      <c r="I34" s="20">
        <v>0.7235253661588518</v>
      </c>
      <c r="J34" s="20">
        <v>0.2021619381212794</v>
      </c>
      <c r="K34" s="25">
        <f>1-J34</f>
        <v>0.7978380618787206</v>
      </c>
      <c r="L34" s="54">
        <f>H33*I34*J34</f>
        <v>2117.2479771298713</v>
      </c>
      <c r="M34" s="193">
        <f>H33*I34*K34</f>
        <v>8355.781698019508</v>
      </c>
      <c r="N34" s="3"/>
      <c r="V34" s="3"/>
    </row>
    <row r="35" spans="1:22" ht="12.75">
      <c r="A35" s="3"/>
      <c r="B35" s="14"/>
      <c r="C35" s="67"/>
      <c r="D35" s="67">
        <v>3</v>
      </c>
      <c r="E35" s="43"/>
      <c r="F35" s="70"/>
      <c r="G35" s="21"/>
      <c r="H35" s="124"/>
      <c r="I35" s="21">
        <v>0.535691739563904</v>
      </c>
      <c r="J35" s="21">
        <v>0.21320528558552565</v>
      </c>
      <c r="K35" s="53">
        <f>1-J35</f>
        <v>0.7867947144144743</v>
      </c>
      <c r="L35" s="55">
        <f>H33*I35*J35</f>
        <v>1653.2231918751852</v>
      </c>
      <c r="M35" s="194">
        <f>H33*I35*K35</f>
        <v>6100.914738312326</v>
      </c>
      <c r="N35" s="3"/>
      <c r="V35" s="3"/>
    </row>
    <row r="36" spans="1:22" ht="12.75">
      <c r="A36" s="3"/>
      <c r="B36" s="10"/>
      <c r="C36" s="5"/>
      <c r="D36" s="5"/>
      <c r="E36" s="6"/>
      <c r="F36" s="36"/>
      <c r="G36" s="34"/>
      <c r="H36" s="36"/>
      <c r="I36" s="34"/>
      <c r="J36" s="34"/>
      <c r="K36" s="58" t="s">
        <v>65</v>
      </c>
      <c r="L36" s="59">
        <f>SUM(L31:L35)</f>
        <v>105738.44442538601</v>
      </c>
      <c r="M36" s="59">
        <f>SUM(M31:M35)</f>
        <v>92123.7852477282</v>
      </c>
      <c r="N36" s="3"/>
      <c r="V36" s="3"/>
    </row>
    <row r="37" spans="1:22" ht="12.75">
      <c r="A37" s="3"/>
      <c r="B37" s="10"/>
      <c r="C37" s="5"/>
      <c r="D37" s="5"/>
      <c r="E37" s="6"/>
      <c r="F37" s="36"/>
      <c r="G37" s="34"/>
      <c r="H37" s="36"/>
      <c r="I37" s="34"/>
      <c r="J37" s="34"/>
      <c r="K37" s="58"/>
      <c r="L37" s="59"/>
      <c r="M37" s="59"/>
      <c r="N37" s="132"/>
      <c r="O37" s="132"/>
      <c r="P37" s="132"/>
      <c r="Q37" s="132"/>
      <c r="R37" s="132"/>
      <c r="S37" s="132"/>
      <c r="T37" s="132"/>
      <c r="U37" s="132"/>
      <c r="V37" s="3"/>
    </row>
    <row r="38" spans="1:22" ht="12.75">
      <c r="A38" s="3"/>
      <c r="B38" s="12" t="s">
        <v>1</v>
      </c>
      <c r="C38" s="12" t="s">
        <v>16</v>
      </c>
      <c r="D38" s="42"/>
      <c r="E38" s="32" t="s">
        <v>45</v>
      </c>
      <c r="F38" s="32" t="s">
        <v>45</v>
      </c>
      <c r="G38" s="32" t="s">
        <v>45</v>
      </c>
      <c r="H38" s="32" t="s">
        <v>45</v>
      </c>
      <c r="I38" s="32" t="s">
        <v>45</v>
      </c>
      <c r="J38" s="32" t="s">
        <v>45</v>
      </c>
      <c r="K38" s="32" t="s">
        <v>45</v>
      </c>
      <c r="L38" s="32" t="s">
        <v>45</v>
      </c>
      <c r="M38" s="59"/>
      <c r="N38" s="132"/>
      <c r="O38" s="132"/>
      <c r="P38" s="132"/>
      <c r="Q38" s="132"/>
      <c r="R38" s="132"/>
      <c r="S38" s="132"/>
      <c r="T38" s="132"/>
      <c r="U38" s="132"/>
      <c r="V38" s="3"/>
    </row>
    <row r="39" spans="1:22" ht="12.75">
      <c r="A39" s="3"/>
      <c r="B39" s="2"/>
      <c r="C39" s="67" t="s">
        <v>1</v>
      </c>
      <c r="D39" s="67" t="s">
        <v>53</v>
      </c>
      <c r="E39" s="14" t="s">
        <v>66</v>
      </c>
      <c r="F39" s="14" t="s">
        <v>67</v>
      </c>
      <c r="G39" s="14" t="s">
        <v>70</v>
      </c>
      <c r="H39" s="14" t="s">
        <v>71</v>
      </c>
      <c r="I39" s="14" t="s">
        <v>74</v>
      </c>
      <c r="J39" s="14" t="s">
        <v>75</v>
      </c>
      <c r="K39" s="14" t="s">
        <v>79</v>
      </c>
      <c r="L39" s="14" t="s">
        <v>80</v>
      </c>
      <c r="M39" s="59"/>
      <c r="N39" s="132"/>
      <c r="O39" s="132"/>
      <c r="P39" s="132"/>
      <c r="Q39" s="132"/>
      <c r="R39" s="132"/>
      <c r="S39" s="132"/>
      <c r="T39" s="132"/>
      <c r="U39" s="132"/>
      <c r="V39" s="3"/>
    </row>
    <row r="40" spans="1:22" ht="12.75">
      <c r="A40" s="3"/>
      <c r="B40" s="32" t="s">
        <v>5</v>
      </c>
      <c r="C40" s="12"/>
      <c r="D40" s="42"/>
      <c r="E40" s="121"/>
      <c r="F40" s="121"/>
      <c r="G40" s="121"/>
      <c r="H40" s="121"/>
      <c r="I40" s="121"/>
      <c r="J40" s="121"/>
      <c r="K40" s="121"/>
      <c r="L40" s="121"/>
      <c r="M40" s="59"/>
      <c r="N40" s="132"/>
      <c r="O40" s="132"/>
      <c r="P40" s="132"/>
      <c r="Q40" s="132"/>
      <c r="R40" s="132"/>
      <c r="S40" s="132"/>
      <c r="T40" s="132"/>
      <c r="U40" s="132"/>
      <c r="V40" s="3"/>
    </row>
    <row r="41" spans="1:22" ht="12.75">
      <c r="A41" s="3"/>
      <c r="B41" s="13"/>
      <c r="C41" s="2" t="s">
        <v>17</v>
      </c>
      <c r="D41" s="2">
        <v>1</v>
      </c>
      <c r="E41" s="121">
        <f aca="true" t="shared" si="1" ref="E41:F46">L9*E73*0.66</f>
        <v>564.7099379507225</v>
      </c>
      <c r="F41" s="121">
        <f t="shared" si="1"/>
        <v>44.042134423049326</v>
      </c>
      <c r="G41" s="121">
        <f aca="true" t="shared" si="2" ref="G41:G59">L9*G73</f>
        <v>1984.4401496546875</v>
      </c>
      <c r="H41" s="121">
        <f aca="true" t="shared" si="3" ref="H41:H59">M9*H73</f>
        <v>241.19876223566112</v>
      </c>
      <c r="I41" s="121">
        <f aca="true" t="shared" si="4" ref="I41:I59">L9*I73</f>
        <v>505.24965173028374</v>
      </c>
      <c r="J41" s="121">
        <f aca="true" t="shared" si="5" ref="J41:J59">M9*J73</f>
        <v>272.09365116628317</v>
      </c>
      <c r="K41" s="121">
        <f aca="true" t="shared" si="6" ref="K41:L59">L9*K73</f>
        <v>69817.80930888427</v>
      </c>
      <c r="L41" s="121">
        <f t="shared" si="6"/>
        <v>9512.722284419342</v>
      </c>
      <c r="M41" s="59"/>
      <c r="N41" s="132"/>
      <c r="O41" s="132"/>
      <c r="P41" s="132"/>
      <c r="Q41" s="132"/>
      <c r="R41" s="132"/>
      <c r="S41" s="132"/>
      <c r="T41" s="132"/>
      <c r="U41" s="132"/>
      <c r="V41" s="3"/>
    </row>
    <row r="42" spans="1:22" ht="12.75">
      <c r="A42" s="3"/>
      <c r="B42" s="13"/>
      <c r="C42" s="2"/>
      <c r="D42" s="2">
        <v>2</v>
      </c>
      <c r="E42" s="121">
        <f t="shared" si="1"/>
        <v>15.232496762751639</v>
      </c>
      <c r="F42" s="121">
        <f t="shared" si="1"/>
        <v>7.546457984726953</v>
      </c>
      <c r="G42" s="121">
        <f t="shared" si="2"/>
        <v>11.994893637009165</v>
      </c>
      <c r="H42" s="121">
        <f t="shared" si="3"/>
        <v>0</v>
      </c>
      <c r="I42" s="121">
        <f t="shared" si="4"/>
        <v>0</v>
      </c>
      <c r="J42" s="121">
        <f t="shared" si="5"/>
        <v>0</v>
      </c>
      <c r="K42" s="121">
        <f t="shared" si="6"/>
        <v>77.20754423920661</v>
      </c>
      <c r="L42" s="121">
        <f t="shared" si="6"/>
        <v>474.58229480267266</v>
      </c>
      <c r="M42" s="59"/>
      <c r="N42" s="132"/>
      <c r="O42" s="132"/>
      <c r="P42" s="132"/>
      <c r="Q42" s="132"/>
      <c r="R42" s="132"/>
      <c r="S42" s="132"/>
      <c r="T42" s="132"/>
      <c r="U42" s="132"/>
      <c r="V42" s="3"/>
    </row>
    <row r="43" spans="1:22" ht="12.75">
      <c r="A43" s="3"/>
      <c r="B43" s="13"/>
      <c r="C43" s="67"/>
      <c r="D43" s="67">
        <v>3</v>
      </c>
      <c r="E43" s="121">
        <f t="shared" si="1"/>
        <v>27.53330064863029</v>
      </c>
      <c r="F43" s="121">
        <f t="shared" si="1"/>
        <v>0.10056568288747776</v>
      </c>
      <c r="G43" s="121">
        <f t="shared" si="2"/>
        <v>37.696117281503845</v>
      </c>
      <c r="H43" s="121">
        <f t="shared" si="3"/>
        <v>0</v>
      </c>
      <c r="I43" s="121">
        <f t="shared" si="4"/>
        <v>5.257967808717831</v>
      </c>
      <c r="J43" s="121">
        <f t="shared" si="5"/>
        <v>0</v>
      </c>
      <c r="K43" s="121">
        <f t="shared" si="6"/>
        <v>2126.7070077114536</v>
      </c>
      <c r="L43" s="121">
        <f t="shared" si="6"/>
        <v>41.366307417034534</v>
      </c>
      <c r="M43" s="59"/>
      <c r="N43" s="132"/>
      <c r="O43" s="132"/>
      <c r="P43" s="132"/>
      <c r="Q43" s="132"/>
      <c r="R43" s="132"/>
      <c r="S43" s="132"/>
      <c r="T43" s="132"/>
      <c r="U43" s="132"/>
      <c r="V43" s="3"/>
    </row>
    <row r="44" spans="1:22" ht="12.75">
      <c r="A44" s="3"/>
      <c r="B44" s="46"/>
      <c r="C44" s="2" t="s">
        <v>18</v>
      </c>
      <c r="D44" s="2">
        <v>1</v>
      </c>
      <c r="E44" s="121">
        <f t="shared" si="1"/>
        <v>354.77994476714656</v>
      </c>
      <c r="F44" s="121">
        <f t="shared" si="1"/>
        <v>167.18710837572294</v>
      </c>
      <c r="G44" s="121">
        <f t="shared" si="2"/>
        <v>1656.4385171495612</v>
      </c>
      <c r="H44" s="121">
        <f t="shared" si="3"/>
        <v>1873.3095243651494</v>
      </c>
      <c r="I44" s="121">
        <f t="shared" si="4"/>
        <v>993.611799676017</v>
      </c>
      <c r="J44" s="121">
        <f t="shared" si="5"/>
        <v>3641.480740374507</v>
      </c>
      <c r="K44" s="121">
        <f t="shared" si="6"/>
        <v>160748.200330601</v>
      </c>
      <c r="L44" s="121">
        <f t="shared" si="6"/>
        <v>134088.19534202947</v>
      </c>
      <c r="M44" s="59"/>
      <c r="N44" s="132"/>
      <c r="O44" s="132"/>
      <c r="P44" s="132"/>
      <c r="Q44" s="132"/>
      <c r="R44" s="132"/>
      <c r="S44" s="132"/>
      <c r="T44" s="132"/>
      <c r="U44" s="132"/>
      <c r="V44" s="3"/>
    </row>
    <row r="45" spans="1:22" ht="12.75">
      <c r="A45" s="3"/>
      <c r="B45" s="46"/>
      <c r="C45" s="2"/>
      <c r="D45" s="2">
        <v>2</v>
      </c>
      <c r="E45" s="121">
        <f t="shared" si="1"/>
        <v>29.899940424053593</v>
      </c>
      <c r="F45" s="121">
        <f t="shared" si="1"/>
        <v>38.50936918404118</v>
      </c>
      <c r="G45" s="121">
        <f t="shared" si="2"/>
        <v>3.0157273646369003</v>
      </c>
      <c r="H45" s="121">
        <f t="shared" si="3"/>
        <v>21.853970969068733</v>
      </c>
      <c r="I45" s="121">
        <f t="shared" si="4"/>
        <v>79.41415393543836</v>
      </c>
      <c r="J45" s="121">
        <f t="shared" si="5"/>
        <v>513.7693662640911</v>
      </c>
      <c r="K45" s="121">
        <f t="shared" si="6"/>
        <v>2641.5359132327535</v>
      </c>
      <c r="L45" s="121">
        <f t="shared" si="6"/>
        <v>93944.74262464742</v>
      </c>
      <c r="M45" s="59"/>
      <c r="N45" s="132"/>
      <c r="O45" s="132"/>
      <c r="P45" s="132"/>
      <c r="Q45" s="132"/>
      <c r="R45" s="132"/>
      <c r="S45" s="132"/>
      <c r="T45" s="132"/>
      <c r="U45" s="132"/>
      <c r="V45" s="3"/>
    </row>
    <row r="46" spans="1:22" ht="12.75">
      <c r="A46" s="3"/>
      <c r="B46" s="43"/>
      <c r="C46" s="67"/>
      <c r="D46" s="67">
        <v>3</v>
      </c>
      <c r="E46" s="121">
        <f t="shared" si="1"/>
        <v>28.617896819381038</v>
      </c>
      <c r="F46" s="121">
        <f t="shared" si="1"/>
        <v>11.823580731744554</v>
      </c>
      <c r="G46" s="121">
        <f t="shared" si="2"/>
        <v>80.07761395565849</v>
      </c>
      <c r="H46" s="121">
        <f t="shared" si="3"/>
        <v>2.010484909757934</v>
      </c>
      <c r="I46" s="121">
        <f t="shared" si="4"/>
        <v>1.0052424548789667</v>
      </c>
      <c r="J46" s="121">
        <f t="shared" si="5"/>
        <v>1.005242454878967</v>
      </c>
      <c r="K46" s="121">
        <f t="shared" si="6"/>
        <v>1174.9474861116337</v>
      </c>
      <c r="L46" s="121">
        <f t="shared" si="6"/>
        <v>9938.118429245382</v>
      </c>
      <c r="M46" s="59"/>
      <c r="N46" s="132"/>
      <c r="O46" s="132"/>
      <c r="P46" s="132"/>
      <c r="Q46" s="132"/>
      <c r="R46" s="132"/>
      <c r="S46" s="132"/>
      <c r="T46" s="132"/>
      <c r="U46" s="132"/>
      <c r="V46" s="3"/>
    </row>
    <row r="47" spans="1:22" ht="12.75">
      <c r="A47" s="3"/>
      <c r="B47" s="13" t="s">
        <v>7</v>
      </c>
      <c r="C47" s="2"/>
      <c r="D47" s="2">
        <v>1</v>
      </c>
      <c r="E47" s="121">
        <f aca="true" t="shared" si="7" ref="E47:F50">L15*E79</f>
        <v>0</v>
      </c>
      <c r="F47" s="121">
        <f t="shared" si="7"/>
        <v>0</v>
      </c>
      <c r="G47" s="121">
        <f t="shared" si="2"/>
        <v>0</v>
      </c>
      <c r="H47" s="121">
        <f t="shared" si="3"/>
        <v>0</v>
      </c>
      <c r="I47" s="121">
        <f t="shared" si="4"/>
        <v>0</v>
      </c>
      <c r="J47" s="121">
        <f t="shared" si="5"/>
        <v>0</v>
      </c>
      <c r="K47" s="121">
        <f t="shared" si="6"/>
        <v>0</v>
      </c>
      <c r="L47" s="121">
        <f t="shared" si="6"/>
        <v>0</v>
      </c>
      <c r="M47" s="59"/>
      <c r="N47" s="132"/>
      <c r="O47" s="132"/>
      <c r="P47" s="132"/>
      <c r="Q47" s="132"/>
      <c r="R47" s="132"/>
      <c r="S47" s="132"/>
      <c r="T47" s="132"/>
      <c r="U47" s="132"/>
      <c r="V47" s="3"/>
    </row>
    <row r="48" spans="1:22" ht="12.75">
      <c r="A48" s="3"/>
      <c r="B48" s="13"/>
      <c r="C48" s="2"/>
      <c r="D48" s="2">
        <v>2</v>
      </c>
      <c r="E48" s="121">
        <f t="shared" si="7"/>
        <v>0</v>
      </c>
      <c r="F48" s="121">
        <f t="shared" si="7"/>
        <v>0</v>
      </c>
      <c r="G48" s="121">
        <f t="shared" si="2"/>
        <v>0</v>
      </c>
      <c r="H48" s="121">
        <f t="shared" si="3"/>
        <v>0</v>
      </c>
      <c r="I48" s="121">
        <f t="shared" si="4"/>
        <v>0</v>
      </c>
      <c r="J48" s="121">
        <f t="shared" si="5"/>
        <v>0</v>
      </c>
      <c r="K48" s="121">
        <f t="shared" si="6"/>
        <v>0</v>
      </c>
      <c r="L48" s="121">
        <f t="shared" si="6"/>
        <v>0</v>
      </c>
      <c r="M48" s="59"/>
      <c r="N48" s="132"/>
      <c r="O48" s="132"/>
      <c r="P48" s="132"/>
      <c r="Q48" s="132"/>
      <c r="R48" s="132"/>
      <c r="S48" s="132"/>
      <c r="T48" s="132"/>
      <c r="U48" s="132"/>
      <c r="V48" s="3"/>
    </row>
    <row r="49" spans="1:22" ht="12.75">
      <c r="A49" s="3"/>
      <c r="B49" s="14"/>
      <c r="C49" s="67"/>
      <c r="D49" s="67">
        <v>3</v>
      </c>
      <c r="E49" s="121">
        <f t="shared" si="7"/>
        <v>0</v>
      </c>
      <c r="F49" s="121">
        <f t="shared" si="7"/>
        <v>0</v>
      </c>
      <c r="G49" s="121">
        <f t="shared" si="2"/>
        <v>0</v>
      </c>
      <c r="H49" s="121">
        <f t="shared" si="3"/>
        <v>0</v>
      </c>
      <c r="I49" s="121">
        <f t="shared" si="4"/>
        <v>0</v>
      </c>
      <c r="J49" s="121">
        <f t="shared" si="5"/>
        <v>0</v>
      </c>
      <c r="K49" s="121">
        <f t="shared" si="6"/>
        <v>0</v>
      </c>
      <c r="L49" s="121">
        <f t="shared" si="6"/>
        <v>0</v>
      </c>
      <c r="M49" s="59"/>
      <c r="N49" s="132"/>
      <c r="O49" s="132"/>
      <c r="P49" s="132"/>
      <c r="Q49" s="132"/>
      <c r="R49" s="132"/>
      <c r="S49" s="132"/>
      <c r="T49" s="132"/>
      <c r="U49" s="132"/>
      <c r="V49" s="3"/>
    </row>
    <row r="50" spans="1:22" ht="12.75">
      <c r="A50" s="3"/>
      <c r="B50" s="13" t="s">
        <v>21</v>
      </c>
      <c r="C50" s="2"/>
      <c r="D50" s="46"/>
      <c r="E50" s="121">
        <f t="shared" si="7"/>
        <v>0</v>
      </c>
      <c r="F50" s="121">
        <f t="shared" si="7"/>
        <v>0</v>
      </c>
      <c r="G50" s="121">
        <f t="shared" si="2"/>
        <v>0</v>
      </c>
      <c r="H50" s="121">
        <f t="shared" si="3"/>
        <v>0</v>
      </c>
      <c r="I50" s="121">
        <f t="shared" si="4"/>
        <v>0</v>
      </c>
      <c r="J50" s="121">
        <f t="shared" si="5"/>
        <v>0</v>
      </c>
      <c r="K50" s="121">
        <f t="shared" si="6"/>
        <v>0</v>
      </c>
      <c r="L50" s="121">
        <f t="shared" si="6"/>
        <v>0</v>
      </c>
      <c r="M50" s="59"/>
      <c r="N50" s="132"/>
      <c r="O50" s="132"/>
      <c r="P50" s="132"/>
      <c r="Q50" s="132"/>
      <c r="R50" s="132"/>
      <c r="S50" s="132"/>
      <c r="T50" s="132"/>
      <c r="U50" s="132"/>
      <c r="V50" s="3"/>
    </row>
    <row r="51" spans="1:22" ht="12.75">
      <c r="A51" s="3"/>
      <c r="B51" s="13"/>
      <c r="C51" s="2" t="s">
        <v>23</v>
      </c>
      <c r="D51" s="2">
        <v>1</v>
      </c>
      <c r="E51" s="121">
        <f aca="true" t="shared" si="8" ref="E51:F56">L19*E83*0.11</f>
        <v>64.6030577619227</v>
      </c>
      <c r="F51" s="121">
        <f t="shared" si="8"/>
        <v>139.20354961368724</v>
      </c>
      <c r="G51" s="121">
        <f t="shared" si="2"/>
        <v>0.6584941836242818</v>
      </c>
      <c r="H51" s="121">
        <f t="shared" si="3"/>
        <v>75.22829503445337</v>
      </c>
      <c r="I51" s="121">
        <f t="shared" si="4"/>
        <v>122.6718678756587</v>
      </c>
      <c r="J51" s="121">
        <f t="shared" si="5"/>
        <v>1967.2367107515906</v>
      </c>
      <c r="K51" s="121">
        <f t="shared" si="6"/>
        <v>4667.134844756724</v>
      </c>
      <c r="L51" s="121">
        <f t="shared" si="6"/>
        <v>49266.52201266093</v>
      </c>
      <c r="M51" s="59"/>
      <c r="N51" s="132"/>
      <c r="O51" s="132"/>
      <c r="P51" s="132"/>
      <c r="Q51" s="132"/>
      <c r="R51" s="132"/>
      <c r="S51" s="132"/>
      <c r="T51" s="132"/>
      <c r="U51" s="132"/>
      <c r="V51" s="3"/>
    </row>
    <row r="52" spans="1:22" ht="12.75">
      <c r="A52" s="3"/>
      <c r="B52" s="13"/>
      <c r="C52" s="2"/>
      <c r="D52" s="2">
        <v>2</v>
      </c>
      <c r="E52" s="121">
        <f t="shared" si="8"/>
        <v>16.06113755028363</v>
      </c>
      <c r="F52" s="121">
        <f t="shared" si="8"/>
        <v>25.290963903887373</v>
      </c>
      <c r="G52" s="121">
        <f t="shared" si="2"/>
        <v>0.5331936709508355</v>
      </c>
      <c r="H52" s="121">
        <f t="shared" si="3"/>
        <v>2.4500249180190887</v>
      </c>
      <c r="I52" s="121">
        <f t="shared" si="4"/>
        <v>149.3662090118123</v>
      </c>
      <c r="J52" s="121">
        <f t="shared" si="5"/>
        <v>437.78132950253826</v>
      </c>
      <c r="K52" s="121">
        <f t="shared" si="6"/>
        <v>842.2567163491325</v>
      </c>
      <c r="L52" s="121">
        <f t="shared" si="6"/>
        <v>6095.624672474526</v>
      </c>
      <c r="M52" s="59"/>
      <c r="N52" s="132"/>
      <c r="O52" s="132"/>
      <c r="P52" s="132"/>
      <c r="Q52" s="132"/>
      <c r="R52" s="132"/>
      <c r="S52" s="132"/>
      <c r="T52" s="132"/>
      <c r="U52" s="132"/>
      <c r="V52" s="3"/>
    </row>
    <row r="53" spans="1:22" ht="12.75">
      <c r="A53" s="3"/>
      <c r="B53" s="13"/>
      <c r="C53" s="67"/>
      <c r="D53" s="67">
        <v>3</v>
      </c>
      <c r="E53" s="121">
        <f t="shared" si="8"/>
        <v>84.9738280128205</v>
      </c>
      <c r="F53" s="121">
        <f t="shared" si="8"/>
        <v>195.98633578282482</v>
      </c>
      <c r="G53" s="121">
        <f t="shared" si="2"/>
        <v>5.302611057606059</v>
      </c>
      <c r="H53" s="121">
        <f t="shared" si="3"/>
        <v>16.011805938653588</v>
      </c>
      <c r="I53" s="121">
        <f t="shared" si="4"/>
        <v>250.8676221823681</v>
      </c>
      <c r="J53" s="121">
        <f t="shared" si="5"/>
        <v>2772.417805191157</v>
      </c>
      <c r="K53" s="121">
        <f t="shared" si="6"/>
        <v>4559.720313775324</v>
      </c>
      <c r="L53" s="121">
        <f t="shared" si="6"/>
        <v>39508.493987190945</v>
      </c>
      <c r="M53" s="59"/>
      <c r="N53" s="132"/>
      <c r="O53" s="132"/>
      <c r="P53" s="132"/>
      <c r="Q53" s="132"/>
      <c r="R53" s="132"/>
      <c r="S53" s="132"/>
      <c r="T53" s="132"/>
      <c r="U53" s="132"/>
      <c r="V53" s="3"/>
    </row>
    <row r="54" spans="1:22" ht="12.75">
      <c r="A54" s="3"/>
      <c r="B54" s="46"/>
      <c r="C54" s="46" t="s">
        <v>24</v>
      </c>
      <c r="D54" s="2">
        <v>1</v>
      </c>
      <c r="E54" s="121">
        <f t="shared" si="8"/>
        <v>0</v>
      </c>
      <c r="F54" s="121">
        <f t="shared" si="8"/>
        <v>0.15545989580597128</v>
      </c>
      <c r="G54" s="121">
        <f t="shared" si="2"/>
        <v>0</v>
      </c>
      <c r="H54" s="121">
        <f t="shared" si="3"/>
        <v>0</v>
      </c>
      <c r="I54" s="121">
        <f t="shared" si="4"/>
        <v>0</v>
      </c>
      <c r="J54" s="121">
        <f t="shared" si="5"/>
        <v>0</v>
      </c>
      <c r="K54" s="121">
        <f t="shared" si="6"/>
        <v>0</v>
      </c>
      <c r="L54" s="121">
        <f t="shared" si="6"/>
        <v>0</v>
      </c>
      <c r="M54" s="59"/>
      <c r="N54" s="132"/>
      <c r="O54" s="132"/>
      <c r="P54" s="132"/>
      <c r="Q54" s="132"/>
      <c r="R54" s="132"/>
      <c r="S54" s="132"/>
      <c r="T54" s="132"/>
      <c r="U54" s="132"/>
      <c r="V54" s="3"/>
    </row>
    <row r="55" spans="1:22" ht="12.75">
      <c r="A55" s="3"/>
      <c r="B55" s="46"/>
      <c r="C55" s="46"/>
      <c r="D55" s="2">
        <v>2</v>
      </c>
      <c r="E55" s="121">
        <f t="shared" si="8"/>
        <v>62.60355669410428</v>
      </c>
      <c r="F55" s="121">
        <f t="shared" si="8"/>
        <v>52.20261562897762</v>
      </c>
      <c r="G55" s="121">
        <f t="shared" si="2"/>
        <v>0</v>
      </c>
      <c r="H55" s="121">
        <f t="shared" si="3"/>
        <v>0</v>
      </c>
      <c r="I55" s="121">
        <f t="shared" si="4"/>
        <v>65.96818157505547</v>
      </c>
      <c r="J55" s="121">
        <f t="shared" si="5"/>
        <v>27.449417939572058</v>
      </c>
      <c r="K55" s="121">
        <f t="shared" si="6"/>
        <v>3.3058739554263172</v>
      </c>
      <c r="L55" s="121">
        <f t="shared" si="6"/>
        <v>8.531287626906625</v>
      </c>
      <c r="M55" s="59"/>
      <c r="N55" s="132"/>
      <c r="O55" s="132"/>
      <c r="P55" s="132"/>
      <c r="Q55" s="132"/>
      <c r="R55" s="132"/>
      <c r="S55" s="132"/>
      <c r="T55" s="132"/>
      <c r="U55" s="132"/>
      <c r="V55" s="3"/>
    </row>
    <row r="56" spans="1:22" ht="12.75">
      <c r="A56" s="3"/>
      <c r="B56" s="46"/>
      <c r="C56" s="43"/>
      <c r="D56" s="67">
        <v>3</v>
      </c>
      <c r="E56" s="121">
        <f t="shared" si="8"/>
        <v>16.688173937687306</v>
      </c>
      <c r="F56" s="121">
        <f t="shared" si="8"/>
        <v>15.525958543813529</v>
      </c>
      <c r="G56" s="121">
        <f t="shared" si="2"/>
        <v>0</v>
      </c>
      <c r="H56" s="121">
        <f t="shared" si="3"/>
        <v>0</v>
      </c>
      <c r="I56" s="121">
        <f t="shared" si="4"/>
        <v>4.2656438134533134</v>
      </c>
      <c r="J56" s="121">
        <f t="shared" si="5"/>
        <v>0</v>
      </c>
      <c r="K56" s="121">
        <f t="shared" si="6"/>
        <v>0</v>
      </c>
      <c r="L56" s="121">
        <f t="shared" si="6"/>
        <v>0</v>
      </c>
      <c r="M56" s="59"/>
      <c r="N56" s="132"/>
      <c r="O56" s="132"/>
      <c r="P56" s="132"/>
      <c r="Q56" s="132"/>
      <c r="R56" s="132"/>
      <c r="S56" s="132"/>
      <c r="T56" s="132"/>
      <c r="U56" s="132"/>
      <c r="V56" s="3"/>
    </row>
    <row r="57" spans="1:22" ht="12.75">
      <c r="A57" s="3"/>
      <c r="B57" s="46"/>
      <c r="C57" s="46" t="s">
        <v>6</v>
      </c>
      <c r="D57" s="2">
        <v>1</v>
      </c>
      <c r="E57" s="121">
        <f aca="true" t="shared" si="9" ref="E57:F59">L25*E89*0.09</f>
        <v>0.7761797130815062</v>
      </c>
      <c r="F57" s="121">
        <f t="shared" si="9"/>
        <v>0.031762146800591376</v>
      </c>
      <c r="G57" s="121">
        <f t="shared" si="2"/>
        <v>0</v>
      </c>
      <c r="H57" s="121">
        <f t="shared" si="3"/>
        <v>0</v>
      </c>
      <c r="I57" s="121">
        <f t="shared" si="4"/>
        <v>2247.706624419943</v>
      </c>
      <c r="J57" s="121">
        <f t="shared" si="5"/>
        <v>5653.253895259564</v>
      </c>
      <c r="K57" s="121">
        <f t="shared" si="6"/>
        <v>47624.059506118974</v>
      </c>
      <c r="L57" s="121">
        <f t="shared" si="6"/>
        <v>21049.635441544036</v>
      </c>
      <c r="M57" s="59"/>
      <c r="N57" s="132"/>
      <c r="O57" s="132"/>
      <c r="P57" s="132"/>
      <c r="Q57" s="132"/>
      <c r="R57" s="132"/>
      <c r="S57" s="132"/>
      <c r="T57" s="132"/>
      <c r="U57" s="132"/>
      <c r="V57" s="3"/>
    </row>
    <row r="58" spans="1:22" ht="12.75">
      <c r="A58" s="3"/>
      <c r="B58" s="46"/>
      <c r="C58" s="46"/>
      <c r="D58" s="2">
        <v>2</v>
      </c>
      <c r="E58" s="121">
        <f t="shared" si="9"/>
        <v>5.185835485773505</v>
      </c>
      <c r="F58" s="121">
        <f t="shared" si="9"/>
        <v>0.3930333604719037</v>
      </c>
      <c r="G58" s="121">
        <f t="shared" si="2"/>
        <v>1.4893660915734759</v>
      </c>
      <c r="H58" s="121">
        <f t="shared" si="3"/>
        <v>0</v>
      </c>
      <c r="I58" s="121">
        <f t="shared" si="4"/>
        <v>6498.409577583848</v>
      </c>
      <c r="J58" s="121">
        <f t="shared" si="5"/>
        <v>16834.5879126124</v>
      </c>
      <c r="K58" s="121">
        <f t="shared" si="6"/>
        <v>77844.25814527385</v>
      </c>
      <c r="L58" s="121">
        <f t="shared" si="6"/>
        <v>105342.93812529654</v>
      </c>
      <c r="M58" s="59"/>
      <c r="N58" s="132"/>
      <c r="O58" s="132"/>
      <c r="P58" s="132"/>
      <c r="Q58" s="132"/>
      <c r="R58" s="132"/>
      <c r="S58" s="132"/>
      <c r="T58" s="132"/>
      <c r="U58" s="132"/>
      <c r="V58" s="3"/>
    </row>
    <row r="59" spans="1:22" ht="12.75">
      <c r="A59" s="3"/>
      <c r="B59" s="46"/>
      <c r="C59" s="43"/>
      <c r="D59" s="67">
        <v>3</v>
      </c>
      <c r="E59" s="121">
        <f t="shared" si="9"/>
        <v>1.924965311537636</v>
      </c>
      <c r="F59" s="121">
        <f t="shared" si="9"/>
        <v>0.04792906678801219</v>
      </c>
      <c r="G59" s="121">
        <f t="shared" si="2"/>
        <v>0</v>
      </c>
      <c r="H59" s="121">
        <f t="shared" si="3"/>
        <v>0</v>
      </c>
      <c r="I59" s="121">
        <f t="shared" si="4"/>
        <v>408.63737454501455</v>
      </c>
      <c r="J59" s="121">
        <f t="shared" si="5"/>
        <v>21579.268917368474</v>
      </c>
      <c r="K59" s="121">
        <f t="shared" si="6"/>
        <v>2715.851621153775</v>
      </c>
      <c r="L59" s="121">
        <f t="shared" si="6"/>
        <v>142114.3667104729</v>
      </c>
      <c r="M59" s="59"/>
      <c r="N59" s="132"/>
      <c r="O59" s="132"/>
      <c r="P59" s="132"/>
      <c r="Q59" s="132"/>
      <c r="R59" s="132"/>
      <c r="S59" s="132"/>
      <c r="T59" s="132"/>
      <c r="U59" s="132"/>
      <c r="V59" s="3"/>
    </row>
    <row r="60" spans="1:22" ht="12.75">
      <c r="A60" s="3"/>
      <c r="B60" s="46"/>
      <c r="C60" s="46" t="s">
        <v>25</v>
      </c>
      <c r="D60" s="2">
        <v>1</v>
      </c>
      <c r="E60" s="121">
        <f aca="true" t="shared" si="10" ref="E60:F62">L28*H60</f>
        <v>0</v>
      </c>
      <c r="F60" s="121">
        <f t="shared" si="10"/>
        <v>0</v>
      </c>
      <c r="G60" s="121">
        <f aca="true" t="shared" si="11" ref="G60:H62">L28*J60</f>
        <v>0</v>
      </c>
      <c r="H60" s="121">
        <f t="shared" si="11"/>
        <v>0</v>
      </c>
      <c r="I60" s="121">
        <f>L28*L60</f>
        <v>0</v>
      </c>
      <c r="J60" s="121">
        <f>M28*V28</f>
        <v>0</v>
      </c>
      <c r="K60" s="121">
        <f aca="true" t="shared" si="12" ref="K60:L62">L28*W28</f>
        <v>0</v>
      </c>
      <c r="L60" s="121">
        <f t="shared" si="12"/>
        <v>0</v>
      </c>
      <c r="M60" s="59"/>
      <c r="N60" s="132"/>
      <c r="O60" s="132"/>
      <c r="P60" s="132"/>
      <c r="Q60" s="132"/>
      <c r="R60" s="132"/>
      <c r="S60" s="132"/>
      <c r="T60" s="132"/>
      <c r="U60" s="132"/>
      <c r="V60" s="3"/>
    </row>
    <row r="61" spans="1:22" ht="12.75">
      <c r="A61" s="3"/>
      <c r="B61" s="46"/>
      <c r="C61" s="46"/>
      <c r="D61" s="2">
        <v>2</v>
      </c>
      <c r="E61" s="121">
        <f t="shared" si="10"/>
        <v>0</v>
      </c>
      <c r="F61" s="121">
        <f t="shared" si="10"/>
        <v>0</v>
      </c>
      <c r="G61" s="121">
        <f t="shared" si="11"/>
        <v>0</v>
      </c>
      <c r="H61" s="121">
        <f t="shared" si="11"/>
        <v>0</v>
      </c>
      <c r="I61" s="121">
        <f>L29*L61</f>
        <v>0</v>
      </c>
      <c r="J61" s="121">
        <f>M29*V29</f>
        <v>0</v>
      </c>
      <c r="K61" s="121">
        <f t="shared" si="12"/>
        <v>0</v>
      </c>
      <c r="L61" s="121">
        <f t="shared" si="12"/>
        <v>0</v>
      </c>
      <c r="M61" s="59"/>
      <c r="N61" s="132"/>
      <c r="O61" s="132"/>
      <c r="P61" s="132"/>
      <c r="Q61" s="132"/>
      <c r="R61" s="132"/>
      <c r="S61" s="132"/>
      <c r="T61" s="132"/>
      <c r="U61" s="132"/>
      <c r="V61" s="3"/>
    </row>
    <row r="62" spans="1:22" ht="12.75">
      <c r="A62" s="3"/>
      <c r="B62" s="43"/>
      <c r="C62" s="43"/>
      <c r="D62" s="67">
        <v>3</v>
      </c>
      <c r="E62" s="121">
        <f t="shared" si="10"/>
        <v>0</v>
      </c>
      <c r="F62" s="121">
        <f t="shared" si="10"/>
        <v>0</v>
      </c>
      <c r="G62" s="121">
        <f t="shared" si="11"/>
        <v>0</v>
      </c>
      <c r="H62" s="121">
        <f t="shared" si="11"/>
        <v>0</v>
      </c>
      <c r="I62" s="121">
        <f>L30*L62</f>
        <v>0</v>
      </c>
      <c r="J62" s="121">
        <f>M30*V30</f>
        <v>0</v>
      </c>
      <c r="K62" s="121">
        <f t="shared" si="12"/>
        <v>0</v>
      </c>
      <c r="L62" s="121">
        <f t="shared" si="12"/>
        <v>0</v>
      </c>
      <c r="M62" s="59"/>
      <c r="N62" s="132"/>
      <c r="O62" s="132"/>
      <c r="P62" s="132"/>
      <c r="Q62" s="132"/>
      <c r="R62" s="132"/>
      <c r="S62" s="132"/>
      <c r="T62" s="132"/>
      <c r="U62" s="132"/>
      <c r="V62" s="3"/>
    </row>
    <row r="63" spans="1:22" ht="12.75">
      <c r="A63" s="3"/>
      <c r="B63" s="39" t="s">
        <v>4</v>
      </c>
      <c r="C63" s="40"/>
      <c r="D63" s="26"/>
      <c r="E63" s="130">
        <f aca="true" t="shared" si="13" ref="E63:L63">SUM(E40:E62)</f>
        <v>1273.5902518398966</v>
      </c>
      <c r="F63" s="130">
        <f t="shared" si="13"/>
        <v>698.0468243252295</v>
      </c>
      <c r="G63" s="130">
        <f t="shared" si="13"/>
        <v>3781.646684046812</v>
      </c>
      <c r="H63" s="130">
        <f t="shared" si="13"/>
        <v>2232.062868370763</v>
      </c>
      <c r="I63" s="130">
        <f t="shared" si="13"/>
        <v>11332.431916612488</v>
      </c>
      <c r="J63" s="130">
        <f t="shared" si="13"/>
        <v>53700.34498888506</v>
      </c>
      <c r="K63" s="130">
        <f t="shared" si="13"/>
        <v>374842.99461216346</v>
      </c>
      <c r="L63" s="130">
        <f t="shared" si="13"/>
        <v>611385.8395198281</v>
      </c>
      <c r="M63" s="59"/>
      <c r="N63" s="132"/>
      <c r="O63" s="132"/>
      <c r="P63" s="132"/>
      <c r="Q63" s="132"/>
      <c r="R63" s="132"/>
      <c r="S63" s="132"/>
      <c r="T63" s="132"/>
      <c r="U63" s="132"/>
      <c r="V63" s="3"/>
    </row>
    <row r="64" spans="1:22" ht="12.75">
      <c r="A64" s="3"/>
      <c r="B64" s="32" t="s">
        <v>64</v>
      </c>
      <c r="C64" s="12" t="s">
        <v>23</v>
      </c>
      <c r="D64" s="42"/>
      <c r="E64" s="133"/>
      <c r="F64" s="8"/>
      <c r="G64" s="133"/>
      <c r="H64" s="8"/>
      <c r="I64" s="133"/>
      <c r="J64" s="8"/>
      <c r="K64" s="133"/>
      <c r="L64" s="8"/>
      <c r="M64" s="59"/>
      <c r="N64" s="132"/>
      <c r="O64" s="132"/>
      <c r="P64" s="132"/>
      <c r="Q64" s="132"/>
      <c r="R64" s="132"/>
      <c r="S64" s="132"/>
      <c r="T64" s="132"/>
      <c r="U64" s="132"/>
      <c r="V64" s="3"/>
    </row>
    <row r="65" spans="1:22" ht="12.75">
      <c r="A65" s="3"/>
      <c r="B65" s="13"/>
      <c r="C65" s="2"/>
      <c r="D65" s="2">
        <v>1</v>
      </c>
      <c r="E65" s="146"/>
      <c r="F65" s="147"/>
      <c r="G65" s="146"/>
      <c r="H65" s="9"/>
      <c r="I65" s="146"/>
      <c r="J65" s="9"/>
      <c r="K65" s="146"/>
      <c r="L65" s="9"/>
      <c r="M65" s="59"/>
      <c r="N65" s="132"/>
      <c r="O65" s="132"/>
      <c r="P65" s="132"/>
      <c r="Q65" s="132"/>
      <c r="R65" s="132"/>
      <c r="S65" s="132"/>
      <c r="T65" s="132"/>
      <c r="U65" s="132"/>
      <c r="V65" s="3"/>
    </row>
    <row r="66" spans="1:22" ht="12.75">
      <c r="A66" s="3"/>
      <c r="B66" s="13"/>
      <c r="C66" s="2"/>
      <c r="D66" s="2">
        <v>2</v>
      </c>
      <c r="E66" s="146"/>
      <c r="F66" s="147"/>
      <c r="G66" s="146"/>
      <c r="H66" s="9"/>
      <c r="I66" s="146"/>
      <c r="J66" s="9"/>
      <c r="K66" s="146"/>
      <c r="L66" s="9"/>
      <c r="M66" s="59"/>
      <c r="N66" s="132"/>
      <c r="O66" s="132"/>
      <c r="P66" s="132"/>
      <c r="Q66" s="132"/>
      <c r="R66" s="132"/>
      <c r="S66" s="132"/>
      <c r="T66" s="132"/>
      <c r="U66" s="132"/>
      <c r="V66" s="3"/>
    </row>
    <row r="67" spans="1:22" ht="12.75">
      <c r="A67" s="3"/>
      <c r="B67" s="14"/>
      <c r="C67" s="67"/>
      <c r="D67" s="67">
        <v>3</v>
      </c>
      <c r="E67" s="146"/>
      <c r="F67" s="147"/>
      <c r="G67" s="146"/>
      <c r="H67" s="9"/>
      <c r="I67" s="146"/>
      <c r="J67" s="9"/>
      <c r="K67" s="146"/>
      <c r="L67" s="9"/>
      <c r="M67" s="59"/>
      <c r="N67" s="132"/>
      <c r="O67" s="132"/>
      <c r="P67" s="132"/>
      <c r="Q67" s="132"/>
      <c r="R67" s="132"/>
      <c r="S67" s="132"/>
      <c r="T67" s="132"/>
      <c r="U67" s="132"/>
      <c r="V67" s="3"/>
    </row>
    <row r="68" spans="1:22" ht="12.75">
      <c r="A68" s="3"/>
      <c r="B68" s="10"/>
      <c r="C68" s="5"/>
      <c r="D68" s="5"/>
      <c r="E68" s="24" t="s">
        <v>68</v>
      </c>
      <c r="F68" s="134">
        <f>SUM(E63:F63)</f>
        <v>1971.637076165126</v>
      </c>
      <c r="G68" s="24" t="s">
        <v>72</v>
      </c>
      <c r="H68" s="134">
        <f>SUM(G63:H63)</f>
        <v>6013.709552417575</v>
      </c>
      <c r="I68" s="24" t="s">
        <v>76</v>
      </c>
      <c r="J68" s="134">
        <f>SUM(I63:J63)</f>
        <v>65032.77690549755</v>
      </c>
      <c r="K68" s="24" t="s">
        <v>81</v>
      </c>
      <c r="L68" s="134">
        <f>SUM(K63:L63)</f>
        <v>986228.8341319915</v>
      </c>
      <c r="M68" s="59"/>
      <c r="N68" s="132"/>
      <c r="O68" s="132"/>
      <c r="P68" s="132"/>
      <c r="Q68" s="132"/>
      <c r="R68" s="132"/>
      <c r="S68" s="132"/>
      <c r="T68" s="132"/>
      <c r="U68" s="132"/>
      <c r="V68" s="3"/>
    </row>
    <row r="69" spans="1:22" ht="12.75">
      <c r="A69" s="3"/>
      <c r="B69" s="10"/>
      <c r="C69" s="5"/>
      <c r="D69" s="5"/>
      <c r="E69" s="132"/>
      <c r="F69" s="132"/>
      <c r="G69" s="132"/>
      <c r="H69" s="132"/>
      <c r="I69" s="132"/>
      <c r="J69" s="132"/>
      <c r="K69" s="132"/>
      <c r="L69" s="132"/>
      <c r="M69" s="59"/>
      <c r="N69" s="132"/>
      <c r="O69" s="132"/>
      <c r="P69" s="132"/>
      <c r="Q69" s="132"/>
      <c r="R69" s="132"/>
      <c r="S69" s="132"/>
      <c r="T69" s="132"/>
      <c r="U69" s="132"/>
      <c r="V69" s="3"/>
    </row>
    <row r="70" spans="1:22" ht="12.75">
      <c r="A70" s="3"/>
      <c r="B70" s="12" t="s">
        <v>1</v>
      </c>
      <c r="C70" s="12" t="s">
        <v>16</v>
      </c>
      <c r="D70" s="133"/>
      <c r="E70" s="32" t="s">
        <v>66</v>
      </c>
      <c r="F70" s="32" t="s">
        <v>67</v>
      </c>
      <c r="G70" s="32" t="s">
        <v>70</v>
      </c>
      <c r="H70" s="32" t="s">
        <v>71</v>
      </c>
      <c r="I70" s="32" t="s">
        <v>74</v>
      </c>
      <c r="J70" s="32" t="s">
        <v>75</v>
      </c>
      <c r="K70" s="32" t="s">
        <v>79</v>
      </c>
      <c r="L70" s="32" t="s">
        <v>80</v>
      </c>
      <c r="M70" s="59"/>
      <c r="N70" s="132"/>
      <c r="O70" s="132"/>
      <c r="P70" s="132"/>
      <c r="Q70" s="132"/>
      <c r="R70" s="132"/>
      <c r="S70" s="132"/>
      <c r="T70" s="132"/>
      <c r="U70" s="132"/>
      <c r="V70" s="3"/>
    </row>
    <row r="71" spans="1:22" ht="12.75">
      <c r="A71" s="3"/>
      <c r="B71" s="2"/>
      <c r="C71" s="67" t="s">
        <v>1</v>
      </c>
      <c r="D71" s="113" t="s">
        <v>53</v>
      </c>
      <c r="E71" s="14" t="s">
        <v>90</v>
      </c>
      <c r="F71" s="14" t="s">
        <v>90</v>
      </c>
      <c r="G71" s="14" t="s">
        <v>90</v>
      </c>
      <c r="H71" s="14" t="s">
        <v>90</v>
      </c>
      <c r="I71" s="14" t="s">
        <v>90</v>
      </c>
      <c r="J71" s="14" t="s">
        <v>90</v>
      </c>
      <c r="K71" s="14" t="s">
        <v>90</v>
      </c>
      <c r="L71" s="14" t="s">
        <v>90</v>
      </c>
      <c r="M71" s="59"/>
      <c r="N71" s="132"/>
      <c r="O71" s="132"/>
      <c r="P71" s="132"/>
      <c r="Q71" s="132"/>
      <c r="R71" s="132"/>
      <c r="S71" s="132"/>
      <c r="T71" s="132"/>
      <c r="U71" s="132"/>
      <c r="V71" s="3"/>
    </row>
    <row r="72" spans="1:22" ht="12.75">
      <c r="A72" s="3"/>
      <c r="B72" s="32" t="s">
        <v>5</v>
      </c>
      <c r="C72" s="12"/>
      <c r="D72" s="42"/>
      <c r="E72" s="119"/>
      <c r="F72" s="119"/>
      <c r="G72" s="119"/>
      <c r="H72" s="119"/>
      <c r="I72" s="119"/>
      <c r="J72" s="119"/>
      <c r="K72" s="119"/>
      <c r="L72" s="119"/>
      <c r="M72" s="59"/>
      <c r="N72" s="132"/>
      <c r="O72" s="132"/>
      <c r="P72" s="132"/>
      <c r="Q72" s="132"/>
      <c r="R72" s="132"/>
      <c r="S72" s="132"/>
      <c r="T72" s="132"/>
      <c r="U72" s="132"/>
      <c r="V72" s="3"/>
    </row>
    <row r="73" spans="1:22" ht="12.75">
      <c r="A73" s="3"/>
      <c r="B73" s="13"/>
      <c r="C73" s="2" t="s">
        <v>17</v>
      </c>
      <c r="D73" s="2">
        <v>1</v>
      </c>
      <c r="E73" s="168">
        <v>0.023390184949145132</v>
      </c>
      <c r="F73" s="168">
        <v>0.013864479886223378</v>
      </c>
      <c r="G73" s="168">
        <v>0.05424880375044616</v>
      </c>
      <c r="H73" s="168">
        <v>0.05011344215551451</v>
      </c>
      <c r="I73" s="168">
        <v>0.013812051326650948</v>
      </c>
      <c r="J73" s="168">
        <v>0.05653241883257171</v>
      </c>
      <c r="K73" s="168">
        <v>1.9086152011905244</v>
      </c>
      <c r="L73" s="168">
        <v>1.9764415601600482</v>
      </c>
      <c r="M73" s="59"/>
      <c r="N73" s="132"/>
      <c r="O73" s="132"/>
      <c r="P73" s="132"/>
      <c r="Q73" s="132"/>
      <c r="R73" s="132"/>
      <c r="S73" s="132"/>
      <c r="T73" s="132"/>
      <c r="U73" s="132"/>
      <c r="V73" s="3"/>
    </row>
    <row r="74" spans="1:22" ht="12.75">
      <c r="A74" s="3"/>
      <c r="B74" s="13"/>
      <c r="C74" s="2"/>
      <c r="D74" s="2">
        <v>2</v>
      </c>
      <c r="E74" s="168">
        <v>0.2118980889382543</v>
      </c>
      <c r="F74" s="168">
        <v>0.12266627440798095</v>
      </c>
      <c r="G74" s="168">
        <v>0.11012762724781841</v>
      </c>
      <c r="H74" s="168">
        <v>0</v>
      </c>
      <c r="I74" s="168">
        <v>0</v>
      </c>
      <c r="J74" s="168">
        <v>0</v>
      </c>
      <c r="K74" s="168">
        <v>0.708858611839669</v>
      </c>
      <c r="L74" s="168">
        <v>5.09140311918885</v>
      </c>
      <c r="M74" s="59"/>
      <c r="N74" s="132"/>
      <c r="O74" s="132"/>
      <c r="P74" s="132"/>
      <c r="Q74" s="132"/>
      <c r="R74" s="132"/>
      <c r="S74" s="132"/>
      <c r="T74" s="132"/>
      <c r="U74" s="132"/>
      <c r="V74" s="3"/>
    </row>
    <row r="75" spans="1:22" ht="12.75">
      <c r="A75" s="3"/>
      <c r="B75" s="13"/>
      <c r="C75" s="67"/>
      <c r="D75" s="67">
        <v>3</v>
      </c>
      <c r="E75" s="168">
        <v>0.11707830226880475</v>
      </c>
      <c r="F75" s="168">
        <v>0.1000773199225525</v>
      </c>
      <c r="G75" s="168">
        <v>0.10579342920217931</v>
      </c>
      <c r="H75" s="168">
        <v>0</v>
      </c>
      <c r="I75" s="168">
        <v>0.01475638567667191</v>
      </c>
      <c r="J75" s="168">
        <v>0</v>
      </c>
      <c r="K75" s="168">
        <v>5.96856237404842</v>
      </c>
      <c r="L75" s="168">
        <v>27.16918118851759</v>
      </c>
      <c r="M75" s="59"/>
      <c r="N75" s="132"/>
      <c r="O75" s="132"/>
      <c r="P75" s="132"/>
      <c r="Q75" s="132"/>
      <c r="R75" s="132"/>
      <c r="S75" s="132"/>
      <c r="T75" s="132"/>
      <c r="U75" s="132"/>
      <c r="V75" s="3"/>
    </row>
    <row r="76" spans="1:22" ht="12.75">
      <c r="A76" s="3"/>
      <c r="B76" s="46"/>
      <c r="C76" s="2" t="s">
        <v>18</v>
      </c>
      <c r="D76" s="2">
        <v>1</v>
      </c>
      <c r="E76" s="168">
        <v>0.021003324464902686</v>
      </c>
      <c r="F76" s="168">
        <v>0.020349717220015776</v>
      </c>
      <c r="G76" s="168">
        <v>0.06472144960757178</v>
      </c>
      <c r="H76" s="168">
        <v>0.15049049440149823</v>
      </c>
      <c r="I76" s="168">
        <v>0.03882305039180251</v>
      </c>
      <c r="J76" s="168">
        <v>0.292534805297704</v>
      </c>
      <c r="K76" s="168">
        <v>6.280858866472176</v>
      </c>
      <c r="L76" s="168">
        <v>10.771844453876463</v>
      </c>
      <c r="M76" s="59"/>
      <c r="N76" s="132"/>
      <c r="O76" s="132"/>
      <c r="P76" s="132"/>
      <c r="Q76" s="132"/>
      <c r="R76" s="132"/>
      <c r="S76" s="132"/>
      <c r="T76" s="132"/>
      <c r="U76" s="132"/>
      <c r="V76" s="3"/>
    </row>
    <row r="77" spans="1:22" ht="12.75">
      <c r="A77" s="3"/>
      <c r="B77" s="46"/>
      <c r="C77" s="2"/>
      <c r="D77" s="2">
        <v>2</v>
      </c>
      <c r="E77" s="168">
        <v>0.059544338756063735</v>
      </c>
      <c r="F77" s="168">
        <v>0.03761320593078677</v>
      </c>
      <c r="G77" s="168">
        <v>0.003963749188273713</v>
      </c>
      <c r="H77" s="168">
        <v>0.01408796436820729</v>
      </c>
      <c r="I77" s="168">
        <v>0.1043787286245411</v>
      </c>
      <c r="J77" s="168">
        <v>0.3311967667408954</v>
      </c>
      <c r="K77" s="168">
        <v>3.471927188992711</v>
      </c>
      <c r="L77" s="168">
        <v>60.5606271075245</v>
      </c>
      <c r="M77" s="59"/>
      <c r="N77" s="132"/>
      <c r="O77" s="132"/>
      <c r="P77" s="132"/>
      <c r="Q77" s="132"/>
      <c r="R77" s="132"/>
      <c r="S77" s="132"/>
      <c r="T77" s="132"/>
      <c r="U77" s="132"/>
      <c r="V77" s="3"/>
    </row>
    <row r="78" spans="1:22" ht="12.75">
      <c r="A78" s="3"/>
      <c r="B78" s="43"/>
      <c r="C78" s="67"/>
      <c r="D78" s="67">
        <v>3</v>
      </c>
      <c r="E78" s="168">
        <v>0.039489802205476376</v>
      </c>
      <c r="F78" s="168">
        <v>0.03569283527181778</v>
      </c>
      <c r="G78" s="168">
        <v>0.07292934358738583</v>
      </c>
      <c r="H78" s="168">
        <v>0.004005684867964615</v>
      </c>
      <c r="I78" s="168">
        <v>0.0009155077025782805</v>
      </c>
      <c r="J78" s="168">
        <v>0.0020028424339823075</v>
      </c>
      <c r="K78" s="168">
        <v>1.0700637129275457</v>
      </c>
      <c r="L78" s="168">
        <v>19.800681126654947</v>
      </c>
      <c r="M78" s="59"/>
      <c r="N78" s="132"/>
      <c r="O78" s="132"/>
      <c r="P78" s="132"/>
      <c r="Q78" s="132"/>
      <c r="R78" s="132"/>
      <c r="S78" s="132"/>
      <c r="T78" s="132"/>
      <c r="U78" s="132"/>
      <c r="V78" s="3"/>
    </row>
    <row r="79" spans="1:22" ht="12.75">
      <c r="A79" s="3"/>
      <c r="B79" s="13" t="s">
        <v>7</v>
      </c>
      <c r="C79" s="2"/>
      <c r="D79" s="2">
        <v>1</v>
      </c>
      <c r="E79" s="168"/>
      <c r="F79" s="168"/>
      <c r="G79" s="168"/>
      <c r="H79" s="168"/>
      <c r="I79" s="168"/>
      <c r="J79" s="168"/>
      <c r="K79" s="168"/>
      <c r="L79" s="168"/>
      <c r="M79" s="59"/>
      <c r="N79" s="132"/>
      <c r="O79" s="132"/>
      <c r="P79" s="132"/>
      <c r="Q79" s="132"/>
      <c r="R79" s="132"/>
      <c r="S79" s="132"/>
      <c r="T79" s="132"/>
      <c r="U79" s="132"/>
      <c r="V79" s="3"/>
    </row>
    <row r="80" spans="1:22" ht="12.75">
      <c r="A80" s="3"/>
      <c r="B80" s="13"/>
      <c r="C80" s="2"/>
      <c r="D80" s="2">
        <v>2</v>
      </c>
      <c r="E80" s="168"/>
      <c r="F80" s="168"/>
      <c r="G80" s="168"/>
      <c r="H80" s="168"/>
      <c r="I80" s="168"/>
      <c r="J80" s="168"/>
      <c r="K80" s="168"/>
      <c r="L80" s="168"/>
      <c r="M80" s="59"/>
      <c r="N80" s="132"/>
      <c r="O80" s="132"/>
      <c r="P80" s="132"/>
      <c r="Q80" s="132"/>
      <c r="R80" s="132"/>
      <c r="S80" s="132"/>
      <c r="T80" s="132"/>
      <c r="U80" s="132"/>
      <c r="V80" s="3"/>
    </row>
    <row r="81" spans="1:22" ht="12.75">
      <c r="A81" s="3"/>
      <c r="B81" s="14"/>
      <c r="C81" s="67"/>
      <c r="D81" s="67">
        <v>3</v>
      </c>
      <c r="E81" s="168"/>
      <c r="F81" s="168"/>
      <c r="G81" s="168"/>
      <c r="H81" s="168"/>
      <c r="I81" s="168"/>
      <c r="J81" s="168"/>
      <c r="K81" s="168"/>
      <c r="L81" s="168"/>
      <c r="M81" s="59"/>
      <c r="N81" s="132"/>
      <c r="O81" s="132"/>
      <c r="P81" s="132"/>
      <c r="Q81" s="132"/>
      <c r="R81" s="132"/>
      <c r="S81" s="132"/>
      <c r="T81" s="132"/>
      <c r="U81" s="132"/>
      <c r="V81" s="3"/>
    </row>
    <row r="82" spans="1:22" ht="12.75">
      <c r="A82" s="3"/>
      <c r="B82" s="13" t="s">
        <v>21</v>
      </c>
      <c r="C82" s="2"/>
      <c r="D82" s="46"/>
      <c r="E82" s="168"/>
      <c r="F82" s="168"/>
      <c r="G82" s="168"/>
      <c r="H82" s="168"/>
      <c r="I82" s="168"/>
      <c r="J82" s="168"/>
      <c r="K82" s="168"/>
      <c r="L82" s="168"/>
      <c r="M82" s="59"/>
      <c r="N82" s="132"/>
      <c r="O82" s="132"/>
      <c r="P82" s="132"/>
      <c r="Q82" s="132"/>
      <c r="R82" s="132"/>
      <c r="S82" s="132"/>
      <c r="T82" s="132"/>
      <c r="U82" s="132"/>
      <c r="V82" s="3"/>
    </row>
    <row r="83" spans="1:22" ht="12.75">
      <c r="A83" s="3"/>
      <c r="B83" s="13"/>
      <c r="C83" s="2" t="s">
        <v>23</v>
      </c>
      <c r="D83" s="2">
        <v>1</v>
      </c>
      <c r="E83" s="168">
        <v>0.04813407818733047</v>
      </c>
      <c r="F83" s="168">
        <v>0.03902729112118366</v>
      </c>
      <c r="G83" s="168">
        <v>5.396898038636E-05</v>
      </c>
      <c r="H83" s="168">
        <v>0.0023200214627489284</v>
      </c>
      <c r="I83" s="168">
        <v>0.010053962200396635</v>
      </c>
      <c r="J83" s="168">
        <v>0.06066907922293124</v>
      </c>
      <c r="K83" s="168">
        <v>0.38250984619309697</v>
      </c>
      <c r="L83" s="168">
        <v>1.519366993656025</v>
      </c>
      <c r="M83" s="59"/>
      <c r="N83" s="132"/>
      <c r="O83" s="132"/>
      <c r="P83" s="132"/>
      <c r="Q83" s="132"/>
      <c r="R83" s="132"/>
      <c r="S83" s="132"/>
      <c r="T83" s="132"/>
      <c r="U83" s="132"/>
      <c r="V83" s="3"/>
    </row>
    <row r="84" spans="1:22" ht="12.75">
      <c r="A84" s="3"/>
      <c r="B84" s="13"/>
      <c r="C84" s="2"/>
      <c r="D84" s="2">
        <v>2</v>
      </c>
      <c r="E84" s="168">
        <v>0.10306958443629481</v>
      </c>
      <c r="F84" s="168">
        <v>0.07454541997037002</v>
      </c>
      <c r="G84" s="168">
        <v>0.00037638464217495043</v>
      </c>
      <c r="H84" s="168">
        <v>0.0007943625670427095</v>
      </c>
      <c r="I84" s="168">
        <v>0.10543851173567974</v>
      </c>
      <c r="J84" s="168">
        <v>0.14194023013781326</v>
      </c>
      <c r="K84" s="168">
        <v>0.5945541180884496</v>
      </c>
      <c r="L84" s="168">
        <v>1.976361965522676</v>
      </c>
      <c r="M84" s="59"/>
      <c r="N84" s="132"/>
      <c r="O84" s="132"/>
      <c r="P84" s="132"/>
      <c r="Q84" s="132"/>
      <c r="R84" s="132"/>
      <c r="S84" s="132"/>
      <c r="T84" s="132"/>
      <c r="U84" s="132"/>
      <c r="V84" s="3"/>
    </row>
    <row r="85" spans="1:22" ht="12.75">
      <c r="A85" s="3"/>
      <c r="B85" s="13"/>
      <c r="C85" s="67"/>
      <c r="D85" s="67">
        <v>3</v>
      </c>
      <c r="E85" s="168">
        <v>0.1472770739693487</v>
      </c>
      <c r="F85" s="168">
        <v>0.09648961267009769</v>
      </c>
      <c r="G85" s="168">
        <v>0.001010956391099972</v>
      </c>
      <c r="H85" s="168">
        <v>0.0008671371101960938</v>
      </c>
      <c r="I85" s="168">
        <v>0.04782855525515704</v>
      </c>
      <c r="J85" s="168">
        <v>0.15014336128356873</v>
      </c>
      <c r="K85" s="168">
        <v>0.8693223664268975</v>
      </c>
      <c r="L85" s="168">
        <v>2.1396263129537605</v>
      </c>
      <c r="M85" s="59"/>
      <c r="N85" s="132"/>
      <c r="O85" s="132"/>
      <c r="P85" s="132"/>
      <c r="Q85" s="132"/>
      <c r="R85" s="132"/>
      <c r="S85" s="132"/>
      <c r="T85" s="132"/>
      <c r="U85" s="132"/>
      <c r="V85" s="3"/>
    </row>
    <row r="86" spans="1:22" ht="12.75">
      <c r="A86" s="3"/>
      <c r="B86" s="46"/>
      <c r="C86" s="46" t="s">
        <v>24</v>
      </c>
      <c r="D86" s="2">
        <v>1</v>
      </c>
      <c r="E86" s="168">
        <v>0</v>
      </c>
      <c r="F86" s="168">
        <v>0.022882063256751302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59"/>
      <c r="N86" s="132"/>
      <c r="O86" s="132"/>
      <c r="P86" s="132"/>
      <c r="Q86" s="132"/>
      <c r="R86" s="132"/>
      <c r="S86" s="132"/>
      <c r="T86" s="132"/>
      <c r="U86" s="132"/>
      <c r="V86" s="3"/>
    </row>
    <row r="87" spans="1:22" ht="12.75">
      <c r="A87" s="3"/>
      <c r="B87" s="46"/>
      <c r="C87" s="46"/>
      <c r="D87" s="2">
        <v>2</v>
      </c>
      <c r="E87" s="168">
        <v>6.400584360477638</v>
      </c>
      <c r="F87" s="168">
        <v>11.760901451271643</v>
      </c>
      <c r="G87" s="168">
        <v>0</v>
      </c>
      <c r="H87" s="168">
        <v>0</v>
      </c>
      <c r="I87" s="168">
        <v>0.7419041775465686</v>
      </c>
      <c r="J87" s="168">
        <v>0.680258804911606</v>
      </c>
      <c r="K87" s="168">
        <v>0.03717916182338123</v>
      </c>
      <c r="L87" s="168">
        <v>0.21142464799117516</v>
      </c>
      <c r="M87" s="59"/>
      <c r="N87" s="132"/>
      <c r="O87" s="132"/>
      <c r="P87" s="132"/>
      <c r="Q87" s="132"/>
      <c r="R87" s="132"/>
      <c r="S87" s="132"/>
      <c r="T87" s="132"/>
      <c r="U87" s="132"/>
      <c r="V87" s="3"/>
    </row>
    <row r="88" spans="1:22" ht="12.75">
      <c r="A88" s="3"/>
      <c r="B88" s="46"/>
      <c r="C88" s="43"/>
      <c r="D88" s="67">
        <v>3</v>
      </c>
      <c r="E88" s="168">
        <v>2.8363340929436</v>
      </c>
      <c r="F88" s="168">
        <v>4.931205789494469</v>
      </c>
      <c r="G88" s="168">
        <v>0</v>
      </c>
      <c r="H88" s="168">
        <v>0</v>
      </c>
      <c r="I88" s="168">
        <v>0.0797491093021355</v>
      </c>
      <c r="J88" s="168">
        <v>0</v>
      </c>
      <c r="K88" s="168">
        <v>0</v>
      </c>
      <c r="L88" s="168">
        <v>0</v>
      </c>
      <c r="M88" s="59"/>
      <c r="N88" s="132"/>
      <c r="O88" s="132"/>
      <c r="P88" s="132"/>
      <c r="Q88" s="132"/>
      <c r="R88" s="132"/>
      <c r="S88" s="132"/>
      <c r="T88" s="132"/>
      <c r="U88" s="132"/>
      <c r="V88" s="3"/>
    </row>
    <row r="89" spans="1:22" ht="12.75">
      <c r="A89" s="3"/>
      <c r="B89" s="46"/>
      <c r="C89" s="46" t="s">
        <v>6</v>
      </c>
      <c r="D89" s="2">
        <v>1</v>
      </c>
      <c r="E89" s="168">
        <v>0.0012931316504004565</v>
      </c>
      <c r="F89" s="168">
        <v>0.00044172214050882</v>
      </c>
      <c r="G89" s="168">
        <v>0</v>
      </c>
      <c r="H89" s="168">
        <v>0</v>
      </c>
      <c r="I89" s="168">
        <v>0.3370253660433255</v>
      </c>
      <c r="J89" s="168">
        <v>7.075877724570702</v>
      </c>
      <c r="K89" s="168">
        <v>7.14084120816299</v>
      </c>
      <c r="L89" s="168">
        <v>26.34671098993985</v>
      </c>
      <c r="M89" s="59"/>
      <c r="N89" s="132"/>
      <c r="O89" s="132"/>
      <c r="P89" s="132"/>
      <c r="Q89" s="132"/>
      <c r="R89" s="132"/>
      <c r="S89" s="132"/>
      <c r="T89" s="132"/>
      <c r="U89" s="132"/>
      <c r="V89" s="3"/>
    </row>
    <row r="90" spans="1:22" ht="12.75">
      <c r="A90" s="3"/>
      <c r="B90" s="46"/>
      <c r="C90" s="46"/>
      <c r="D90" s="2">
        <v>2</v>
      </c>
      <c r="E90" s="168">
        <v>0.011288432883395018</v>
      </c>
      <c r="F90" s="168">
        <v>0.0025477056668590002</v>
      </c>
      <c r="G90" s="168">
        <v>0.00029178226514683654</v>
      </c>
      <c r="H90" s="168">
        <v>0</v>
      </c>
      <c r="I90" s="168">
        <v>1.273105838200003</v>
      </c>
      <c r="J90" s="168">
        <v>9.821206392106802</v>
      </c>
      <c r="K90" s="168">
        <v>15.250497576661488</v>
      </c>
      <c r="L90" s="168">
        <v>61.45649318237008</v>
      </c>
      <c r="M90" s="59"/>
      <c r="N90" s="132"/>
      <c r="O90" s="132"/>
      <c r="P90" s="132"/>
      <c r="Q90" s="132"/>
      <c r="R90" s="132"/>
      <c r="S90" s="132"/>
      <c r="T90" s="132"/>
      <c r="U90" s="132"/>
      <c r="V90" s="3"/>
    </row>
    <row r="91" spans="1:22" ht="12.75">
      <c r="A91" s="3"/>
      <c r="B91" s="46"/>
      <c r="C91" s="43"/>
      <c r="D91" s="67">
        <v>3</v>
      </c>
      <c r="E91" s="168">
        <v>0.01380589715052165</v>
      </c>
      <c r="F91" s="168">
        <v>0.0006448606447066263</v>
      </c>
      <c r="G91" s="168">
        <v>0</v>
      </c>
      <c r="H91" s="168">
        <v>0</v>
      </c>
      <c r="I91" s="168">
        <v>0.2637681301534262</v>
      </c>
      <c r="J91" s="168">
        <v>26.130404739800127</v>
      </c>
      <c r="K91" s="168">
        <v>1.7530337372676381</v>
      </c>
      <c r="L91" s="168">
        <v>172.08673452769992</v>
      </c>
      <c r="M91" s="59"/>
      <c r="N91" s="132"/>
      <c r="O91" s="132"/>
      <c r="P91" s="132"/>
      <c r="Q91" s="132"/>
      <c r="R91" s="132"/>
      <c r="S91" s="132"/>
      <c r="T91" s="132"/>
      <c r="U91" s="132"/>
      <c r="V91" s="3"/>
    </row>
    <row r="92" spans="1:22" ht="12.75">
      <c r="A92" s="3"/>
      <c r="B92" s="46"/>
      <c r="C92" s="46" t="s">
        <v>25</v>
      </c>
      <c r="D92" s="2">
        <v>1</v>
      </c>
      <c r="E92" s="121"/>
      <c r="F92" s="121"/>
      <c r="G92" s="121"/>
      <c r="H92" s="121"/>
      <c r="I92" s="121"/>
      <c r="J92" s="121"/>
      <c r="K92" s="121"/>
      <c r="L92" s="121"/>
      <c r="M92" s="59"/>
      <c r="N92" s="132"/>
      <c r="O92" s="132"/>
      <c r="P92" s="132"/>
      <c r="Q92" s="132"/>
      <c r="R92" s="132"/>
      <c r="S92" s="132"/>
      <c r="T92" s="132"/>
      <c r="U92" s="132"/>
      <c r="V92" s="3"/>
    </row>
    <row r="93" spans="1:22" ht="12.75">
      <c r="A93" s="3"/>
      <c r="B93" s="46"/>
      <c r="C93" s="46"/>
      <c r="D93" s="2">
        <v>2</v>
      </c>
      <c r="E93" s="121"/>
      <c r="F93" s="121"/>
      <c r="G93" s="121"/>
      <c r="H93" s="121"/>
      <c r="I93" s="121"/>
      <c r="J93" s="121"/>
      <c r="K93" s="121"/>
      <c r="L93" s="121"/>
      <c r="M93" s="78"/>
      <c r="N93" s="3"/>
      <c r="O93" s="148"/>
      <c r="P93" s="3"/>
      <c r="Q93" s="3"/>
      <c r="R93" s="3"/>
      <c r="S93" s="3"/>
      <c r="T93" s="3"/>
      <c r="U93" s="3"/>
      <c r="V93" s="3"/>
    </row>
    <row r="94" spans="1:22" ht="12.75">
      <c r="A94" s="3"/>
      <c r="B94" s="43"/>
      <c r="C94" s="43"/>
      <c r="D94" s="67">
        <v>3</v>
      </c>
      <c r="E94" s="131"/>
      <c r="F94" s="131"/>
      <c r="G94" s="131"/>
      <c r="H94" s="131"/>
      <c r="I94" s="131"/>
      <c r="J94" s="131"/>
      <c r="K94" s="131"/>
      <c r="L94" s="131"/>
      <c r="M94" s="37"/>
      <c r="N94" s="3"/>
      <c r="O94" s="149"/>
      <c r="P94" s="3"/>
      <c r="Q94" s="3"/>
      <c r="R94" s="3"/>
      <c r="S94" s="3"/>
      <c r="T94" s="3"/>
      <c r="U94" s="3"/>
      <c r="V94" s="3"/>
    </row>
    <row r="95" spans="1:22" ht="12.75">
      <c r="A95" s="6"/>
      <c r="B95" s="10"/>
      <c r="C95" s="5"/>
      <c r="D95" s="6"/>
      <c r="E95" s="78"/>
      <c r="F95" s="78"/>
      <c r="G95" s="78"/>
      <c r="H95" s="78"/>
      <c r="I95" s="78"/>
      <c r="J95" s="78"/>
      <c r="K95" s="78"/>
      <c r="L95" s="78"/>
      <c r="M95" s="6"/>
      <c r="N95" s="7"/>
      <c r="O95" s="3"/>
      <c r="P95" s="3"/>
      <c r="Q95" s="3"/>
      <c r="R95" s="3"/>
      <c r="S95" s="3"/>
      <c r="T95" s="3"/>
      <c r="U95" s="3"/>
      <c r="V95" s="3"/>
    </row>
    <row r="96" spans="1:22" ht="12.75">
      <c r="A96" s="6"/>
      <c r="B96" s="10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3"/>
      <c r="P96" s="3"/>
      <c r="Q96" s="3"/>
      <c r="R96" s="3"/>
      <c r="S96" s="3"/>
      <c r="T96" s="3"/>
      <c r="U96" s="3"/>
      <c r="V96" s="3"/>
    </row>
    <row r="97" spans="1:22" ht="15.75">
      <c r="A97" s="72" t="s">
        <v>26</v>
      </c>
      <c r="B97" s="72" t="s">
        <v>13</v>
      </c>
      <c r="C97" s="72" t="s">
        <v>49</v>
      </c>
      <c r="D97" s="73"/>
      <c r="E97" s="73"/>
      <c r="F97" s="73"/>
      <c r="G97" s="73"/>
      <c r="H97" s="73"/>
      <c r="I97" s="3"/>
      <c r="J97" s="3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13" ht="18">
      <c r="A98" s="72"/>
      <c r="B98" s="18" t="s">
        <v>84</v>
      </c>
      <c r="C98" s="18"/>
      <c r="D98" s="3"/>
      <c r="E98" s="3"/>
      <c r="F98" s="3"/>
      <c r="G98" s="3"/>
      <c r="H98" s="150">
        <f>H3*0.89</f>
        <v>171770</v>
      </c>
      <c r="I98" s="3"/>
      <c r="J98" s="3"/>
      <c r="K98" s="6"/>
      <c r="L98" s="3"/>
      <c r="M98" s="3"/>
    </row>
    <row r="99" spans="1:13" ht="18">
      <c r="A99" s="73"/>
      <c r="B99" s="18" t="s">
        <v>82</v>
      </c>
      <c r="C99" s="18"/>
      <c r="D99" s="3"/>
      <c r="E99" s="3"/>
      <c r="F99" s="3"/>
      <c r="G99" s="3"/>
      <c r="H99" s="129">
        <f>171770*0.925</f>
        <v>158887.25</v>
      </c>
      <c r="I99" s="3"/>
      <c r="J99" s="3"/>
      <c r="K99" s="6"/>
      <c r="L99" s="3"/>
      <c r="M99" s="3"/>
    </row>
    <row r="100" spans="1:13" ht="12.75">
      <c r="A100" s="3"/>
      <c r="B100" s="4"/>
      <c r="C100" s="4"/>
      <c r="D100" s="4"/>
      <c r="E100" s="6"/>
      <c r="F100" s="4"/>
      <c r="G100" s="4"/>
      <c r="H100" s="4"/>
      <c r="I100" s="4"/>
      <c r="J100" s="4"/>
      <c r="K100" s="6"/>
      <c r="L100" s="3"/>
      <c r="M100" s="3"/>
    </row>
    <row r="101" spans="1:13" ht="12.75">
      <c r="A101" s="3"/>
      <c r="B101" s="12" t="s">
        <v>1</v>
      </c>
      <c r="C101" s="2" t="s">
        <v>16</v>
      </c>
      <c r="D101" s="42"/>
      <c r="E101" s="12" t="s">
        <v>1</v>
      </c>
      <c r="F101" s="1" t="s">
        <v>1</v>
      </c>
      <c r="G101" s="42" t="s">
        <v>20</v>
      </c>
      <c r="H101" s="1" t="s">
        <v>20</v>
      </c>
      <c r="I101" s="42" t="s">
        <v>31</v>
      </c>
      <c r="J101" s="1" t="s">
        <v>44</v>
      </c>
      <c r="K101" s="12" t="s">
        <v>44</v>
      </c>
      <c r="L101" s="32" t="s">
        <v>45</v>
      </c>
      <c r="M101" s="32" t="s">
        <v>45</v>
      </c>
    </row>
    <row r="102" spans="1:13" ht="12.75">
      <c r="A102" s="3"/>
      <c r="B102" s="2"/>
      <c r="C102" s="2" t="s">
        <v>1</v>
      </c>
      <c r="D102" s="67" t="s">
        <v>53</v>
      </c>
      <c r="E102" s="67" t="s">
        <v>22</v>
      </c>
      <c r="F102" s="1" t="s">
        <v>0</v>
      </c>
      <c r="G102" s="43" t="s">
        <v>2</v>
      </c>
      <c r="H102" s="2" t="s">
        <v>0</v>
      </c>
      <c r="I102" s="43" t="s">
        <v>29</v>
      </c>
      <c r="J102" s="1" t="s">
        <v>8</v>
      </c>
      <c r="K102" s="67" t="s">
        <v>9</v>
      </c>
      <c r="L102" s="14" t="s">
        <v>11</v>
      </c>
      <c r="M102" s="23" t="s">
        <v>12</v>
      </c>
    </row>
    <row r="103" spans="1:13" ht="12.75">
      <c r="A103" s="3"/>
      <c r="B103" s="32" t="s">
        <v>5</v>
      </c>
      <c r="C103" s="12"/>
      <c r="D103" s="42"/>
      <c r="E103" s="47">
        <v>0.47</v>
      </c>
      <c r="F103" s="50">
        <f>E103*$H$99</f>
        <v>74677.00749999999</v>
      </c>
      <c r="G103" s="49"/>
      <c r="H103" s="51"/>
      <c r="I103" s="42"/>
      <c r="J103" s="49"/>
      <c r="K103" s="52"/>
      <c r="L103" s="42"/>
      <c r="M103" s="42"/>
    </row>
    <row r="104" spans="1:13" ht="12.75">
      <c r="A104" s="3"/>
      <c r="B104" s="13"/>
      <c r="C104" s="2" t="s">
        <v>17</v>
      </c>
      <c r="D104" s="2">
        <v>1</v>
      </c>
      <c r="E104" s="48"/>
      <c r="F104" s="46"/>
      <c r="G104" s="20">
        <v>0.5</v>
      </c>
      <c r="H104" s="35">
        <f>E103*G104*$H$99</f>
        <v>37338.503749999996</v>
      </c>
      <c r="I104" s="20">
        <v>0.9835640675945257</v>
      </c>
      <c r="J104" s="20">
        <v>0.882629665740094</v>
      </c>
      <c r="K104" s="25">
        <f aca="true" t="shared" si="14" ref="K104:K125">1-J104</f>
        <v>0.11737033425990595</v>
      </c>
      <c r="L104" s="54">
        <f>H104*I104*J104</f>
        <v>32414.407327409514</v>
      </c>
      <c r="M104" s="199">
        <f>H104*I104*K104</f>
        <v>4310.4032988339395</v>
      </c>
    </row>
    <row r="105" spans="1:13" ht="12.75">
      <c r="A105" s="3"/>
      <c r="B105" s="13"/>
      <c r="C105" s="2"/>
      <c r="D105" s="2">
        <v>2</v>
      </c>
      <c r="E105" s="48"/>
      <c r="F105" s="46"/>
      <c r="G105" s="20"/>
      <c r="H105" s="35"/>
      <c r="I105" s="20">
        <v>0.005932812845227976</v>
      </c>
      <c r="J105" s="20">
        <v>0.5388502272124783</v>
      </c>
      <c r="K105" s="25">
        <f t="shared" si="14"/>
        <v>0.4611497727875217</v>
      </c>
      <c r="L105" s="54">
        <f>H104*I105*J105</f>
        <v>119.36737114635336</v>
      </c>
      <c r="M105" s="199">
        <f>H104*I105*K105</f>
        <v>102.15498352323958</v>
      </c>
    </row>
    <row r="106" spans="1:13" ht="12.75">
      <c r="A106" s="3"/>
      <c r="B106" s="13"/>
      <c r="C106" s="67"/>
      <c r="D106" s="67">
        <v>3</v>
      </c>
      <c r="E106" s="76"/>
      <c r="F106" s="43"/>
      <c r="G106" s="21"/>
      <c r="H106" s="70"/>
      <c r="I106" s="21">
        <v>0.01050311956024625</v>
      </c>
      <c r="J106" s="21">
        <v>0.9957451868231112</v>
      </c>
      <c r="K106" s="53">
        <f t="shared" si="14"/>
        <v>0.004254813176888805</v>
      </c>
      <c r="L106" s="55">
        <f>H104*I106*J106</f>
        <v>390.5021557310511</v>
      </c>
      <c r="M106" s="200">
        <f>H104*I106*K106</f>
        <v>1.6686133559017844</v>
      </c>
    </row>
    <row r="107" spans="1:13" ht="12.75">
      <c r="A107" s="3"/>
      <c r="B107" s="46"/>
      <c r="C107" s="2" t="s">
        <v>18</v>
      </c>
      <c r="D107" s="2">
        <v>1</v>
      </c>
      <c r="E107" s="20"/>
      <c r="F107" s="46"/>
      <c r="G107" s="20">
        <v>0.5</v>
      </c>
      <c r="H107" s="35">
        <f>E103*G107*$H$99</f>
        <v>37338.503749999996</v>
      </c>
      <c r="I107" s="20">
        <v>0.880746227824614</v>
      </c>
      <c r="J107" s="20">
        <v>0.4329583939029844</v>
      </c>
      <c r="K107" s="25">
        <f t="shared" si="14"/>
        <v>0.5670416060970156</v>
      </c>
      <c r="L107" s="54">
        <f>H107*I107*J107</f>
        <v>14238.159913522939</v>
      </c>
      <c r="M107" s="199">
        <f>H107*I107*K107</f>
        <v>18647.58641690476</v>
      </c>
    </row>
    <row r="108" spans="1:13" ht="12.75">
      <c r="A108" s="3"/>
      <c r="B108" s="46"/>
      <c r="C108" s="2"/>
      <c r="D108" s="2">
        <v>2</v>
      </c>
      <c r="E108" s="20"/>
      <c r="F108" s="46"/>
      <c r="G108" s="20"/>
      <c r="H108" s="35"/>
      <c r="I108" s="20">
        <v>0.0943105857579603</v>
      </c>
      <c r="J108" s="20">
        <v>0.19680497925382126</v>
      </c>
      <c r="K108" s="25">
        <f t="shared" si="14"/>
        <v>0.8031950207461788</v>
      </c>
      <c r="L108" s="54">
        <f>H107*I108*J108</f>
        <v>693.0322343105677</v>
      </c>
      <c r="M108" s="199">
        <f>H107*I108*K108</f>
        <v>2828.383925677729</v>
      </c>
    </row>
    <row r="109" spans="1:13" ht="12.75">
      <c r="A109" s="3"/>
      <c r="B109" s="43"/>
      <c r="C109" s="67"/>
      <c r="D109" s="67">
        <v>3</v>
      </c>
      <c r="E109" s="21"/>
      <c r="F109" s="43"/>
      <c r="G109" s="21"/>
      <c r="H109" s="70"/>
      <c r="I109" s="21">
        <v>0.024943186417425753</v>
      </c>
      <c r="J109" s="21">
        <v>0.20568192972713428</v>
      </c>
      <c r="K109" s="53">
        <f t="shared" si="14"/>
        <v>0.7943180702728657</v>
      </c>
      <c r="L109" s="55">
        <f>H107*I109*J109</f>
        <v>191.56006750573712</v>
      </c>
      <c r="M109" s="200">
        <f>H107*I109*K109</f>
        <v>739.7811920782633</v>
      </c>
    </row>
    <row r="110" spans="1:13" ht="12.75">
      <c r="A110" s="3"/>
      <c r="B110" s="13" t="s">
        <v>7</v>
      </c>
      <c r="C110" s="2"/>
      <c r="D110" s="2">
        <v>1</v>
      </c>
      <c r="E110" s="48">
        <v>0.02</v>
      </c>
      <c r="F110" s="35">
        <f>E110*$H$99</f>
        <v>3177.745</v>
      </c>
      <c r="G110" s="20">
        <v>1</v>
      </c>
      <c r="H110" s="35">
        <f>E110*G110*$H$99</f>
        <v>3177.745</v>
      </c>
      <c r="I110" s="20">
        <v>0.3333</v>
      </c>
      <c r="J110" s="20">
        <v>1</v>
      </c>
      <c r="K110" s="25">
        <f t="shared" si="14"/>
        <v>0</v>
      </c>
      <c r="L110" s="54">
        <f>H110*I110*J110</f>
        <v>1059.1424084999999</v>
      </c>
      <c r="M110" s="199">
        <f>H110*I110*K110</f>
        <v>0</v>
      </c>
    </row>
    <row r="111" spans="1:13" ht="12.75">
      <c r="A111" s="3"/>
      <c r="B111" s="13"/>
      <c r="C111" s="2"/>
      <c r="D111" s="2">
        <v>2</v>
      </c>
      <c r="E111" s="48"/>
      <c r="F111" s="35"/>
      <c r="G111" s="20"/>
      <c r="H111" s="35"/>
      <c r="I111" s="20">
        <v>0.3333</v>
      </c>
      <c r="J111" s="20">
        <v>1</v>
      </c>
      <c r="K111" s="25">
        <f t="shared" si="14"/>
        <v>0</v>
      </c>
      <c r="L111" s="54">
        <f>H110*I111*J111</f>
        <v>1059.1424084999999</v>
      </c>
      <c r="M111" s="199">
        <f>H110*I111*K111</f>
        <v>0</v>
      </c>
    </row>
    <row r="112" spans="1:13" ht="12.75">
      <c r="A112" s="3"/>
      <c r="B112" s="14"/>
      <c r="C112" s="67"/>
      <c r="D112" s="67">
        <v>3</v>
      </c>
      <c r="E112" s="76"/>
      <c r="F112" s="70"/>
      <c r="G112" s="21"/>
      <c r="H112" s="70"/>
      <c r="I112" s="21">
        <v>0.3333</v>
      </c>
      <c r="J112" s="21">
        <v>1</v>
      </c>
      <c r="K112" s="53">
        <f t="shared" si="14"/>
        <v>0</v>
      </c>
      <c r="L112" s="55">
        <f>H110*I112*J112</f>
        <v>1059.1424084999999</v>
      </c>
      <c r="M112" s="200">
        <f>H110*I112*K112</f>
        <v>0</v>
      </c>
    </row>
    <row r="113" spans="1:22" ht="12.75">
      <c r="A113" s="3"/>
      <c r="B113" s="13" t="s">
        <v>21</v>
      </c>
      <c r="C113" s="2"/>
      <c r="D113" s="46"/>
      <c r="E113" s="48">
        <v>0.51</v>
      </c>
      <c r="F113" s="35">
        <f>E113*$H$99</f>
        <v>81032.4975</v>
      </c>
      <c r="G113" s="20"/>
      <c r="H113" s="20"/>
      <c r="I113" s="46"/>
      <c r="J113" s="20"/>
      <c r="K113" s="25"/>
      <c r="L113" s="46"/>
      <c r="M113" s="195"/>
      <c r="N113" s="3"/>
      <c r="V113" s="3"/>
    </row>
    <row r="114" spans="1:22" ht="12.75">
      <c r="A114" s="3"/>
      <c r="B114" s="13"/>
      <c r="C114" s="2" t="s">
        <v>23</v>
      </c>
      <c r="D114" s="2">
        <v>1</v>
      </c>
      <c r="E114" s="48"/>
      <c r="F114" s="46"/>
      <c r="G114" s="20">
        <v>0.8</v>
      </c>
      <c r="H114" s="35">
        <f>E113*G114*$H$99</f>
        <v>64825.99800000001</v>
      </c>
      <c r="I114" s="20">
        <v>0.6020306705979371</v>
      </c>
      <c r="J114" s="20">
        <v>0.22048270011775148</v>
      </c>
      <c r="K114" s="25">
        <f t="shared" si="14"/>
        <v>0.7795172998822485</v>
      </c>
      <c r="L114" s="54">
        <f>H114*I114*J114</f>
        <v>8604.831043470562</v>
      </c>
      <c r="M114" s="199">
        <f>H114*I114*K114</f>
        <v>30422.408004649973</v>
      </c>
      <c r="N114" s="3"/>
      <c r="V114" s="3"/>
    </row>
    <row r="115" spans="1:22" ht="12.75">
      <c r="A115" s="3"/>
      <c r="B115" s="13"/>
      <c r="C115" s="2"/>
      <c r="D115" s="2">
        <v>2</v>
      </c>
      <c r="E115" s="48"/>
      <c r="F115" s="46"/>
      <c r="G115" s="20"/>
      <c r="H115" s="35"/>
      <c r="I115" s="20">
        <v>0.060011636209196466</v>
      </c>
      <c r="J115" s="20">
        <v>0.23698305889332746</v>
      </c>
      <c r="K115" s="25">
        <f t="shared" si="14"/>
        <v>0.7630169411066725</v>
      </c>
      <c r="L115" s="54">
        <f>H114*I115*J115</f>
        <v>921.938561275159</v>
      </c>
      <c r="M115" s="199">
        <f>H114*I115*K115</f>
        <v>2968.375647598939</v>
      </c>
      <c r="N115" s="3"/>
      <c r="V115" s="3"/>
    </row>
    <row r="116" spans="1:22" ht="12.75">
      <c r="A116" s="3"/>
      <c r="B116" s="13"/>
      <c r="C116" s="67"/>
      <c r="D116" s="67">
        <v>3</v>
      </c>
      <c r="E116" s="76"/>
      <c r="F116" s="43"/>
      <c r="G116" s="21"/>
      <c r="H116" s="70"/>
      <c r="I116" s="21">
        <v>0.33795769319286634</v>
      </c>
      <c r="J116" s="21">
        <v>0.18956449886310775</v>
      </c>
      <c r="K116" s="53">
        <f t="shared" si="14"/>
        <v>0.8104355011368922</v>
      </c>
      <c r="L116" s="55">
        <f>H114*I116*J116</f>
        <v>4153.063348577901</v>
      </c>
      <c r="M116" s="200">
        <f>H114*I116*K116</f>
        <v>17755.38139442747</v>
      </c>
      <c r="N116" s="3"/>
      <c r="V116" s="3"/>
    </row>
    <row r="117" spans="1:22" ht="12.75">
      <c r="A117" s="3"/>
      <c r="B117" s="46"/>
      <c r="C117" s="46" t="s">
        <v>24</v>
      </c>
      <c r="D117" s="2">
        <v>1</v>
      </c>
      <c r="E117" s="46"/>
      <c r="F117" s="46"/>
      <c r="G117" s="20">
        <v>0.003</v>
      </c>
      <c r="H117" s="35">
        <f>E113*G117*$H$99</f>
        <v>243.09749250000002</v>
      </c>
      <c r="I117" s="20">
        <v>0.3749402796195608</v>
      </c>
      <c r="J117" s="20">
        <v>0</v>
      </c>
      <c r="K117" s="25">
        <f t="shared" si="14"/>
        <v>1</v>
      </c>
      <c r="L117" s="54">
        <f>H117*I117*J117</f>
        <v>0</v>
      </c>
      <c r="M117" s="199">
        <f>H117*I117*K117</f>
        <v>91.14704181276409</v>
      </c>
      <c r="N117" s="3"/>
      <c r="V117" s="3"/>
    </row>
    <row r="118" spans="1:22" ht="12.75">
      <c r="A118" s="3"/>
      <c r="B118" s="46"/>
      <c r="C118" s="46"/>
      <c r="D118" s="2">
        <v>2</v>
      </c>
      <c r="E118" s="46"/>
      <c r="F118" s="46"/>
      <c r="G118" s="20"/>
      <c r="H118" s="35"/>
      <c r="I118" s="20">
        <v>0.41402168500422226</v>
      </c>
      <c r="J118" s="20">
        <v>0.4326348925194218</v>
      </c>
      <c r="K118" s="25">
        <f t="shared" si="14"/>
        <v>0.5673651074805782</v>
      </c>
      <c r="L118" s="54">
        <f>H117*I118*J118</f>
        <v>43.54367808652989</v>
      </c>
      <c r="M118" s="199">
        <f>H117*I118*K118</f>
        <v>57.1039553786214</v>
      </c>
      <c r="N118" s="3"/>
      <c r="V118" s="3"/>
    </row>
    <row r="119" spans="1:22" ht="12.75">
      <c r="A119" s="3"/>
      <c r="B119" s="46"/>
      <c r="C119" s="43"/>
      <c r="D119" s="67">
        <v>3</v>
      </c>
      <c r="E119" s="43"/>
      <c r="F119" s="43"/>
      <c r="G119" s="21"/>
      <c r="H119" s="70"/>
      <c r="I119" s="21">
        <v>0.21103803537621701</v>
      </c>
      <c r="J119" s="21">
        <v>0.17665193616249814</v>
      </c>
      <c r="K119" s="53">
        <f t="shared" si="14"/>
        <v>0.8233480638375019</v>
      </c>
      <c r="L119" s="55">
        <f>H117*I119*J119</f>
        <v>9.062741992872008</v>
      </c>
      <c r="M119" s="200">
        <f>H117*I119*K119</f>
        <v>42.24007522921265</v>
      </c>
      <c r="N119" s="3"/>
      <c r="V119" s="3"/>
    </row>
    <row r="120" spans="1:22" ht="12.75">
      <c r="A120" s="3"/>
      <c r="B120" s="46"/>
      <c r="C120" s="46" t="s">
        <v>6</v>
      </c>
      <c r="D120" s="2">
        <v>1</v>
      </c>
      <c r="E120" s="46"/>
      <c r="F120" s="46"/>
      <c r="G120" s="20">
        <v>0.183</v>
      </c>
      <c r="H120" s="35">
        <f>E113*G120*$H$99</f>
        <v>14828.9470425</v>
      </c>
      <c r="I120" s="20">
        <v>0.4609799041020719</v>
      </c>
      <c r="J120" s="20">
        <v>0.8935579513277574</v>
      </c>
      <c r="K120" s="25">
        <f t="shared" si="14"/>
        <v>0.1064420486722426</v>
      </c>
      <c r="L120" s="54">
        <f>H120*I120*J120</f>
        <v>6108.225070607386</v>
      </c>
      <c r="M120" s="199">
        <f>H120*I120*K120</f>
        <v>727.6215149789659</v>
      </c>
      <c r="N120" s="3"/>
      <c r="V120" s="3"/>
    </row>
    <row r="121" spans="1:22" ht="12.75">
      <c r="A121" s="3"/>
      <c r="B121" s="46"/>
      <c r="C121" s="46"/>
      <c r="D121" s="2">
        <v>2</v>
      </c>
      <c r="E121" s="46"/>
      <c r="F121" s="46"/>
      <c r="G121" s="20"/>
      <c r="H121" s="35"/>
      <c r="I121" s="20">
        <v>0.3947478675202173</v>
      </c>
      <c r="J121" s="20">
        <v>0.703704709522916</v>
      </c>
      <c r="K121" s="25">
        <f t="shared" si="14"/>
        <v>0.29629529047708403</v>
      </c>
      <c r="L121" s="54">
        <f>H120*I121*J121</f>
        <v>4119.272896253379</v>
      </c>
      <c r="M121" s="199">
        <f>H120*I121*K121</f>
        <v>1734.4223263437293</v>
      </c>
      <c r="N121" s="3"/>
      <c r="V121" s="3"/>
    </row>
    <row r="122" spans="1:22" ht="12.75">
      <c r="A122" s="3"/>
      <c r="B122" s="46"/>
      <c r="C122" s="43"/>
      <c r="D122" s="67">
        <v>3</v>
      </c>
      <c r="E122" s="43"/>
      <c r="F122" s="43"/>
      <c r="G122" s="21"/>
      <c r="H122" s="70"/>
      <c r="I122" s="21">
        <v>0.1442722283777108</v>
      </c>
      <c r="J122" s="21">
        <v>0.6054409149367475</v>
      </c>
      <c r="K122" s="53">
        <f t="shared" si="14"/>
        <v>0.39455908506325255</v>
      </c>
      <c r="L122" s="55">
        <f>H120*I122*J122</f>
        <v>1295.2834624850723</v>
      </c>
      <c r="M122" s="200">
        <f>H120*I122*K122</f>
        <v>844.1217718314672</v>
      </c>
      <c r="N122" s="3"/>
      <c r="V122" s="3"/>
    </row>
    <row r="123" spans="1:22" ht="12.75">
      <c r="A123" s="3"/>
      <c r="B123" s="46"/>
      <c r="C123" s="46" t="s">
        <v>25</v>
      </c>
      <c r="D123" s="2">
        <v>1</v>
      </c>
      <c r="E123" s="46"/>
      <c r="F123" s="46"/>
      <c r="G123" s="20">
        <v>0.014</v>
      </c>
      <c r="H123" s="35">
        <f>E113*G123*$H$99</f>
        <v>1134.4549650000001</v>
      </c>
      <c r="I123" s="20">
        <v>0.3333</v>
      </c>
      <c r="J123" s="20">
        <v>1</v>
      </c>
      <c r="K123" s="25">
        <f t="shared" si="14"/>
        <v>0</v>
      </c>
      <c r="L123" s="54">
        <f>H123*I123*J123</f>
        <v>378.1138398345</v>
      </c>
      <c r="M123" s="199">
        <f>H123*I123*K123</f>
        <v>0</v>
      </c>
      <c r="N123" s="3"/>
      <c r="V123" s="3"/>
    </row>
    <row r="124" spans="1:22" ht="12.75">
      <c r="A124" s="3"/>
      <c r="B124" s="46"/>
      <c r="C124" s="46"/>
      <c r="D124" s="2">
        <v>2</v>
      </c>
      <c r="E124" s="46"/>
      <c r="F124" s="46"/>
      <c r="G124" s="20"/>
      <c r="H124" s="35"/>
      <c r="I124" s="20">
        <v>0.3333</v>
      </c>
      <c r="J124" s="20">
        <v>1</v>
      </c>
      <c r="K124" s="25">
        <f t="shared" si="14"/>
        <v>0</v>
      </c>
      <c r="L124" s="54">
        <f>H123*I124*J124</f>
        <v>378.1138398345</v>
      </c>
      <c r="M124" s="199">
        <f>H123*I124*K124</f>
        <v>0</v>
      </c>
      <c r="N124" s="3"/>
      <c r="V124" s="3"/>
    </row>
    <row r="125" spans="1:22" ht="12.75">
      <c r="A125" s="3"/>
      <c r="B125" s="46"/>
      <c r="C125" s="46"/>
      <c r="D125" s="2">
        <v>3</v>
      </c>
      <c r="E125" s="46"/>
      <c r="F125" s="46"/>
      <c r="G125" s="20"/>
      <c r="H125" s="35"/>
      <c r="I125" s="20">
        <v>0.3333</v>
      </c>
      <c r="J125" s="20">
        <v>1</v>
      </c>
      <c r="K125" s="25">
        <f t="shared" si="14"/>
        <v>0</v>
      </c>
      <c r="L125" s="54">
        <f>H123*I125*J125</f>
        <v>378.1138398345</v>
      </c>
      <c r="M125" s="199">
        <f>H123*I125*K125</f>
        <v>0</v>
      </c>
      <c r="N125" s="3"/>
      <c r="V125" s="3"/>
    </row>
    <row r="126" spans="1:22" ht="12.75">
      <c r="A126" s="3"/>
      <c r="B126" s="39" t="s">
        <v>4</v>
      </c>
      <c r="C126" s="40"/>
      <c r="D126" s="26"/>
      <c r="E126" s="26"/>
      <c r="F126" s="41">
        <f>SUM(F103:F125)</f>
        <v>158887.25</v>
      </c>
      <c r="G126" s="38"/>
      <c r="H126" s="41">
        <f>SUM(H103:H125)</f>
        <v>158887.25</v>
      </c>
      <c r="I126" s="26"/>
      <c r="J126" s="38"/>
      <c r="K126" s="26"/>
      <c r="L126" s="44">
        <f>SUM(L103:L125)</f>
        <v>77614.01861737853</v>
      </c>
      <c r="M126" s="45">
        <f>SUM(M103:M125)</f>
        <v>81272.80016262498</v>
      </c>
      <c r="N126" s="3"/>
      <c r="V126" s="3"/>
    </row>
    <row r="127" spans="1:22" ht="12.75">
      <c r="A127" s="3"/>
      <c r="B127" s="32" t="s">
        <v>64</v>
      </c>
      <c r="C127" s="12" t="s">
        <v>23</v>
      </c>
      <c r="D127" s="42"/>
      <c r="E127" s="49">
        <v>0.075</v>
      </c>
      <c r="F127" s="119">
        <f>E127*H98</f>
        <v>12882.75</v>
      </c>
      <c r="G127" s="120"/>
      <c r="H127" s="8"/>
      <c r="I127" s="42"/>
      <c r="J127" s="49"/>
      <c r="K127" s="42"/>
      <c r="L127" s="122"/>
      <c r="M127" s="143"/>
      <c r="N127" s="3"/>
      <c r="V127" s="3"/>
    </row>
    <row r="128" spans="1:22" ht="12.75">
      <c r="A128" s="3"/>
      <c r="B128" s="13"/>
      <c r="C128" s="2"/>
      <c r="D128" s="2">
        <v>1</v>
      </c>
      <c r="E128" s="46"/>
      <c r="F128" s="35"/>
      <c r="G128" s="20"/>
      <c r="H128" s="126">
        <f>F127</f>
        <v>12882.75</v>
      </c>
      <c r="I128" s="20">
        <v>0.07672169841985017</v>
      </c>
      <c r="J128" s="20">
        <v>0.26756679150645474</v>
      </c>
      <c r="K128" s="25">
        <f>1-J128</f>
        <v>0.7324332084935452</v>
      </c>
      <c r="L128" s="54">
        <f>H128*I128*J128</f>
        <v>264.45939395579603</v>
      </c>
      <c r="M128" s="193">
        <f>H128*I128*K128</f>
        <v>723.9270663625288</v>
      </c>
      <c r="N128" s="3"/>
      <c r="V128" s="3"/>
    </row>
    <row r="129" spans="1:22" ht="12.75">
      <c r="A129" s="3"/>
      <c r="B129" s="13"/>
      <c r="C129" s="2"/>
      <c r="D129" s="2">
        <v>2</v>
      </c>
      <c r="E129" s="46"/>
      <c r="F129" s="35"/>
      <c r="G129" s="20"/>
      <c r="H129" s="125"/>
      <c r="I129" s="20">
        <v>0.3875865620162459</v>
      </c>
      <c r="J129" s="20">
        <v>0.2021619381212794</v>
      </c>
      <c r="K129" s="25">
        <f>1-J129</f>
        <v>0.7978380618787206</v>
      </c>
      <c r="L129" s="54">
        <f>H128*I129*J129</f>
        <v>1009.4311042416034</v>
      </c>
      <c r="M129" s="193">
        <f>H128*I129*K129</f>
        <v>3983.7496775731884</v>
      </c>
      <c r="N129" s="3"/>
      <c r="V129" s="3"/>
    </row>
    <row r="130" spans="1:22" ht="12.75">
      <c r="A130" s="3"/>
      <c r="B130" s="14"/>
      <c r="C130" s="67"/>
      <c r="D130" s="67">
        <v>3</v>
      </c>
      <c r="E130" s="43"/>
      <c r="F130" s="70"/>
      <c r="G130" s="21"/>
      <c r="H130" s="124"/>
      <c r="I130" s="21">
        <v>0.535691739563904</v>
      </c>
      <c r="J130" s="21">
        <v>0.21320528558552565</v>
      </c>
      <c r="K130" s="53">
        <f>1-J130</f>
        <v>0.7867947144144743</v>
      </c>
      <c r="L130" s="55">
        <f>H128*I130*J130</f>
        <v>1471.3686407689147</v>
      </c>
      <c r="M130" s="194">
        <f>H128*I130*K130</f>
        <v>5429.81411709797</v>
      </c>
      <c r="N130" s="3"/>
      <c r="V130" s="3"/>
    </row>
    <row r="131" spans="1:22" ht="12.75">
      <c r="A131" s="3"/>
      <c r="B131" s="10"/>
      <c r="C131" s="5"/>
      <c r="D131" s="5"/>
      <c r="E131" s="6"/>
      <c r="F131" s="36"/>
      <c r="G131" s="34"/>
      <c r="H131" s="36"/>
      <c r="I131" s="34"/>
      <c r="J131" s="34"/>
      <c r="K131" s="58" t="s">
        <v>65</v>
      </c>
      <c r="L131" s="59">
        <f>SUM(L126:L130)</f>
        <v>80359.27775634485</v>
      </c>
      <c r="M131" s="59">
        <f>SUM(M126:M130)</f>
        <v>91410.29102365866</v>
      </c>
      <c r="N131" s="3"/>
      <c r="V131" s="3"/>
    </row>
    <row r="132" spans="1:22" ht="12.75">
      <c r="A132" s="3"/>
      <c r="B132" s="10"/>
      <c r="C132" s="5"/>
      <c r="D132" s="5"/>
      <c r="E132" s="6"/>
      <c r="F132" s="36"/>
      <c r="G132" s="34"/>
      <c r="H132" s="36"/>
      <c r="I132" s="34"/>
      <c r="J132" s="34"/>
      <c r="K132" s="58"/>
      <c r="L132" s="59"/>
      <c r="M132" s="59"/>
      <c r="N132" s="132"/>
      <c r="V132" s="3"/>
    </row>
    <row r="133" spans="1:22" ht="12.75">
      <c r="A133" s="3"/>
      <c r="B133" s="12" t="s">
        <v>1</v>
      </c>
      <c r="C133" s="2" t="s">
        <v>16</v>
      </c>
      <c r="D133" s="42"/>
      <c r="E133" s="32" t="s">
        <v>45</v>
      </c>
      <c r="F133" s="32" t="s">
        <v>45</v>
      </c>
      <c r="G133" s="32" t="s">
        <v>45</v>
      </c>
      <c r="H133" s="32" t="s">
        <v>45</v>
      </c>
      <c r="I133" s="32" t="s">
        <v>45</v>
      </c>
      <c r="J133" s="32" t="s">
        <v>45</v>
      </c>
      <c r="K133" s="32" t="s">
        <v>45</v>
      </c>
      <c r="L133" s="32" t="s">
        <v>45</v>
      </c>
      <c r="M133" s="59"/>
      <c r="N133" s="132"/>
      <c r="O133" s="132"/>
      <c r="P133" s="132"/>
      <c r="Q133" s="132"/>
      <c r="R133" s="132"/>
      <c r="S133" s="132"/>
      <c r="T133" s="132"/>
      <c r="U133" s="132"/>
      <c r="V133" s="3"/>
    </row>
    <row r="134" spans="1:22" ht="12.75">
      <c r="A134" s="3"/>
      <c r="B134" s="2"/>
      <c r="C134" s="2" t="s">
        <v>1</v>
      </c>
      <c r="D134" s="67" t="s">
        <v>53</v>
      </c>
      <c r="E134" s="14" t="s">
        <v>66</v>
      </c>
      <c r="F134" s="14" t="s">
        <v>67</v>
      </c>
      <c r="G134" s="14" t="s">
        <v>70</v>
      </c>
      <c r="H134" s="14" t="s">
        <v>71</v>
      </c>
      <c r="I134" s="14" t="s">
        <v>74</v>
      </c>
      <c r="J134" s="14" t="s">
        <v>75</v>
      </c>
      <c r="K134" s="14" t="s">
        <v>79</v>
      </c>
      <c r="L134" s="14" t="s">
        <v>80</v>
      </c>
      <c r="M134" s="59"/>
      <c r="N134" s="132"/>
      <c r="O134" s="132"/>
      <c r="P134" s="132"/>
      <c r="Q134" s="132"/>
      <c r="R134" s="132"/>
      <c r="S134" s="132"/>
      <c r="T134" s="132"/>
      <c r="U134" s="132"/>
      <c r="V134" s="3"/>
    </row>
    <row r="135" spans="1:22" ht="12.75">
      <c r="A135" s="3"/>
      <c r="B135" s="32" t="s">
        <v>5</v>
      </c>
      <c r="C135" s="12"/>
      <c r="D135" s="42"/>
      <c r="E135" s="121"/>
      <c r="F135" s="121"/>
      <c r="G135" s="121"/>
      <c r="H135" s="121"/>
      <c r="I135" s="121"/>
      <c r="J135" s="121"/>
      <c r="K135" s="121"/>
      <c r="L135" s="121"/>
      <c r="M135" s="59"/>
      <c r="N135" s="132"/>
      <c r="O135" s="132"/>
      <c r="P135" s="132"/>
      <c r="Q135" s="132"/>
      <c r="R135" s="132"/>
      <c r="S135" s="132"/>
      <c r="T135" s="132"/>
      <c r="U135" s="132"/>
      <c r="V135" s="3"/>
    </row>
    <row r="136" spans="1:22" ht="12.75">
      <c r="A136" s="3"/>
      <c r="B136" s="13"/>
      <c r="C136" s="2" t="s">
        <v>17</v>
      </c>
      <c r="D136" s="2">
        <v>1</v>
      </c>
      <c r="E136" s="121">
        <f aca="true" t="shared" si="15" ref="E136:F141">L104*E168*0.66</f>
        <v>604.43372992865</v>
      </c>
      <c r="F136" s="121">
        <f t="shared" si="15"/>
        <v>47.82953953971679</v>
      </c>
      <c r="G136" s="121">
        <f aca="true" t="shared" si="16" ref="G136:G154">L104*G168</f>
        <v>2028.1535324711745</v>
      </c>
      <c r="H136" s="121">
        <f aca="true" t="shared" si="17" ref="H136:H154">M104*H168</f>
        <v>251.75672642648627</v>
      </c>
      <c r="I136" s="121">
        <f aca="true" t="shared" si="18" ref="I136:I154">L104*I168</f>
        <v>258.80929739846977</v>
      </c>
      <c r="J136" s="121">
        <f aca="true" t="shared" si="19" ref="J136:J154">M104*J168</f>
        <v>228.3547672519644</v>
      </c>
      <c r="K136" s="121">
        <f aca="true" t="shared" si="20" ref="K136:L154">L104*K168</f>
        <v>75162.70195197115</v>
      </c>
      <c r="L136" s="121">
        <f t="shared" si="20"/>
        <v>10380.338240016015</v>
      </c>
      <c r="M136" s="59"/>
      <c r="N136" s="132"/>
      <c r="O136" s="132"/>
      <c r="P136" s="132"/>
      <c r="Q136" s="132"/>
      <c r="R136" s="132"/>
      <c r="S136" s="132"/>
      <c r="T136" s="132"/>
      <c r="U136" s="132"/>
      <c r="V136" s="3"/>
    </row>
    <row r="137" spans="1:22" ht="12.75">
      <c r="A137" s="3"/>
      <c r="B137" s="13"/>
      <c r="C137" s="2"/>
      <c r="D137" s="2">
        <v>2</v>
      </c>
      <c r="E137" s="121">
        <f t="shared" si="15"/>
        <v>16.693853766147093</v>
      </c>
      <c r="F137" s="121">
        <f t="shared" si="15"/>
        <v>8.270441019062956</v>
      </c>
      <c r="G137" s="121">
        <f t="shared" si="16"/>
        <v>13.145645355157598</v>
      </c>
      <c r="H137" s="121">
        <f t="shared" si="17"/>
        <v>0</v>
      </c>
      <c r="I137" s="121">
        <f t="shared" si="18"/>
        <v>0</v>
      </c>
      <c r="J137" s="121">
        <f t="shared" si="19"/>
        <v>0</v>
      </c>
      <c r="K137" s="121">
        <f t="shared" si="20"/>
        <v>84.61458900975461</v>
      </c>
      <c r="L137" s="121">
        <f t="shared" si="20"/>
        <v>520.1122017509075</v>
      </c>
      <c r="M137" s="59"/>
      <c r="N137" s="132"/>
      <c r="O137" s="132"/>
      <c r="P137" s="132"/>
      <c r="Q137" s="132"/>
      <c r="R137" s="132"/>
      <c r="S137" s="132"/>
      <c r="T137" s="132"/>
      <c r="U137" s="132"/>
      <c r="V137" s="3"/>
    </row>
    <row r="138" spans="1:22" ht="12.75">
      <c r="A138" s="3"/>
      <c r="B138" s="13"/>
      <c r="C138" s="67"/>
      <c r="D138" s="67">
        <v>3</v>
      </c>
      <c r="E138" s="121">
        <f t="shared" si="15"/>
        <v>30.174757420697915</v>
      </c>
      <c r="F138" s="121">
        <f t="shared" si="15"/>
        <v>0.11021363274611372</v>
      </c>
      <c r="G138" s="121">
        <f t="shared" si="16"/>
        <v>41.312562165631356</v>
      </c>
      <c r="H138" s="121">
        <f t="shared" si="17"/>
        <v>0</v>
      </c>
      <c r="I138" s="121">
        <f t="shared" si="18"/>
        <v>5.762400417539186</v>
      </c>
      <c r="J138" s="121">
        <f t="shared" si="19"/>
        <v>0</v>
      </c>
      <c r="K138" s="121">
        <f t="shared" si="20"/>
        <v>2330.7364736811483</v>
      </c>
      <c r="L138" s="121">
        <f t="shared" si="20"/>
        <v>45.33485860007597</v>
      </c>
      <c r="M138" s="59"/>
      <c r="N138" s="132"/>
      <c r="O138" s="132"/>
      <c r="P138" s="132"/>
      <c r="Q138" s="132"/>
      <c r="R138" s="132"/>
      <c r="S138" s="132"/>
      <c r="T138" s="132"/>
      <c r="U138" s="132"/>
      <c r="V138" s="3"/>
    </row>
    <row r="139" spans="1:22" ht="12.75">
      <c r="A139" s="3"/>
      <c r="B139" s="46"/>
      <c r="C139" s="2" t="s">
        <v>18</v>
      </c>
      <c r="D139" s="2">
        <v>1</v>
      </c>
      <c r="E139" s="121">
        <f t="shared" si="15"/>
        <v>591.0494046067801</v>
      </c>
      <c r="F139" s="121">
        <f t="shared" si="15"/>
        <v>316.4262849404104</v>
      </c>
      <c r="G139" s="121">
        <f t="shared" si="16"/>
        <v>800.3743838079515</v>
      </c>
      <c r="H139" s="121">
        <f t="shared" si="17"/>
        <v>3622.8696917763777</v>
      </c>
      <c r="I139" s="121">
        <f t="shared" si="18"/>
        <v>926.8221415065057</v>
      </c>
      <c r="J139" s="121">
        <f t="shared" si="19"/>
        <v>6878.5333297824345</v>
      </c>
      <c r="K139" s="121">
        <f t="shared" si="20"/>
        <v>316819.62152461975</v>
      </c>
      <c r="L139" s="121">
        <f t="shared" si="20"/>
        <v>267191.21379496425</v>
      </c>
      <c r="M139" s="59"/>
      <c r="N139" s="132"/>
      <c r="O139" s="132"/>
      <c r="P139" s="132"/>
      <c r="Q139" s="132"/>
      <c r="R139" s="132"/>
      <c r="S139" s="132"/>
      <c r="T139" s="132"/>
      <c r="U139" s="132"/>
      <c r="V139" s="3"/>
    </row>
    <row r="140" spans="1:22" ht="12.75">
      <c r="A140" s="3"/>
      <c r="B140" s="46"/>
      <c r="C140" s="2"/>
      <c r="D140" s="2">
        <v>2</v>
      </c>
      <c r="E140" s="121">
        <f t="shared" si="15"/>
        <v>51.101828841325485</v>
      </c>
      <c r="F140" s="121">
        <f t="shared" si="15"/>
        <v>69.01504050523897</v>
      </c>
      <c r="G140" s="121">
        <f t="shared" si="16"/>
        <v>2.006151954601844</v>
      </c>
      <c r="H140" s="121">
        <f t="shared" si="17"/>
        <v>43.613743493044076</v>
      </c>
      <c r="I140" s="121">
        <f t="shared" si="18"/>
        <v>154.47370050434196</v>
      </c>
      <c r="J140" s="121">
        <f t="shared" si="19"/>
        <v>1023.3180505228546</v>
      </c>
      <c r="K140" s="121">
        <f t="shared" si="20"/>
        <v>5269.6797082699395</v>
      </c>
      <c r="L140" s="121">
        <f t="shared" si="20"/>
        <v>187472.51283671634</v>
      </c>
      <c r="M140" s="59"/>
      <c r="N140" s="132"/>
      <c r="O140" s="132"/>
      <c r="P140" s="132"/>
      <c r="Q140" s="132"/>
      <c r="R140" s="132"/>
      <c r="S140" s="132"/>
      <c r="T140" s="132"/>
      <c r="U140" s="132"/>
      <c r="V140" s="3"/>
    </row>
    <row r="141" spans="1:22" ht="12.75">
      <c r="A141" s="3"/>
      <c r="B141" s="43"/>
      <c r="C141" s="67"/>
      <c r="D141" s="67">
        <v>3</v>
      </c>
      <c r="E141" s="121">
        <f t="shared" si="15"/>
        <v>22.577823103303015</v>
      </c>
      <c r="F141" s="121">
        <f t="shared" si="15"/>
        <v>9.662224041723395</v>
      </c>
      <c r="G141" s="121">
        <f t="shared" si="16"/>
        <v>8.024607818407375</v>
      </c>
      <c r="H141" s="121">
        <f t="shared" si="17"/>
        <v>0</v>
      </c>
      <c r="I141" s="121">
        <f t="shared" si="18"/>
        <v>0</v>
      </c>
      <c r="J141" s="121">
        <f t="shared" si="19"/>
        <v>0</v>
      </c>
      <c r="K141" s="121">
        <f t="shared" si="20"/>
        <v>2170.2953075273663</v>
      </c>
      <c r="L141" s="121">
        <f t="shared" si="20"/>
        <v>19833.40000726066</v>
      </c>
      <c r="M141" s="59"/>
      <c r="N141" s="132"/>
      <c r="O141" s="132"/>
      <c r="P141" s="132"/>
      <c r="Q141" s="132"/>
      <c r="R141" s="132"/>
      <c r="S141" s="132"/>
      <c r="T141" s="132"/>
      <c r="U141" s="132"/>
      <c r="V141" s="3"/>
    </row>
    <row r="142" spans="1:22" ht="12.75">
      <c r="A142" s="3"/>
      <c r="B142" s="13" t="s">
        <v>7</v>
      </c>
      <c r="C142" s="2"/>
      <c r="D142" s="2">
        <v>1</v>
      </c>
      <c r="E142" s="121">
        <f aca="true" t="shared" si="21" ref="E142:F145">L110*E174</f>
        <v>0</v>
      </c>
      <c r="F142" s="121">
        <f t="shared" si="21"/>
        <v>0</v>
      </c>
      <c r="G142" s="121">
        <f t="shared" si="16"/>
        <v>0</v>
      </c>
      <c r="H142" s="121">
        <f t="shared" si="17"/>
        <v>0</v>
      </c>
      <c r="I142" s="121">
        <f t="shared" si="18"/>
        <v>0</v>
      </c>
      <c r="J142" s="121">
        <f t="shared" si="19"/>
        <v>0</v>
      </c>
      <c r="K142" s="121">
        <f t="shared" si="20"/>
        <v>0</v>
      </c>
      <c r="L142" s="121">
        <f t="shared" si="20"/>
        <v>0</v>
      </c>
      <c r="M142" s="59"/>
      <c r="N142" s="132"/>
      <c r="O142" s="132"/>
      <c r="P142" s="132"/>
      <c r="Q142" s="132"/>
      <c r="R142" s="132"/>
      <c r="S142" s="132"/>
      <c r="T142" s="132"/>
      <c r="U142" s="132"/>
      <c r="V142" s="3"/>
    </row>
    <row r="143" spans="1:22" ht="12.75">
      <c r="A143" s="3"/>
      <c r="B143" s="13"/>
      <c r="C143" s="2"/>
      <c r="D143" s="2">
        <v>2</v>
      </c>
      <c r="E143" s="121">
        <f t="shared" si="21"/>
        <v>0</v>
      </c>
      <c r="F143" s="121">
        <f t="shared" si="21"/>
        <v>0</v>
      </c>
      <c r="G143" s="121">
        <f t="shared" si="16"/>
        <v>0</v>
      </c>
      <c r="H143" s="121">
        <f t="shared" si="17"/>
        <v>0</v>
      </c>
      <c r="I143" s="121">
        <f t="shared" si="18"/>
        <v>0</v>
      </c>
      <c r="J143" s="121">
        <f t="shared" si="19"/>
        <v>0</v>
      </c>
      <c r="K143" s="121">
        <f t="shared" si="20"/>
        <v>0</v>
      </c>
      <c r="L143" s="121">
        <f t="shared" si="20"/>
        <v>0</v>
      </c>
      <c r="M143" s="59"/>
      <c r="N143" s="132"/>
      <c r="O143" s="132"/>
      <c r="P143" s="132"/>
      <c r="Q143" s="132"/>
      <c r="R143" s="132"/>
      <c r="S143" s="132"/>
      <c r="T143" s="132"/>
      <c r="U143" s="132"/>
      <c r="V143" s="3"/>
    </row>
    <row r="144" spans="1:22" ht="12.75">
      <c r="A144" s="3"/>
      <c r="B144" s="14"/>
      <c r="C144" s="67"/>
      <c r="D144" s="67">
        <v>3</v>
      </c>
      <c r="E144" s="121">
        <f t="shared" si="21"/>
        <v>0</v>
      </c>
      <c r="F144" s="121">
        <f t="shared" si="21"/>
        <v>0</v>
      </c>
      <c r="G144" s="121">
        <f t="shared" si="16"/>
        <v>0</v>
      </c>
      <c r="H144" s="121">
        <f t="shared" si="17"/>
        <v>0</v>
      </c>
      <c r="I144" s="121">
        <f t="shared" si="18"/>
        <v>0</v>
      </c>
      <c r="J144" s="121">
        <f t="shared" si="19"/>
        <v>0</v>
      </c>
      <c r="K144" s="121">
        <f t="shared" si="20"/>
        <v>0</v>
      </c>
      <c r="L144" s="121">
        <f t="shared" si="20"/>
        <v>0</v>
      </c>
      <c r="M144" s="59"/>
      <c r="N144" s="132"/>
      <c r="O144" s="132"/>
      <c r="P144" s="132"/>
      <c r="Q144" s="132"/>
      <c r="R144" s="132"/>
      <c r="S144" s="132"/>
      <c r="T144" s="132"/>
      <c r="U144" s="132"/>
      <c r="V144" s="3"/>
    </row>
    <row r="145" spans="1:22" ht="12.75">
      <c r="A145" s="3"/>
      <c r="B145" s="13" t="s">
        <v>21</v>
      </c>
      <c r="C145" s="2"/>
      <c r="D145" s="46"/>
      <c r="E145" s="121">
        <f t="shared" si="21"/>
        <v>0</v>
      </c>
      <c r="F145" s="121">
        <f t="shared" si="21"/>
        <v>0</v>
      </c>
      <c r="G145" s="121">
        <f t="shared" si="16"/>
        <v>0</v>
      </c>
      <c r="H145" s="121">
        <f t="shared" si="17"/>
        <v>0</v>
      </c>
      <c r="I145" s="121">
        <f t="shared" si="18"/>
        <v>0</v>
      </c>
      <c r="J145" s="121">
        <f t="shared" si="19"/>
        <v>0</v>
      </c>
      <c r="K145" s="121">
        <f t="shared" si="20"/>
        <v>0</v>
      </c>
      <c r="L145" s="121">
        <f t="shared" si="20"/>
        <v>0</v>
      </c>
      <c r="M145" s="59"/>
      <c r="N145" s="132"/>
      <c r="O145" s="132"/>
      <c r="P145" s="132"/>
      <c r="Q145" s="132"/>
      <c r="R145" s="132"/>
      <c r="S145" s="132"/>
      <c r="T145" s="132"/>
      <c r="U145" s="132"/>
      <c r="V145" s="3"/>
    </row>
    <row r="146" spans="1:22" ht="12.75">
      <c r="A146" s="3"/>
      <c r="B146" s="13"/>
      <c r="C146" s="2" t="s">
        <v>23</v>
      </c>
      <c r="D146" s="2">
        <v>1</v>
      </c>
      <c r="E146" s="121">
        <f aca="true" t="shared" si="22" ref="E146:F151">L114*E178*0.11</f>
        <v>46.0154289144713</v>
      </c>
      <c r="F146" s="121">
        <f t="shared" si="22"/>
        <v>129.06989569028488</v>
      </c>
      <c r="G146" s="121">
        <f t="shared" si="16"/>
        <v>0.6351934337724355</v>
      </c>
      <c r="H146" s="121">
        <f t="shared" si="17"/>
        <v>72.5663494501643</v>
      </c>
      <c r="I146" s="121">
        <f t="shared" si="18"/>
        <v>113.75362894530328</v>
      </c>
      <c r="J146" s="121">
        <f t="shared" si="19"/>
        <v>1891.1817262740194</v>
      </c>
      <c r="K146" s="121">
        <f t="shared" si="20"/>
        <v>4501.217261978309</v>
      </c>
      <c r="L146" s="121">
        <f t="shared" si="20"/>
        <v>47521.896453984686</v>
      </c>
      <c r="M146" s="59"/>
      <c r="N146" s="132"/>
      <c r="O146" s="132"/>
      <c r="P146" s="132"/>
      <c r="Q146" s="132"/>
      <c r="R146" s="132"/>
      <c r="S146" s="132"/>
      <c r="T146" s="132"/>
      <c r="U146" s="132"/>
      <c r="V146" s="3"/>
    </row>
    <row r="147" spans="1:22" ht="12.75">
      <c r="A147" s="3"/>
      <c r="B147" s="13"/>
      <c r="C147" s="2"/>
      <c r="D147" s="2">
        <v>2</v>
      </c>
      <c r="E147" s="121">
        <f t="shared" si="22"/>
        <v>11.342414691063222</v>
      </c>
      <c r="F147" s="121">
        <f t="shared" si="22"/>
        <v>22.928776886197753</v>
      </c>
      <c r="G147" s="121">
        <f t="shared" si="16"/>
        <v>0.514326667022215</v>
      </c>
      <c r="H147" s="121">
        <f t="shared" si="17"/>
        <v>2.3633310349670777</v>
      </c>
      <c r="I147" s="121">
        <f t="shared" si="18"/>
        <v>108.14746827476117</v>
      </c>
      <c r="J147" s="121">
        <f t="shared" si="19"/>
        <v>421.2618282578804</v>
      </c>
      <c r="K147" s="121">
        <f t="shared" si="20"/>
        <v>812.4535479283069</v>
      </c>
      <c r="L147" s="121">
        <f t="shared" si="20"/>
        <v>5879.931612131398</v>
      </c>
      <c r="M147" s="59"/>
      <c r="N147" s="132"/>
      <c r="O147" s="132"/>
      <c r="P147" s="132"/>
      <c r="Q147" s="132"/>
      <c r="R147" s="132"/>
      <c r="S147" s="132"/>
      <c r="T147" s="132"/>
      <c r="U147" s="132"/>
      <c r="V147" s="3"/>
    </row>
    <row r="148" spans="1:22" ht="12.75">
      <c r="A148" s="3"/>
      <c r="B148" s="13"/>
      <c r="C148" s="67"/>
      <c r="D148" s="67">
        <v>3</v>
      </c>
      <c r="E148" s="121">
        <f t="shared" si="22"/>
        <v>72.83227112390648</v>
      </c>
      <c r="F148" s="121">
        <f t="shared" si="22"/>
        <v>186.7554992362278</v>
      </c>
      <c r="G148" s="121">
        <f t="shared" si="16"/>
        <v>5.11497870353593</v>
      </c>
      <c r="H148" s="121">
        <f t="shared" si="17"/>
        <v>15.445229810677121</v>
      </c>
      <c r="I148" s="121">
        <f t="shared" si="18"/>
        <v>228.87536682488573</v>
      </c>
      <c r="J148" s="121">
        <f t="shared" si="19"/>
        <v>2674.316082548726</v>
      </c>
      <c r="K148" s="121">
        <f t="shared" si="20"/>
        <v>4397.86074660686</v>
      </c>
      <c r="L148" s="121">
        <f t="shared" si="20"/>
        <v>38109.29155634454</v>
      </c>
      <c r="M148" s="59"/>
      <c r="N148" s="132"/>
      <c r="O148" s="132"/>
      <c r="P148" s="132"/>
      <c r="Q148" s="132"/>
      <c r="R148" s="132"/>
      <c r="S148" s="132"/>
      <c r="T148" s="132"/>
      <c r="U148" s="132"/>
      <c r="V148" s="3"/>
    </row>
    <row r="149" spans="1:22" ht="12.75">
      <c r="A149" s="3"/>
      <c r="B149" s="46"/>
      <c r="C149" s="46" t="s">
        <v>24</v>
      </c>
      <c r="D149" s="2">
        <v>1</v>
      </c>
      <c r="E149" s="121">
        <f t="shared" si="22"/>
        <v>0</v>
      </c>
      <c r="F149" s="121">
        <f t="shared" si="22"/>
        <v>0.2294195614067966</v>
      </c>
      <c r="G149" s="121">
        <f t="shared" si="16"/>
        <v>0</v>
      </c>
      <c r="H149" s="121">
        <f t="shared" si="17"/>
        <v>0</v>
      </c>
      <c r="I149" s="121">
        <f t="shared" si="18"/>
        <v>0</v>
      </c>
      <c r="J149" s="121">
        <f t="shared" si="19"/>
        <v>0</v>
      </c>
      <c r="K149" s="121">
        <f t="shared" si="20"/>
        <v>0</v>
      </c>
      <c r="L149" s="121">
        <f t="shared" si="20"/>
        <v>0</v>
      </c>
      <c r="M149" s="59"/>
      <c r="N149" s="132"/>
      <c r="O149" s="132"/>
      <c r="P149" s="132"/>
      <c r="Q149" s="132"/>
      <c r="R149" s="132"/>
      <c r="S149" s="132"/>
      <c r="T149" s="132"/>
      <c r="U149" s="132"/>
      <c r="V149" s="3"/>
    </row>
    <row r="150" spans="1:22" ht="12.75">
      <c r="A150" s="3"/>
      <c r="B150" s="46"/>
      <c r="C150" s="46"/>
      <c r="D150" s="2">
        <v>2</v>
      </c>
      <c r="E150" s="121">
        <f t="shared" si="22"/>
        <v>49.85190507011095</v>
      </c>
      <c r="F150" s="121">
        <f t="shared" si="22"/>
        <v>69.83045971491718</v>
      </c>
      <c r="G150" s="121">
        <f t="shared" si="16"/>
        <v>0</v>
      </c>
      <c r="H150" s="121">
        <f t="shared" si="17"/>
        <v>0</v>
      </c>
      <c r="I150" s="121">
        <f t="shared" si="18"/>
        <v>35.40945057541315</v>
      </c>
      <c r="J150" s="121">
        <f t="shared" si="19"/>
        <v>15.737533589072514</v>
      </c>
      <c r="K150" s="121">
        <f t="shared" si="20"/>
        <v>0</v>
      </c>
      <c r="L150" s="121">
        <f t="shared" si="20"/>
        <v>12.590026871258011</v>
      </c>
      <c r="M150" s="59"/>
      <c r="N150" s="132"/>
      <c r="O150" s="132"/>
      <c r="P150" s="132"/>
      <c r="Q150" s="132"/>
      <c r="R150" s="132"/>
      <c r="S150" s="132"/>
      <c r="T150" s="132"/>
      <c r="U150" s="132"/>
      <c r="V150" s="3"/>
    </row>
    <row r="151" spans="1:22" ht="12.75">
      <c r="A151" s="3"/>
      <c r="B151" s="46"/>
      <c r="C151" s="43"/>
      <c r="D151" s="67">
        <v>3</v>
      </c>
      <c r="E151" s="121">
        <f t="shared" si="22"/>
        <v>10.777415207798578</v>
      </c>
      <c r="F151" s="121">
        <f t="shared" si="22"/>
        <v>22.912395387087287</v>
      </c>
      <c r="G151" s="121">
        <f t="shared" si="16"/>
        <v>0</v>
      </c>
      <c r="H151" s="121">
        <f t="shared" si="17"/>
        <v>0</v>
      </c>
      <c r="I151" s="121">
        <f t="shared" si="18"/>
        <v>0</v>
      </c>
      <c r="J151" s="121">
        <f t="shared" si="19"/>
        <v>0</v>
      </c>
      <c r="K151" s="121">
        <f t="shared" si="20"/>
        <v>0</v>
      </c>
      <c r="L151" s="121">
        <f t="shared" si="20"/>
        <v>0</v>
      </c>
      <c r="M151" s="59"/>
      <c r="N151" s="132"/>
      <c r="O151" s="132"/>
      <c r="P151" s="132"/>
      <c r="Q151" s="132"/>
      <c r="R151" s="132"/>
      <c r="S151" s="132"/>
      <c r="T151" s="132"/>
      <c r="U151" s="132"/>
      <c r="V151" s="3"/>
    </row>
    <row r="152" spans="1:22" ht="12.75">
      <c r="A152" s="3"/>
      <c r="B152" s="46"/>
      <c r="C152" s="46" t="s">
        <v>6</v>
      </c>
      <c r="D152" s="2">
        <v>1</v>
      </c>
      <c r="E152" s="121">
        <f aca="true" t="shared" si="23" ref="E152:F154">L120*E184*0.09</f>
        <v>0.5967876833081419</v>
      </c>
      <c r="F152" s="121">
        <f t="shared" si="23"/>
        <v>0.01719060971753534</v>
      </c>
      <c r="G152" s="121">
        <f t="shared" si="16"/>
        <v>0</v>
      </c>
      <c r="H152" s="121">
        <f t="shared" si="17"/>
        <v>0</v>
      </c>
      <c r="I152" s="121">
        <f t="shared" si="18"/>
        <v>2305.9722800032564</v>
      </c>
      <c r="J152" s="121">
        <f t="shared" si="19"/>
        <v>5807.786108694785</v>
      </c>
      <c r="K152" s="121">
        <f t="shared" si="20"/>
        <v>48437.012833932175</v>
      </c>
      <c r="L152" s="121">
        <f t="shared" si="20"/>
        <v>21373.21954031633</v>
      </c>
      <c r="M152" s="59"/>
      <c r="N152" s="132"/>
      <c r="O152" s="132"/>
      <c r="P152" s="132"/>
      <c r="Q152" s="132"/>
      <c r="R152" s="132"/>
      <c r="S152" s="132"/>
      <c r="T152" s="132"/>
      <c r="U152" s="132"/>
      <c r="V152" s="3"/>
    </row>
    <row r="153" spans="1:22" ht="12.75">
      <c r="A153" s="3"/>
      <c r="B153" s="46"/>
      <c r="C153" s="46"/>
      <c r="D153" s="2">
        <v>2</v>
      </c>
      <c r="E153" s="121">
        <f t="shared" si="23"/>
        <v>4.733928296317529</v>
      </c>
      <c r="F153" s="121">
        <f t="shared" si="23"/>
        <v>0.25172598917670513</v>
      </c>
      <c r="G153" s="121">
        <f t="shared" si="16"/>
        <v>1.5306869787176574</v>
      </c>
      <c r="H153" s="121">
        <f t="shared" si="17"/>
        <v>0</v>
      </c>
      <c r="I153" s="121">
        <f t="shared" si="18"/>
        <v>5170.063646186547</v>
      </c>
      <c r="J153" s="121">
        <f t="shared" si="19"/>
        <v>17264.8097688288</v>
      </c>
      <c r="K153" s="121">
        <f t="shared" si="20"/>
        <v>79767.06034028094</v>
      </c>
      <c r="L153" s="121">
        <f t="shared" si="20"/>
        <v>108265.56653904886</v>
      </c>
      <c r="M153" s="59"/>
      <c r="N153" s="132"/>
      <c r="O153" s="132"/>
      <c r="P153" s="132"/>
      <c r="Q153" s="132"/>
      <c r="R153" s="132"/>
      <c r="S153" s="132"/>
      <c r="T153" s="132"/>
      <c r="U153" s="132"/>
      <c r="V153" s="3"/>
    </row>
    <row r="154" spans="1:22" ht="12.75">
      <c r="A154" s="3"/>
      <c r="B154" s="46"/>
      <c r="C154" s="43"/>
      <c r="D154" s="67">
        <v>3</v>
      </c>
      <c r="E154" s="121">
        <f t="shared" si="23"/>
        <v>1.8002688141728496</v>
      </c>
      <c r="F154" s="121">
        <f t="shared" si="23"/>
        <v>0.04674947636050527</v>
      </c>
      <c r="G154" s="121">
        <f t="shared" si="16"/>
        <v>0</v>
      </c>
      <c r="H154" s="121">
        <f t="shared" si="17"/>
        <v>0</v>
      </c>
      <c r="I154" s="121">
        <f t="shared" si="18"/>
        <v>57.14054491553014</v>
      </c>
      <c r="J154" s="121">
        <f t="shared" si="19"/>
        <v>22177.96291250737</v>
      </c>
      <c r="K154" s="121">
        <f t="shared" si="20"/>
        <v>2700.9201342519873</v>
      </c>
      <c r="L154" s="121">
        <f t="shared" si="20"/>
        <v>146057.17952300736</v>
      </c>
      <c r="M154" s="59"/>
      <c r="N154" s="132"/>
      <c r="O154" s="132"/>
      <c r="P154" s="132"/>
      <c r="Q154" s="132"/>
      <c r="R154" s="132"/>
      <c r="S154" s="132"/>
      <c r="T154" s="132"/>
      <c r="U154" s="132"/>
      <c r="V154" s="3"/>
    </row>
    <row r="155" spans="1:22" ht="12.75">
      <c r="A155" s="3"/>
      <c r="B155" s="46"/>
      <c r="C155" s="46" t="s">
        <v>25</v>
      </c>
      <c r="D155" s="2">
        <v>1</v>
      </c>
      <c r="E155" s="121">
        <f aca="true" t="shared" si="24" ref="E155:F157">L123*H155</f>
        <v>0</v>
      </c>
      <c r="F155" s="121">
        <f t="shared" si="24"/>
        <v>0</v>
      </c>
      <c r="G155" s="121">
        <f aca="true" t="shared" si="25" ref="G155:H157">L123*J155</f>
        <v>0</v>
      </c>
      <c r="H155" s="121">
        <f t="shared" si="25"/>
        <v>0</v>
      </c>
      <c r="I155" s="121">
        <f>L123*L155</f>
        <v>0</v>
      </c>
      <c r="J155" s="121">
        <f>M123*V123</f>
        <v>0</v>
      </c>
      <c r="K155" s="121">
        <f aca="true" t="shared" si="26" ref="K155:L157">L123*W123</f>
        <v>0</v>
      </c>
      <c r="L155" s="121">
        <f t="shared" si="26"/>
        <v>0</v>
      </c>
      <c r="M155" s="59"/>
      <c r="N155" s="132"/>
      <c r="O155" s="132"/>
      <c r="P155" s="132"/>
      <c r="Q155" s="132"/>
      <c r="R155" s="132"/>
      <c r="S155" s="132"/>
      <c r="T155" s="132"/>
      <c r="U155" s="132"/>
      <c r="V155" s="3"/>
    </row>
    <row r="156" spans="1:22" ht="12.75">
      <c r="A156" s="3"/>
      <c r="B156" s="46"/>
      <c r="C156" s="46"/>
      <c r="D156" s="2">
        <v>2</v>
      </c>
      <c r="E156" s="121">
        <f t="shared" si="24"/>
        <v>0</v>
      </c>
      <c r="F156" s="121">
        <f t="shared" si="24"/>
        <v>0</v>
      </c>
      <c r="G156" s="121">
        <f t="shared" si="25"/>
        <v>0</v>
      </c>
      <c r="H156" s="121">
        <f t="shared" si="25"/>
        <v>0</v>
      </c>
      <c r="I156" s="121">
        <f>L124*L156</f>
        <v>0</v>
      </c>
      <c r="J156" s="121">
        <f>M124*V124</f>
        <v>0</v>
      </c>
      <c r="K156" s="121">
        <f t="shared" si="26"/>
        <v>0</v>
      </c>
      <c r="L156" s="121">
        <f t="shared" si="26"/>
        <v>0</v>
      </c>
      <c r="M156" s="59"/>
      <c r="N156" s="132"/>
      <c r="O156" s="132"/>
      <c r="P156" s="132"/>
      <c r="Q156" s="132"/>
      <c r="R156" s="132"/>
      <c r="S156" s="132"/>
      <c r="T156" s="132"/>
      <c r="U156" s="132"/>
      <c r="V156" s="3"/>
    </row>
    <row r="157" spans="1:22" ht="12.75">
      <c r="A157" s="3"/>
      <c r="B157" s="46"/>
      <c r="C157" s="46"/>
      <c r="D157" s="2">
        <v>3</v>
      </c>
      <c r="E157" s="121">
        <f t="shared" si="24"/>
        <v>0</v>
      </c>
      <c r="F157" s="121">
        <f t="shared" si="24"/>
        <v>0</v>
      </c>
      <c r="G157" s="121">
        <f t="shared" si="25"/>
        <v>0</v>
      </c>
      <c r="H157" s="121">
        <f t="shared" si="25"/>
        <v>0</v>
      </c>
      <c r="I157" s="121">
        <f>L125*L157</f>
        <v>0</v>
      </c>
      <c r="J157" s="121">
        <f>M125*V125</f>
        <v>0</v>
      </c>
      <c r="K157" s="121">
        <f t="shared" si="26"/>
        <v>0</v>
      </c>
      <c r="L157" s="121">
        <f t="shared" si="26"/>
        <v>0</v>
      </c>
      <c r="M157" s="59"/>
      <c r="N157" s="132"/>
      <c r="O157" s="132"/>
      <c r="P157" s="132"/>
      <c r="Q157" s="132"/>
      <c r="R157" s="132"/>
      <c r="S157" s="132"/>
      <c r="T157" s="132"/>
      <c r="U157" s="132"/>
      <c r="V157" s="3"/>
    </row>
    <row r="158" spans="1:22" ht="12.75">
      <c r="A158" s="3"/>
      <c r="B158" s="39" t="s">
        <v>4</v>
      </c>
      <c r="C158" s="40"/>
      <c r="D158" s="26"/>
      <c r="E158" s="130">
        <f aca="true" t="shared" si="27" ref="E158:L158">SUM(E135:E157)</f>
        <v>1513.9818174680527</v>
      </c>
      <c r="F158" s="130">
        <f t="shared" si="27"/>
        <v>883.3558562302752</v>
      </c>
      <c r="G158" s="130">
        <f t="shared" si="27"/>
        <v>2900.8120693559727</v>
      </c>
      <c r="H158" s="130">
        <f t="shared" si="27"/>
        <v>4008.6150719917164</v>
      </c>
      <c r="I158" s="130">
        <f t="shared" si="27"/>
        <v>9365.229925552552</v>
      </c>
      <c r="J158" s="130">
        <f t="shared" si="27"/>
        <v>58383.262108257906</v>
      </c>
      <c r="K158" s="130">
        <f t="shared" si="27"/>
        <v>542454.1744200576</v>
      </c>
      <c r="L158" s="130">
        <f t="shared" si="27"/>
        <v>852662.5871910128</v>
      </c>
      <c r="M158" s="59"/>
      <c r="N158" s="132"/>
      <c r="O158" s="132"/>
      <c r="P158" s="132"/>
      <c r="Q158" s="132"/>
      <c r="R158" s="132"/>
      <c r="S158" s="132"/>
      <c r="T158" s="132"/>
      <c r="U158" s="132"/>
      <c r="V158" s="3"/>
    </row>
    <row r="159" spans="1:22" ht="12.75">
      <c r="A159" s="3"/>
      <c r="B159" s="32" t="s">
        <v>64</v>
      </c>
      <c r="C159" s="12" t="s">
        <v>23</v>
      </c>
      <c r="D159" s="42"/>
      <c r="E159" s="133"/>
      <c r="F159" s="8"/>
      <c r="G159" s="133"/>
      <c r="H159" s="8"/>
      <c r="I159" s="133"/>
      <c r="J159" s="8"/>
      <c r="K159" s="133"/>
      <c r="L159" s="8"/>
      <c r="M159" s="59"/>
      <c r="N159" s="132"/>
      <c r="O159" s="132"/>
      <c r="P159" s="132"/>
      <c r="Q159" s="132"/>
      <c r="R159" s="132"/>
      <c r="S159" s="132"/>
      <c r="T159" s="132"/>
      <c r="U159" s="132"/>
      <c r="V159" s="3"/>
    </row>
    <row r="160" spans="1:22" ht="12.75">
      <c r="A160" s="3"/>
      <c r="B160" s="13"/>
      <c r="C160" s="2"/>
      <c r="D160" s="2">
        <v>1</v>
      </c>
      <c r="E160" s="146"/>
      <c r="F160" s="147"/>
      <c r="G160" s="146"/>
      <c r="H160" s="9"/>
      <c r="I160" s="146"/>
      <c r="J160" s="9"/>
      <c r="K160" s="146"/>
      <c r="L160" s="9"/>
      <c r="M160" s="59"/>
      <c r="N160" s="132"/>
      <c r="O160" s="132"/>
      <c r="P160" s="132"/>
      <c r="Q160" s="132"/>
      <c r="R160" s="132"/>
      <c r="S160" s="132"/>
      <c r="T160" s="132"/>
      <c r="U160" s="132"/>
      <c r="V160" s="3"/>
    </row>
    <row r="161" spans="1:22" ht="12.75">
      <c r="A161" s="3"/>
      <c r="B161" s="13"/>
      <c r="C161" s="2"/>
      <c r="D161" s="2">
        <v>2</v>
      </c>
      <c r="E161" s="146"/>
      <c r="F161" s="147"/>
      <c r="G161" s="146"/>
      <c r="H161" s="9"/>
      <c r="I161" s="146"/>
      <c r="J161" s="9"/>
      <c r="K161" s="146"/>
      <c r="L161" s="9"/>
      <c r="M161" s="59"/>
      <c r="N161" s="132"/>
      <c r="O161" s="132"/>
      <c r="P161" s="132"/>
      <c r="Q161" s="132"/>
      <c r="R161" s="132"/>
      <c r="S161" s="132"/>
      <c r="T161" s="132"/>
      <c r="U161" s="132"/>
      <c r="V161" s="3"/>
    </row>
    <row r="162" spans="1:22" ht="12.75">
      <c r="A162" s="3"/>
      <c r="B162" s="14"/>
      <c r="C162" s="67"/>
      <c r="D162" s="67">
        <v>3</v>
      </c>
      <c r="E162" s="146"/>
      <c r="F162" s="147"/>
      <c r="G162" s="146"/>
      <c r="H162" s="9"/>
      <c r="I162" s="146"/>
      <c r="J162" s="9"/>
      <c r="K162" s="146"/>
      <c r="L162" s="9"/>
      <c r="M162" s="59"/>
      <c r="N162" s="132"/>
      <c r="O162" s="132"/>
      <c r="P162" s="132"/>
      <c r="Q162" s="132"/>
      <c r="R162" s="132"/>
      <c r="S162" s="132"/>
      <c r="T162" s="132"/>
      <c r="U162" s="132"/>
      <c r="V162" s="3"/>
    </row>
    <row r="163" spans="1:22" ht="12.75">
      <c r="A163" s="3"/>
      <c r="B163" s="10"/>
      <c r="C163" s="5"/>
      <c r="D163" s="5"/>
      <c r="E163" s="24" t="s">
        <v>68</v>
      </c>
      <c r="F163" s="134">
        <f>SUM(E158:F158)</f>
        <v>2397.3376736983278</v>
      </c>
      <c r="G163" s="24" t="s">
        <v>72</v>
      </c>
      <c r="H163" s="134">
        <f>SUM(G158:H158)</f>
        <v>6909.427141347689</v>
      </c>
      <c r="I163" s="24" t="s">
        <v>76</v>
      </c>
      <c r="J163" s="134">
        <f>SUM(I158:J158)</f>
        <v>67748.49203381046</v>
      </c>
      <c r="K163" s="24" t="s">
        <v>81</v>
      </c>
      <c r="L163" s="134">
        <f>SUM(K158:L158)</f>
        <v>1395116.7616110705</v>
      </c>
      <c r="M163" s="59"/>
      <c r="N163" s="132"/>
      <c r="O163" s="132"/>
      <c r="P163" s="132"/>
      <c r="Q163" s="132"/>
      <c r="R163" s="132"/>
      <c r="S163" s="132"/>
      <c r="T163" s="132"/>
      <c r="U163" s="132"/>
      <c r="V163" s="3"/>
    </row>
    <row r="164" spans="1:22" ht="12.75">
      <c r="A164" s="3"/>
      <c r="B164" s="10"/>
      <c r="C164" s="5"/>
      <c r="D164" s="5"/>
      <c r="E164" s="6"/>
      <c r="F164" s="36"/>
      <c r="G164" s="34"/>
      <c r="H164" s="36"/>
      <c r="I164" s="34"/>
      <c r="J164" s="34"/>
      <c r="K164" s="58"/>
      <c r="L164" s="59"/>
      <c r="M164" s="59"/>
      <c r="N164" s="132"/>
      <c r="O164" s="132"/>
      <c r="P164" s="132"/>
      <c r="Q164" s="132"/>
      <c r="R164" s="132"/>
      <c r="S164" s="132"/>
      <c r="T164" s="132"/>
      <c r="U164" s="132"/>
      <c r="V164" s="3"/>
    </row>
    <row r="165" spans="1:22" ht="12.75">
      <c r="A165" s="3"/>
      <c r="B165" s="12" t="s">
        <v>1</v>
      </c>
      <c r="C165" s="12" t="s">
        <v>16</v>
      </c>
      <c r="D165" s="133"/>
      <c r="E165" s="32" t="s">
        <v>66</v>
      </c>
      <c r="F165" s="32" t="s">
        <v>67</v>
      </c>
      <c r="G165" s="32" t="s">
        <v>70</v>
      </c>
      <c r="H165" s="32" t="s">
        <v>71</v>
      </c>
      <c r="I165" s="32" t="s">
        <v>74</v>
      </c>
      <c r="J165" s="32" t="s">
        <v>75</v>
      </c>
      <c r="K165" s="32" t="s">
        <v>79</v>
      </c>
      <c r="L165" s="32" t="s">
        <v>80</v>
      </c>
      <c r="M165" s="59"/>
      <c r="N165" s="132"/>
      <c r="O165" s="132"/>
      <c r="P165" s="132"/>
      <c r="Q165" s="132"/>
      <c r="R165" s="132"/>
      <c r="S165" s="132"/>
      <c r="T165" s="132"/>
      <c r="U165" s="132"/>
      <c r="V165" s="3"/>
    </row>
    <row r="166" spans="1:22" ht="12.75">
      <c r="A166" s="3"/>
      <c r="B166" s="2"/>
      <c r="C166" s="67" t="s">
        <v>1</v>
      </c>
      <c r="D166" s="113" t="s">
        <v>53</v>
      </c>
      <c r="E166" s="14" t="s">
        <v>90</v>
      </c>
      <c r="F166" s="14" t="s">
        <v>90</v>
      </c>
      <c r="G166" s="14" t="s">
        <v>90</v>
      </c>
      <c r="H166" s="14" t="s">
        <v>90</v>
      </c>
      <c r="I166" s="14" t="s">
        <v>90</v>
      </c>
      <c r="J166" s="14" t="s">
        <v>90</v>
      </c>
      <c r="K166" s="14" t="s">
        <v>90</v>
      </c>
      <c r="L166" s="14" t="s">
        <v>90</v>
      </c>
      <c r="M166" s="59"/>
      <c r="N166" s="132"/>
      <c r="O166" s="132"/>
      <c r="P166" s="132"/>
      <c r="Q166" s="132"/>
      <c r="R166" s="132"/>
      <c r="S166" s="132"/>
      <c r="T166" s="132"/>
      <c r="U166" s="132"/>
      <c r="V166" s="3"/>
    </row>
    <row r="167" spans="1:22" ht="12.75">
      <c r="A167" s="3"/>
      <c r="B167" s="32" t="s">
        <v>5</v>
      </c>
      <c r="C167" s="12"/>
      <c r="D167" s="42"/>
      <c r="E167" s="119"/>
      <c r="F167" s="119"/>
      <c r="G167" s="119"/>
      <c r="H167" s="119"/>
      <c r="I167" s="119"/>
      <c r="J167" s="119"/>
      <c r="K167" s="119"/>
      <c r="L167" s="119"/>
      <c r="M167" s="59"/>
      <c r="N167" s="132"/>
      <c r="O167" s="132"/>
      <c r="P167" s="132"/>
      <c r="Q167" s="132"/>
      <c r="R167" s="132"/>
      <c r="S167" s="132"/>
      <c r="T167" s="132"/>
      <c r="U167" s="132"/>
      <c r="V167" s="3"/>
    </row>
    <row r="168" spans="1:22" ht="12.75">
      <c r="A168" s="3"/>
      <c r="B168" s="13"/>
      <c r="C168" s="2" t="s">
        <v>17</v>
      </c>
      <c r="D168" s="2">
        <v>1</v>
      </c>
      <c r="E168" s="168">
        <v>0.0282531367135524</v>
      </c>
      <c r="F168" s="168">
        <v>0.016812579770019587</v>
      </c>
      <c r="G168" s="168">
        <v>0.06256950842831467</v>
      </c>
      <c r="H168" s="168">
        <v>0.05840676822389035</v>
      </c>
      <c r="I168" s="168">
        <v>0.007984390853866439</v>
      </c>
      <c r="J168" s="168">
        <v>0.05297758734402869</v>
      </c>
      <c r="K168" s="168">
        <v>2.3188053754237186</v>
      </c>
      <c r="L168" s="168">
        <v>2.4082058035785487</v>
      </c>
      <c r="M168" s="59"/>
      <c r="N168" s="132"/>
      <c r="O168" s="132"/>
      <c r="P168" s="132"/>
      <c r="Q168" s="132"/>
      <c r="R168" s="132"/>
      <c r="S168" s="132"/>
      <c r="T168" s="132"/>
      <c r="U168" s="132"/>
      <c r="V168" s="3"/>
    </row>
    <row r="169" spans="1:22" ht="12.75">
      <c r="A169" s="3"/>
      <c r="B169" s="13"/>
      <c r="C169" s="2"/>
      <c r="D169" s="2">
        <v>2</v>
      </c>
      <c r="E169" s="168">
        <v>0.2118980889382543</v>
      </c>
      <c r="F169" s="168">
        <v>0.12266627440798095</v>
      </c>
      <c r="G169" s="168">
        <v>0.11012762724781841</v>
      </c>
      <c r="H169" s="168">
        <v>0</v>
      </c>
      <c r="I169" s="168">
        <v>0</v>
      </c>
      <c r="J169" s="168">
        <v>0</v>
      </c>
      <c r="K169" s="168">
        <v>0.708858611839669</v>
      </c>
      <c r="L169" s="168">
        <v>5.09140311918885</v>
      </c>
      <c r="M169" s="59"/>
      <c r="N169" s="132"/>
      <c r="O169" s="132"/>
      <c r="P169" s="132"/>
      <c r="Q169" s="132"/>
      <c r="R169" s="132"/>
      <c r="S169" s="132"/>
      <c r="T169" s="132"/>
      <c r="U169" s="132"/>
      <c r="V169" s="3"/>
    </row>
    <row r="170" spans="1:22" ht="12.75">
      <c r="A170" s="3"/>
      <c r="B170" s="13"/>
      <c r="C170" s="67"/>
      <c r="D170" s="67">
        <v>3</v>
      </c>
      <c r="E170" s="168">
        <v>0.11707830226880475</v>
      </c>
      <c r="F170" s="168">
        <v>0.1000773199225525</v>
      </c>
      <c r="G170" s="168">
        <v>0.10579342920217931</v>
      </c>
      <c r="H170" s="168">
        <v>0</v>
      </c>
      <c r="I170" s="168">
        <v>0.01475638567667191</v>
      </c>
      <c r="J170" s="168">
        <v>0</v>
      </c>
      <c r="K170" s="168">
        <v>5.96856237404842</v>
      </c>
      <c r="L170" s="168">
        <v>27.16918118851759</v>
      </c>
      <c r="M170" s="59"/>
      <c r="N170" s="132"/>
      <c r="O170" s="132"/>
      <c r="P170" s="132"/>
      <c r="Q170" s="132"/>
      <c r="R170" s="132"/>
      <c r="S170" s="132"/>
      <c r="T170" s="132"/>
      <c r="U170" s="132"/>
      <c r="V170" s="3"/>
    </row>
    <row r="171" spans="1:22" ht="12.75">
      <c r="A171" s="3"/>
      <c r="B171" s="46"/>
      <c r="C171" s="2" t="s">
        <v>18</v>
      </c>
      <c r="D171" s="2">
        <v>1</v>
      </c>
      <c r="E171" s="168">
        <v>0.06289642807486795</v>
      </c>
      <c r="F171" s="168">
        <v>0.025710231573272273</v>
      </c>
      <c r="G171" s="168">
        <v>0.05621333014020878</v>
      </c>
      <c r="H171" s="168">
        <v>0.19428089034043064</v>
      </c>
      <c r="I171" s="168">
        <v>0.06509423599226753</v>
      </c>
      <c r="J171" s="168">
        <v>0.3688698996212602</v>
      </c>
      <c r="K171" s="168">
        <v>22.25144424903634</v>
      </c>
      <c r="L171" s="168">
        <v>14.328460950460864</v>
      </c>
      <c r="M171" s="59"/>
      <c r="N171" s="132"/>
      <c r="O171" s="132"/>
      <c r="P171" s="132"/>
      <c r="Q171" s="132"/>
      <c r="R171" s="132"/>
      <c r="S171" s="132"/>
      <c r="T171" s="132"/>
      <c r="U171" s="132"/>
      <c r="V171" s="3"/>
    </row>
    <row r="172" spans="1:22" ht="12.75">
      <c r="A172" s="3"/>
      <c r="B172" s="46"/>
      <c r="C172" s="2"/>
      <c r="D172" s="2">
        <v>2</v>
      </c>
      <c r="E172" s="168">
        <v>0.11172209539859647</v>
      </c>
      <c r="F172" s="168">
        <v>0.03697102159308153</v>
      </c>
      <c r="G172" s="168">
        <v>0.0028947455187240674</v>
      </c>
      <c r="H172" s="168">
        <v>0.015420022401164466</v>
      </c>
      <c r="I172" s="168">
        <v>0.2228954049417532</v>
      </c>
      <c r="J172" s="168">
        <v>0.3618030923003673</v>
      </c>
      <c r="K172" s="168">
        <v>7.603801738763632</v>
      </c>
      <c r="L172" s="168">
        <v>66.2825549016634</v>
      </c>
      <c r="M172" s="59"/>
      <c r="N172" s="132"/>
      <c r="O172" s="132"/>
      <c r="P172" s="132"/>
      <c r="Q172" s="132"/>
      <c r="R172" s="132"/>
      <c r="S172" s="132"/>
      <c r="T172" s="132"/>
      <c r="U172" s="132"/>
      <c r="V172" s="3"/>
    </row>
    <row r="173" spans="1:22" ht="12.75">
      <c r="A173" s="3"/>
      <c r="B173" s="43"/>
      <c r="C173" s="67"/>
      <c r="D173" s="67">
        <v>3</v>
      </c>
      <c r="E173" s="168">
        <v>0.17858013587705543</v>
      </c>
      <c r="F173" s="168">
        <v>0.019789274927932775</v>
      </c>
      <c r="G173" s="168">
        <v>0.041890817449033536</v>
      </c>
      <c r="H173" s="168">
        <v>0</v>
      </c>
      <c r="I173" s="168">
        <v>0</v>
      </c>
      <c r="J173" s="168">
        <v>0</v>
      </c>
      <c r="K173" s="168">
        <v>11.329581033178364</v>
      </c>
      <c r="L173" s="168">
        <v>26.809819200110777</v>
      </c>
      <c r="M173" s="59"/>
      <c r="N173" s="132"/>
      <c r="O173" s="132"/>
      <c r="P173" s="132"/>
      <c r="Q173" s="132"/>
      <c r="R173" s="132"/>
      <c r="S173" s="132"/>
      <c r="T173" s="132"/>
      <c r="U173" s="132"/>
      <c r="V173" s="3"/>
    </row>
    <row r="174" spans="1:22" ht="12.75">
      <c r="A174" s="3"/>
      <c r="B174" s="13" t="s">
        <v>7</v>
      </c>
      <c r="C174" s="2"/>
      <c r="D174" s="2">
        <v>1</v>
      </c>
      <c r="E174" s="168"/>
      <c r="F174" s="168"/>
      <c r="G174" s="168"/>
      <c r="H174" s="168"/>
      <c r="I174" s="168"/>
      <c r="J174" s="168"/>
      <c r="K174" s="168"/>
      <c r="L174" s="168"/>
      <c r="M174" s="59"/>
      <c r="N174" s="132"/>
      <c r="O174" s="132"/>
      <c r="P174" s="132"/>
      <c r="Q174" s="132"/>
      <c r="R174" s="132"/>
      <c r="S174" s="132"/>
      <c r="T174" s="132"/>
      <c r="U174" s="132"/>
      <c r="V174" s="3"/>
    </row>
    <row r="175" spans="1:22" ht="12.75">
      <c r="A175" s="3"/>
      <c r="B175" s="13"/>
      <c r="C175" s="2"/>
      <c r="D175" s="2">
        <v>2</v>
      </c>
      <c r="E175" s="168"/>
      <c r="F175" s="168"/>
      <c r="G175" s="168"/>
      <c r="H175" s="168"/>
      <c r="I175" s="168"/>
      <c r="J175" s="168"/>
      <c r="K175" s="168"/>
      <c r="L175" s="168"/>
      <c r="M175" s="59"/>
      <c r="N175" s="132"/>
      <c r="O175" s="132"/>
      <c r="P175" s="132"/>
      <c r="Q175" s="132"/>
      <c r="R175" s="132"/>
      <c r="S175" s="132"/>
      <c r="T175" s="132"/>
      <c r="U175" s="132"/>
      <c r="V175" s="3"/>
    </row>
    <row r="176" spans="1:22" ht="12.75">
      <c r="A176" s="3"/>
      <c r="B176" s="14"/>
      <c r="C176" s="67"/>
      <c r="D176" s="67">
        <v>3</v>
      </c>
      <c r="E176" s="168"/>
      <c r="F176" s="168"/>
      <c r="G176" s="168"/>
      <c r="H176" s="168"/>
      <c r="I176" s="168"/>
      <c r="J176" s="168"/>
      <c r="K176" s="168"/>
      <c r="L176" s="168"/>
      <c r="M176" s="59"/>
      <c r="N176" s="132"/>
      <c r="O176" s="132"/>
      <c r="P176" s="132"/>
      <c r="Q176" s="132"/>
      <c r="R176" s="132"/>
      <c r="S176" s="132"/>
      <c r="T176" s="132"/>
      <c r="U176" s="132"/>
      <c r="V176" s="3"/>
    </row>
    <row r="177" spans="1:22" ht="12.75">
      <c r="A177" s="3"/>
      <c r="B177" s="13" t="s">
        <v>21</v>
      </c>
      <c r="C177" s="2"/>
      <c r="D177" s="46"/>
      <c r="E177" s="168"/>
      <c r="F177" s="168"/>
      <c r="G177" s="168"/>
      <c r="H177" s="168"/>
      <c r="I177" s="168"/>
      <c r="J177" s="168"/>
      <c r="K177" s="168"/>
      <c r="L177" s="168"/>
      <c r="M177" s="59"/>
      <c r="N177" s="132"/>
      <c r="O177" s="132"/>
      <c r="P177" s="132"/>
      <c r="Q177" s="132"/>
      <c r="R177" s="132"/>
      <c r="S177" s="132"/>
      <c r="T177" s="132"/>
      <c r="U177" s="132"/>
      <c r="V177" s="3"/>
    </row>
    <row r="178" spans="1:22" ht="12.75">
      <c r="A178" s="3"/>
      <c r="B178" s="13"/>
      <c r="C178" s="2" t="s">
        <v>23</v>
      </c>
      <c r="D178" s="2">
        <v>1</v>
      </c>
      <c r="E178" s="168">
        <v>0.048614793123460044</v>
      </c>
      <c r="F178" s="168">
        <v>0.038569027406185404</v>
      </c>
      <c r="G178" s="168">
        <v>7.38182342643935E-05</v>
      </c>
      <c r="H178" s="168">
        <v>0.0023852927565455287</v>
      </c>
      <c r="I178" s="168">
        <v>0.01321973997753515</v>
      </c>
      <c r="J178" s="168">
        <v>0.06216410370885033</v>
      </c>
      <c r="K178" s="168">
        <v>0.5231035030483115</v>
      </c>
      <c r="L178" s="168">
        <v>1.5620688686681576</v>
      </c>
      <c r="M178" s="59"/>
      <c r="N178" s="132"/>
      <c r="O178" s="132"/>
      <c r="P178" s="132"/>
      <c r="Q178" s="132"/>
      <c r="R178" s="132"/>
      <c r="S178" s="132"/>
      <c r="T178" s="132"/>
      <c r="U178" s="132"/>
      <c r="V178" s="3"/>
    </row>
    <row r="179" spans="1:22" ht="12.75">
      <c r="A179" s="3"/>
      <c r="B179" s="13"/>
      <c r="C179" s="2"/>
      <c r="D179" s="2">
        <v>2</v>
      </c>
      <c r="E179" s="168">
        <v>0.11184352749626741</v>
      </c>
      <c r="F179" s="168">
        <v>0.07022137727304399</v>
      </c>
      <c r="G179" s="168">
        <v>0.0005578752084204347</v>
      </c>
      <c r="H179" s="168">
        <v>0.0007961697963930981</v>
      </c>
      <c r="I179" s="168">
        <v>0.1173044200745648</v>
      </c>
      <c r="J179" s="168">
        <v>0.14191661644934692</v>
      </c>
      <c r="K179" s="168">
        <v>0.8812447836052976</v>
      </c>
      <c r="L179" s="168">
        <v>1.9808583246152014</v>
      </c>
      <c r="M179" s="59"/>
      <c r="N179" s="132"/>
      <c r="O179" s="132"/>
      <c r="P179" s="132"/>
      <c r="Q179" s="132"/>
      <c r="R179" s="132"/>
      <c r="S179" s="132"/>
      <c r="T179" s="132"/>
      <c r="U179" s="132"/>
      <c r="V179" s="3"/>
    </row>
    <row r="180" spans="1:22" ht="12.75">
      <c r="A180" s="3"/>
      <c r="B180" s="13"/>
      <c r="C180" s="67"/>
      <c r="D180" s="67">
        <v>3</v>
      </c>
      <c r="E180" s="168">
        <v>0.15942727093209366</v>
      </c>
      <c r="F180" s="168">
        <v>0.09562043349385538</v>
      </c>
      <c r="G180" s="168">
        <v>0.001231615863814697</v>
      </c>
      <c r="H180" s="168">
        <v>0.0008698900613604735</v>
      </c>
      <c r="I180" s="168">
        <v>0.05511001100025542</v>
      </c>
      <c r="J180" s="168">
        <v>0.15062003023984946</v>
      </c>
      <c r="K180" s="168">
        <v>1.0589438150787618</v>
      </c>
      <c r="L180" s="168">
        <v>2.1463516164347305</v>
      </c>
      <c r="M180" s="59"/>
      <c r="N180" s="132"/>
      <c r="O180" s="132"/>
      <c r="P180" s="132"/>
      <c r="Q180" s="132"/>
      <c r="R180" s="132"/>
      <c r="S180" s="132"/>
      <c r="T180" s="132"/>
      <c r="U180" s="132"/>
      <c r="V180" s="3"/>
    </row>
    <row r="181" spans="1:22" ht="12.75">
      <c r="A181" s="3"/>
      <c r="B181" s="46"/>
      <c r="C181" s="46" t="s">
        <v>24</v>
      </c>
      <c r="D181" s="2">
        <v>1</v>
      </c>
      <c r="E181" s="168">
        <v>0</v>
      </c>
      <c r="F181" s="168">
        <v>0.022882063256751302</v>
      </c>
      <c r="G181" s="168">
        <v>0</v>
      </c>
      <c r="H181" s="168">
        <v>0</v>
      </c>
      <c r="I181" s="168">
        <v>0</v>
      </c>
      <c r="J181" s="168">
        <v>0</v>
      </c>
      <c r="K181" s="168">
        <v>0</v>
      </c>
      <c r="L181" s="168">
        <v>0</v>
      </c>
      <c r="M181" s="59"/>
      <c r="N181" s="132"/>
      <c r="O181" s="132"/>
      <c r="P181" s="132"/>
      <c r="Q181" s="132"/>
      <c r="R181" s="132"/>
      <c r="S181" s="132"/>
      <c r="T181" s="132"/>
      <c r="U181" s="132"/>
      <c r="V181" s="3"/>
    </row>
    <row r="182" spans="1:22" ht="12.75">
      <c r="A182" s="3"/>
      <c r="B182" s="46"/>
      <c r="C182" s="46"/>
      <c r="D182" s="2">
        <v>2</v>
      </c>
      <c r="E182" s="168">
        <v>10.407920435669501</v>
      </c>
      <c r="F182" s="168">
        <v>11.116959531709895</v>
      </c>
      <c r="G182" s="168">
        <v>0</v>
      </c>
      <c r="H182" s="168">
        <v>0</v>
      </c>
      <c r="I182" s="168">
        <v>0.8131938350510396</v>
      </c>
      <c r="J182" s="168">
        <v>0.2755944572442759</v>
      </c>
      <c r="K182" s="168">
        <v>0</v>
      </c>
      <c r="L182" s="168">
        <v>0.2204755657954207</v>
      </c>
      <c r="M182" s="59"/>
      <c r="N182" s="132"/>
      <c r="O182" s="132"/>
      <c r="P182" s="132"/>
      <c r="Q182" s="132"/>
      <c r="R182" s="132"/>
      <c r="S182" s="132"/>
      <c r="T182" s="132"/>
      <c r="U182" s="132"/>
      <c r="V182" s="3"/>
    </row>
    <row r="183" spans="1:22" ht="12.75">
      <c r="A183" s="3"/>
      <c r="B183" s="46"/>
      <c r="C183" s="43"/>
      <c r="D183" s="67">
        <v>3</v>
      </c>
      <c r="E183" s="168">
        <v>10.810911528336355</v>
      </c>
      <c r="F183" s="168">
        <v>4.931205789494469</v>
      </c>
      <c r="G183" s="168">
        <v>0</v>
      </c>
      <c r="H183" s="168">
        <v>0</v>
      </c>
      <c r="I183" s="168">
        <v>0</v>
      </c>
      <c r="J183" s="168">
        <v>0</v>
      </c>
      <c r="K183" s="168">
        <v>0</v>
      </c>
      <c r="L183" s="168">
        <v>0</v>
      </c>
      <c r="M183" s="59"/>
      <c r="N183" s="132"/>
      <c r="O183" s="132"/>
      <c r="P183" s="132"/>
      <c r="Q183" s="132"/>
      <c r="R183" s="132"/>
      <c r="S183" s="132"/>
      <c r="T183" s="132"/>
      <c r="U183" s="132"/>
      <c r="V183" s="3"/>
    </row>
    <row r="184" spans="1:22" ht="12.75">
      <c r="A184" s="3"/>
      <c r="B184" s="46"/>
      <c r="C184" s="46" t="s">
        <v>6</v>
      </c>
      <c r="D184" s="2">
        <v>1</v>
      </c>
      <c r="E184" s="168">
        <v>0.0010855811929536493</v>
      </c>
      <c r="F184" s="168">
        <v>0.0002625084205279488</v>
      </c>
      <c r="G184" s="168">
        <v>0</v>
      </c>
      <c r="H184" s="168">
        <v>0</v>
      </c>
      <c r="I184" s="168">
        <v>0.37751920620926893</v>
      </c>
      <c r="J184" s="168">
        <v>7.981877925727192</v>
      </c>
      <c r="K184" s="168">
        <v>7.929801582952431</v>
      </c>
      <c r="L184" s="168">
        <v>29.37408955112355</v>
      </c>
      <c r="M184" s="59"/>
      <c r="N184" s="132"/>
      <c r="O184" s="132"/>
      <c r="P184" s="132"/>
      <c r="Q184" s="132"/>
      <c r="R184" s="132"/>
      <c r="S184" s="132"/>
      <c r="T184" s="132"/>
      <c r="U184" s="132"/>
      <c r="V184" s="3"/>
    </row>
    <row r="185" spans="1:22" ht="12.75">
      <c r="A185" s="3"/>
      <c r="B185" s="46"/>
      <c r="C185" s="46"/>
      <c r="D185" s="2">
        <v>2</v>
      </c>
      <c r="E185" s="168">
        <v>0.012769050416702857</v>
      </c>
      <c r="F185" s="168">
        <v>0.0016126149858742196</v>
      </c>
      <c r="G185" s="168">
        <v>0.00037159154473836146</v>
      </c>
      <c r="H185" s="168">
        <v>0</v>
      </c>
      <c r="I185" s="168">
        <v>1.255091317423737</v>
      </c>
      <c r="J185" s="168">
        <v>9.95421328853861</v>
      </c>
      <c r="K185" s="168">
        <v>19.36435442595508</v>
      </c>
      <c r="L185" s="168">
        <v>62.42168639934395</v>
      </c>
      <c r="M185" s="59"/>
      <c r="N185" s="132"/>
      <c r="O185" s="132"/>
      <c r="P185" s="132"/>
      <c r="Q185" s="132"/>
      <c r="R185" s="132"/>
      <c r="S185" s="132"/>
      <c r="T185" s="132"/>
      <c r="U185" s="132"/>
      <c r="V185" s="3"/>
    </row>
    <row r="186" spans="1:22" ht="12.75">
      <c r="A186" s="3"/>
      <c r="B186" s="46"/>
      <c r="C186" s="43"/>
      <c r="D186" s="67">
        <v>3</v>
      </c>
      <c r="E186" s="168">
        <v>0.01544294156721954</v>
      </c>
      <c r="F186" s="168">
        <v>0.0006153598255152512</v>
      </c>
      <c r="G186" s="168">
        <v>0</v>
      </c>
      <c r="H186" s="168">
        <v>0</v>
      </c>
      <c r="I186" s="168">
        <v>0.044114316727168645</v>
      </c>
      <c r="J186" s="168">
        <v>26.27341652897836</v>
      </c>
      <c r="K186" s="168">
        <v>2.0851961848336455</v>
      </c>
      <c r="L186" s="168">
        <v>173.0285657792136</v>
      </c>
      <c r="M186" s="59"/>
      <c r="N186" s="132"/>
      <c r="O186" s="132"/>
      <c r="P186" s="132"/>
      <c r="Q186" s="132"/>
      <c r="R186" s="132"/>
      <c r="S186" s="132"/>
      <c r="T186" s="132"/>
      <c r="U186" s="132"/>
      <c r="V186" s="3"/>
    </row>
    <row r="187" spans="1:22" ht="12.75">
      <c r="A187" s="3"/>
      <c r="B187" s="46"/>
      <c r="C187" s="46" t="s">
        <v>25</v>
      </c>
      <c r="D187" s="2">
        <v>1</v>
      </c>
      <c r="E187" s="121"/>
      <c r="F187" s="121"/>
      <c r="G187" s="121"/>
      <c r="H187" s="121"/>
      <c r="I187" s="121"/>
      <c r="J187" s="121"/>
      <c r="K187" s="121"/>
      <c r="L187" s="121"/>
      <c r="M187" s="59"/>
      <c r="N187" s="132"/>
      <c r="O187" s="132"/>
      <c r="P187" s="132"/>
      <c r="Q187" s="132"/>
      <c r="R187" s="132"/>
      <c r="S187" s="132"/>
      <c r="T187" s="132"/>
      <c r="U187" s="132"/>
      <c r="V187" s="3"/>
    </row>
    <row r="188" spans="1:22" ht="12.75">
      <c r="A188" s="3"/>
      <c r="B188" s="46"/>
      <c r="C188" s="46"/>
      <c r="D188" s="2">
        <v>2</v>
      </c>
      <c r="E188" s="121"/>
      <c r="F188" s="121"/>
      <c r="G188" s="121"/>
      <c r="H188" s="121"/>
      <c r="I188" s="121"/>
      <c r="J188" s="121"/>
      <c r="K188" s="121"/>
      <c r="L188" s="121"/>
      <c r="M188" s="59"/>
      <c r="N188" s="132"/>
      <c r="O188" s="132"/>
      <c r="P188" s="132"/>
      <c r="Q188" s="132"/>
      <c r="R188" s="132"/>
      <c r="S188" s="132"/>
      <c r="T188" s="132"/>
      <c r="U188" s="132"/>
      <c r="V188" s="3"/>
    </row>
    <row r="189" spans="1:22" ht="12.75">
      <c r="A189" s="3"/>
      <c r="B189" s="43"/>
      <c r="C189" s="43"/>
      <c r="D189" s="67">
        <v>3</v>
      </c>
      <c r="E189" s="131"/>
      <c r="F189" s="131"/>
      <c r="G189" s="131"/>
      <c r="H189" s="131"/>
      <c r="I189" s="131"/>
      <c r="J189" s="131"/>
      <c r="K189" s="131"/>
      <c r="L189" s="131"/>
      <c r="M189" s="59"/>
      <c r="N189" s="132"/>
      <c r="O189" s="132"/>
      <c r="P189" s="132"/>
      <c r="Q189" s="132"/>
      <c r="R189" s="132"/>
      <c r="S189" s="132"/>
      <c r="T189" s="132"/>
      <c r="U189" s="132"/>
      <c r="V189" s="3"/>
    </row>
    <row r="190" spans="1:22" ht="12.75">
      <c r="A190" s="3"/>
      <c r="B190" s="10"/>
      <c r="C190" s="5"/>
      <c r="D190" s="5"/>
      <c r="E190" s="6"/>
      <c r="F190" s="36"/>
      <c r="G190" s="34"/>
      <c r="H190" s="36"/>
      <c r="I190" s="34"/>
      <c r="J190" s="34"/>
      <c r="K190" s="58"/>
      <c r="L190" s="59"/>
      <c r="M190" s="59"/>
      <c r="N190" s="132"/>
      <c r="O190" s="132"/>
      <c r="P190" s="132"/>
      <c r="Q190" s="132"/>
      <c r="R190" s="132"/>
      <c r="S190" s="132"/>
      <c r="T190" s="132"/>
      <c r="U190" s="132"/>
      <c r="V190" s="3"/>
    </row>
    <row r="191" spans="1:2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32"/>
      <c r="P191" s="132"/>
      <c r="Q191" s="132"/>
      <c r="R191" s="132"/>
      <c r="S191" s="132"/>
      <c r="T191" s="132"/>
      <c r="U191" s="132"/>
      <c r="V191" s="3"/>
    </row>
    <row r="192" spans="1:22" ht="15.75">
      <c r="A192" s="72" t="s">
        <v>28</v>
      </c>
      <c r="B192" s="72" t="s">
        <v>13</v>
      </c>
      <c r="C192" s="72" t="s">
        <v>49</v>
      </c>
      <c r="D192" s="73"/>
      <c r="E192" s="73"/>
      <c r="F192" s="73"/>
      <c r="G192" s="73"/>
      <c r="H192" s="73"/>
      <c r="I192" s="3"/>
      <c r="J192" s="3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8">
      <c r="A193" s="72"/>
      <c r="B193" s="18" t="s">
        <v>84</v>
      </c>
      <c r="C193" s="18"/>
      <c r="D193" s="3"/>
      <c r="E193" s="3"/>
      <c r="F193" s="3"/>
      <c r="G193" s="3"/>
      <c r="H193" s="150">
        <f>H3*0.11</f>
        <v>21230</v>
      </c>
      <c r="I193" s="3"/>
      <c r="J193" s="3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8">
      <c r="A194" s="73"/>
      <c r="B194" s="18" t="s">
        <v>83</v>
      </c>
      <c r="C194" s="18"/>
      <c r="D194" s="3"/>
      <c r="E194" s="3"/>
      <c r="F194" s="3"/>
      <c r="G194" s="3"/>
      <c r="H194" s="129">
        <f>21230*0.925</f>
        <v>19637.75</v>
      </c>
      <c r="I194" s="3"/>
      <c r="J194" s="3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.75">
      <c r="A195" s="3"/>
      <c r="B195" s="4"/>
      <c r="C195" s="4"/>
      <c r="D195" s="6"/>
      <c r="E195" s="6"/>
      <c r="F195" s="4"/>
      <c r="G195" s="4"/>
      <c r="H195" s="4"/>
      <c r="I195" s="4"/>
      <c r="J195" s="4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.75">
      <c r="A196" s="3"/>
      <c r="B196" s="12" t="s">
        <v>1</v>
      </c>
      <c r="C196" s="71" t="s">
        <v>16</v>
      </c>
      <c r="D196" s="42"/>
      <c r="E196" s="12" t="s">
        <v>1</v>
      </c>
      <c r="F196" s="1" t="s">
        <v>1</v>
      </c>
      <c r="G196" s="42" t="s">
        <v>20</v>
      </c>
      <c r="H196" s="1" t="s">
        <v>20</v>
      </c>
      <c r="I196" s="42" t="s">
        <v>31</v>
      </c>
      <c r="J196" s="1" t="s">
        <v>44</v>
      </c>
      <c r="K196" s="12" t="s">
        <v>44</v>
      </c>
      <c r="L196" s="32" t="s">
        <v>45</v>
      </c>
      <c r="M196" s="32" t="s">
        <v>45</v>
      </c>
      <c r="N196" s="3"/>
      <c r="O196" s="3"/>
      <c r="P196" s="3"/>
      <c r="Q196" s="3"/>
      <c r="R196" s="3"/>
      <c r="S196" s="3"/>
      <c r="T196" s="3"/>
      <c r="U196" s="3"/>
      <c r="V196" s="3"/>
    </row>
    <row r="197" spans="1:30" ht="12.75">
      <c r="A197" s="3"/>
      <c r="B197" s="2"/>
      <c r="C197" s="71" t="s">
        <v>1</v>
      </c>
      <c r="D197" s="67" t="s">
        <v>53</v>
      </c>
      <c r="E197" s="67" t="s">
        <v>22</v>
      </c>
      <c r="F197" s="1" t="s">
        <v>0</v>
      </c>
      <c r="G197" s="43" t="s">
        <v>2</v>
      </c>
      <c r="H197" s="2" t="s">
        <v>0</v>
      </c>
      <c r="I197" s="43" t="s">
        <v>29</v>
      </c>
      <c r="J197" s="1" t="s">
        <v>8</v>
      </c>
      <c r="K197" s="67" t="s">
        <v>9</v>
      </c>
      <c r="L197" s="14" t="s">
        <v>11</v>
      </c>
      <c r="M197" s="23" t="s">
        <v>12</v>
      </c>
      <c r="N197" s="3"/>
      <c r="V197" s="3"/>
      <c r="X197" t="s">
        <v>69</v>
      </c>
      <c r="Z197" t="s">
        <v>73</v>
      </c>
      <c r="AB197" t="s">
        <v>77</v>
      </c>
      <c r="AD197" t="s">
        <v>78</v>
      </c>
    </row>
    <row r="198" spans="1:22" ht="12.75">
      <c r="A198" s="3"/>
      <c r="B198" s="32" t="s">
        <v>5</v>
      </c>
      <c r="C198" s="12"/>
      <c r="D198" s="42"/>
      <c r="E198" s="47">
        <v>0.47</v>
      </c>
      <c r="F198" s="50">
        <f>E198*$H$194</f>
        <v>9229.7425</v>
      </c>
      <c r="G198" s="49"/>
      <c r="H198" s="51"/>
      <c r="I198" s="42"/>
      <c r="J198" s="49"/>
      <c r="K198" s="52"/>
      <c r="L198" s="42"/>
      <c r="M198" s="42"/>
      <c r="N198" s="3"/>
      <c r="V198" s="3"/>
    </row>
    <row r="199" spans="1:22" ht="12.75">
      <c r="A199" s="3"/>
      <c r="B199" s="13"/>
      <c r="C199" s="2" t="s">
        <v>17</v>
      </c>
      <c r="D199" s="2">
        <v>1</v>
      </c>
      <c r="E199" s="48"/>
      <c r="F199" s="46"/>
      <c r="G199" s="20">
        <v>0.5</v>
      </c>
      <c r="H199" s="35">
        <f>E198*G199*$H$194</f>
        <v>4614.87125</v>
      </c>
      <c r="I199" s="20">
        <v>1</v>
      </c>
      <c r="J199" s="20">
        <v>0.8883762049515767</v>
      </c>
      <c r="K199" s="25">
        <f aca="true" t="shared" si="28" ref="K199:K220">1-J199</f>
        <v>0.11162379504842335</v>
      </c>
      <c r="L199" s="54">
        <f>H199*I199*J199</f>
        <v>4099.741807415139</v>
      </c>
      <c r="M199" s="199">
        <f>H199*I199*K199</f>
        <v>515.1294425848613</v>
      </c>
      <c r="N199" s="3"/>
      <c r="V199" s="3"/>
    </row>
    <row r="200" spans="1:22" ht="12.75">
      <c r="A200" s="3"/>
      <c r="B200" s="13"/>
      <c r="C200" s="2"/>
      <c r="D200" s="2">
        <v>2</v>
      </c>
      <c r="E200" s="48"/>
      <c r="F200" s="46"/>
      <c r="G200" s="20"/>
      <c r="H200" s="35"/>
      <c r="I200" s="20">
        <v>0</v>
      </c>
      <c r="J200" s="20">
        <v>0</v>
      </c>
      <c r="K200" s="25">
        <f t="shared" si="28"/>
        <v>1</v>
      </c>
      <c r="L200" s="54">
        <f>H199*I200*J200</f>
        <v>0</v>
      </c>
      <c r="M200" s="199">
        <f>H199*I200*K200</f>
        <v>0</v>
      </c>
      <c r="N200" s="3"/>
      <c r="V200" s="3"/>
    </row>
    <row r="201" spans="1:22" ht="12.75">
      <c r="A201" s="3"/>
      <c r="B201" s="13"/>
      <c r="C201" s="67"/>
      <c r="D201" s="67">
        <v>3</v>
      </c>
      <c r="E201" s="76"/>
      <c r="F201" s="43"/>
      <c r="G201" s="21"/>
      <c r="H201" s="70"/>
      <c r="I201" s="21">
        <v>0</v>
      </c>
      <c r="J201" s="21">
        <v>0</v>
      </c>
      <c r="K201" s="53">
        <f t="shared" si="28"/>
        <v>1</v>
      </c>
      <c r="L201" s="55">
        <f>H199*I201*J201</f>
        <v>0</v>
      </c>
      <c r="M201" s="200">
        <f>H199*I201*K201</f>
        <v>0</v>
      </c>
      <c r="N201" s="3"/>
      <c r="V201" s="3"/>
    </row>
    <row r="202" spans="1:22" ht="12.75">
      <c r="A202" s="3"/>
      <c r="B202" s="46"/>
      <c r="C202" s="2" t="s">
        <v>18</v>
      </c>
      <c r="D202" s="2">
        <v>1</v>
      </c>
      <c r="E202" s="20"/>
      <c r="F202" s="46"/>
      <c r="G202" s="20">
        <v>0.5</v>
      </c>
      <c r="H202" s="35">
        <f>E198*G202*$H$194</f>
        <v>4614.87125</v>
      </c>
      <c r="I202" s="20">
        <v>0.9276875955055287</v>
      </c>
      <c r="J202" s="20">
        <v>0.8560452342867945</v>
      </c>
      <c r="K202" s="25">
        <f t="shared" si="28"/>
        <v>0.14395476571320553</v>
      </c>
      <c r="L202" s="54">
        <f>H202*I202*J202</f>
        <v>3664.865599504542</v>
      </c>
      <c r="M202" s="199">
        <f>H202*I202*K202</f>
        <v>616.2932139755519</v>
      </c>
      <c r="N202" s="3"/>
      <c r="V202" s="3"/>
    </row>
    <row r="203" spans="1:22" ht="12.75">
      <c r="A203" s="3"/>
      <c r="B203" s="46"/>
      <c r="C203" s="2"/>
      <c r="D203" s="2">
        <v>2</v>
      </c>
      <c r="E203" s="20"/>
      <c r="F203" s="46"/>
      <c r="G203" s="20"/>
      <c r="H203" s="35"/>
      <c r="I203" s="20">
        <v>0.02355755990403243</v>
      </c>
      <c r="J203" s="20">
        <v>0.7552724781333828</v>
      </c>
      <c r="K203" s="25">
        <f t="shared" si="28"/>
        <v>0.24472752186661717</v>
      </c>
      <c r="L203" s="54">
        <f>H202*I203*J203</f>
        <v>82.10952745969233</v>
      </c>
      <c r="M203" s="199">
        <f>H202*I203*K203</f>
        <v>26.6055784615797</v>
      </c>
      <c r="N203" s="3"/>
      <c r="V203" s="3"/>
    </row>
    <row r="204" spans="1:22" ht="12.75">
      <c r="A204" s="3"/>
      <c r="B204" s="43"/>
      <c r="C204" s="67"/>
      <c r="D204" s="67">
        <v>3</v>
      </c>
      <c r="E204" s="21"/>
      <c r="F204" s="43"/>
      <c r="G204" s="21"/>
      <c r="H204" s="70"/>
      <c r="I204" s="21">
        <v>0.04875484459043891</v>
      </c>
      <c r="J204" s="21">
        <v>0.8842103210814696</v>
      </c>
      <c r="K204" s="53">
        <f t="shared" si="28"/>
        <v>0.11578967891853043</v>
      </c>
      <c r="L204" s="55">
        <f>H202*I204*J204</f>
        <v>198.94496193109222</v>
      </c>
      <c r="M204" s="200">
        <f>H202*I204*K204</f>
        <v>26.052368667542336</v>
      </c>
      <c r="N204" s="3"/>
      <c r="V204" s="3"/>
    </row>
    <row r="205" spans="1:22" ht="12.75">
      <c r="A205" s="3"/>
      <c r="B205" s="13" t="s">
        <v>7</v>
      </c>
      <c r="C205" s="2"/>
      <c r="D205" s="2">
        <v>1</v>
      </c>
      <c r="E205" s="48">
        <v>0.02</v>
      </c>
      <c r="F205" s="35">
        <f>E205*$H$194</f>
        <v>392.755</v>
      </c>
      <c r="G205" s="20">
        <v>1</v>
      </c>
      <c r="H205" s="35">
        <f>E205*G205*$H$194</f>
        <v>392.755</v>
      </c>
      <c r="I205" s="20">
        <v>0.3333</v>
      </c>
      <c r="J205" s="20">
        <v>1</v>
      </c>
      <c r="K205" s="25">
        <f t="shared" si="28"/>
        <v>0</v>
      </c>
      <c r="L205" s="54">
        <f>H205*I205*J205</f>
        <v>130.9052415</v>
      </c>
      <c r="M205" s="199">
        <f>H205*I205*K205</f>
        <v>0</v>
      </c>
      <c r="N205" s="3"/>
      <c r="V205" s="3"/>
    </row>
    <row r="206" spans="1:22" ht="12.75">
      <c r="A206" s="3"/>
      <c r="B206" s="13"/>
      <c r="C206" s="2"/>
      <c r="D206" s="2">
        <v>2</v>
      </c>
      <c r="E206" s="48"/>
      <c r="F206" s="35"/>
      <c r="G206" s="20"/>
      <c r="H206" s="35"/>
      <c r="I206" s="20">
        <v>0.3333</v>
      </c>
      <c r="J206" s="20">
        <v>1</v>
      </c>
      <c r="K206" s="25">
        <f t="shared" si="28"/>
        <v>0</v>
      </c>
      <c r="L206" s="54">
        <f>H205*I206*J206</f>
        <v>130.9052415</v>
      </c>
      <c r="M206" s="199">
        <f>H205*I206*K206</f>
        <v>0</v>
      </c>
      <c r="N206" s="3"/>
      <c r="V206" s="3"/>
    </row>
    <row r="207" spans="1:22" ht="12.75">
      <c r="A207" s="3"/>
      <c r="B207" s="14"/>
      <c r="C207" s="67"/>
      <c r="D207" s="67">
        <v>3</v>
      </c>
      <c r="E207" s="76"/>
      <c r="F207" s="70"/>
      <c r="G207" s="21"/>
      <c r="H207" s="70"/>
      <c r="I207" s="21">
        <v>0.3333</v>
      </c>
      <c r="J207" s="21">
        <v>1</v>
      </c>
      <c r="K207" s="53">
        <f t="shared" si="28"/>
        <v>0</v>
      </c>
      <c r="L207" s="55">
        <f>H205*I207*J207</f>
        <v>130.9052415</v>
      </c>
      <c r="M207" s="200">
        <f>H205*I207*K207</f>
        <v>0</v>
      </c>
      <c r="N207" s="3"/>
      <c r="V207" s="3"/>
    </row>
    <row r="208" spans="1:22" ht="12.75">
      <c r="A208" s="3"/>
      <c r="B208" s="13" t="s">
        <v>21</v>
      </c>
      <c r="C208" s="2"/>
      <c r="D208" s="46"/>
      <c r="E208" s="48">
        <v>0.51</v>
      </c>
      <c r="F208" s="35">
        <f>E208*$H$194</f>
        <v>10015.2525</v>
      </c>
      <c r="G208" s="20"/>
      <c r="H208" s="20"/>
      <c r="I208" s="46"/>
      <c r="J208" s="20"/>
      <c r="K208" s="25"/>
      <c r="L208" s="46"/>
      <c r="M208" s="195"/>
      <c r="N208" s="3"/>
      <c r="V208" s="3"/>
    </row>
    <row r="209" spans="1:22" ht="12.75">
      <c r="A209" s="3"/>
      <c r="B209" s="13"/>
      <c r="C209" s="2" t="s">
        <v>23</v>
      </c>
      <c r="D209" s="2">
        <v>1</v>
      </c>
      <c r="E209" s="48"/>
      <c r="F209" s="46"/>
      <c r="G209" s="20">
        <v>0.8</v>
      </c>
      <c r="H209" s="35">
        <f>E208*G209*$H$194</f>
        <v>8012.202</v>
      </c>
      <c r="I209" s="20">
        <v>0.7397973788191707</v>
      </c>
      <c r="J209" s="20">
        <v>0.7871247955736081</v>
      </c>
      <c r="K209" s="25">
        <f t="shared" si="28"/>
        <v>0.21287520442639185</v>
      </c>
      <c r="L209" s="54">
        <f>H209*I209*J209</f>
        <v>4665.608266076109</v>
      </c>
      <c r="M209" s="199">
        <f>H209*I209*K209</f>
        <v>1261.797772093608</v>
      </c>
      <c r="N209" s="3"/>
      <c r="V209" s="3"/>
    </row>
    <row r="210" spans="1:22" ht="12.75">
      <c r="A210" s="3"/>
      <c r="B210" s="13"/>
      <c r="C210" s="2"/>
      <c r="D210" s="2">
        <v>2</v>
      </c>
      <c r="E210" s="48"/>
      <c r="F210" s="46"/>
      <c r="G210" s="20"/>
      <c r="H210" s="35"/>
      <c r="I210" s="20">
        <v>0.08303974450811905</v>
      </c>
      <c r="J210" s="20">
        <v>0.9850362164568216</v>
      </c>
      <c r="K210" s="25">
        <f t="shared" si="28"/>
        <v>0.0149637835431784</v>
      </c>
      <c r="L210" s="54">
        <f>H209*I210*J210</f>
        <v>655.3753348609602</v>
      </c>
      <c r="M210" s="199">
        <f>H209*I210*K210</f>
        <v>9.955872166480233</v>
      </c>
      <c r="N210" s="3"/>
      <c r="V210" s="3"/>
    </row>
    <row r="211" spans="1:22" ht="12.75">
      <c r="A211" s="3"/>
      <c r="B211" s="13"/>
      <c r="C211" s="67"/>
      <c r="D211" s="67">
        <v>3</v>
      </c>
      <c r="E211" s="76"/>
      <c r="F211" s="43"/>
      <c r="G211" s="21"/>
      <c r="H211" s="70"/>
      <c r="I211" s="21">
        <v>0.17716287667271027</v>
      </c>
      <c r="J211" s="21">
        <v>0.9414560423825873</v>
      </c>
      <c r="K211" s="53">
        <f t="shared" si="28"/>
        <v>0.05854395761741271</v>
      </c>
      <c r="L211" s="55">
        <f>H209*I211*J211</f>
        <v>1336.363670358254</v>
      </c>
      <c r="M211" s="200">
        <f>H209*I211*K211</f>
        <v>83.10108444458875</v>
      </c>
      <c r="N211" s="3"/>
      <c r="V211" s="3"/>
    </row>
    <row r="212" spans="1:22" ht="12.75">
      <c r="A212" s="3"/>
      <c r="B212" s="46"/>
      <c r="C212" s="46" t="s">
        <v>24</v>
      </c>
      <c r="D212" s="2">
        <v>1</v>
      </c>
      <c r="E212" s="46"/>
      <c r="F212" s="46"/>
      <c r="G212" s="20">
        <v>0.003</v>
      </c>
      <c r="H212" s="35">
        <f>E208*G212*$H$194</f>
        <v>30.0457575</v>
      </c>
      <c r="I212" s="20">
        <v>0</v>
      </c>
      <c r="J212" s="20">
        <v>0</v>
      </c>
      <c r="K212" s="25">
        <f t="shared" si="28"/>
        <v>1</v>
      </c>
      <c r="L212" s="54">
        <f>H212*I212*J212</f>
        <v>0</v>
      </c>
      <c r="M212" s="199">
        <f>H212*I212*K212</f>
        <v>0</v>
      </c>
      <c r="N212" s="3"/>
      <c r="V212" s="3"/>
    </row>
    <row r="213" spans="1:22" ht="12.75">
      <c r="A213" s="3"/>
      <c r="B213" s="46"/>
      <c r="C213" s="46"/>
      <c r="D213" s="2">
        <v>2</v>
      </c>
      <c r="E213" s="46"/>
      <c r="F213" s="46"/>
      <c r="G213" s="20"/>
      <c r="H213" s="35"/>
      <c r="I213" s="20">
        <v>0.5632778862622232</v>
      </c>
      <c r="J213" s="20">
        <v>0.9728743885849398</v>
      </c>
      <c r="K213" s="25">
        <f t="shared" si="28"/>
        <v>0.027125611415060202</v>
      </c>
      <c r="L213" s="54">
        <f>H212*I213*J213</f>
        <v>16.465033923298986</v>
      </c>
      <c r="M213" s="199">
        <f>H212*I213*K213</f>
        <v>0.45907685244835544</v>
      </c>
      <c r="N213" s="3"/>
      <c r="V213" s="3"/>
    </row>
    <row r="214" spans="1:22" ht="12.75">
      <c r="A214" s="3"/>
      <c r="B214" s="46"/>
      <c r="C214" s="43"/>
      <c r="D214" s="67">
        <v>3</v>
      </c>
      <c r="E214" s="43"/>
      <c r="F214" s="43"/>
      <c r="G214" s="21"/>
      <c r="H214" s="70"/>
      <c r="I214" s="21">
        <v>0.43672211373777675</v>
      </c>
      <c r="J214" s="21">
        <v>1</v>
      </c>
      <c r="K214" s="53">
        <f t="shared" si="28"/>
        <v>0</v>
      </c>
      <c r="L214" s="55">
        <f>H212*I214*J214</f>
        <v>13.12164672425266</v>
      </c>
      <c r="M214" s="200">
        <f>H212*I214*K214</f>
        <v>0</v>
      </c>
      <c r="N214" s="3"/>
      <c r="V214" s="3"/>
    </row>
    <row r="215" spans="1:22" ht="12.75">
      <c r="A215" s="3"/>
      <c r="B215" s="46"/>
      <c r="C215" s="46" t="s">
        <v>6</v>
      </c>
      <c r="D215" s="2">
        <v>1</v>
      </c>
      <c r="E215" s="46"/>
      <c r="F215" s="46"/>
      <c r="G215" s="20">
        <v>0.183</v>
      </c>
      <c r="H215" s="35">
        <f>E208*G215*$H$194</f>
        <v>1832.7912075</v>
      </c>
      <c r="I215" s="20">
        <v>0.3658078700293379</v>
      </c>
      <c r="J215" s="20">
        <v>0.8886403953279248</v>
      </c>
      <c r="K215" s="25">
        <f t="shared" si="28"/>
        <v>0.11135960467207517</v>
      </c>
      <c r="L215" s="54">
        <f>H215*I215*J215</f>
        <v>595.7884623617733</v>
      </c>
      <c r="M215" s="199">
        <f>H215*I215*K215</f>
        <v>74.66098546229989</v>
      </c>
      <c r="N215" s="3"/>
      <c r="V215" s="3"/>
    </row>
    <row r="216" spans="1:22" ht="12.75">
      <c r="A216" s="3"/>
      <c r="B216" s="46"/>
      <c r="C216" s="46"/>
      <c r="D216" s="2">
        <v>2</v>
      </c>
      <c r="E216" s="46"/>
      <c r="F216" s="46"/>
      <c r="G216" s="20"/>
      <c r="H216" s="35"/>
      <c r="I216" s="20">
        <v>0.5028018705199</v>
      </c>
      <c r="J216" s="20">
        <v>0.9763945849900003</v>
      </c>
      <c r="K216" s="25">
        <f t="shared" si="28"/>
        <v>0.023605415009999686</v>
      </c>
      <c r="L216" s="54">
        <f>H215*I216*J216</f>
        <v>899.7777293059515</v>
      </c>
      <c r="M216" s="199">
        <f>H215*I216*K216</f>
        <v>21.753118097474566</v>
      </c>
      <c r="N216" s="3"/>
      <c r="V216" s="3"/>
    </row>
    <row r="217" spans="1:22" ht="12.75">
      <c r="A217" s="3"/>
      <c r="B217" s="46"/>
      <c r="C217" s="43"/>
      <c r="D217" s="67">
        <v>3</v>
      </c>
      <c r="E217" s="43"/>
      <c r="F217" s="43"/>
      <c r="G217" s="21"/>
      <c r="H217" s="70"/>
      <c r="I217" s="21">
        <v>0.1313902594507621</v>
      </c>
      <c r="J217" s="21">
        <v>0.9846794337079513</v>
      </c>
      <c r="K217" s="53">
        <f t="shared" si="28"/>
        <v>0.015320566292048698</v>
      </c>
      <c r="L217" s="55">
        <f>H215*I217*J217</f>
        <v>237.12155272718098</v>
      </c>
      <c r="M217" s="200">
        <f>H215*I217*K217</f>
        <v>3.6893595453195682</v>
      </c>
      <c r="N217" s="3"/>
      <c r="V217" s="3"/>
    </row>
    <row r="218" spans="1:22" ht="12.75">
      <c r="A218" s="3"/>
      <c r="B218" s="46"/>
      <c r="C218" s="46" t="s">
        <v>25</v>
      </c>
      <c r="D218" s="2">
        <v>1</v>
      </c>
      <c r="E218" s="46"/>
      <c r="F218" s="46"/>
      <c r="G218" s="20">
        <v>0.014</v>
      </c>
      <c r="H218" s="35">
        <f>E208*G218*$H$194</f>
        <v>140.213535</v>
      </c>
      <c r="I218" s="20">
        <v>0.3333</v>
      </c>
      <c r="J218" s="20">
        <v>1</v>
      </c>
      <c r="K218" s="25">
        <f t="shared" si="28"/>
        <v>0</v>
      </c>
      <c r="L218" s="54">
        <f>H218*I218*J218</f>
        <v>46.7331712155</v>
      </c>
      <c r="M218" s="199">
        <f>H218*I218*K218</f>
        <v>0</v>
      </c>
      <c r="N218" s="3"/>
      <c r="V218" s="3"/>
    </row>
    <row r="219" spans="1:22" ht="12.75">
      <c r="A219" s="3"/>
      <c r="B219" s="46"/>
      <c r="C219" s="46"/>
      <c r="D219" s="2">
        <v>2</v>
      </c>
      <c r="E219" s="46"/>
      <c r="F219" s="46"/>
      <c r="G219" s="20"/>
      <c r="H219" s="35"/>
      <c r="I219" s="20">
        <v>0.3333</v>
      </c>
      <c r="J219" s="20">
        <v>1</v>
      </c>
      <c r="K219" s="25">
        <f t="shared" si="28"/>
        <v>0</v>
      </c>
      <c r="L219" s="54">
        <f>H218*I219*J219</f>
        <v>46.7331712155</v>
      </c>
      <c r="M219" s="199">
        <f>H218*I219*K219</f>
        <v>0</v>
      </c>
      <c r="N219" s="3"/>
      <c r="V219" s="3"/>
    </row>
    <row r="220" spans="1:22" ht="12.75">
      <c r="A220" s="3"/>
      <c r="B220" s="46"/>
      <c r="C220" s="46"/>
      <c r="D220" s="2">
        <v>3</v>
      </c>
      <c r="E220" s="46"/>
      <c r="F220" s="46"/>
      <c r="G220" s="20"/>
      <c r="H220" s="35"/>
      <c r="I220" s="20">
        <v>0.3333</v>
      </c>
      <c r="J220" s="20">
        <v>1</v>
      </c>
      <c r="K220" s="25">
        <f t="shared" si="28"/>
        <v>0</v>
      </c>
      <c r="L220" s="54">
        <f>H218*I220*J220</f>
        <v>46.7331712155</v>
      </c>
      <c r="M220" s="199">
        <f>H218*I220*K220</f>
        <v>0</v>
      </c>
      <c r="N220" s="3"/>
      <c r="V220" s="3"/>
    </row>
    <row r="221" spans="1:22" ht="12.75">
      <c r="A221" s="3"/>
      <c r="B221" s="39" t="s">
        <v>4</v>
      </c>
      <c r="C221" s="40"/>
      <c r="D221" s="26"/>
      <c r="E221" s="26"/>
      <c r="F221" s="44">
        <f>SUM(F198:F220)</f>
        <v>19637.75</v>
      </c>
      <c r="G221" s="38"/>
      <c r="H221" s="44">
        <f>SUM(H198:H220)</f>
        <v>19637.749999999996</v>
      </c>
      <c r="I221" s="26"/>
      <c r="J221" s="38"/>
      <c r="K221" s="26"/>
      <c r="L221" s="44">
        <f>SUM(L198:L220)</f>
        <v>16998.198830794747</v>
      </c>
      <c r="M221" s="45">
        <f>SUM(M198:M220)</f>
        <v>2639.4978723517547</v>
      </c>
      <c r="N221" s="3"/>
      <c r="V221" s="3"/>
    </row>
    <row r="222" spans="1:22" ht="12.75">
      <c r="A222" s="3"/>
      <c r="B222" s="32" t="s">
        <v>64</v>
      </c>
      <c r="C222" s="12" t="s">
        <v>87</v>
      </c>
      <c r="D222" s="42"/>
      <c r="E222" s="49">
        <v>0.075</v>
      </c>
      <c r="F222" s="119">
        <f>E222*H193</f>
        <v>1592.25</v>
      </c>
      <c r="G222" s="120"/>
      <c r="H222" s="8"/>
      <c r="I222" s="42"/>
      <c r="J222" s="49"/>
      <c r="K222" s="42"/>
      <c r="L222" s="122"/>
      <c r="M222" s="143"/>
      <c r="N222" s="3"/>
      <c r="V222" s="3"/>
    </row>
    <row r="223" spans="1:22" ht="12.75">
      <c r="A223" s="3"/>
      <c r="B223" s="13"/>
      <c r="C223" s="2"/>
      <c r="D223" s="2">
        <v>1</v>
      </c>
      <c r="E223" s="46"/>
      <c r="F223" s="35"/>
      <c r="G223" s="20"/>
      <c r="H223" s="126">
        <f>F222</f>
        <v>1592.25</v>
      </c>
      <c r="I223" s="20">
        <v>0.7397973788191707</v>
      </c>
      <c r="J223" s="20">
        <v>0.7871247955736081</v>
      </c>
      <c r="K223" s="25">
        <f>1-J223</f>
        <v>0.21287520442639185</v>
      </c>
      <c r="L223" s="54">
        <f>H223*I223*J223</f>
        <v>927.1876522408803</v>
      </c>
      <c r="M223" s="193">
        <f>H223*I223*K223</f>
        <v>250.75472418394438</v>
      </c>
      <c r="N223" s="3"/>
      <c r="V223" s="3"/>
    </row>
    <row r="224" spans="1:22" ht="12.75">
      <c r="A224" s="3"/>
      <c r="B224" s="13"/>
      <c r="C224" s="2"/>
      <c r="D224" s="2">
        <v>2</v>
      </c>
      <c r="E224" s="46"/>
      <c r="F224" s="35"/>
      <c r="G224" s="20"/>
      <c r="H224" s="125"/>
      <c r="I224" s="20">
        <v>0.08303974450811905</v>
      </c>
      <c r="J224" s="20">
        <v>0.9850362164568216</v>
      </c>
      <c r="K224" s="25">
        <f>1-J224</f>
        <v>0.0149637835431784</v>
      </c>
      <c r="L224" s="54">
        <f>H223*I224*J224</f>
        <v>130.24152123627985</v>
      </c>
      <c r="M224" s="193">
        <f>H223*I224*K224</f>
        <v>1.9785119567727016</v>
      </c>
      <c r="N224" s="3"/>
      <c r="V224" s="3"/>
    </row>
    <row r="225" spans="1:22" ht="12.75">
      <c r="A225" s="3"/>
      <c r="B225" s="14"/>
      <c r="C225" s="67"/>
      <c r="D225" s="67">
        <v>3</v>
      </c>
      <c r="E225" s="43"/>
      <c r="F225" s="70"/>
      <c r="G225" s="21"/>
      <c r="H225" s="124"/>
      <c r="I225" s="21">
        <v>0.17716287667271027</v>
      </c>
      <c r="J225" s="21">
        <v>0.9414560423825873</v>
      </c>
      <c r="K225" s="53">
        <f>1-J225</f>
        <v>0.05854395761741271</v>
      </c>
      <c r="L225" s="55">
        <f>H223*I225*J225</f>
        <v>265.57306644639385</v>
      </c>
      <c r="M225" s="194">
        <f>H223*I225*K225</f>
        <v>16.514523935729084</v>
      </c>
      <c r="N225" s="3"/>
      <c r="V225" s="3"/>
    </row>
    <row r="226" spans="1:22" ht="12.75">
      <c r="A226" s="3"/>
      <c r="B226" s="10"/>
      <c r="C226" s="64" t="s">
        <v>86</v>
      </c>
      <c r="D226" s="5"/>
      <c r="E226" s="6"/>
      <c r="F226" s="36"/>
      <c r="G226" s="34"/>
      <c r="H226" s="36"/>
      <c r="I226" s="34"/>
      <c r="J226" s="34"/>
      <c r="K226" s="58" t="s">
        <v>65</v>
      </c>
      <c r="L226" s="59">
        <f>SUM(L221:L225)</f>
        <v>18321.201070718304</v>
      </c>
      <c r="M226" s="59">
        <f>SUM(M221:M225)</f>
        <v>2908.7456324282007</v>
      </c>
      <c r="N226" s="3"/>
      <c r="V226" s="3"/>
    </row>
    <row r="227" spans="1:22" ht="12.75">
      <c r="A227" s="3"/>
      <c r="B227" s="10"/>
      <c r="C227" s="202"/>
      <c r="D227" s="6"/>
      <c r="E227" s="33"/>
      <c r="F227" s="33"/>
      <c r="G227" s="6"/>
      <c r="H227" s="6"/>
      <c r="I227" s="6"/>
      <c r="J227" s="7"/>
      <c r="K227" s="37"/>
      <c r="L227" s="148"/>
      <c r="M227" s="37"/>
      <c r="N227" s="3"/>
      <c r="V227" s="3"/>
    </row>
    <row r="228" spans="1:22" ht="12.75">
      <c r="A228" s="6"/>
      <c r="B228" s="12" t="s">
        <v>1</v>
      </c>
      <c r="C228" s="71" t="s">
        <v>16</v>
      </c>
      <c r="D228" s="42"/>
      <c r="E228" s="32" t="s">
        <v>45</v>
      </c>
      <c r="F228" s="32" t="s">
        <v>45</v>
      </c>
      <c r="G228" s="32" t="s">
        <v>45</v>
      </c>
      <c r="H228" s="32" t="s">
        <v>45</v>
      </c>
      <c r="I228" s="32" t="s">
        <v>45</v>
      </c>
      <c r="J228" s="32" t="s">
        <v>45</v>
      </c>
      <c r="K228" s="32" t="s">
        <v>45</v>
      </c>
      <c r="L228" s="32" t="s">
        <v>45</v>
      </c>
      <c r="M228" s="6"/>
      <c r="N228" s="7"/>
      <c r="O228" s="3"/>
      <c r="P228" s="3"/>
      <c r="Q228" s="3"/>
      <c r="R228" s="3"/>
      <c r="S228" s="3"/>
      <c r="T228" s="3"/>
      <c r="U228" s="3"/>
      <c r="V228" s="3"/>
    </row>
    <row r="229" spans="1:22" ht="12.75">
      <c r="A229" s="6"/>
      <c r="B229" s="2"/>
      <c r="C229" s="71" t="s">
        <v>1</v>
      </c>
      <c r="D229" s="67" t="s">
        <v>53</v>
      </c>
      <c r="E229" s="14" t="s">
        <v>66</v>
      </c>
      <c r="F229" s="14" t="s">
        <v>67</v>
      </c>
      <c r="G229" s="14" t="s">
        <v>70</v>
      </c>
      <c r="H229" s="14" t="s">
        <v>71</v>
      </c>
      <c r="I229" s="14" t="s">
        <v>74</v>
      </c>
      <c r="J229" s="14" t="s">
        <v>75</v>
      </c>
      <c r="K229" s="14" t="s">
        <v>79</v>
      </c>
      <c r="L229" s="14" t="s">
        <v>80</v>
      </c>
      <c r="M229" s="10"/>
      <c r="N229" s="7"/>
      <c r="O229" s="3"/>
      <c r="P229" s="3"/>
      <c r="Q229" s="3"/>
      <c r="R229" s="3"/>
      <c r="S229" s="3"/>
      <c r="T229" s="3"/>
      <c r="U229" s="3"/>
      <c r="V229" s="3"/>
    </row>
    <row r="230" spans="1:22" ht="12.75">
      <c r="A230" s="6"/>
      <c r="B230" s="32" t="s">
        <v>5</v>
      </c>
      <c r="C230" s="12"/>
      <c r="D230" s="42"/>
      <c r="E230" s="121"/>
      <c r="F230" s="121"/>
      <c r="G230" s="121"/>
      <c r="H230" s="121"/>
      <c r="I230" s="121"/>
      <c r="J230" s="121"/>
      <c r="K230" s="121"/>
      <c r="L230" s="121"/>
      <c r="M230" s="7"/>
      <c r="N230" s="6"/>
      <c r="O230" s="3"/>
      <c r="P230" s="3"/>
      <c r="Q230" s="3"/>
      <c r="R230" s="3"/>
      <c r="S230" s="3"/>
      <c r="T230" s="3"/>
      <c r="U230" s="3"/>
      <c r="V230" s="3"/>
    </row>
    <row r="231" spans="1:22" ht="12.75">
      <c r="A231" s="6"/>
      <c r="B231" s="13"/>
      <c r="C231" s="2" t="s">
        <v>17</v>
      </c>
      <c r="D231" s="2">
        <v>1</v>
      </c>
      <c r="E231" s="121">
        <f aca="true" t="shared" si="29" ref="E231:F236">L199*E263*0.66</f>
        <v>7.7198149730871926</v>
      </c>
      <c r="F231" s="121">
        <f t="shared" si="29"/>
        <v>0.23387854024605373</v>
      </c>
      <c r="G231" s="121">
        <f aca="true" t="shared" si="30" ref="G231:G249">L199*G263</f>
        <v>78.34160827891215</v>
      </c>
      <c r="H231" s="121">
        <f aca="true" t="shared" si="31" ref="H231:H249">M199*H263</f>
        <v>6.720537877563384</v>
      </c>
      <c r="I231" s="121">
        <f aca="true" t="shared" si="32" ref="I231:I249">L199*I263</f>
        <v>157.52581738607543</v>
      </c>
      <c r="J231" s="121">
        <f aca="true" t="shared" si="33" ref="J231:J249">M199*J263</f>
        <v>37.30607928243289</v>
      </c>
      <c r="K231" s="121">
        <f aca="true" t="shared" si="34" ref="K231:L249">L199*K263</f>
        <v>722.8067338648832</v>
      </c>
      <c r="L231" s="121">
        <f t="shared" si="34"/>
        <v>24.03873565684242</v>
      </c>
      <c r="M231" s="7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2.75">
      <c r="A232" s="6"/>
      <c r="B232" s="13"/>
      <c r="C232" s="2"/>
      <c r="D232" s="2">
        <v>2</v>
      </c>
      <c r="E232" s="121">
        <f t="shared" si="29"/>
        <v>0</v>
      </c>
      <c r="F232" s="121">
        <f t="shared" si="29"/>
        <v>0</v>
      </c>
      <c r="G232" s="121">
        <f t="shared" si="30"/>
        <v>0</v>
      </c>
      <c r="H232" s="121">
        <f t="shared" si="31"/>
        <v>0</v>
      </c>
      <c r="I232" s="121">
        <f t="shared" si="32"/>
        <v>0</v>
      </c>
      <c r="J232" s="121">
        <f t="shared" si="33"/>
        <v>0</v>
      </c>
      <c r="K232" s="121">
        <f t="shared" si="34"/>
        <v>0</v>
      </c>
      <c r="L232" s="121">
        <f t="shared" si="34"/>
        <v>0</v>
      </c>
      <c r="M232" s="7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2.75">
      <c r="A233" s="6"/>
      <c r="B233" s="13"/>
      <c r="C233" s="67"/>
      <c r="D233" s="67">
        <v>3</v>
      </c>
      <c r="E233" s="121">
        <f t="shared" si="29"/>
        <v>0</v>
      </c>
      <c r="F233" s="121">
        <f t="shared" si="29"/>
        <v>0</v>
      </c>
      <c r="G233" s="121">
        <f t="shared" si="30"/>
        <v>0</v>
      </c>
      <c r="H233" s="121">
        <f t="shared" si="31"/>
        <v>0</v>
      </c>
      <c r="I233" s="121">
        <f t="shared" si="32"/>
        <v>0</v>
      </c>
      <c r="J233" s="121">
        <f t="shared" si="33"/>
        <v>0</v>
      </c>
      <c r="K233" s="121">
        <f t="shared" si="34"/>
        <v>0</v>
      </c>
      <c r="L233" s="121">
        <f t="shared" si="34"/>
        <v>0</v>
      </c>
      <c r="M233" s="7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.75">
      <c r="A234" s="6"/>
      <c r="B234" s="46"/>
      <c r="C234" s="2" t="s">
        <v>18</v>
      </c>
      <c r="D234" s="2">
        <v>1</v>
      </c>
      <c r="E234" s="121">
        <f t="shared" si="29"/>
        <v>11.637929579915786</v>
      </c>
      <c r="F234" s="121">
        <f t="shared" si="29"/>
        <v>1.7138647504380433</v>
      </c>
      <c r="G234" s="121">
        <f t="shared" si="30"/>
        <v>249.24707474326112</v>
      </c>
      <c r="H234" s="121">
        <f t="shared" si="31"/>
        <v>11.507948439909406</v>
      </c>
      <c r="I234" s="121">
        <f t="shared" si="32"/>
        <v>105.06840750443804</v>
      </c>
      <c r="J234" s="121">
        <f t="shared" si="33"/>
        <v>38.673173243171036</v>
      </c>
      <c r="K234" s="121">
        <f t="shared" si="34"/>
        <v>396.33965192351116</v>
      </c>
      <c r="L234" s="121">
        <f t="shared" si="34"/>
        <v>40.51133150074247</v>
      </c>
      <c r="M234" s="6"/>
      <c r="N234" s="3"/>
      <c r="O234" s="3"/>
      <c r="P234" s="3"/>
      <c r="Q234" s="3"/>
      <c r="R234" s="3"/>
      <c r="S234" s="3"/>
      <c r="T234" s="3"/>
      <c r="U234" s="3"/>
      <c r="V234" s="3"/>
    </row>
    <row r="235" spans="1:21" ht="12.75">
      <c r="A235" s="6"/>
      <c r="B235" s="46"/>
      <c r="C235" s="2"/>
      <c r="D235" s="2">
        <v>2</v>
      </c>
      <c r="E235" s="121">
        <f t="shared" si="29"/>
        <v>0.8525077426809747</v>
      </c>
      <c r="F235" s="121">
        <f t="shared" si="29"/>
        <v>0.7797377516325056</v>
      </c>
      <c r="G235" s="121">
        <f t="shared" si="30"/>
        <v>0.39916574540094996</v>
      </c>
      <c r="H235" s="121">
        <f t="shared" si="31"/>
        <v>0</v>
      </c>
      <c r="I235" s="121">
        <f t="shared" si="32"/>
        <v>0.39916574540094996</v>
      </c>
      <c r="J235" s="121">
        <f t="shared" si="33"/>
        <v>0.19958287270047495</v>
      </c>
      <c r="K235" s="121">
        <f t="shared" si="34"/>
        <v>0.19958287270047498</v>
      </c>
      <c r="L235" s="121">
        <f t="shared" si="34"/>
        <v>1.1974972362028495</v>
      </c>
      <c r="M235" s="6"/>
      <c r="N235" s="3"/>
      <c r="O235" s="3"/>
      <c r="P235" s="3"/>
      <c r="Q235" s="3"/>
      <c r="R235" s="3"/>
      <c r="S235" s="3"/>
      <c r="T235" s="3"/>
      <c r="U235" s="3"/>
    </row>
    <row r="236" spans="1:14" ht="12.75">
      <c r="A236" s="3"/>
      <c r="B236" s="43"/>
      <c r="C236" s="67"/>
      <c r="D236" s="67">
        <v>3</v>
      </c>
      <c r="E236" s="121">
        <f t="shared" si="29"/>
        <v>3.435690941501254</v>
      </c>
      <c r="F236" s="121">
        <f t="shared" si="29"/>
        <v>1.386227231368193</v>
      </c>
      <c r="G236" s="121">
        <f t="shared" si="30"/>
        <v>15.100440148517936</v>
      </c>
      <c r="H236" s="121">
        <f t="shared" si="31"/>
        <v>0.39916574540094985</v>
      </c>
      <c r="I236" s="121">
        <f t="shared" si="32"/>
        <v>0.19958287270047498</v>
      </c>
      <c r="J236" s="121">
        <f t="shared" si="33"/>
        <v>0.19958287270047492</v>
      </c>
      <c r="K236" s="121">
        <f t="shared" si="34"/>
        <v>17.363709924941322</v>
      </c>
      <c r="L236" s="121">
        <f t="shared" si="34"/>
        <v>0</v>
      </c>
      <c r="M236" s="3"/>
      <c r="N236" s="3"/>
    </row>
    <row r="237" spans="1:14" ht="12.75">
      <c r="A237" s="3"/>
      <c r="B237" s="13" t="s">
        <v>7</v>
      </c>
      <c r="C237" s="2"/>
      <c r="D237" s="2">
        <v>1</v>
      </c>
      <c r="E237" s="121">
        <f aca="true" t="shared" si="35" ref="E237:F240">L205*E269</f>
        <v>0</v>
      </c>
      <c r="F237" s="121">
        <f t="shared" si="35"/>
        <v>0</v>
      </c>
      <c r="G237" s="121">
        <f t="shared" si="30"/>
        <v>0</v>
      </c>
      <c r="H237" s="121">
        <f t="shared" si="31"/>
        <v>0</v>
      </c>
      <c r="I237" s="121">
        <f t="shared" si="32"/>
        <v>0</v>
      </c>
      <c r="J237" s="121">
        <f t="shared" si="33"/>
        <v>0</v>
      </c>
      <c r="K237" s="121">
        <f t="shared" si="34"/>
        <v>0</v>
      </c>
      <c r="L237" s="121">
        <f t="shared" si="34"/>
        <v>0</v>
      </c>
      <c r="M237" s="3"/>
      <c r="N237" s="3"/>
    </row>
    <row r="238" spans="1:14" ht="12.75">
      <c r="A238" s="3"/>
      <c r="B238" s="13"/>
      <c r="C238" s="2"/>
      <c r="D238" s="2">
        <v>2</v>
      </c>
      <c r="E238" s="121">
        <f t="shared" si="35"/>
        <v>0</v>
      </c>
      <c r="F238" s="121">
        <f t="shared" si="35"/>
        <v>0</v>
      </c>
      <c r="G238" s="121">
        <f t="shared" si="30"/>
        <v>0</v>
      </c>
      <c r="H238" s="121">
        <f t="shared" si="31"/>
        <v>0</v>
      </c>
      <c r="I238" s="121">
        <f t="shared" si="32"/>
        <v>0</v>
      </c>
      <c r="J238" s="121">
        <f t="shared" si="33"/>
        <v>0</v>
      </c>
      <c r="K238" s="121">
        <f t="shared" si="34"/>
        <v>0</v>
      </c>
      <c r="L238" s="121">
        <f t="shared" si="34"/>
        <v>0</v>
      </c>
      <c r="M238" s="3"/>
      <c r="N238" s="3"/>
    </row>
    <row r="239" spans="1:14" ht="12.75">
      <c r="A239" s="3"/>
      <c r="B239" s="14"/>
      <c r="C239" s="67"/>
      <c r="D239" s="67">
        <v>3</v>
      </c>
      <c r="E239" s="121">
        <f t="shared" si="35"/>
        <v>0</v>
      </c>
      <c r="F239" s="121">
        <f t="shared" si="35"/>
        <v>0</v>
      </c>
      <c r="G239" s="121">
        <f t="shared" si="30"/>
        <v>0</v>
      </c>
      <c r="H239" s="121">
        <f t="shared" si="31"/>
        <v>0</v>
      </c>
      <c r="I239" s="121">
        <f t="shared" si="32"/>
        <v>0</v>
      </c>
      <c r="J239" s="121">
        <f t="shared" si="33"/>
        <v>0</v>
      </c>
      <c r="K239" s="121">
        <f t="shared" si="34"/>
        <v>0</v>
      </c>
      <c r="L239" s="121">
        <f t="shared" si="34"/>
        <v>0</v>
      </c>
      <c r="M239" s="3"/>
      <c r="N239" s="3"/>
    </row>
    <row r="240" spans="1:14" ht="12.75">
      <c r="A240" s="3"/>
      <c r="B240" s="13" t="s">
        <v>21</v>
      </c>
      <c r="C240" s="2"/>
      <c r="D240" s="46"/>
      <c r="E240" s="121">
        <f t="shared" si="35"/>
        <v>0</v>
      </c>
      <c r="F240" s="121">
        <f t="shared" si="35"/>
        <v>0</v>
      </c>
      <c r="G240" s="121">
        <f t="shared" si="30"/>
        <v>0</v>
      </c>
      <c r="H240" s="121">
        <f t="shared" si="31"/>
        <v>0</v>
      </c>
      <c r="I240" s="121">
        <f t="shared" si="32"/>
        <v>0</v>
      </c>
      <c r="J240" s="121">
        <f t="shared" si="33"/>
        <v>0</v>
      </c>
      <c r="K240" s="121">
        <f t="shared" si="34"/>
        <v>0</v>
      </c>
      <c r="L240" s="121">
        <f t="shared" si="34"/>
        <v>0</v>
      </c>
      <c r="M240" s="3"/>
      <c r="N240" s="3"/>
    </row>
    <row r="241" spans="1:14" ht="12.75">
      <c r="A241" s="3"/>
      <c r="B241" s="13"/>
      <c r="C241" s="2" t="s">
        <v>23</v>
      </c>
      <c r="D241" s="2">
        <v>1</v>
      </c>
      <c r="E241" s="121">
        <f aca="true" t="shared" si="36" ref="E241:F246">L209*E273*0.11</f>
        <v>24.032429717605044</v>
      </c>
      <c r="F241" s="121">
        <f t="shared" si="36"/>
        <v>7.677729278785727</v>
      </c>
      <c r="G241" s="121">
        <f t="shared" si="30"/>
        <v>0</v>
      </c>
      <c r="H241" s="121">
        <f t="shared" si="31"/>
        <v>0</v>
      </c>
      <c r="I241" s="121">
        <f t="shared" si="32"/>
        <v>6.748309617051408</v>
      </c>
      <c r="J241" s="121">
        <f t="shared" si="33"/>
        <v>9.500710056365635</v>
      </c>
      <c r="K241" s="121">
        <f t="shared" si="34"/>
        <v>1.1373555534356306</v>
      </c>
      <c r="L241" s="121">
        <f t="shared" si="34"/>
        <v>1.9676251074436413</v>
      </c>
      <c r="M241" s="3"/>
      <c r="N241" s="3"/>
    </row>
    <row r="242" spans="1:14" ht="12.75">
      <c r="A242" s="3"/>
      <c r="B242" s="13"/>
      <c r="C242" s="2"/>
      <c r="D242" s="2">
        <v>2</v>
      </c>
      <c r="E242" s="121">
        <f t="shared" si="36"/>
        <v>6.118655820667246</v>
      </c>
      <c r="F242" s="121">
        <f t="shared" si="36"/>
        <v>2.16309524107263</v>
      </c>
      <c r="G242" s="121">
        <f t="shared" si="30"/>
        <v>0</v>
      </c>
      <c r="H242" s="121">
        <f t="shared" si="31"/>
        <v>0</v>
      </c>
      <c r="I242" s="121">
        <f t="shared" si="32"/>
        <v>52.97423049385355</v>
      </c>
      <c r="J242" s="121">
        <f t="shared" si="33"/>
        <v>1.516474071247503</v>
      </c>
      <c r="K242" s="121">
        <f t="shared" si="34"/>
        <v>0</v>
      </c>
      <c r="L242" s="121">
        <f t="shared" si="34"/>
        <v>0</v>
      </c>
      <c r="M242" s="3"/>
      <c r="N242" s="3"/>
    </row>
    <row r="243" spans="1:14" ht="12.75">
      <c r="A243" s="3"/>
      <c r="B243" s="13"/>
      <c r="C243" s="67"/>
      <c r="D243" s="67">
        <v>3</v>
      </c>
      <c r="E243" s="121">
        <f t="shared" si="36"/>
        <v>13.466768882660679</v>
      </c>
      <c r="F243" s="121">
        <f t="shared" si="36"/>
        <v>3.384660599684636</v>
      </c>
      <c r="G243" s="121">
        <f t="shared" si="30"/>
        <v>0</v>
      </c>
      <c r="H243" s="121">
        <f t="shared" si="31"/>
        <v>0</v>
      </c>
      <c r="I243" s="121">
        <f t="shared" si="32"/>
        <v>19.33504440840572</v>
      </c>
      <c r="J243" s="121">
        <f t="shared" si="33"/>
        <v>0</v>
      </c>
      <c r="K243" s="121">
        <f t="shared" si="34"/>
        <v>0.7582370356237538</v>
      </c>
      <c r="L243" s="121">
        <f t="shared" si="34"/>
        <v>1.7666922930033457</v>
      </c>
      <c r="M243" s="3"/>
      <c r="N243" s="3"/>
    </row>
    <row r="244" spans="1:14" ht="12.75">
      <c r="A244" s="3"/>
      <c r="B244" s="46"/>
      <c r="C244" s="46" t="s">
        <v>24</v>
      </c>
      <c r="D244" s="2">
        <v>1</v>
      </c>
      <c r="E244" s="121">
        <f t="shared" si="36"/>
        <v>0</v>
      </c>
      <c r="F244" s="121">
        <f t="shared" si="36"/>
        <v>0</v>
      </c>
      <c r="G244" s="121">
        <f t="shared" si="30"/>
        <v>0</v>
      </c>
      <c r="H244" s="121">
        <f t="shared" si="31"/>
        <v>0</v>
      </c>
      <c r="I244" s="121">
        <f t="shared" si="32"/>
        <v>0</v>
      </c>
      <c r="J244" s="121">
        <f t="shared" si="33"/>
        <v>0</v>
      </c>
      <c r="K244" s="121">
        <f t="shared" si="34"/>
        <v>0</v>
      </c>
      <c r="L244" s="121">
        <f t="shared" si="34"/>
        <v>0</v>
      </c>
      <c r="M244" s="3"/>
      <c r="N244" s="3"/>
    </row>
    <row r="245" spans="1:14" ht="12.75">
      <c r="A245" s="3"/>
      <c r="B245" s="46"/>
      <c r="C245" s="46"/>
      <c r="D245" s="2">
        <v>2</v>
      </c>
      <c r="E245" s="121">
        <f t="shared" si="36"/>
        <v>7.98785318052211</v>
      </c>
      <c r="F245" s="121">
        <f t="shared" si="36"/>
        <v>1.353512266381307</v>
      </c>
      <c r="G245" s="121">
        <f t="shared" si="30"/>
        <v>0</v>
      </c>
      <c r="H245" s="121">
        <f t="shared" si="31"/>
        <v>0</v>
      </c>
      <c r="I245" s="121">
        <f t="shared" si="32"/>
        <v>11.632524052922923</v>
      </c>
      <c r="J245" s="121">
        <f t="shared" si="33"/>
        <v>4.651827454090618</v>
      </c>
      <c r="K245" s="121">
        <f t="shared" si="34"/>
        <v>0.9161794858755351</v>
      </c>
      <c r="L245" s="121">
        <f t="shared" si="34"/>
        <v>0</v>
      </c>
      <c r="M245" s="3"/>
      <c r="N245" s="3"/>
    </row>
    <row r="246" spans="1:14" ht="12.75">
      <c r="A246" s="3"/>
      <c r="B246" s="46"/>
      <c r="C246" s="43"/>
      <c r="D246" s="67">
        <v>3</v>
      </c>
      <c r="E246" s="121">
        <f t="shared" si="36"/>
        <v>2.6009717330624356</v>
      </c>
      <c r="F246" s="121">
        <f t="shared" si="36"/>
        <v>0</v>
      </c>
      <c r="G246" s="121">
        <f t="shared" si="30"/>
        <v>0</v>
      </c>
      <c r="H246" s="121">
        <f t="shared" si="31"/>
        <v>0</v>
      </c>
      <c r="I246" s="121">
        <f t="shared" si="32"/>
        <v>1.1821670785490777</v>
      </c>
      <c r="J246" s="121">
        <f t="shared" si="33"/>
        <v>0</v>
      </c>
      <c r="K246" s="121">
        <f t="shared" si="34"/>
        <v>0</v>
      </c>
      <c r="L246" s="121">
        <f t="shared" si="34"/>
        <v>0</v>
      </c>
      <c r="M246" s="3"/>
      <c r="N246" s="3"/>
    </row>
    <row r="247" spans="1:14" ht="12.75">
      <c r="A247" s="3"/>
      <c r="B247" s="46"/>
      <c r="C247" s="46" t="s">
        <v>6</v>
      </c>
      <c r="D247" s="2">
        <v>1</v>
      </c>
      <c r="E247" s="121">
        <f aca="true" t="shared" si="37" ref="E247:F249">L215*E279*0.09</f>
        <v>0.16045638206139978</v>
      </c>
      <c r="F247" s="121">
        <f t="shared" si="37"/>
        <v>0.012340302142143638</v>
      </c>
      <c r="G247" s="121">
        <f t="shared" si="30"/>
        <v>0</v>
      </c>
      <c r="H247" s="121">
        <f t="shared" si="31"/>
        <v>0</v>
      </c>
      <c r="I247" s="121">
        <f t="shared" si="32"/>
        <v>3.2698689717229046</v>
      </c>
      <c r="J247" s="121">
        <f t="shared" si="33"/>
        <v>1.8457951952529308</v>
      </c>
      <c r="K247" s="121">
        <f t="shared" si="34"/>
        <v>405.94048105400344</v>
      </c>
      <c r="L247" s="121">
        <f t="shared" si="34"/>
        <v>207.963666601577</v>
      </c>
      <c r="M247" s="3"/>
      <c r="N247" s="3"/>
    </row>
    <row r="248" spans="1:14" ht="12.75">
      <c r="A248" s="3"/>
      <c r="B248" s="46"/>
      <c r="C248" s="46"/>
      <c r="D248" s="2">
        <v>2</v>
      </c>
      <c r="E248" s="121">
        <f t="shared" si="37"/>
        <v>0.47578207081387947</v>
      </c>
      <c r="F248" s="121">
        <f t="shared" si="37"/>
        <v>0.12155368132150376</v>
      </c>
      <c r="G248" s="121">
        <f t="shared" si="30"/>
        <v>0</v>
      </c>
      <c r="H248" s="121">
        <f t="shared" si="31"/>
        <v>0</v>
      </c>
      <c r="I248" s="121">
        <f t="shared" si="32"/>
        <v>1204.7725267982191</v>
      </c>
      <c r="J248" s="121">
        <f t="shared" si="33"/>
        <v>29.416596936265957</v>
      </c>
      <c r="K248" s="121">
        <f t="shared" si="34"/>
        <v>189.18789560880523</v>
      </c>
      <c r="L248" s="121">
        <f t="shared" si="34"/>
        <v>0</v>
      </c>
      <c r="M248" s="3"/>
      <c r="N248" s="3"/>
    </row>
    <row r="249" spans="1:14" ht="12.75">
      <c r="A249" s="3"/>
      <c r="B249" s="46"/>
      <c r="C249" s="43"/>
      <c r="D249" s="67">
        <v>3</v>
      </c>
      <c r="E249" s="121">
        <f t="shared" si="37"/>
        <v>0.14222976569873907</v>
      </c>
      <c r="F249" s="121">
        <f t="shared" si="37"/>
        <v>0.0020039101677734273</v>
      </c>
      <c r="G249" s="121">
        <f t="shared" si="30"/>
        <v>0</v>
      </c>
      <c r="H249" s="121">
        <f t="shared" si="31"/>
        <v>0</v>
      </c>
      <c r="I249" s="121">
        <f t="shared" si="32"/>
        <v>289.75317422698964</v>
      </c>
      <c r="J249" s="121">
        <f t="shared" si="33"/>
        <v>0</v>
      </c>
      <c r="K249" s="121">
        <f t="shared" si="34"/>
        <v>72.09602689802502</v>
      </c>
      <c r="L249" s="121">
        <f t="shared" si="34"/>
        <v>0</v>
      </c>
      <c r="M249" s="3"/>
      <c r="N249" s="3"/>
    </row>
    <row r="250" spans="1:14" ht="12.75">
      <c r="A250" s="3"/>
      <c r="B250" s="46"/>
      <c r="C250" s="46" t="s">
        <v>25</v>
      </c>
      <c r="D250" s="2">
        <v>1</v>
      </c>
      <c r="E250" s="121">
        <f aca="true" t="shared" si="38" ref="E250:F252">L218*H250</f>
        <v>0</v>
      </c>
      <c r="F250" s="121">
        <f t="shared" si="38"/>
        <v>0</v>
      </c>
      <c r="G250" s="121">
        <f aca="true" t="shared" si="39" ref="G250:H252">L218*J250</f>
        <v>0</v>
      </c>
      <c r="H250" s="121">
        <f t="shared" si="39"/>
        <v>0</v>
      </c>
      <c r="I250" s="121">
        <f>L218*L250</f>
        <v>0</v>
      </c>
      <c r="J250" s="121">
        <f>M218*V218</f>
        <v>0</v>
      </c>
      <c r="K250" s="121">
        <f aca="true" t="shared" si="40" ref="K250:L252">L218*W218</f>
        <v>0</v>
      </c>
      <c r="L250" s="121">
        <f t="shared" si="40"/>
        <v>0</v>
      </c>
      <c r="M250" s="3"/>
      <c r="N250" s="3"/>
    </row>
    <row r="251" spans="1:14" ht="12.75">
      <c r="A251" s="3"/>
      <c r="B251" s="46"/>
      <c r="C251" s="46"/>
      <c r="D251" s="2">
        <v>2</v>
      </c>
      <c r="E251" s="121">
        <f t="shared" si="38"/>
        <v>0</v>
      </c>
      <c r="F251" s="121">
        <f t="shared" si="38"/>
        <v>0</v>
      </c>
      <c r="G251" s="121">
        <f t="shared" si="39"/>
        <v>0</v>
      </c>
      <c r="H251" s="121">
        <f t="shared" si="39"/>
        <v>0</v>
      </c>
      <c r="I251" s="121">
        <f>L219*L251</f>
        <v>0</v>
      </c>
      <c r="J251" s="121">
        <f>M219*V219</f>
        <v>0</v>
      </c>
      <c r="K251" s="121">
        <f t="shared" si="40"/>
        <v>0</v>
      </c>
      <c r="L251" s="121">
        <f t="shared" si="40"/>
        <v>0</v>
      </c>
      <c r="M251" s="3"/>
      <c r="N251" s="3"/>
    </row>
    <row r="252" spans="1:14" ht="12.75">
      <c r="A252" s="3"/>
      <c r="B252" s="46"/>
      <c r="C252" s="46"/>
      <c r="D252" s="2">
        <v>3</v>
      </c>
      <c r="E252" s="121">
        <f t="shared" si="38"/>
        <v>0</v>
      </c>
      <c r="F252" s="121">
        <f t="shared" si="38"/>
        <v>0</v>
      </c>
      <c r="G252" s="121">
        <f t="shared" si="39"/>
        <v>0</v>
      </c>
      <c r="H252" s="121">
        <f t="shared" si="39"/>
        <v>0</v>
      </c>
      <c r="I252" s="121">
        <f>L220*L252</f>
        <v>0</v>
      </c>
      <c r="J252" s="121">
        <f>M220*V220</f>
        <v>0</v>
      </c>
      <c r="K252" s="121">
        <f t="shared" si="40"/>
        <v>0</v>
      </c>
      <c r="L252" s="121">
        <f t="shared" si="40"/>
        <v>0</v>
      </c>
      <c r="M252" s="3"/>
      <c r="N252" s="3"/>
    </row>
    <row r="253" spans="1:14" ht="12.75">
      <c r="A253" s="3"/>
      <c r="B253" s="39" t="s">
        <v>4</v>
      </c>
      <c r="C253" s="40"/>
      <c r="D253" s="26"/>
      <c r="E253" s="130">
        <f aca="true" t="shared" si="41" ref="E253:L253">SUM(E230:E252)</f>
        <v>78.63109079027673</v>
      </c>
      <c r="F253" s="130">
        <f t="shared" si="41"/>
        <v>18.828603553240516</v>
      </c>
      <c r="G253" s="130">
        <f t="shared" si="41"/>
        <v>343.08828891609215</v>
      </c>
      <c r="H253" s="130">
        <f t="shared" si="41"/>
        <v>18.62765206287374</v>
      </c>
      <c r="I253" s="130">
        <f t="shared" si="41"/>
        <v>1852.8608191563292</v>
      </c>
      <c r="J253" s="130">
        <f t="shared" si="41"/>
        <v>123.30982198422753</v>
      </c>
      <c r="K253" s="130">
        <f t="shared" si="41"/>
        <v>1806.7458542218046</v>
      </c>
      <c r="L253" s="130">
        <f t="shared" si="41"/>
        <v>277.4455483958117</v>
      </c>
      <c r="M253" s="3"/>
      <c r="N253" s="3"/>
    </row>
    <row r="254" spans="1:14" ht="12.75">
      <c r="A254" s="3"/>
      <c r="B254" s="32" t="s">
        <v>64</v>
      </c>
      <c r="C254" s="12" t="s">
        <v>87</v>
      </c>
      <c r="D254" s="42"/>
      <c r="E254" s="133"/>
      <c r="F254" s="8"/>
      <c r="G254" s="133"/>
      <c r="H254" s="8"/>
      <c r="I254" s="133"/>
      <c r="J254" s="8"/>
      <c r="K254" s="133"/>
      <c r="L254" s="8"/>
      <c r="M254" s="3"/>
      <c r="N254" s="3"/>
    </row>
    <row r="255" spans="1:14" ht="12.75">
      <c r="A255" s="3"/>
      <c r="B255" s="13"/>
      <c r="C255" s="2"/>
      <c r="D255" s="2">
        <v>1</v>
      </c>
      <c r="E255" s="146"/>
      <c r="F255" s="147"/>
      <c r="G255" s="146"/>
      <c r="H255" s="9"/>
      <c r="I255" s="146"/>
      <c r="J255" s="9"/>
      <c r="K255" s="146"/>
      <c r="L255" s="9"/>
      <c r="M255" s="3"/>
      <c r="N255" s="3"/>
    </row>
    <row r="256" spans="1:14" ht="12.75">
      <c r="A256" s="3"/>
      <c r="B256" s="13"/>
      <c r="C256" s="2"/>
      <c r="D256" s="2">
        <v>2</v>
      </c>
      <c r="E256" s="146"/>
      <c r="F256" s="147"/>
      <c r="G256" s="146"/>
      <c r="H256" s="9"/>
      <c r="I256" s="146"/>
      <c r="J256" s="9"/>
      <c r="K256" s="146"/>
      <c r="L256" s="9"/>
      <c r="M256" s="3"/>
      <c r="N256" s="3"/>
    </row>
    <row r="257" spans="1:14" ht="12.75">
      <c r="A257" s="3"/>
      <c r="B257" s="14"/>
      <c r="C257" s="67"/>
      <c r="D257" s="67">
        <v>3</v>
      </c>
      <c r="E257" s="146"/>
      <c r="F257" s="147"/>
      <c r="G257" s="146"/>
      <c r="H257" s="9"/>
      <c r="I257" s="146"/>
      <c r="J257" s="9"/>
      <c r="K257" s="146"/>
      <c r="L257" s="9"/>
      <c r="M257" s="3"/>
      <c r="N257" s="3"/>
    </row>
    <row r="258" spans="1:14" ht="12.75">
      <c r="A258" s="3"/>
      <c r="B258" s="3"/>
      <c r="C258" s="3"/>
      <c r="D258" s="3"/>
      <c r="E258" s="24" t="s">
        <v>68</v>
      </c>
      <c r="F258" s="134">
        <f>SUM(E253:F253)</f>
        <v>97.45969434351724</v>
      </c>
      <c r="G258" s="24" t="s">
        <v>72</v>
      </c>
      <c r="H258" s="134">
        <f>SUM(G253:H253)</f>
        <v>361.7159409789659</v>
      </c>
      <c r="I258" s="24" t="s">
        <v>76</v>
      </c>
      <c r="J258" s="134">
        <f>SUM(I253:J253)</f>
        <v>1976.1706411405567</v>
      </c>
      <c r="K258" s="24" t="s">
        <v>81</v>
      </c>
      <c r="L258" s="134">
        <f>SUM(K253:L253)</f>
        <v>2084.1914026176164</v>
      </c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12" t="s">
        <v>1</v>
      </c>
      <c r="C260" s="12" t="s">
        <v>16</v>
      </c>
      <c r="D260" s="133"/>
      <c r="E260" s="32" t="s">
        <v>66</v>
      </c>
      <c r="F260" s="32" t="s">
        <v>67</v>
      </c>
      <c r="G260" s="32" t="s">
        <v>70</v>
      </c>
      <c r="H260" s="32" t="s">
        <v>71</v>
      </c>
      <c r="I260" s="32" t="s">
        <v>74</v>
      </c>
      <c r="J260" s="32" t="s">
        <v>75</v>
      </c>
      <c r="K260" s="32" t="s">
        <v>79</v>
      </c>
      <c r="L260" s="32" t="s">
        <v>80</v>
      </c>
      <c r="M260" s="3"/>
      <c r="N260" s="3"/>
    </row>
    <row r="261" spans="1:14" ht="12.75">
      <c r="A261" s="3"/>
      <c r="B261" s="2"/>
      <c r="C261" s="67" t="s">
        <v>1</v>
      </c>
      <c r="D261" s="113" t="s">
        <v>53</v>
      </c>
      <c r="E261" s="14" t="s">
        <v>90</v>
      </c>
      <c r="F261" s="14" t="s">
        <v>90</v>
      </c>
      <c r="G261" s="14" t="s">
        <v>90</v>
      </c>
      <c r="H261" s="14" t="s">
        <v>90</v>
      </c>
      <c r="I261" s="14" t="s">
        <v>90</v>
      </c>
      <c r="J261" s="14" t="s">
        <v>90</v>
      </c>
      <c r="K261" s="14" t="s">
        <v>90</v>
      </c>
      <c r="L261" s="14" t="s">
        <v>90</v>
      </c>
      <c r="M261" s="3"/>
      <c r="N261" s="3"/>
    </row>
    <row r="262" spans="1:14" ht="12.75">
      <c r="A262" s="3"/>
      <c r="B262" s="32" t="s">
        <v>5</v>
      </c>
      <c r="C262" s="12"/>
      <c r="D262" s="42"/>
      <c r="E262" s="119"/>
      <c r="F262" s="119"/>
      <c r="G262" s="119"/>
      <c r="H262" s="119"/>
      <c r="I262" s="119"/>
      <c r="J262" s="119"/>
      <c r="K262" s="119"/>
      <c r="L262" s="119"/>
      <c r="M262" s="3"/>
      <c r="N262" s="3"/>
    </row>
    <row r="263" spans="1:14" ht="12.75">
      <c r="A263" s="3"/>
      <c r="B263" s="13"/>
      <c r="C263" s="2" t="s">
        <v>17</v>
      </c>
      <c r="D263" s="2">
        <v>1</v>
      </c>
      <c r="E263" s="168">
        <v>0.002853030727936767</v>
      </c>
      <c r="F263" s="168">
        <v>0.0006879075341473152</v>
      </c>
      <c r="G263" s="168">
        <v>0.0191089126971891</v>
      </c>
      <c r="H263" s="168">
        <v>0.01304630898952404</v>
      </c>
      <c r="I263" s="168">
        <v>0.038423350734224516</v>
      </c>
      <c r="J263" s="168">
        <v>0.0724207863080689</v>
      </c>
      <c r="K263" s="168">
        <v>0.17630542795586637</v>
      </c>
      <c r="L263" s="168">
        <v>0.04666542750152032</v>
      </c>
      <c r="M263" s="3"/>
      <c r="N263" s="3"/>
    </row>
    <row r="264" spans="1:14" ht="12.75">
      <c r="A264" s="3"/>
      <c r="B264" s="13"/>
      <c r="C264" s="2"/>
      <c r="D264" s="2">
        <v>2</v>
      </c>
      <c r="E264" s="168"/>
      <c r="F264" s="168"/>
      <c r="G264" s="168">
        <v>0</v>
      </c>
      <c r="H264" s="168">
        <v>0</v>
      </c>
      <c r="I264" s="168">
        <v>0</v>
      </c>
      <c r="J264" s="168">
        <v>0</v>
      </c>
      <c r="K264" s="168">
        <v>0</v>
      </c>
      <c r="L264" s="168">
        <v>0</v>
      </c>
      <c r="M264" s="3"/>
      <c r="N264" s="3"/>
    </row>
    <row r="265" spans="1:14" ht="12.75">
      <c r="A265" s="3"/>
      <c r="B265" s="13"/>
      <c r="C265" s="67"/>
      <c r="D265" s="67">
        <v>3</v>
      </c>
      <c r="E265" s="168"/>
      <c r="F265" s="168"/>
      <c r="G265" s="168">
        <v>0</v>
      </c>
      <c r="H265" s="168">
        <v>0</v>
      </c>
      <c r="I265" s="168">
        <v>0</v>
      </c>
      <c r="J265" s="168">
        <v>0</v>
      </c>
      <c r="K265" s="168">
        <v>0</v>
      </c>
      <c r="L265" s="168">
        <v>0</v>
      </c>
      <c r="M265" s="3"/>
      <c r="N265" s="3"/>
    </row>
    <row r="266" spans="1:14" ht="12.75">
      <c r="A266" s="3"/>
      <c r="B266" s="46"/>
      <c r="C266" s="2" t="s">
        <v>18</v>
      </c>
      <c r="D266" s="2">
        <v>1</v>
      </c>
      <c r="E266" s="168">
        <v>0.004811425182582384</v>
      </c>
      <c r="F266" s="168">
        <v>0.00421352160709332</v>
      </c>
      <c r="G266" s="168">
        <v>0.06800988139291034</v>
      </c>
      <c r="H266" s="168">
        <v>0.01867284626691658</v>
      </c>
      <c r="I266" s="168">
        <v>0.028669102495502804</v>
      </c>
      <c r="J266" s="168">
        <v>0.06275125600312903</v>
      </c>
      <c r="K266" s="168">
        <v>0.10814575355153347</v>
      </c>
      <c r="L266" s="168">
        <v>0.06573385943910383</v>
      </c>
      <c r="M266" s="3"/>
      <c r="N266" s="3"/>
    </row>
    <row r="267" spans="1:14" ht="12.75">
      <c r="A267" s="3"/>
      <c r="B267" s="46"/>
      <c r="C267" s="2"/>
      <c r="D267" s="2">
        <v>2</v>
      </c>
      <c r="E267" s="168">
        <v>0.015731163458900226</v>
      </c>
      <c r="F267" s="168">
        <v>0.04440500466895994</v>
      </c>
      <c r="G267" s="168">
        <v>0.00486138159298141</v>
      </c>
      <c r="H267" s="168">
        <v>0</v>
      </c>
      <c r="I267" s="168">
        <v>0.00486138159298141</v>
      </c>
      <c r="J267" s="168">
        <v>0.007501542317100395</v>
      </c>
      <c r="K267" s="168">
        <v>0.002430690796490705</v>
      </c>
      <c r="L267" s="168">
        <v>0.04500925390260237</v>
      </c>
      <c r="M267" s="3"/>
      <c r="N267" s="3"/>
    </row>
    <row r="268" spans="1:14" ht="12.75">
      <c r="A268" s="3"/>
      <c r="B268" s="43"/>
      <c r="C268" s="67"/>
      <c r="D268" s="67">
        <v>3</v>
      </c>
      <c r="E268" s="168">
        <v>0.026165992267806214</v>
      </c>
      <c r="F268" s="168">
        <v>0.08062008935750042</v>
      </c>
      <c r="G268" s="168">
        <v>0.07590260141268727</v>
      </c>
      <c r="H268" s="168">
        <v>0.015321668079196785</v>
      </c>
      <c r="I268" s="168">
        <v>0.0010032064685790017</v>
      </c>
      <c r="J268" s="168">
        <v>0.007660834039598392</v>
      </c>
      <c r="K268" s="168">
        <v>0.08727896276637315</v>
      </c>
      <c r="L268" s="168">
        <v>0</v>
      </c>
      <c r="M268" s="3"/>
      <c r="N268" s="3"/>
    </row>
    <row r="269" spans="1:14" ht="12.75">
      <c r="A269" s="3"/>
      <c r="B269" s="13" t="s">
        <v>7</v>
      </c>
      <c r="C269" s="2"/>
      <c r="D269" s="2">
        <v>1</v>
      </c>
      <c r="E269" s="168"/>
      <c r="F269" s="168"/>
      <c r="G269" s="168"/>
      <c r="H269" s="168"/>
      <c r="I269" s="168"/>
      <c r="J269" s="168"/>
      <c r="K269" s="168"/>
      <c r="L269" s="168"/>
      <c r="M269" s="3"/>
      <c r="N269" s="3"/>
    </row>
    <row r="270" spans="1:14" ht="12.75">
      <c r="A270" s="3"/>
      <c r="B270" s="13"/>
      <c r="C270" s="2"/>
      <c r="D270" s="2">
        <v>2</v>
      </c>
      <c r="E270" s="168"/>
      <c r="F270" s="168"/>
      <c r="G270" s="168"/>
      <c r="H270" s="168"/>
      <c r="I270" s="168"/>
      <c r="J270" s="168"/>
      <c r="K270" s="168"/>
      <c r="L270" s="168"/>
      <c r="M270" s="3"/>
      <c r="N270" s="3"/>
    </row>
    <row r="271" spans="1:14" ht="12.75">
      <c r="A271" s="3"/>
      <c r="B271" s="14"/>
      <c r="C271" s="67"/>
      <c r="D271" s="67">
        <v>3</v>
      </c>
      <c r="E271" s="168"/>
      <c r="F271" s="168"/>
      <c r="G271" s="168"/>
      <c r="H271" s="168"/>
      <c r="I271" s="168"/>
      <c r="J271" s="168"/>
      <c r="K271" s="168"/>
      <c r="L271" s="168"/>
      <c r="M271" s="3"/>
      <c r="N271" s="3"/>
    </row>
    <row r="272" spans="1:14" ht="12.75">
      <c r="A272" s="3"/>
      <c r="B272" s="13" t="s">
        <v>21</v>
      </c>
      <c r="C272" s="2"/>
      <c r="D272" s="46"/>
      <c r="E272" s="168"/>
      <c r="F272" s="168"/>
      <c r="G272" s="168"/>
      <c r="H272" s="168"/>
      <c r="I272" s="168"/>
      <c r="J272" s="168"/>
      <c r="K272" s="168"/>
      <c r="L272" s="168"/>
      <c r="M272" s="3"/>
      <c r="N272" s="3"/>
    </row>
    <row r="273" spans="1:14" ht="12.75">
      <c r="A273" s="3"/>
      <c r="B273" s="13"/>
      <c r="C273" s="2" t="s">
        <v>23</v>
      </c>
      <c r="D273" s="2">
        <v>1</v>
      </c>
      <c r="E273" s="168">
        <v>0.04682704190683237</v>
      </c>
      <c r="F273" s="168">
        <v>0.055315947168175894</v>
      </c>
      <c r="G273" s="168">
        <v>0</v>
      </c>
      <c r="H273" s="168">
        <v>0</v>
      </c>
      <c r="I273" s="168">
        <v>0.0014463943889414662</v>
      </c>
      <c r="J273" s="168">
        <v>0.007529502957198766</v>
      </c>
      <c r="K273" s="168">
        <v>0.00024377433521485385</v>
      </c>
      <c r="L273" s="168">
        <v>0.0015593822964030963</v>
      </c>
      <c r="M273" s="3"/>
      <c r="N273" s="3"/>
    </row>
    <row r="274" spans="1:14" ht="12.75">
      <c r="A274" s="3"/>
      <c r="B274" s="13"/>
      <c r="C274" s="2"/>
      <c r="D274" s="2">
        <v>2</v>
      </c>
      <c r="E274" s="168">
        <v>0.08487372176746401</v>
      </c>
      <c r="F274" s="168">
        <v>1.9751661996802725</v>
      </c>
      <c r="G274" s="168">
        <v>0</v>
      </c>
      <c r="H274" s="168">
        <v>0</v>
      </c>
      <c r="I274" s="168">
        <v>0.08083036952419363</v>
      </c>
      <c r="J274" s="168">
        <v>0.15231956034482033</v>
      </c>
      <c r="K274" s="168">
        <v>0</v>
      </c>
      <c r="L274" s="168">
        <v>0</v>
      </c>
      <c r="M274" s="3"/>
      <c r="N274" s="3"/>
    </row>
    <row r="275" spans="1:14" ht="12.75">
      <c r="A275" s="3"/>
      <c r="B275" s="13"/>
      <c r="C275" s="67"/>
      <c r="D275" s="67">
        <v>3</v>
      </c>
      <c r="E275" s="168">
        <v>0.09161067034075518</v>
      </c>
      <c r="F275" s="168">
        <v>0.37026763273867824</v>
      </c>
      <c r="G275" s="168">
        <v>0</v>
      </c>
      <c r="H275" s="168">
        <v>0</v>
      </c>
      <c r="I275" s="168">
        <v>0.014468400209669243</v>
      </c>
      <c r="J275" s="168">
        <v>0</v>
      </c>
      <c r="K275" s="168">
        <v>0.0005673882435164409</v>
      </c>
      <c r="L275" s="168">
        <v>0.021259557619628472</v>
      </c>
      <c r="M275" s="3"/>
      <c r="N275" s="3"/>
    </row>
    <row r="276" spans="1:14" ht="12.75">
      <c r="A276" s="3"/>
      <c r="B276" s="46"/>
      <c r="C276" s="46" t="s">
        <v>24</v>
      </c>
      <c r="D276" s="2">
        <v>1</v>
      </c>
      <c r="E276" s="168"/>
      <c r="F276" s="168"/>
      <c r="G276" s="168">
        <v>0</v>
      </c>
      <c r="H276" s="168">
        <v>0</v>
      </c>
      <c r="I276" s="168">
        <v>0</v>
      </c>
      <c r="J276" s="168">
        <v>0</v>
      </c>
      <c r="K276" s="168">
        <v>0</v>
      </c>
      <c r="L276" s="168">
        <v>0</v>
      </c>
      <c r="M276" s="3"/>
      <c r="N276" s="3"/>
    </row>
    <row r="277" spans="1:14" ht="12.75">
      <c r="A277" s="3"/>
      <c r="B277" s="46"/>
      <c r="C277" s="46"/>
      <c r="D277" s="2">
        <v>2</v>
      </c>
      <c r="E277" s="168">
        <v>4.410367293133752</v>
      </c>
      <c r="F277" s="168">
        <v>26.803043763760716</v>
      </c>
      <c r="G277" s="168">
        <v>0</v>
      </c>
      <c r="H277" s="168">
        <v>0</v>
      </c>
      <c r="I277" s="168">
        <v>0.7064986386977449</v>
      </c>
      <c r="J277" s="168">
        <v>10.133003721014083</v>
      </c>
      <c r="K277" s="168">
        <v>0.055643947661661815</v>
      </c>
      <c r="L277" s="168">
        <v>0</v>
      </c>
      <c r="M277" s="3"/>
      <c r="N277" s="3"/>
    </row>
    <row r="278" spans="1:14" ht="12.75">
      <c r="A278" s="3"/>
      <c r="B278" s="46"/>
      <c r="C278" s="43"/>
      <c r="D278" s="67">
        <v>3</v>
      </c>
      <c r="E278" s="168">
        <v>1.8019992513280818</v>
      </c>
      <c r="F278" s="168"/>
      <c r="G278" s="168">
        <v>0</v>
      </c>
      <c r="H278" s="168">
        <v>0</v>
      </c>
      <c r="I278" s="168">
        <v>0.09009289027451756</v>
      </c>
      <c r="J278" s="168">
        <v>0</v>
      </c>
      <c r="K278" s="168">
        <v>0</v>
      </c>
      <c r="L278" s="168">
        <v>0</v>
      </c>
      <c r="M278" s="3"/>
      <c r="N278" s="3"/>
    </row>
    <row r="279" spans="1:14" ht="12.75">
      <c r="A279" s="3"/>
      <c r="B279" s="46"/>
      <c r="C279" s="46" t="s">
        <v>6</v>
      </c>
      <c r="D279" s="2">
        <v>1</v>
      </c>
      <c r="E279" s="168">
        <v>0.0029924189577349206</v>
      </c>
      <c r="F279" s="168">
        <v>0.0018364942197993952</v>
      </c>
      <c r="G279" s="168">
        <v>0</v>
      </c>
      <c r="H279" s="168">
        <v>0</v>
      </c>
      <c r="I279" s="168">
        <v>0.005488305293393517</v>
      </c>
      <c r="J279" s="168">
        <v>0.02472235242843086</v>
      </c>
      <c r="K279" s="168">
        <v>0.6813500205170291</v>
      </c>
      <c r="L279" s="168">
        <v>2.7854396149993006</v>
      </c>
      <c r="M279" s="3"/>
      <c r="N279" s="3"/>
    </row>
    <row r="280" spans="1:14" ht="12.75">
      <c r="A280" s="3"/>
      <c r="B280" s="46"/>
      <c r="C280" s="46"/>
      <c r="D280" s="2">
        <v>2</v>
      </c>
      <c r="E280" s="168">
        <v>0.005875303734807145</v>
      </c>
      <c r="F280" s="168">
        <v>0.06208748801325257</v>
      </c>
      <c r="G280" s="168">
        <v>0</v>
      </c>
      <c r="H280" s="168">
        <v>0</v>
      </c>
      <c r="I280" s="168">
        <v>1.3389668220923039</v>
      </c>
      <c r="J280" s="168">
        <v>1.3522933495994345</v>
      </c>
      <c r="K280" s="168">
        <v>0.21026070044513812</v>
      </c>
      <c r="L280" s="168">
        <v>0</v>
      </c>
      <c r="M280" s="3"/>
      <c r="N280" s="3"/>
    </row>
    <row r="281" spans="1:14" ht="12.75">
      <c r="A281" s="3"/>
      <c r="B281" s="46"/>
      <c r="C281" s="43"/>
      <c r="D281" s="67">
        <v>3</v>
      </c>
      <c r="E281" s="168">
        <v>0.006664643984531559</v>
      </c>
      <c r="F281" s="168">
        <v>0.006035103994963774</v>
      </c>
      <c r="G281" s="168">
        <v>0</v>
      </c>
      <c r="H281" s="168">
        <v>0</v>
      </c>
      <c r="I281" s="168">
        <v>1.22196051305536</v>
      </c>
      <c r="J281" s="168">
        <v>0</v>
      </c>
      <c r="K281" s="168">
        <v>0.3040467054505785</v>
      </c>
      <c r="L281" s="168">
        <v>0</v>
      </c>
      <c r="M281" s="3"/>
      <c r="N281" s="3"/>
    </row>
    <row r="282" spans="1:14" ht="12.75">
      <c r="A282" s="3"/>
      <c r="B282" s="46"/>
      <c r="C282" s="46" t="s">
        <v>25</v>
      </c>
      <c r="D282" s="2">
        <v>1</v>
      </c>
      <c r="E282" s="121"/>
      <c r="F282" s="121"/>
      <c r="G282" s="121"/>
      <c r="H282" s="121"/>
      <c r="I282" s="121"/>
      <c r="J282" s="121"/>
      <c r="K282" s="121"/>
      <c r="L282" s="121"/>
      <c r="M282" s="3"/>
      <c r="N282" s="3"/>
    </row>
    <row r="283" spans="1:14" ht="12.75">
      <c r="A283" s="3"/>
      <c r="B283" s="46"/>
      <c r="C283" s="46"/>
      <c r="D283" s="2">
        <v>2</v>
      </c>
      <c r="E283" s="121"/>
      <c r="F283" s="121"/>
      <c r="G283" s="121"/>
      <c r="H283" s="121"/>
      <c r="I283" s="121"/>
      <c r="J283" s="121"/>
      <c r="K283" s="121"/>
      <c r="L283" s="121"/>
      <c r="M283" s="3"/>
      <c r="N283" s="3"/>
    </row>
    <row r="284" spans="1:14" ht="12.75">
      <c r="A284" s="3"/>
      <c r="B284" s="43"/>
      <c r="C284" s="43"/>
      <c r="D284" s="67">
        <v>3</v>
      </c>
      <c r="E284" s="131"/>
      <c r="F284" s="131"/>
      <c r="G284" s="131"/>
      <c r="H284" s="131"/>
      <c r="I284" s="131"/>
      <c r="J284" s="131"/>
      <c r="K284" s="131"/>
      <c r="L284" s="131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</sheetData>
  <printOptions/>
  <pageMargins left="0.75" right="0.75" top="0.61" bottom="0.68" header="0.5" footer="0.5"/>
  <pageSetup fitToHeight="1" fitToWidth="1"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6"/>
  <sheetViews>
    <sheetView zoomScale="50" zoomScaleNormal="50" workbookViewId="0" topLeftCell="A64">
      <selection activeCell="Q79" sqref="Q79"/>
    </sheetView>
  </sheetViews>
  <sheetFormatPr defaultColWidth="9.140625" defaultRowHeight="12.75"/>
  <cols>
    <col min="2" max="2" width="12.140625" style="0" customWidth="1"/>
    <col min="3" max="3" width="11.28125" style="0" customWidth="1"/>
    <col min="4" max="4" width="9.28125" style="0" bestFit="1" customWidth="1"/>
    <col min="5" max="5" width="14.7109375" style="0" customWidth="1"/>
    <col min="6" max="6" width="12.140625" style="0" customWidth="1"/>
    <col min="7" max="7" width="14.7109375" style="0" customWidth="1"/>
    <col min="8" max="8" width="14.421875" style="0" customWidth="1"/>
    <col min="9" max="9" width="16.421875" style="0" customWidth="1"/>
    <col min="10" max="10" width="13.57421875" style="0" customWidth="1"/>
    <col min="11" max="11" width="14.28125" style="0" customWidth="1"/>
    <col min="12" max="12" width="15.28125" style="0" customWidth="1"/>
    <col min="13" max="13" width="12.57421875" style="0" customWidth="1"/>
    <col min="14" max="15" width="19.140625" style="0" customWidth="1"/>
    <col min="16" max="16" width="21.421875" style="0" customWidth="1"/>
    <col min="17" max="17" width="28.8515625" style="0" customWidth="1"/>
    <col min="18" max="18" width="23.421875" style="0" customWidth="1"/>
    <col min="19" max="19" width="13.7109375" style="0" customWidth="1"/>
    <col min="20" max="23" width="19.140625" style="0" customWidth="1"/>
    <col min="24" max="24" width="10.28125" style="0" customWidth="1"/>
    <col min="25" max="25" width="10.57421875" style="0" customWidth="1"/>
    <col min="26" max="26" width="10.00390625" style="0" customWidth="1"/>
  </cols>
  <sheetData>
    <row r="1" spans="1:13" ht="15.75">
      <c r="A1" s="3"/>
      <c r="B1" s="72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5.75">
      <c r="B2" s="72" t="s">
        <v>13</v>
      </c>
      <c r="C2" s="72" t="s">
        <v>15</v>
      </c>
      <c r="D2" s="73"/>
      <c r="E2" s="73"/>
      <c r="F2" s="73"/>
      <c r="G2" s="73"/>
      <c r="H2" s="73"/>
      <c r="I2" s="3"/>
      <c r="J2" s="3"/>
      <c r="K2" s="6"/>
      <c r="L2" s="3"/>
      <c r="M2" s="3"/>
    </row>
    <row r="3" spans="1:13" ht="18">
      <c r="A3" s="72"/>
      <c r="B3" s="18" t="s">
        <v>84</v>
      </c>
      <c r="C3" s="18"/>
      <c r="D3" s="3"/>
      <c r="E3" s="3"/>
      <c r="F3" s="3"/>
      <c r="G3" s="3"/>
      <c r="H3" s="150">
        <v>193000</v>
      </c>
      <c r="I3" s="3"/>
      <c r="J3" s="3"/>
      <c r="K3" s="6"/>
      <c r="L3" s="3"/>
      <c r="M3" s="3"/>
    </row>
    <row r="4" spans="1:13" ht="18">
      <c r="A4" s="73"/>
      <c r="B4" s="18" t="s">
        <v>19</v>
      </c>
      <c r="C4" s="18"/>
      <c r="D4" s="3"/>
      <c r="E4" s="3"/>
      <c r="F4" s="3"/>
      <c r="G4" s="3"/>
      <c r="H4" s="129">
        <f>H3*0.925</f>
        <v>178525</v>
      </c>
      <c r="I4" s="3"/>
      <c r="J4" s="3"/>
      <c r="K4" s="6"/>
      <c r="L4" s="3"/>
      <c r="M4" s="3"/>
    </row>
    <row r="5" spans="1:13" ht="12.75">
      <c r="A5" s="3"/>
      <c r="B5" s="4"/>
      <c r="C5" s="4"/>
      <c r="D5" s="4"/>
      <c r="E5" s="6"/>
      <c r="F5" s="4"/>
      <c r="G5" s="4"/>
      <c r="H5" s="4"/>
      <c r="I5" s="4"/>
      <c r="J5" s="4"/>
      <c r="K5" s="6"/>
      <c r="L5" s="3"/>
      <c r="M5" s="3"/>
    </row>
    <row r="6" spans="1:13" ht="12.75">
      <c r="A6" s="3"/>
      <c r="B6" s="12" t="s">
        <v>1</v>
      </c>
      <c r="C6" s="2" t="s">
        <v>16</v>
      </c>
      <c r="D6" s="42"/>
      <c r="E6" s="12" t="s">
        <v>1</v>
      </c>
      <c r="F6" s="1" t="s">
        <v>1</v>
      </c>
      <c r="G6" s="42" t="s">
        <v>20</v>
      </c>
      <c r="H6" s="1" t="s">
        <v>20</v>
      </c>
      <c r="I6" s="42" t="s">
        <v>54</v>
      </c>
      <c r="J6" s="1" t="s">
        <v>3</v>
      </c>
      <c r="K6" s="12" t="s">
        <v>3</v>
      </c>
      <c r="L6" s="32" t="s">
        <v>10</v>
      </c>
      <c r="M6" s="32" t="s">
        <v>10</v>
      </c>
    </row>
    <row r="7" spans="1:13" ht="12.75">
      <c r="A7" s="3"/>
      <c r="B7" s="2"/>
      <c r="C7" s="2" t="s">
        <v>1</v>
      </c>
      <c r="D7" s="67" t="s">
        <v>53</v>
      </c>
      <c r="E7" s="67" t="s">
        <v>22</v>
      </c>
      <c r="F7" s="1" t="s">
        <v>0</v>
      </c>
      <c r="G7" s="43" t="s">
        <v>2</v>
      </c>
      <c r="H7" s="2" t="s">
        <v>0</v>
      </c>
      <c r="I7" s="67" t="s">
        <v>53</v>
      </c>
      <c r="J7" s="1" t="s">
        <v>8</v>
      </c>
      <c r="K7" s="67" t="s">
        <v>9</v>
      </c>
      <c r="L7" s="14" t="s">
        <v>11</v>
      </c>
      <c r="M7" s="23" t="s">
        <v>12</v>
      </c>
    </row>
    <row r="8" spans="1:13" ht="12.75">
      <c r="A8" s="3"/>
      <c r="B8" s="32" t="s">
        <v>5</v>
      </c>
      <c r="C8" s="12"/>
      <c r="D8" s="42"/>
      <c r="E8" s="47">
        <v>0.47</v>
      </c>
      <c r="F8" s="50">
        <f>E8*$H$4</f>
        <v>83906.75</v>
      </c>
      <c r="G8" s="49"/>
      <c r="H8" s="51"/>
      <c r="I8" s="49"/>
      <c r="J8" s="49"/>
      <c r="K8" s="52"/>
      <c r="L8" s="42"/>
      <c r="M8" s="42"/>
    </row>
    <row r="9" spans="1:13" ht="12.75">
      <c r="A9" s="3"/>
      <c r="B9" s="13"/>
      <c r="C9" s="2" t="s">
        <v>17</v>
      </c>
      <c r="D9" s="2">
        <v>1</v>
      </c>
      <c r="E9" s="48"/>
      <c r="F9" s="46"/>
      <c r="G9" s="20">
        <v>0.5</v>
      </c>
      <c r="H9" s="35">
        <f>E8*G9*$H$4</f>
        <v>41953.375</v>
      </c>
      <c r="I9" s="20">
        <v>0.4</v>
      </c>
      <c r="J9" s="20">
        <v>0</v>
      </c>
      <c r="K9" s="25">
        <f aca="true" t="shared" si="0" ref="K9:K30">1-J9</f>
        <v>1</v>
      </c>
      <c r="L9" s="54">
        <f>H9*I9*J9</f>
        <v>0</v>
      </c>
      <c r="M9" s="199">
        <f>H9*I9*K9</f>
        <v>16781.350000000002</v>
      </c>
    </row>
    <row r="10" spans="1:13" ht="12.75">
      <c r="A10" s="3"/>
      <c r="B10" s="13"/>
      <c r="C10" s="2"/>
      <c r="D10" s="2">
        <v>2</v>
      </c>
      <c r="E10" s="48"/>
      <c r="F10" s="46"/>
      <c r="G10" s="20"/>
      <c r="H10" s="35"/>
      <c r="I10" s="15">
        <v>0.3</v>
      </c>
      <c r="J10" s="20">
        <v>0</v>
      </c>
      <c r="K10" s="25">
        <f t="shared" si="0"/>
        <v>1</v>
      </c>
      <c r="L10" s="54">
        <f>H9*I10*J10</f>
        <v>0</v>
      </c>
      <c r="M10" s="199">
        <f>H9*I10*K10</f>
        <v>12586.012499999999</v>
      </c>
    </row>
    <row r="11" spans="1:13" ht="12.75">
      <c r="A11" s="3"/>
      <c r="B11" s="13"/>
      <c r="C11" s="67"/>
      <c r="D11" s="67">
        <v>3</v>
      </c>
      <c r="E11" s="76"/>
      <c r="F11" s="43"/>
      <c r="G11" s="21"/>
      <c r="H11" s="70"/>
      <c r="I11" s="21">
        <v>0.3</v>
      </c>
      <c r="J11" s="21">
        <v>0</v>
      </c>
      <c r="K11" s="53">
        <f t="shared" si="0"/>
        <v>1</v>
      </c>
      <c r="L11" s="55">
        <f>H9*I11*J11</f>
        <v>0</v>
      </c>
      <c r="M11" s="200">
        <f>H9*I11*K11</f>
        <v>12586.012499999999</v>
      </c>
    </row>
    <row r="12" spans="1:13" ht="12.75">
      <c r="A12" s="3"/>
      <c r="B12" s="46"/>
      <c r="C12" s="2" t="s">
        <v>18</v>
      </c>
      <c r="D12" s="2">
        <v>1</v>
      </c>
      <c r="E12" s="20"/>
      <c r="F12" s="46"/>
      <c r="G12" s="20">
        <v>0.5</v>
      </c>
      <c r="H12" s="35">
        <f>E8*G12*$H$4</f>
        <v>41953.375</v>
      </c>
      <c r="I12" s="20">
        <v>0.4</v>
      </c>
      <c r="J12" s="20">
        <v>0</v>
      </c>
      <c r="K12" s="25">
        <f t="shared" si="0"/>
        <v>1</v>
      </c>
      <c r="L12" s="54">
        <f>H12*I12*J12</f>
        <v>0</v>
      </c>
      <c r="M12" s="199">
        <f>H12*I12*K12</f>
        <v>16781.350000000002</v>
      </c>
    </row>
    <row r="13" spans="1:13" ht="12.75">
      <c r="A13" s="3"/>
      <c r="B13" s="46"/>
      <c r="C13" s="2"/>
      <c r="D13" s="2">
        <v>2</v>
      </c>
      <c r="E13" s="20"/>
      <c r="F13" s="46"/>
      <c r="G13" s="20"/>
      <c r="H13" s="35"/>
      <c r="I13" s="15">
        <v>0.3</v>
      </c>
      <c r="J13" s="20">
        <v>0</v>
      </c>
      <c r="K13" s="25">
        <f t="shared" si="0"/>
        <v>1</v>
      </c>
      <c r="L13" s="54">
        <f>H12*I13*J13</f>
        <v>0</v>
      </c>
      <c r="M13" s="199">
        <f>H12*I13*K13</f>
        <v>12586.012499999999</v>
      </c>
    </row>
    <row r="14" spans="1:13" ht="12.75">
      <c r="A14" s="3"/>
      <c r="B14" s="43"/>
      <c r="C14" s="67"/>
      <c r="D14" s="67">
        <v>3</v>
      </c>
      <c r="E14" s="21"/>
      <c r="F14" s="43"/>
      <c r="G14" s="21"/>
      <c r="H14" s="70"/>
      <c r="I14" s="21">
        <v>0.3</v>
      </c>
      <c r="J14" s="21">
        <v>0</v>
      </c>
      <c r="K14" s="53">
        <f t="shared" si="0"/>
        <v>1</v>
      </c>
      <c r="L14" s="55">
        <f>H12*I14*J14</f>
        <v>0</v>
      </c>
      <c r="M14" s="200">
        <f>H12*I14*K14</f>
        <v>12586.012499999999</v>
      </c>
    </row>
    <row r="15" spans="1:13" ht="12.75">
      <c r="A15" s="3"/>
      <c r="B15" s="13" t="s">
        <v>7</v>
      </c>
      <c r="C15" s="2"/>
      <c r="D15" s="2">
        <v>1</v>
      </c>
      <c r="E15" s="48">
        <v>0.02</v>
      </c>
      <c r="F15" s="35">
        <f>E15*$H$4</f>
        <v>3570.5</v>
      </c>
      <c r="G15" s="20">
        <v>1</v>
      </c>
      <c r="H15" s="35">
        <f>E15*G15*$H$4</f>
        <v>3570.5</v>
      </c>
      <c r="I15" s="20">
        <v>0.4</v>
      </c>
      <c r="J15" s="20">
        <v>0</v>
      </c>
      <c r="K15" s="25">
        <f t="shared" si="0"/>
        <v>1</v>
      </c>
      <c r="L15" s="54">
        <f>H15*I15*J15</f>
        <v>0</v>
      </c>
      <c r="M15" s="199">
        <f>H15*I15*K15</f>
        <v>1428.2</v>
      </c>
    </row>
    <row r="16" spans="1:13" ht="12.75">
      <c r="A16" s="3"/>
      <c r="B16" s="13"/>
      <c r="C16" s="2"/>
      <c r="D16" s="2">
        <v>2</v>
      </c>
      <c r="E16" s="48"/>
      <c r="F16" s="35"/>
      <c r="G16" s="20"/>
      <c r="H16" s="35"/>
      <c r="I16" s="15">
        <v>0.3</v>
      </c>
      <c r="J16" s="20">
        <v>0</v>
      </c>
      <c r="K16" s="25">
        <f t="shared" si="0"/>
        <v>1</v>
      </c>
      <c r="L16" s="54">
        <f>H15*I16*J16</f>
        <v>0</v>
      </c>
      <c r="M16" s="199">
        <f>H15*I16*K16</f>
        <v>1071.1499999999999</v>
      </c>
    </row>
    <row r="17" spans="1:13" ht="12.75">
      <c r="A17" s="3"/>
      <c r="B17" s="14"/>
      <c r="C17" s="67"/>
      <c r="D17" s="67">
        <v>3</v>
      </c>
      <c r="E17" s="76"/>
      <c r="F17" s="70"/>
      <c r="G17" s="21"/>
      <c r="H17" s="70"/>
      <c r="I17" s="21">
        <v>0.3</v>
      </c>
      <c r="J17" s="21">
        <v>0</v>
      </c>
      <c r="K17" s="53">
        <f t="shared" si="0"/>
        <v>1</v>
      </c>
      <c r="L17" s="55">
        <f>H15*I17*J17</f>
        <v>0</v>
      </c>
      <c r="M17" s="200">
        <f>H15*I17*K17</f>
        <v>1071.1499999999999</v>
      </c>
    </row>
    <row r="18" spans="1:13" ht="12.75">
      <c r="A18" s="3"/>
      <c r="B18" s="13" t="s">
        <v>21</v>
      </c>
      <c r="C18" s="2"/>
      <c r="D18" s="46"/>
      <c r="E18" s="48">
        <v>0.51</v>
      </c>
      <c r="F18" s="35">
        <f>E18*$H$4</f>
        <v>91047.75</v>
      </c>
      <c r="G18" s="20"/>
      <c r="H18" s="20"/>
      <c r="I18" s="20"/>
      <c r="J18" s="20"/>
      <c r="K18" s="25"/>
      <c r="L18" s="46"/>
      <c r="M18" s="195"/>
    </row>
    <row r="19" spans="1:13" ht="12.75">
      <c r="A19" s="3"/>
      <c r="B19" s="13"/>
      <c r="C19" s="2" t="s">
        <v>23</v>
      </c>
      <c r="D19" s="2">
        <v>1</v>
      </c>
      <c r="E19" s="48"/>
      <c r="F19" s="46"/>
      <c r="G19" s="20">
        <v>0.8</v>
      </c>
      <c r="H19" s="35">
        <f>E18*G19*$H$4</f>
        <v>72838.20000000001</v>
      </c>
      <c r="I19" s="20">
        <v>0.4</v>
      </c>
      <c r="J19" s="20">
        <v>0</v>
      </c>
      <c r="K19" s="25">
        <f t="shared" si="0"/>
        <v>1</v>
      </c>
      <c r="L19" s="54">
        <f>H19*I19*J19</f>
        <v>0</v>
      </c>
      <c r="M19" s="199">
        <f>H19*I19*K19</f>
        <v>29135.280000000006</v>
      </c>
    </row>
    <row r="20" spans="1:13" ht="12.75">
      <c r="A20" s="3"/>
      <c r="B20" s="13"/>
      <c r="C20" s="2"/>
      <c r="D20" s="2">
        <v>2</v>
      </c>
      <c r="E20" s="48"/>
      <c r="F20" s="46"/>
      <c r="G20" s="20"/>
      <c r="H20" s="35"/>
      <c r="I20" s="15">
        <v>0.3</v>
      </c>
      <c r="J20" s="20">
        <v>0</v>
      </c>
      <c r="K20" s="25">
        <f t="shared" si="0"/>
        <v>1</v>
      </c>
      <c r="L20" s="54">
        <f>H19*I20*J20</f>
        <v>0</v>
      </c>
      <c r="M20" s="199">
        <f>H19*I20*K20</f>
        <v>21851.460000000003</v>
      </c>
    </row>
    <row r="21" spans="1:13" ht="12.75">
      <c r="A21" s="3"/>
      <c r="B21" s="13"/>
      <c r="C21" s="67"/>
      <c r="D21" s="67">
        <v>3</v>
      </c>
      <c r="E21" s="76"/>
      <c r="F21" s="43"/>
      <c r="G21" s="21"/>
      <c r="H21" s="70"/>
      <c r="I21" s="21">
        <v>0.3</v>
      </c>
      <c r="J21" s="21">
        <v>0</v>
      </c>
      <c r="K21" s="53">
        <f t="shared" si="0"/>
        <v>1</v>
      </c>
      <c r="L21" s="55">
        <f>H19*I21*J21</f>
        <v>0</v>
      </c>
      <c r="M21" s="200">
        <f>H19*I21*K21</f>
        <v>21851.460000000003</v>
      </c>
    </row>
    <row r="22" spans="1:13" ht="12.75">
      <c r="A22" s="3"/>
      <c r="B22" s="46"/>
      <c r="C22" s="46" t="s">
        <v>24</v>
      </c>
      <c r="D22" s="2">
        <v>1</v>
      </c>
      <c r="E22" s="46"/>
      <c r="F22" s="46"/>
      <c r="G22" s="20">
        <v>0.003</v>
      </c>
      <c r="H22" s="35">
        <f>E18*G22*$H$4</f>
        <v>273.14325</v>
      </c>
      <c r="I22" s="20">
        <v>0.4</v>
      </c>
      <c r="J22" s="20">
        <v>0</v>
      </c>
      <c r="K22" s="25">
        <f t="shared" si="0"/>
        <v>1</v>
      </c>
      <c r="L22" s="54">
        <f>H22*I22*J22</f>
        <v>0</v>
      </c>
      <c r="M22" s="199">
        <f>H22*I22*K22</f>
        <v>109.25730000000001</v>
      </c>
    </row>
    <row r="23" spans="1:13" ht="12.75">
      <c r="A23" s="3"/>
      <c r="B23" s="46"/>
      <c r="C23" s="46"/>
      <c r="D23" s="2">
        <v>2</v>
      </c>
      <c r="E23" s="46"/>
      <c r="F23" s="46"/>
      <c r="G23" s="20"/>
      <c r="H23" s="35"/>
      <c r="I23" s="15">
        <v>0.3</v>
      </c>
      <c r="J23" s="20">
        <v>0</v>
      </c>
      <c r="K23" s="25">
        <f t="shared" si="0"/>
        <v>1</v>
      </c>
      <c r="L23" s="54">
        <f>H22*I23*J23</f>
        <v>0</v>
      </c>
      <c r="M23" s="199">
        <f>H22*I23*K23</f>
        <v>81.942975</v>
      </c>
    </row>
    <row r="24" spans="1:13" ht="12.75">
      <c r="A24" s="3"/>
      <c r="B24" s="46"/>
      <c r="C24" s="43"/>
      <c r="D24" s="67">
        <v>3</v>
      </c>
      <c r="E24" s="43"/>
      <c r="F24" s="43"/>
      <c r="G24" s="21"/>
      <c r="H24" s="70"/>
      <c r="I24" s="21">
        <v>0.3</v>
      </c>
      <c r="J24" s="21">
        <v>0</v>
      </c>
      <c r="K24" s="53">
        <f t="shared" si="0"/>
        <v>1</v>
      </c>
      <c r="L24" s="55">
        <f>H22*I24*J24</f>
        <v>0</v>
      </c>
      <c r="M24" s="200">
        <f>H22*I24*K24</f>
        <v>81.942975</v>
      </c>
    </row>
    <row r="25" spans="1:13" ht="12.75">
      <c r="A25" s="3"/>
      <c r="B25" s="46"/>
      <c r="C25" s="46" t="s">
        <v>6</v>
      </c>
      <c r="D25" s="2">
        <v>1</v>
      </c>
      <c r="E25" s="46"/>
      <c r="F25" s="46"/>
      <c r="G25" s="20">
        <v>0.183</v>
      </c>
      <c r="H25" s="35">
        <f>E18*G25*$H$4</f>
        <v>16661.73825</v>
      </c>
      <c r="I25" s="20">
        <v>0.4</v>
      </c>
      <c r="J25" s="20">
        <v>0</v>
      </c>
      <c r="K25" s="25">
        <f t="shared" si="0"/>
        <v>1</v>
      </c>
      <c r="L25" s="54">
        <f>H25*I25*J25</f>
        <v>0</v>
      </c>
      <c r="M25" s="199">
        <f>H25*I25*K25</f>
        <v>6664.695299999999</v>
      </c>
    </row>
    <row r="26" spans="1:13" ht="12.75">
      <c r="A26" s="3"/>
      <c r="B26" s="46"/>
      <c r="C26" s="46"/>
      <c r="D26" s="2">
        <v>2</v>
      </c>
      <c r="E26" s="46"/>
      <c r="F26" s="46"/>
      <c r="G26" s="20"/>
      <c r="H26" s="35"/>
      <c r="I26" s="15">
        <v>0.3</v>
      </c>
      <c r="J26" s="20">
        <v>0</v>
      </c>
      <c r="K26" s="25">
        <f t="shared" si="0"/>
        <v>1</v>
      </c>
      <c r="L26" s="54">
        <f>H25*I26*J26</f>
        <v>0</v>
      </c>
      <c r="M26" s="199">
        <f>H25*I26*K26</f>
        <v>4998.521475</v>
      </c>
    </row>
    <row r="27" spans="1:13" ht="12.75">
      <c r="A27" s="3"/>
      <c r="B27" s="46"/>
      <c r="C27" s="43"/>
      <c r="D27" s="67">
        <v>3</v>
      </c>
      <c r="E27" s="43"/>
      <c r="F27" s="43"/>
      <c r="G27" s="21"/>
      <c r="H27" s="70"/>
      <c r="I27" s="21">
        <v>0.3</v>
      </c>
      <c r="J27" s="21">
        <v>0</v>
      </c>
      <c r="K27" s="53">
        <f t="shared" si="0"/>
        <v>1</v>
      </c>
      <c r="L27" s="55">
        <f>H25*I27*J27</f>
        <v>0</v>
      </c>
      <c r="M27" s="200">
        <f>H25*I27*K27</f>
        <v>4998.521475</v>
      </c>
    </row>
    <row r="28" spans="1:13" ht="12.75">
      <c r="A28" s="3"/>
      <c r="B28" s="46"/>
      <c r="C28" s="46" t="s">
        <v>25</v>
      </c>
      <c r="D28" s="2">
        <v>1</v>
      </c>
      <c r="E28" s="46"/>
      <c r="F28" s="46"/>
      <c r="G28" s="20">
        <v>0.014</v>
      </c>
      <c r="H28" s="35">
        <f>E18*G28*$H$4</f>
        <v>1274.6685</v>
      </c>
      <c r="I28" s="20">
        <v>0.4</v>
      </c>
      <c r="J28" s="20">
        <v>0</v>
      </c>
      <c r="K28" s="25">
        <f t="shared" si="0"/>
        <v>1</v>
      </c>
      <c r="L28" s="54">
        <f>H28*I28*J28</f>
        <v>0</v>
      </c>
      <c r="M28" s="199">
        <f>H28*I28*K28</f>
        <v>509.86740000000003</v>
      </c>
    </row>
    <row r="29" spans="1:13" ht="12.75">
      <c r="A29" s="3"/>
      <c r="B29" s="46"/>
      <c r="C29" s="46"/>
      <c r="D29" s="2">
        <v>2</v>
      </c>
      <c r="E29" s="46"/>
      <c r="F29" s="46"/>
      <c r="G29" s="20"/>
      <c r="H29" s="35"/>
      <c r="I29" s="15">
        <v>0.3</v>
      </c>
      <c r="J29" s="20">
        <v>0</v>
      </c>
      <c r="K29" s="25">
        <f t="shared" si="0"/>
        <v>1</v>
      </c>
      <c r="L29" s="54">
        <f>H28*I29*J29</f>
        <v>0</v>
      </c>
      <c r="M29" s="199">
        <f>H28*I29*K29</f>
        <v>382.40055</v>
      </c>
    </row>
    <row r="30" spans="1:13" ht="12.75">
      <c r="A30" s="3"/>
      <c r="B30" s="43"/>
      <c r="C30" s="43"/>
      <c r="D30" s="67">
        <v>3</v>
      </c>
      <c r="E30" s="43"/>
      <c r="F30" s="43"/>
      <c r="G30" s="21"/>
      <c r="H30" s="70"/>
      <c r="I30" s="21">
        <v>0.3</v>
      </c>
      <c r="J30" s="21">
        <v>0</v>
      </c>
      <c r="K30" s="25">
        <f t="shared" si="0"/>
        <v>1</v>
      </c>
      <c r="L30" s="54">
        <f>H28*I30*J30</f>
        <v>0</v>
      </c>
      <c r="M30" s="199">
        <f>H28*I30*K30</f>
        <v>382.40055</v>
      </c>
    </row>
    <row r="31" spans="1:13" ht="12.75">
      <c r="A31" s="3"/>
      <c r="B31" s="39" t="s">
        <v>4</v>
      </c>
      <c r="C31" s="40"/>
      <c r="D31" s="26"/>
      <c r="E31" s="26"/>
      <c r="F31" s="41">
        <f>SUM(F8:F30)</f>
        <v>178525</v>
      </c>
      <c r="G31" s="38"/>
      <c r="H31" s="41">
        <f>SUM(H8:H30)</f>
        <v>178525</v>
      </c>
      <c r="I31" s="26"/>
      <c r="J31" s="38"/>
      <c r="K31" s="26"/>
      <c r="L31" s="44">
        <f>SUM(L8:L30)</f>
        <v>0</v>
      </c>
      <c r="M31" s="45">
        <f>SUM(M8:M30)</f>
        <v>178524.99999999994</v>
      </c>
    </row>
    <row r="32" spans="1:13" ht="12.75">
      <c r="A32" s="3"/>
      <c r="B32" s="32" t="s">
        <v>64</v>
      </c>
      <c r="C32" s="12" t="s">
        <v>23</v>
      </c>
      <c r="D32" s="42"/>
      <c r="E32" s="49">
        <v>0.075</v>
      </c>
      <c r="F32" s="119">
        <f>E32*H3</f>
        <v>14475</v>
      </c>
      <c r="G32" s="120"/>
      <c r="H32" s="8"/>
      <c r="I32" s="42"/>
      <c r="J32" s="49"/>
      <c r="K32" s="42"/>
      <c r="L32" s="122"/>
      <c r="M32" s="143"/>
    </row>
    <row r="33" spans="1:13" ht="12.75">
      <c r="A33" s="3"/>
      <c r="B33" s="13"/>
      <c r="C33" s="2"/>
      <c r="D33" s="2">
        <v>1</v>
      </c>
      <c r="E33" s="46"/>
      <c r="F33" s="35"/>
      <c r="G33" s="20"/>
      <c r="H33" s="126">
        <f>F32</f>
        <v>14475</v>
      </c>
      <c r="I33" s="20">
        <v>0.4</v>
      </c>
      <c r="J33" s="20">
        <v>0</v>
      </c>
      <c r="K33" s="25">
        <f>1-J33</f>
        <v>1</v>
      </c>
      <c r="L33" s="54">
        <f>H33*I33*J33</f>
        <v>0</v>
      </c>
      <c r="M33" s="193">
        <f>H33*I33*K33</f>
        <v>5790</v>
      </c>
    </row>
    <row r="34" spans="1:13" ht="12.75">
      <c r="A34" s="3"/>
      <c r="B34" s="13"/>
      <c r="C34" s="2"/>
      <c r="D34" s="2">
        <v>2</v>
      </c>
      <c r="E34" s="46"/>
      <c r="F34" s="35"/>
      <c r="G34" s="20"/>
      <c r="H34" s="125"/>
      <c r="I34" s="15">
        <v>0.3</v>
      </c>
      <c r="J34" s="20">
        <v>0</v>
      </c>
      <c r="K34" s="25">
        <f>1-J34</f>
        <v>1</v>
      </c>
      <c r="L34" s="54">
        <f>H33*I34*J34</f>
        <v>0</v>
      </c>
      <c r="M34" s="193">
        <f>H33*I34*K34</f>
        <v>4342.5</v>
      </c>
    </row>
    <row r="35" spans="1:13" ht="12.75">
      <c r="A35" s="3"/>
      <c r="B35" s="14"/>
      <c r="C35" s="67"/>
      <c r="D35" s="67">
        <v>3</v>
      </c>
      <c r="E35" s="43"/>
      <c r="F35" s="70"/>
      <c r="G35" s="21"/>
      <c r="H35" s="124"/>
      <c r="I35" s="21">
        <v>0.3</v>
      </c>
      <c r="J35" s="21">
        <v>0</v>
      </c>
      <c r="K35" s="53">
        <f>1-J35</f>
        <v>1</v>
      </c>
      <c r="L35" s="55">
        <f>H33*I35*J35</f>
        <v>0</v>
      </c>
      <c r="M35" s="194">
        <f>H33*I35*K35</f>
        <v>4342.5</v>
      </c>
    </row>
    <row r="36" spans="1:13" ht="12.75">
      <c r="A36" s="3"/>
      <c r="B36" s="10"/>
      <c r="C36" s="5"/>
      <c r="D36" s="5"/>
      <c r="E36" s="6"/>
      <c r="F36" s="36"/>
      <c r="G36" s="34"/>
      <c r="H36" s="36"/>
      <c r="I36" s="34"/>
      <c r="J36" s="34"/>
      <c r="K36" s="58" t="s">
        <v>65</v>
      </c>
      <c r="L36" s="59">
        <f>SUM(L31:L35)</f>
        <v>0</v>
      </c>
      <c r="M36" s="59">
        <f>SUM(M31:M35)</f>
        <v>192999.99999999994</v>
      </c>
    </row>
    <row r="37" spans="1:13" ht="12.75">
      <c r="A37" s="3"/>
      <c r="B37" s="10"/>
      <c r="C37" s="5"/>
      <c r="D37" s="5"/>
      <c r="E37" s="6"/>
      <c r="F37" s="36"/>
      <c r="G37" s="34"/>
      <c r="H37" s="36"/>
      <c r="I37" s="34"/>
      <c r="J37" s="34"/>
      <c r="K37" s="58"/>
      <c r="L37" s="59"/>
      <c r="M37" s="59"/>
    </row>
    <row r="38" spans="1:13" ht="12.75">
      <c r="A38" s="3"/>
      <c r="B38" s="10"/>
      <c r="C38" s="5"/>
      <c r="D38" s="5"/>
      <c r="E38" s="6"/>
      <c r="F38" s="36"/>
      <c r="G38" s="34"/>
      <c r="H38" s="36"/>
      <c r="I38" s="34"/>
      <c r="J38" s="34"/>
      <c r="K38" s="58"/>
      <c r="L38" s="59"/>
      <c r="M38" s="59"/>
    </row>
    <row r="39" spans="1:13" ht="12.75">
      <c r="A39" s="3"/>
      <c r="B39" s="12" t="s">
        <v>1</v>
      </c>
      <c r="C39" s="12" t="s">
        <v>16</v>
      </c>
      <c r="D39" s="42"/>
      <c r="E39" s="32" t="s">
        <v>45</v>
      </c>
      <c r="F39" s="32" t="s">
        <v>45</v>
      </c>
      <c r="G39" s="32" t="s">
        <v>45</v>
      </c>
      <c r="H39" s="32" t="s">
        <v>45</v>
      </c>
      <c r="I39" s="32" t="s">
        <v>45</v>
      </c>
      <c r="J39" s="32" t="s">
        <v>45</v>
      </c>
      <c r="K39" s="32" t="s">
        <v>45</v>
      </c>
      <c r="L39" s="32" t="s">
        <v>45</v>
      </c>
      <c r="M39" s="59"/>
    </row>
    <row r="40" spans="1:13" ht="12.75">
      <c r="A40" s="3"/>
      <c r="B40" s="2"/>
      <c r="C40" s="67" t="s">
        <v>1</v>
      </c>
      <c r="D40" s="67" t="s">
        <v>53</v>
      </c>
      <c r="E40" s="14" t="s">
        <v>66</v>
      </c>
      <c r="F40" s="14" t="s">
        <v>67</v>
      </c>
      <c r="G40" s="14" t="s">
        <v>70</v>
      </c>
      <c r="H40" s="14" t="s">
        <v>71</v>
      </c>
      <c r="I40" s="14" t="s">
        <v>74</v>
      </c>
      <c r="J40" s="14" t="s">
        <v>75</v>
      </c>
      <c r="K40" s="14" t="s">
        <v>79</v>
      </c>
      <c r="L40" s="14" t="s">
        <v>80</v>
      </c>
      <c r="M40" s="59"/>
    </row>
    <row r="41" spans="1:13" ht="12.75">
      <c r="A41" s="3"/>
      <c r="B41" s="32" t="s">
        <v>5</v>
      </c>
      <c r="C41" s="12"/>
      <c r="D41" s="42"/>
      <c r="E41" s="121"/>
      <c r="F41" s="121"/>
      <c r="G41" s="121"/>
      <c r="H41" s="121"/>
      <c r="I41" s="121"/>
      <c r="J41" s="121"/>
      <c r="K41" s="121"/>
      <c r="L41" s="121"/>
      <c r="M41" s="59"/>
    </row>
    <row r="42" spans="1:13" ht="12.75">
      <c r="A42" s="3"/>
      <c r="B42" s="13"/>
      <c r="C42" s="2" t="s">
        <v>17</v>
      </c>
      <c r="D42" s="2">
        <v>1</v>
      </c>
      <c r="E42" s="121">
        <f aca="true" t="shared" si="1" ref="E42:F47">L9*E75*0.66</f>
        <v>0</v>
      </c>
      <c r="F42" s="121">
        <f t="shared" si="1"/>
        <v>153.5586950955253</v>
      </c>
      <c r="G42" s="121">
        <f aca="true" t="shared" si="2" ref="G42:G60">L9*G75</f>
        <v>0</v>
      </c>
      <c r="H42" s="121">
        <f aca="true" t="shared" si="3" ref="H42:H60">M9*H75</f>
        <v>840.9712125164435</v>
      </c>
      <c r="I42" s="121">
        <f aca="true" t="shared" si="4" ref="I42:I60">L9*I75</f>
        <v>0</v>
      </c>
      <c r="J42" s="121">
        <f aca="true" t="shared" si="5" ref="J42:J60">M9*J75</f>
        <v>948.6903067759773</v>
      </c>
      <c r="K42" s="121">
        <f aca="true" t="shared" si="6" ref="K42:L60">L9*K75</f>
        <v>0</v>
      </c>
      <c r="L42" s="121">
        <f t="shared" si="6"/>
        <v>33167.35757559183</v>
      </c>
      <c r="M42" s="59"/>
    </row>
    <row r="43" spans="1:13" ht="12.75">
      <c r="A43" s="3"/>
      <c r="B43" s="13"/>
      <c r="C43" s="2"/>
      <c r="D43" s="2">
        <v>2</v>
      </c>
      <c r="E43" s="121">
        <f t="shared" si="1"/>
        <v>0</v>
      </c>
      <c r="F43" s="121">
        <f t="shared" si="1"/>
        <v>1018.9603135980036</v>
      </c>
      <c r="G43" s="121">
        <f t="shared" si="2"/>
        <v>0</v>
      </c>
      <c r="H43" s="121">
        <f t="shared" si="3"/>
        <v>0</v>
      </c>
      <c r="I43" s="121">
        <f t="shared" si="4"/>
        <v>0</v>
      </c>
      <c r="J43" s="121">
        <f t="shared" si="5"/>
        <v>0</v>
      </c>
      <c r="K43" s="121">
        <f t="shared" si="6"/>
        <v>0</v>
      </c>
      <c r="L43" s="121">
        <f t="shared" si="6"/>
        <v>64080.46330064985</v>
      </c>
      <c r="M43" s="59"/>
    </row>
    <row r="44" spans="1:13" ht="12.75">
      <c r="A44" s="3"/>
      <c r="B44" s="13"/>
      <c r="C44" s="67"/>
      <c r="D44" s="67">
        <v>3</v>
      </c>
      <c r="E44" s="121">
        <f t="shared" si="1"/>
        <v>0</v>
      </c>
      <c r="F44" s="121">
        <f t="shared" si="1"/>
        <v>831.3191036777516</v>
      </c>
      <c r="G44" s="121">
        <f t="shared" si="2"/>
        <v>0</v>
      </c>
      <c r="H44" s="121">
        <f t="shared" si="3"/>
        <v>0</v>
      </c>
      <c r="I44" s="121">
        <f t="shared" si="4"/>
        <v>0</v>
      </c>
      <c r="J44" s="121">
        <f t="shared" si="5"/>
        <v>0</v>
      </c>
      <c r="K44" s="121">
        <f t="shared" si="6"/>
        <v>0</v>
      </c>
      <c r="L44" s="121">
        <f t="shared" si="6"/>
        <v>341951.65405344724</v>
      </c>
      <c r="M44" s="59"/>
    </row>
    <row r="45" spans="1:13" ht="12.75">
      <c r="A45" s="3"/>
      <c r="B45" s="46"/>
      <c r="C45" s="2" t="s">
        <v>18</v>
      </c>
      <c r="D45" s="2">
        <v>1</v>
      </c>
      <c r="E45" s="121">
        <f t="shared" si="1"/>
        <v>0</v>
      </c>
      <c r="F45" s="121">
        <f t="shared" si="1"/>
        <v>225.38717986627378</v>
      </c>
      <c r="G45" s="121">
        <f t="shared" si="2"/>
        <v>0</v>
      </c>
      <c r="H45" s="121">
        <f t="shared" si="3"/>
        <v>2525.4336582245824</v>
      </c>
      <c r="I45" s="121">
        <f t="shared" si="4"/>
        <v>0</v>
      </c>
      <c r="J45" s="121">
        <f t="shared" si="5"/>
        <v>4909.128954882625</v>
      </c>
      <c r="K45" s="121">
        <f t="shared" si="6"/>
        <v>0</v>
      </c>
      <c r="L45" s="121">
        <f t="shared" si="6"/>
        <v>180766.0919260598</v>
      </c>
      <c r="M45" s="59"/>
    </row>
    <row r="46" spans="1:13" ht="12.75">
      <c r="A46" s="3"/>
      <c r="B46" s="46"/>
      <c r="C46" s="2"/>
      <c r="D46" s="2">
        <v>2</v>
      </c>
      <c r="E46" s="121">
        <f t="shared" si="1"/>
        <v>0</v>
      </c>
      <c r="F46" s="121">
        <f t="shared" si="1"/>
        <v>312.44418480657123</v>
      </c>
      <c r="G46" s="121">
        <f t="shared" si="2"/>
        <v>0</v>
      </c>
      <c r="H46" s="121">
        <f t="shared" si="3"/>
        <v>177.31129563781155</v>
      </c>
      <c r="I46" s="121">
        <f t="shared" si="4"/>
        <v>0</v>
      </c>
      <c r="J46" s="121">
        <f t="shared" si="5"/>
        <v>4168.446646160493</v>
      </c>
      <c r="K46" s="121">
        <f t="shared" si="6"/>
        <v>0</v>
      </c>
      <c r="L46" s="121">
        <f t="shared" si="6"/>
        <v>762216.8097831422</v>
      </c>
      <c r="M46" s="59"/>
    </row>
    <row r="47" spans="1:13" ht="12.75">
      <c r="A47" s="3"/>
      <c r="B47" s="43"/>
      <c r="C47" s="67"/>
      <c r="D47" s="67">
        <v>3</v>
      </c>
      <c r="E47" s="121">
        <f t="shared" si="1"/>
        <v>0</v>
      </c>
      <c r="F47" s="121">
        <f t="shared" si="1"/>
        <v>296.4921107884161</v>
      </c>
      <c r="G47" s="121">
        <f t="shared" si="2"/>
        <v>0</v>
      </c>
      <c r="H47" s="121">
        <f t="shared" si="3"/>
        <v>50.41559981926349</v>
      </c>
      <c r="I47" s="121">
        <f t="shared" si="4"/>
        <v>0</v>
      </c>
      <c r="J47" s="121">
        <f t="shared" si="5"/>
        <v>25.207799909631746</v>
      </c>
      <c r="K47" s="121">
        <f t="shared" si="6"/>
        <v>0</v>
      </c>
      <c r="L47" s="121">
        <f t="shared" si="6"/>
        <v>249211.62016859322</v>
      </c>
      <c r="M47" s="59"/>
    </row>
    <row r="48" spans="1:13" ht="12.75">
      <c r="A48" s="3"/>
      <c r="B48" s="13" t="s">
        <v>7</v>
      </c>
      <c r="C48" s="2"/>
      <c r="D48" s="2">
        <v>1</v>
      </c>
      <c r="E48" s="121">
        <f aca="true" t="shared" si="7" ref="E48:F51">L15*E81</f>
        <v>0</v>
      </c>
      <c r="F48" s="121">
        <f t="shared" si="7"/>
        <v>0</v>
      </c>
      <c r="G48" s="121">
        <f t="shared" si="2"/>
        <v>0</v>
      </c>
      <c r="H48" s="121">
        <f t="shared" si="3"/>
        <v>0</v>
      </c>
      <c r="I48" s="121">
        <f t="shared" si="4"/>
        <v>0</v>
      </c>
      <c r="J48" s="121">
        <f t="shared" si="5"/>
        <v>0</v>
      </c>
      <c r="K48" s="121">
        <f t="shared" si="6"/>
        <v>0</v>
      </c>
      <c r="L48" s="121">
        <f t="shared" si="6"/>
        <v>0</v>
      </c>
      <c r="M48" s="59"/>
    </row>
    <row r="49" spans="1:13" ht="12.75">
      <c r="A49" s="3"/>
      <c r="B49" s="13"/>
      <c r="C49" s="2"/>
      <c r="D49" s="2">
        <v>2</v>
      </c>
      <c r="E49" s="121">
        <f t="shared" si="7"/>
        <v>0</v>
      </c>
      <c r="F49" s="121">
        <f t="shared" si="7"/>
        <v>0</v>
      </c>
      <c r="G49" s="121">
        <f t="shared" si="2"/>
        <v>0</v>
      </c>
      <c r="H49" s="121">
        <f t="shared" si="3"/>
        <v>0</v>
      </c>
      <c r="I49" s="121">
        <f t="shared" si="4"/>
        <v>0</v>
      </c>
      <c r="J49" s="121">
        <f t="shared" si="5"/>
        <v>0</v>
      </c>
      <c r="K49" s="121">
        <f t="shared" si="6"/>
        <v>0</v>
      </c>
      <c r="L49" s="121">
        <f t="shared" si="6"/>
        <v>0</v>
      </c>
      <c r="M49" s="59"/>
    </row>
    <row r="50" spans="1:22" ht="12.75">
      <c r="A50" s="3"/>
      <c r="B50" s="14"/>
      <c r="C50" s="67"/>
      <c r="D50" s="67">
        <v>3</v>
      </c>
      <c r="E50" s="121">
        <f t="shared" si="7"/>
        <v>0</v>
      </c>
      <c r="F50" s="121">
        <f t="shared" si="7"/>
        <v>0</v>
      </c>
      <c r="G50" s="121">
        <f t="shared" si="2"/>
        <v>0</v>
      </c>
      <c r="H50" s="121">
        <f t="shared" si="3"/>
        <v>0</v>
      </c>
      <c r="I50" s="121">
        <f t="shared" si="4"/>
        <v>0</v>
      </c>
      <c r="J50" s="121">
        <f t="shared" si="5"/>
        <v>0</v>
      </c>
      <c r="K50" s="121">
        <f t="shared" si="6"/>
        <v>0</v>
      </c>
      <c r="L50" s="121">
        <f t="shared" si="6"/>
        <v>0</v>
      </c>
      <c r="M50" s="59"/>
      <c r="N50" s="132"/>
      <c r="O50" s="132"/>
      <c r="P50" s="132"/>
      <c r="Q50" s="132"/>
      <c r="R50" s="132"/>
      <c r="S50" s="132"/>
      <c r="T50" s="132"/>
      <c r="U50" s="132"/>
      <c r="V50" s="3"/>
    </row>
    <row r="51" spans="1:22" ht="12.75">
      <c r="A51" s="3"/>
      <c r="B51" s="13" t="s">
        <v>21</v>
      </c>
      <c r="C51" s="2"/>
      <c r="D51" s="46"/>
      <c r="E51" s="121">
        <f t="shared" si="7"/>
        <v>0</v>
      </c>
      <c r="F51" s="121">
        <f t="shared" si="7"/>
        <v>0</v>
      </c>
      <c r="G51" s="121">
        <f t="shared" si="2"/>
        <v>0</v>
      </c>
      <c r="H51" s="121">
        <f t="shared" si="3"/>
        <v>0</v>
      </c>
      <c r="I51" s="121">
        <f t="shared" si="4"/>
        <v>0</v>
      </c>
      <c r="J51" s="121">
        <f t="shared" si="5"/>
        <v>0</v>
      </c>
      <c r="K51" s="121">
        <f t="shared" si="6"/>
        <v>0</v>
      </c>
      <c r="L51" s="121">
        <f t="shared" si="6"/>
        <v>0</v>
      </c>
      <c r="M51" s="59"/>
      <c r="N51" s="132"/>
      <c r="O51" s="132"/>
      <c r="P51" s="132"/>
      <c r="Q51" s="132"/>
      <c r="R51" s="132"/>
      <c r="S51" s="132"/>
      <c r="T51" s="132"/>
      <c r="U51" s="132"/>
      <c r="V51" s="3"/>
    </row>
    <row r="52" spans="1:22" ht="12.75">
      <c r="A52" s="3"/>
      <c r="B52" s="13"/>
      <c r="C52" s="2" t="s">
        <v>23</v>
      </c>
      <c r="D52" s="2">
        <v>1</v>
      </c>
      <c r="E52" s="121">
        <f aca="true" t="shared" si="8" ref="E52:F57">L19*E85*0.11</f>
        <v>0</v>
      </c>
      <c r="F52" s="121">
        <f t="shared" si="8"/>
        <v>125.07781599029201</v>
      </c>
      <c r="G52" s="121">
        <f t="shared" si="2"/>
        <v>0</v>
      </c>
      <c r="H52" s="121">
        <f t="shared" si="3"/>
        <v>67.59447492319961</v>
      </c>
      <c r="I52" s="121">
        <f t="shared" si="4"/>
        <v>0</v>
      </c>
      <c r="J52" s="121">
        <f t="shared" si="5"/>
        <v>1767.6106105022843</v>
      </c>
      <c r="K52" s="121">
        <f t="shared" si="6"/>
        <v>0</v>
      </c>
      <c r="L52" s="121">
        <f t="shared" si="6"/>
        <v>44267.182782926524</v>
      </c>
      <c r="M52" s="59"/>
      <c r="N52" s="132"/>
      <c r="O52" s="132"/>
      <c r="P52" s="132"/>
      <c r="Q52" s="132"/>
      <c r="R52" s="132"/>
      <c r="S52" s="132"/>
      <c r="T52" s="132"/>
      <c r="U52" s="132"/>
      <c r="V52" s="3"/>
    </row>
    <row r="53" spans="1:22" ht="12.75">
      <c r="A53" s="3"/>
      <c r="B53" s="13"/>
      <c r="C53" s="2"/>
      <c r="D53" s="2">
        <v>2</v>
      </c>
      <c r="E53" s="121">
        <f t="shared" si="8"/>
        <v>0</v>
      </c>
      <c r="F53" s="121">
        <f t="shared" si="8"/>
        <v>179.18188889323162</v>
      </c>
      <c r="G53" s="121">
        <f t="shared" si="2"/>
        <v>0</v>
      </c>
      <c r="H53" s="121">
        <f t="shared" si="3"/>
        <v>17.35798185923109</v>
      </c>
      <c r="I53" s="121">
        <f t="shared" si="4"/>
        <v>0</v>
      </c>
      <c r="J53" s="121">
        <f t="shared" si="5"/>
        <v>3101.6012612472214</v>
      </c>
      <c r="K53" s="121">
        <f t="shared" si="6"/>
        <v>0</v>
      </c>
      <c r="L53" s="121">
        <f t="shared" si="6"/>
        <v>43186.394435140144</v>
      </c>
      <c r="M53" s="59"/>
      <c r="N53" s="132"/>
      <c r="O53" s="132"/>
      <c r="P53" s="132"/>
      <c r="Q53" s="132"/>
      <c r="R53" s="132"/>
      <c r="S53" s="132"/>
      <c r="T53" s="132"/>
      <c r="U53" s="132"/>
      <c r="V53" s="3"/>
    </row>
    <row r="54" spans="1:22" ht="12.75">
      <c r="A54" s="3"/>
      <c r="B54" s="13"/>
      <c r="C54" s="67"/>
      <c r="D54" s="67">
        <v>3</v>
      </c>
      <c r="E54" s="121">
        <f t="shared" si="8"/>
        <v>0</v>
      </c>
      <c r="F54" s="121">
        <f t="shared" si="8"/>
        <v>231.92828028437464</v>
      </c>
      <c r="G54" s="121">
        <f t="shared" si="2"/>
        <v>0</v>
      </c>
      <c r="H54" s="121">
        <f t="shared" si="3"/>
        <v>18.948211877965537</v>
      </c>
      <c r="I54" s="121">
        <f t="shared" si="4"/>
        <v>0</v>
      </c>
      <c r="J54" s="121">
        <f t="shared" si="5"/>
        <v>3280.851653353451</v>
      </c>
      <c r="K54" s="121">
        <f t="shared" si="6"/>
        <v>0</v>
      </c>
      <c r="L54" s="121">
        <f t="shared" si="6"/>
        <v>46753.958792456586</v>
      </c>
      <c r="M54" s="59"/>
      <c r="N54" s="132"/>
      <c r="O54" s="132"/>
      <c r="P54" s="132"/>
      <c r="Q54" s="132"/>
      <c r="R54" s="132"/>
      <c r="S54" s="132"/>
      <c r="T54" s="132"/>
      <c r="U54" s="132"/>
      <c r="V54" s="3"/>
    </row>
    <row r="55" spans="1:22" ht="12.75">
      <c r="A55" s="3"/>
      <c r="B55" s="46"/>
      <c r="C55" s="46" t="s">
        <v>24</v>
      </c>
      <c r="D55" s="2">
        <v>1</v>
      </c>
      <c r="E55" s="121">
        <f t="shared" si="8"/>
        <v>0</v>
      </c>
      <c r="F55" s="121">
        <f t="shared" si="8"/>
        <v>0.275003569484804</v>
      </c>
      <c r="G55" s="121">
        <f t="shared" si="2"/>
        <v>0</v>
      </c>
      <c r="H55" s="121">
        <f t="shared" si="3"/>
        <v>0</v>
      </c>
      <c r="I55" s="121">
        <f t="shared" si="4"/>
        <v>0</v>
      </c>
      <c r="J55" s="121">
        <f t="shared" si="5"/>
        <v>0</v>
      </c>
      <c r="K55" s="121">
        <f t="shared" si="6"/>
        <v>0</v>
      </c>
      <c r="L55" s="121">
        <f t="shared" si="6"/>
        <v>0</v>
      </c>
      <c r="M55" s="59"/>
      <c r="N55" s="132"/>
      <c r="O55" s="132"/>
      <c r="P55" s="132"/>
      <c r="Q55" s="132"/>
      <c r="R55" s="132"/>
      <c r="S55" s="132"/>
      <c r="T55" s="132"/>
      <c r="U55" s="132"/>
      <c r="V55" s="3"/>
    </row>
    <row r="56" spans="1:22" ht="12.75">
      <c r="A56" s="3"/>
      <c r="B56" s="46"/>
      <c r="C56" s="46"/>
      <c r="D56" s="2">
        <v>2</v>
      </c>
      <c r="E56" s="121">
        <f t="shared" si="8"/>
        <v>0</v>
      </c>
      <c r="F56" s="121">
        <f t="shared" si="8"/>
        <v>106.00955789589176</v>
      </c>
      <c r="G56" s="121">
        <f t="shared" si="2"/>
        <v>0</v>
      </c>
      <c r="H56" s="121">
        <f t="shared" si="3"/>
        <v>0</v>
      </c>
      <c r="I56" s="121">
        <f t="shared" si="4"/>
        <v>0</v>
      </c>
      <c r="J56" s="121">
        <f t="shared" si="5"/>
        <v>55.7424302444016</v>
      </c>
      <c r="K56" s="121">
        <f t="shared" si="6"/>
        <v>0</v>
      </c>
      <c r="L56" s="121">
        <f t="shared" si="6"/>
        <v>17.324764644724667</v>
      </c>
      <c r="M56" s="59"/>
      <c r="N56" s="132"/>
      <c r="O56" s="132"/>
      <c r="P56" s="132"/>
      <c r="Q56" s="132"/>
      <c r="R56" s="132"/>
      <c r="S56" s="132"/>
      <c r="T56" s="132"/>
      <c r="U56" s="132"/>
      <c r="V56" s="3"/>
    </row>
    <row r="57" spans="1:22" ht="12.75">
      <c r="A57" s="3"/>
      <c r="B57" s="46"/>
      <c r="C57" s="43"/>
      <c r="D57" s="67">
        <v>3</v>
      </c>
      <c r="E57" s="121">
        <f t="shared" si="8"/>
        <v>0</v>
      </c>
      <c r="F57" s="121">
        <f t="shared" si="8"/>
        <v>44.44854400012406</v>
      </c>
      <c r="G57" s="121">
        <f t="shared" si="2"/>
        <v>0</v>
      </c>
      <c r="H57" s="121">
        <f t="shared" si="3"/>
        <v>0</v>
      </c>
      <c r="I57" s="121">
        <f t="shared" si="4"/>
        <v>0</v>
      </c>
      <c r="J57" s="121">
        <f t="shared" si="5"/>
        <v>0</v>
      </c>
      <c r="K57" s="121">
        <f t="shared" si="6"/>
        <v>0</v>
      </c>
      <c r="L57" s="121">
        <f t="shared" si="6"/>
        <v>0</v>
      </c>
      <c r="M57" s="59"/>
      <c r="N57" s="132"/>
      <c r="O57" s="132"/>
      <c r="P57" s="132"/>
      <c r="Q57" s="132"/>
      <c r="R57" s="132"/>
      <c r="S57" s="132"/>
      <c r="T57" s="132"/>
      <c r="U57" s="132"/>
      <c r="V57" s="3"/>
    </row>
    <row r="58" spans="1:22" ht="12.75">
      <c r="A58" s="3"/>
      <c r="B58" s="46"/>
      <c r="C58" s="46" t="s">
        <v>6</v>
      </c>
      <c r="D58" s="2">
        <v>1</v>
      </c>
      <c r="E58" s="121">
        <f aca="true" t="shared" si="9" ref="E58:F60">L25*E91*0.09</f>
        <v>0</v>
      </c>
      <c r="F58" s="121">
        <f t="shared" si="9"/>
        <v>0.26495491263795645</v>
      </c>
      <c r="G58" s="121">
        <f t="shared" si="2"/>
        <v>0</v>
      </c>
      <c r="H58" s="121">
        <f t="shared" si="3"/>
        <v>0</v>
      </c>
      <c r="I58" s="121">
        <f t="shared" si="4"/>
        <v>0</v>
      </c>
      <c r="J58" s="121">
        <f t="shared" si="5"/>
        <v>47158.56901432105</v>
      </c>
      <c r="K58" s="121">
        <f t="shared" si="6"/>
        <v>0</v>
      </c>
      <c r="L58" s="121">
        <f t="shared" si="6"/>
        <v>175592.80090511046</v>
      </c>
      <c r="M58" s="59"/>
      <c r="N58" s="132"/>
      <c r="O58" s="132"/>
      <c r="P58" s="132"/>
      <c r="Q58" s="132"/>
      <c r="R58" s="132"/>
      <c r="S58" s="132"/>
      <c r="T58" s="132"/>
      <c r="U58" s="132"/>
      <c r="V58" s="3"/>
    </row>
    <row r="59" spans="1:22" ht="12.75">
      <c r="A59" s="3"/>
      <c r="B59" s="46"/>
      <c r="C59" s="46"/>
      <c r="D59" s="2">
        <v>2</v>
      </c>
      <c r="E59" s="121">
        <f t="shared" si="9"/>
        <v>0</v>
      </c>
      <c r="F59" s="121">
        <f t="shared" si="9"/>
        <v>1.1461285338996516</v>
      </c>
      <c r="G59" s="121">
        <f t="shared" si="2"/>
        <v>0</v>
      </c>
      <c r="H59" s="121">
        <f t="shared" si="3"/>
        <v>0</v>
      </c>
      <c r="I59" s="121">
        <f t="shared" si="4"/>
        <v>0</v>
      </c>
      <c r="J59" s="121">
        <f t="shared" si="5"/>
        <v>49091.511061353114</v>
      </c>
      <c r="K59" s="121">
        <f t="shared" si="6"/>
        <v>0</v>
      </c>
      <c r="L59" s="121">
        <f t="shared" si="6"/>
        <v>307191.6009502679</v>
      </c>
      <c r="M59" s="59"/>
      <c r="N59" s="132"/>
      <c r="O59" s="132"/>
      <c r="P59" s="132"/>
      <c r="Q59" s="132"/>
      <c r="R59" s="132"/>
      <c r="S59" s="132"/>
      <c r="T59" s="132"/>
      <c r="U59" s="132"/>
      <c r="V59" s="3"/>
    </row>
    <row r="60" spans="1:22" ht="12.75">
      <c r="A60" s="3"/>
      <c r="B60" s="46"/>
      <c r="C60" s="43"/>
      <c r="D60" s="67">
        <v>3</v>
      </c>
      <c r="E60" s="121">
        <f t="shared" si="9"/>
        <v>0</v>
      </c>
      <c r="F60" s="121">
        <f t="shared" si="9"/>
        <v>0.2901014802853575</v>
      </c>
      <c r="G60" s="121">
        <f t="shared" si="2"/>
        <v>0</v>
      </c>
      <c r="H60" s="121">
        <f t="shared" si="3"/>
        <v>0</v>
      </c>
      <c r="I60" s="121">
        <f t="shared" si="4"/>
        <v>0</v>
      </c>
      <c r="J60" s="121">
        <f t="shared" si="5"/>
        <v>130613.3892423327</v>
      </c>
      <c r="K60" s="121">
        <f t="shared" si="6"/>
        <v>0</v>
      </c>
      <c r="L60" s="121">
        <f t="shared" si="6"/>
        <v>860179.238099332</v>
      </c>
      <c r="M60" s="59"/>
      <c r="N60" s="132"/>
      <c r="O60" s="132"/>
      <c r="P60" s="132"/>
      <c r="Q60" s="132"/>
      <c r="R60" s="132"/>
      <c r="S60" s="132"/>
      <c r="T60" s="132"/>
      <c r="U60" s="132"/>
      <c r="V60" s="3"/>
    </row>
    <row r="61" spans="1:22" ht="12.75">
      <c r="A61" s="3"/>
      <c r="B61" s="46"/>
      <c r="C61" s="46" t="s">
        <v>25</v>
      </c>
      <c r="D61" s="2">
        <v>1</v>
      </c>
      <c r="E61" s="121">
        <f aca="true" t="shared" si="10" ref="E61:F63">L28*H61</f>
        <v>0</v>
      </c>
      <c r="F61" s="121">
        <f t="shared" si="10"/>
        <v>0</v>
      </c>
      <c r="G61" s="121">
        <f aca="true" t="shared" si="11" ref="G61:H63">L28*J61</f>
        <v>0</v>
      </c>
      <c r="H61" s="121">
        <f t="shared" si="11"/>
        <v>0</v>
      </c>
      <c r="I61" s="121">
        <f>L28*L61</f>
        <v>0</v>
      </c>
      <c r="J61" s="121">
        <f>M28*V28</f>
        <v>0</v>
      </c>
      <c r="K61" s="121">
        <f aca="true" t="shared" si="12" ref="K61:L63">L28*W28</f>
        <v>0</v>
      </c>
      <c r="L61" s="121">
        <f t="shared" si="12"/>
        <v>0</v>
      </c>
      <c r="M61" s="59"/>
      <c r="N61" s="132"/>
      <c r="O61" s="132"/>
      <c r="P61" s="132"/>
      <c r="Q61" s="132"/>
      <c r="R61" s="132"/>
      <c r="S61" s="132"/>
      <c r="T61" s="132"/>
      <c r="U61" s="132"/>
      <c r="V61" s="3"/>
    </row>
    <row r="62" spans="1:22" ht="12.75">
      <c r="A62" s="3"/>
      <c r="B62" s="46"/>
      <c r="C62" s="46"/>
      <c r="D62" s="2">
        <v>2</v>
      </c>
      <c r="E62" s="121">
        <f t="shared" si="10"/>
        <v>0</v>
      </c>
      <c r="F62" s="121">
        <f t="shared" si="10"/>
        <v>0</v>
      </c>
      <c r="G62" s="121">
        <f t="shared" si="11"/>
        <v>0</v>
      </c>
      <c r="H62" s="121">
        <f t="shared" si="11"/>
        <v>0</v>
      </c>
      <c r="I62" s="121">
        <f>L29*L62</f>
        <v>0</v>
      </c>
      <c r="J62" s="121">
        <f>M29*V29</f>
        <v>0</v>
      </c>
      <c r="K62" s="121">
        <f t="shared" si="12"/>
        <v>0</v>
      </c>
      <c r="L62" s="121">
        <f t="shared" si="12"/>
        <v>0</v>
      </c>
      <c r="M62" s="59"/>
      <c r="N62" s="132"/>
      <c r="O62" s="132"/>
      <c r="P62" s="132"/>
      <c r="Q62" s="132"/>
      <c r="R62" s="132"/>
      <c r="S62" s="132"/>
      <c r="T62" s="132"/>
      <c r="U62" s="132"/>
      <c r="V62" s="3"/>
    </row>
    <row r="63" spans="1:22" ht="12.75">
      <c r="A63" s="3"/>
      <c r="B63" s="43"/>
      <c r="C63" s="43"/>
      <c r="D63" s="67">
        <v>3</v>
      </c>
      <c r="E63" s="121">
        <f t="shared" si="10"/>
        <v>0</v>
      </c>
      <c r="F63" s="121">
        <f t="shared" si="10"/>
        <v>0</v>
      </c>
      <c r="G63" s="121">
        <f t="shared" si="11"/>
        <v>0</v>
      </c>
      <c r="H63" s="121">
        <f t="shared" si="11"/>
        <v>0</v>
      </c>
      <c r="I63" s="121">
        <f>L30*L63</f>
        <v>0</v>
      </c>
      <c r="J63" s="121">
        <f>M30*V30</f>
        <v>0</v>
      </c>
      <c r="K63" s="121">
        <f t="shared" si="12"/>
        <v>0</v>
      </c>
      <c r="L63" s="121">
        <f t="shared" si="12"/>
        <v>0</v>
      </c>
      <c r="M63" s="59"/>
      <c r="N63" s="132"/>
      <c r="O63" s="132"/>
      <c r="P63" s="132"/>
      <c r="Q63" s="132"/>
      <c r="R63" s="132"/>
      <c r="S63" s="132"/>
      <c r="T63" s="132"/>
      <c r="U63" s="132"/>
      <c r="V63" s="3"/>
    </row>
    <row r="64" spans="1:22" ht="12.75">
      <c r="A64" s="3"/>
      <c r="B64" s="39" t="s">
        <v>4</v>
      </c>
      <c r="C64" s="40"/>
      <c r="D64" s="26"/>
      <c r="E64" s="130">
        <f aca="true" t="shared" si="13" ref="E64:L64">SUM(E41:E63)</f>
        <v>0</v>
      </c>
      <c r="F64" s="130">
        <f t="shared" si="13"/>
        <v>3526.783863392764</v>
      </c>
      <c r="G64" s="130">
        <f t="shared" si="13"/>
        <v>0</v>
      </c>
      <c r="H64" s="130">
        <f t="shared" si="13"/>
        <v>3698.0324348584973</v>
      </c>
      <c r="I64" s="130">
        <f t="shared" si="13"/>
        <v>0</v>
      </c>
      <c r="J64" s="130">
        <f t="shared" si="13"/>
        <v>245120.74898108296</v>
      </c>
      <c r="K64" s="130">
        <f t="shared" si="13"/>
        <v>0</v>
      </c>
      <c r="L64" s="130">
        <f t="shared" si="13"/>
        <v>3108582.4975373624</v>
      </c>
      <c r="M64" s="59"/>
      <c r="N64" s="132"/>
      <c r="O64" s="132"/>
      <c r="P64" s="132"/>
      <c r="Q64" s="132"/>
      <c r="R64" s="132"/>
      <c r="S64" s="132"/>
      <c r="T64" s="132"/>
      <c r="U64" s="132"/>
      <c r="V64" s="3"/>
    </row>
    <row r="65" spans="1:22" ht="12.75">
      <c r="A65" s="3"/>
      <c r="B65" s="32" t="s">
        <v>64</v>
      </c>
      <c r="C65" s="12" t="s">
        <v>23</v>
      </c>
      <c r="D65" s="42"/>
      <c r="E65" s="133"/>
      <c r="F65" s="8"/>
      <c r="G65" s="133"/>
      <c r="H65" s="8"/>
      <c r="I65" s="133"/>
      <c r="J65" s="8"/>
      <c r="K65" s="133"/>
      <c r="L65" s="8"/>
      <c r="M65" s="59"/>
      <c r="N65" s="132"/>
      <c r="O65" s="132"/>
      <c r="P65" s="132"/>
      <c r="Q65" s="132"/>
      <c r="R65" s="132"/>
      <c r="S65" s="132"/>
      <c r="T65" s="132"/>
      <c r="U65" s="132"/>
      <c r="V65" s="3"/>
    </row>
    <row r="66" spans="1:22" ht="12.75">
      <c r="A66" s="3"/>
      <c r="B66" s="13"/>
      <c r="C66" s="2"/>
      <c r="D66" s="2">
        <v>1</v>
      </c>
      <c r="E66" s="146"/>
      <c r="F66" s="147"/>
      <c r="G66" s="146"/>
      <c r="H66" s="9"/>
      <c r="I66" s="146"/>
      <c r="J66" s="9"/>
      <c r="K66" s="146"/>
      <c r="L66" s="9"/>
      <c r="M66" s="59"/>
      <c r="N66" s="132"/>
      <c r="O66" s="132"/>
      <c r="P66" s="132"/>
      <c r="Q66" s="132"/>
      <c r="R66" s="132"/>
      <c r="S66" s="132"/>
      <c r="T66" s="132"/>
      <c r="U66" s="132"/>
      <c r="V66" s="3"/>
    </row>
    <row r="67" spans="1:22" ht="12.75">
      <c r="A67" s="3"/>
      <c r="B67" s="13"/>
      <c r="C67" s="2"/>
      <c r="D67" s="2">
        <v>2</v>
      </c>
      <c r="E67" s="146"/>
      <c r="F67" s="147"/>
      <c r="G67" s="146"/>
      <c r="H67" s="9"/>
      <c r="I67" s="146"/>
      <c r="J67" s="9"/>
      <c r="K67" s="146"/>
      <c r="L67" s="9"/>
      <c r="M67" s="59"/>
      <c r="N67" s="132"/>
      <c r="O67" s="132"/>
      <c r="P67" s="132"/>
      <c r="Q67" s="132"/>
      <c r="R67" s="132"/>
      <c r="S67" s="132"/>
      <c r="T67" s="132"/>
      <c r="U67" s="132"/>
      <c r="V67" s="3"/>
    </row>
    <row r="68" spans="1:22" ht="12.75">
      <c r="A68" s="3"/>
      <c r="B68" s="14"/>
      <c r="C68" s="67"/>
      <c r="D68" s="67">
        <v>3</v>
      </c>
      <c r="E68" s="146"/>
      <c r="F68" s="147"/>
      <c r="G68" s="146"/>
      <c r="H68" s="9"/>
      <c r="I68" s="146"/>
      <c r="J68" s="9"/>
      <c r="K68" s="146"/>
      <c r="L68" s="9"/>
      <c r="M68" s="59"/>
      <c r="N68" s="132"/>
      <c r="O68" s="132"/>
      <c r="P68" s="132"/>
      <c r="Q68" s="132"/>
      <c r="R68" s="132"/>
      <c r="S68" s="132"/>
      <c r="T68" s="132"/>
      <c r="U68" s="132"/>
      <c r="V68" s="3"/>
    </row>
    <row r="69" spans="1:22" ht="12.75">
      <c r="A69" s="3"/>
      <c r="B69" s="10"/>
      <c r="C69" s="5"/>
      <c r="D69" s="5"/>
      <c r="E69" s="24" t="s">
        <v>68</v>
      </c>
      <c r="F69" s="134">
        <f>SUM(E64:F64)</f>
        <v>3526.783863392764</v>
      </c>
      <c r="G69" s="24" t="s">
        <v>72</v>
      </c>
      <c r="H69" s="134">
        <f>SUM(G64:H64)</f>
        <v>3698.0324348584973</v>
      </c>
      <c r="I69" s="24" t="s">
        <v>76</v>
      </c>
      <c r="J69" s="134">
        <f>SUM(I64:J64)</f>
        <v>245120.74898108296</v>
      </c>
      <c r="K69" s="24" t="s">
        <v>81</v>
      </c>
      <c r="L69" s="134">
        <f>SUM(K64:L64)</f>
        <v>3108582.4975373624</v>
      </c>
      <c r="M69" s="59"/>
      <c r="N69" s="132"/>
      <c r="O69" s="132"/>
      <c r="P69" s="132"/>
      <c r="Q69" s="132"/>
      <c r="R69" s="132"/>
      <c r="S69" s="132"/>
      <c r="T69" s="132"/>
      <c r="U69" s="132"/>
      <c r="V69" s="3"/>
    </row>
    <row r="70" spans="1:22" ht="12.75">
      <c r="A70" s="3"/>
      <c r="B70" s="10"/>
      <c r="C70" s="5"/>
      <c r="D70" s="5"/>
      <c r="E70" s="6"/>
      <c r="F70" s="36"/>
      <c r="G70" s="34"/>
      <c r="H70" s="36"/>
      <c r="I70" s="34"/>
      <c r="J70" s="34"/>
      <c r="K70" s="58"/>
      <c r="L70" s="59"/>
      <c r="M70" s="59"/>
      <c r="N70" s="132"/>
      <c r="O70" s="132"/>
      <c r="P70" s="132"/>
      <c r="Q70" s="132"/>
      <c r="R70" s="132"/>
      <c r="S70" s="132"/>
      <c r="T70" s="132"/>
      <c r="U70" s="132"/>
      <c r="V70" s="3"/>
    </row>
    <row r="71" spans="1:22" ht="12.75">
      <c r="A71" s="3"/>
      <c r="B71" s="10"/>
      <c r="C71" s="5"/>
      <c r="D71" s="5"/>
      <c r="E71" s="6"/>
      <c r="F71" s="36"/>
      <c r="G71" s="34"/>
      <c r="H71" s="36"/>
      <c r="I71" s="34"/>
      <c r="J71" s="34"/>
      <c r="K71" s="58"/>
      <c r="L71" s="59"/>
      <c r="M71" s="59"/>
      <c r="N71" s="132"/>
      <c r="O71" s="132"/>
      <c r="P71" s="132"/>
      <c r="Q71" s="132"/>
      <c r="R71" s="132"/>
      <c r="S71" s="132"/>
      <c r="T71" s="132"/>
      <c r="U71" s="132"/>
      <c r="V71" s="3"/>
    </row>
    <row r="72" spans="1:22" ht="12.75">
      <c r="A72" s="3"/>
      <c r="B72" s="12" t="s">
        <v>1</v>
      </c>
      <c r="C72" s="12" t="s">
        <v>16</v>
      </c>
      <c r="D72" s="42"/>
      <c r="E72" s="32" t="s">
        <v>66</v>
      </c>
      <c r="F72" s="32" t="s">
        <v>67</v>
      </c>
      <c r="G72" s="32" t="s">
        <v>70</v>
      </c>
      <c r="H72" s="32" t="s">
        <v>71</v>
      </c>
      <c r="I72" s="32" t="s">
        <v>74</v>
      </c>
      <c r="J72" s="32" t="s">
        <v>75</v>
      </c>
      <c r="K72" s="32" t="s">
        <v>79</v>
      </c>
      <c r="L72" s="32" t="s">
        <v>80</v>
      </c>
      <c r="M72" s="59"/>
      <c r="N72" s="132"/>
      <c r="O72" s="132"/>
      <c r="P72" s="132"/>
      <c r="Q72" s="132"/>
      <c r="R72" s="132"/>
      <c r="S72" s="132"/>
      <c r="T72" s="132"/>
      <c r="U72" s="132"/>
      <c r="V72" s="3"/>
    </row>
    <row r="73" spans="1:22" ht="12.75">
      <c r="A73" s="3"/>
      <c r="B73" s="2"/>
      <c r="C73" s="67" t="s">
        <v>1</v>
      </c>
      <c r="D73" s="67" t="s">
        <v>53</v>
      </c>
      <c r="E73" s="14" t="s">
        <v>90</v>
      </c>
      <c r="F73" s="14" t="s">
        <v>90</v>
      </c>
      <c r="G73" s="14" t="s">
        <v>90</v>
      </c>
      <c r="H73" s="14" t="s">
        <v>90</v>
      </c>
      <c r="I73" s="14" t="s">
        <v>90</v>
      </c>
      <c r="J73" s="14" t="s">
        <v>90</v>
      </c>
      <c r="K73" s="14" t="s">
        <v>90</v>
      </c>
      <c r="L73" s="14" t="s">
        <v>90</v>
      </c>
      <c r="M73" s="59"/>
      <c r="N73" s="132"/>
      <c r="O73" s="132"/>
      <c r="P73" s="132"/>
      <c r="Q73" s="132"/>
      <c r="R73" s="132"/>
      <c r="S73" s="132"/>
      <c r="T73" s="132"/>
      <c r="U73" s="132"/>
      <c r="V73" s="3"/>
    </row>
    <row r="74" spans="1:22" ht="12.75">
      <c r="A74" s="3"/>
      <c r="B74" s="32" t="s">
        <v>5</v>
      </c>
      <c r="C74" s="12"/>
      <c r="D74" s="42"/>
      <c r="E74" s="119"/>
      <c r="F74" s="119"/>
      <c r="G74" s="119"/>
      <c r="H74" s="119"/>
      <c r="I74" s="119"/>
      <c r="J74" s="119"/>
      <c r="K74" s="119"/>
      <c r="L74" s="119"/>
      <c r="M74" s="59"/>
      <c r="N74" s="132"/>
      <c r="O74" s="132"/>
      <c r="P74" s="132"/>
      <c r="Q74" s="132"/>
      <c r="R74" s="132"/>
      <c r="S74" s="132"/>
      <c r="T74" s="132"/>
      <c r="U74" s="132"/>
      <c r="V74" s="3"/>
    </row>
    <row r="75" spans="1:22" ht="12.75">
      <c r="A75" s="3"/>
      <c r="B75" s="13"/>
      <c r="C75" s="2" t="s">
        <v>17</v>
      </c>
      <c r="D75" s="2">
        <v>1</v>
      </c>
      <c r="E75" s="170">
        <v>0.023390184949145132</v>
      </c>
      <c r="F75" s="170">
        <v>0.013864479886223378</v>
      </c>
      <c r="G75" s="170">
        <v>0.05424880375044616</v>
      </c>
      <c r="H75" s="170">
        <v>0.05011344215551451</v>
      </c>
      <c r="I75" s="170">
        <v>0.013812051326650948</v>
      </c>
      <c r="J75" s="170">
        <v>0.05653241883257171</v>
      </c>
      <c r="K75" s="170">
        <v>1.9086152011905244</v>
      </c>
      <c r="L75" s="170">
        <v>1.9764415601600482</v>
      </c>
      <c r="M75" s="59"/>
      <c r="N75" s="132"/>
      <c r="O75" s="132"/>
      <c r="P75" s="132"/>
      <c r="Q75" s="132"/>
      <c r="R75" s="132"/>
      <c r="S75" s="132"/>
      <c r="T75" s="132"/>
      <c r="U75" s="132"/>
      <c r="V75" s="3"/>
    </row>
    <row r="76" spans="1:22" ht="12.75">
      <c r="A76" s="3"/>
      <c r="B76" s="13"/>
      <c r="C76" s="2"/>
      <c r="D76" s="2">
        <v>2</v>
      </c>
      <c r="E76" s="170">
        <v>0.2118980889382543</v>
      </c>
      <c r="F76" s="170">
        <v>0.12266627440798095</v>
      </c>
      <c r="G76" s="170">
        <v>0.11012762724781841</v>
      </c>
      <c r="H76" s="170">
        <v>0</v>
      </c>
      <c r="I76" s="170">
        <v>0</v>
      </c>
      <c r="J76" s="170">
        <v>0</v>
      </c>
      <c r="K76" s="170">
        <v>0.708858611839669</v>
      </c>
      <c r="L76" s="170">
        <v>5.09140311918885</v>
      </c>
      <c r="M76" s="59"/>
      <c r="N76" s="132"/>
      <c r="O76" s="132"/>
      <c r="P76" s="132"/>
      <c r="Q76" s="132"/>
      <c r="R76" s="132"/>
      <c r="S76" s="132"/>
      <c r="T76" s="132"/>
      <c r="U76" s="132"/>
      <c r="V76" s="3"/>
    </row>
    <row r="77" spans="1:22" ht="12.75">
      <c r="A77" s="3"/>
      <c r="B77" s="13"/>
      <c r="C77" s="67"/>
      <c r="D77" s="67">
        <v>3</v>
      </c>
      <c r="E77" s="170">
        <v>0.11707830226880475</v>
      </c>
      <c r="F77" s="170">
        <v>0.1000773199225525</v>
      </c>
      <c r="G77" s="170">
        <v>0.10579342920217931</v>
      </c>
      <c r="H77" s="170">
        <v>0</v>
      </c>
      <c r="I77" s="170">
        <v>0.01475638567667191</v>
      </c>
      <c r="J77" s="170">
        <v>0</v>
      </c>
      <c r="K77" s="170">
        <v>5.96856237404842</v>
      </c>
      <c r="L77" s="170">
        <v>27.16918118851759</v>
      </c>
      <c r="M77" s="59"/>
      <c r="N77" s="132"/>
      <c r="O77" s="132"/>
      <c r="P77" s="132"/>
      <c r="Q77" s="132"/>
      <c r="R77" s="132"/>
      <c r="S77" s="132"/>
      <c r="T77" s="132"/>
      <c r="U77" s="132"/>
      <c r="V77" s="3"/>
    </row>
    <row r="78" spans="1:22" ht="12.75">
      <c r="A78" s="3"/>
      <c r="B78" s="46"/>
      <c r="C78" s="2" t="s">
        <v>18</v>
      </c>
      <c r="D78" s="2">
        <v>1</v>
      </c>
      <c r="E78" s="170">
        <v>0.021003324464902686</v>
      </c>
      <c r="F78" s="170">
        <v>0.020349717220015776</v>
      </c>
      <c r="G78" s="170">
        <v>0.06472144960757178</v>
      </c>
      <c r="H78" s="170">
        <v>0.15049049440149823</v>
      </c>
      <c r="I78" s="170">
        <v>0.03882305039180251</v>
      </c>
      <c r="J78" s="170">
        <v>0.292534805297704</v>
      </c>
      <c r="K78" s="170">
        <v>6.280858866472176</v>
      </c>
      <c r="L78" s="170">
        <v>10.771844453876463</v>
      </c>
      <c r="M78" s="59"/>
      <c r="N78" s="132"/>
      <c r="O78" s="132"/>
      <c r="P78" s="132"/>
      <c r="Q78" s="132"/>
      <c r="R78" s="132"/>
      <c r="S78" s="132"/>
      <c r="T78" s="132"/>
      <c r="U78" s="132"/>
      <c r="V78" s="3"/>
    </row>
    <row r="79" spans="1:22" ht="12.75">
      <c r="A79" s="3"/>
      <c r="B79" s="46"/>
      <c r="C79" s="2"/>
      <c r="D79" s="2">
        <v>2</v>
      </c>
      <c r="E79" s="170">
        <v>0.059544338756063735</v>
      </c>
      <c r="F79" s="170">
        <v>0.03761320593078677</v>
      </c>
      <c r="G79" s="170">
        <v>0.003963749188273713</v>
      </c>
      <c r="H79" s="170">
        <v>0.01408796436820729</v>
      </c>
      <c r="I79" s="170">
        <v>0.1043787286245411</v>
      </c>
      <c r="J79" s="170">
        <v>0.3311967667408954</v>
      </c>
      <c r="K79" s="170">
        <v>3.471927188992711</v>
      </c>
      <c r="L79" s="170">
        <v>60.5606271075245</v>
      </c>
      <c r="M79" s="59"/>
      <c r="N79" s="132"/>
      <c r="O79" s="132"/>
      <c r="P79" s="132"/>
      <c r="Q79" s="132"/>
      <c r="R79" s="132"/>
      <c r="S79" s="132"/>
      <c r="T79" s="132"/>
      <c r="U79" s="132"/>
      <c r="V79" s="3"/>
    </row>
    <row r="80" spans="1:22" ht="12.75">
      <c r="A80" s="3"/>
      <c r="B80" s="43"/>
      <c r="C80" s="67"/>
      <c r="D80" s="67">
        <v>3</v>
      </c>
      <c r="E80" s="170">
        <v>0.039489802205476376</v>
      </c>
      <c r="F80" s="170">
        <v>0.03569283527181778</v>
      </c>
      <c r="G80" s="170">
        <v>0.07292934358738583</v>
      </c>
      <c r="H80" s="170">
        <v>0.004005684867964615</v>
      </c>
      <c r="I80" s="170">
        <v>0.0009155077025782805</v>
      </c>
      <c r="J80" s="170">
        <v>0.0020028424339823075</v>
      </c>
      <c r="K80" s="170">
        <v>1.0700637129275457</v>
      </c>
      <c r="L80" s="170">
        <v>19.800681126654947</v>
      </c>
      <c r="M80" s="59"/>
      <c r="N80" s="132"/>
      <c r="O80" s="132"/>
      <c r="P80" s="132"/>
      <c r="Q80" s="132"/>
      <c r="R80" s="132"/>
      <c r="S80" s="132"/>
      <c r="T80" s="132"/>
      <c r="U80" s="132"/>
      <c r="V80" s="3"/>
    </row>
    <row r="81" spans="1:22" ht="12.75">
      <c r="A81" s="3"/>
      <c r="B81" s="13" t="s">
        <v>7</v>
      </c>
      <c r="C81" s="2"/>
      <c r="D81" s="2">
        <v>1</v>
      </c>
      <c r="E81" s="170"/>
      <c r="F81" s="170"/>
      <c r="G81" s="170"/>
      <c r="H81" s="170"/>
      <c r="I81" s="170"/>
      <c r="J81" s="170"/>
      <c r="K81" s="170"/>
      <c r="L81" s="170"/>
      <c r="M81" s="59"/>
      <c r="N81" s="132"/>
      <c r="O81" s="132"/>
      <c r="P81" s="132"/>
      <c r="Q81" s="132"/>
      <c r="R81" s="132"/>
      <c r="S81" s="132"/>
      <c r="T81" s="132"/>
      <c r="U81" s="132"/>
      <c r="V81" s="3"/>
    </row>
    <row r="82" spans="1:22" ht="12.75">
      <c r="A82" s="3"/>
      <c r="B82" s="13"/>
      <c r="C82" s="2"/>
      <c r="D82" s="2">
        <v>2</v>
      </c>
      <c r="E82" s="170"/>
      <c r="F82" s="170"/>
      <c r="G82" s="170"/>
      <c r="H82" s="170"/>
      <c r="I82" s="170"/>
      <c r="J82" s="170"/>
      <c r="K82" s="170"/>
      <c r="L82" s="170"/>
      <c r="M82" s="59"/>
      <c r="N82" s="132"/>
      <c r="O82" s="132"/>
      <c r="P82" s="132"/>
      <c r="Q82" s="132"/>
      <c r="R82" s="132"/>
      <c r="S82" s="132"/>
      <c r="T82" s="132"/>
      <c r="U82" s="132"/>
      <c r="V82" s="3"/>
    </row>
    <row r="83" spans="1:22" ht="12.75">
      <c r="A83" s="3"/>
      <c r="B83" s="14"/>
      <c r="C83" s="67"/>
      <c r="D83" s="67">
        <v>3</v>
      </c>
      <c r="E83" s="170"/>
      <c r="F83" s="170"/>
      <c r="G83" s="170"/>
      <c r="H83" s="170"/>
      <c r="I83" s="170"/>
      <c r="J83" s="170"/>
      <c r="K83" s="170"/>
      <c r="L83" s="170"/>
      <c r="M83" s="59"/>
      <c r="N83" s="132"/>
      <c r="O83" s="132"/>
      <c r="P83" s="132"/>
      <c r="Q83" s="132"/>
      <c r="R83" s="132"/>
      <c r="S83" s="132"/>
      <c r="T83" s="132"/>
      <c r="U83" s="132"/>
      <c r="V83" s="3"/>
    </row>
    <row r="84" spans="1:22" ht="12.75">
      <c r="A84" s="3"/>
      <c r="B84" s="13" t="s">
        <v>21</v>
      </c>
      <c r="C84" s="2"/>
      <c r="D84" s="46"/>
      <c r="E84" s="170"/>
      <c r="F84" s="170"/>
      <c r="G84" s="170"/>
      <c r="H84" s="170"/>
      <c r="I84" s="170"/>
      <c r="J84" s="170"/>
      <c r="K84" s="170"/>
      <c r="L84" s="170"/>
      <c r="M84" s="59"/>
      <c r="N84" s="132"/>
      <c r="O84" s="132"/>
      <c r="P84" s="132"/>
      <c r="Q84" s="132"/>
      <c r="R84" s="132"/>
      <c r="S84" s="132"/>
      <c r="T84" s="132"/>
      <c r="U84" s="132"/>
      <c r="V84" s="3"/>
    </row>
    <row r="85" spans="1:22" ht="12.75">
      <c r="A85" s="3"/>
      <c r="B85" s="13"/>
      <c r="C85" s="2" t="s">
        <v>23</v>
      </c>
      <c r="D85" s="2">
        <v>1</v>
      </c>
      <c r="E85" s="170">
        <v>0.04813407818733047</v>
      </c>
      <c r="F85" s="170">
        <v>0.03902729112118366</v>
      </c>
      <c r="G85" s="170">
        <v>5.396898038636E-05</v>
      </c>
      <c r="H85" s="170">
        <v>0.0023200214627489284</v>
      </c>
      <c r="I85" s="170">
        <v>0.010053962200396635</v>
      </c>
      <c r="J85" s="170">
        <v>0.06066907922293124</v>
      </c>
      <c r="K85" s="170">
        <v>0.38250984619309697</v>
      </c>
      <c r="L85" s="170">
        <v>1.519366993656025</v>
      </c>
      <c r="M85" s="59"/>
      <c r="N85" s="132"/>
      <c r="O85" s="132"/>
      <c r="P85" s="132"/>
      <c r="Q85" s="132"/>
      <c r="R85" s="132"/>
      <c r="S85" s="132"/>
      <c r="T85" s="132"/>
      <c r="U85" s="132"/>
      <c r="V85" s="3"/>
    </row>
    <row r="86" spans="1:22" ht="12.75">
      <c r="A86" s="3"/>
      <c r="B86" s="13"/>
      <c r="C86" s="2"/>
      <c r="D86" s="2">
        <v>2</v>
      </c>
      <c r="E86" s="170">
        <v>0.10306958443629481</v>
      </c>
      <c r="F86" s="170">
        <v>0.07454541997037002</v>
      </c>
      <c r="G86" s="170">
        <v>0.00037638464217495043</v>
      </c>
      <c r="H86" s="170">
        <v>0.0007943625670427095</v>
      </c>
      <c r="I86" s="170">
        <v>0.10543851173567974</v>
      </c>
      <c r="J86" s="170">
        <v>0.14194023013781326</v>
      </c>
      <c r="K86" s="170">
        <v>0.5945541180884496</v>
      </c>
      <c r="L86" s="170">
        <v>1.976361965522676</v>
      </c>
      <c r="M86" s="59"/>
      <c r="N86" s="132"/>
      <c r="O86" s="132"/>
      <c r="P86" s="132"/>
      <c r="Q86" s="132"/>
      <c r="R86" s="132"/>
      <c r="S86" s="132"/>
      <c r="T86" s="132"/>
      <c r="U86" s="132"/>
      <c r="V86" s="3"/>
    </row>
    <row r="87" spans="1:22" ht="12.75">
      <c r="A87" s="3"/>
      <c r="B87" s="13"/>
      <c r="C87" s="67"/>
      <c r="D87" s="67">
        <v>3</v>
      </c>
      <c r="E87" s="170">
        <v>0.1472770739693487</v>
      </c>
      <c r="F87" s="170">
        <v>0.09648961267009769</v>
      </c>
      <c r="G87" s="170">
        <v>0.001010956391099972</v>
      </c>
      <c r="H87" s="170">
        <v>0.0008671371101960938</v>
      </c>
      <c r="I87" s="170">
        <v>0.04782855525515704</v>
      </c>
      <c r="J87" s="170">
        <v>0.15014336128356873</v>
      </c>
      <c r="K87" s="170">
        <v>0.8693223664268975</v>
      </c>
      <c r="L87" s="170">
        <v>2.1396263129537605</v>
      </c>
      <c r="M87" s="59"/>
      <c r="N87" s="132"/>
      <c r="O87" s="132"/>
      <c r="P87" s="132"/>
      <c r="Q87" s="132"/>
      <c r="R87" s="132"/>
      <c r="S87" s="132"/>
      <c r="T87" s="132"/>
      <c r="U87" s="132"/>
      <c r="V87" s="3"/>
    </row>
    <row r="88" spans="1:22" ht="12.75">
      <c r="A88" s="3"/>
      <c r="B88" s="46"/>
      <c r="C88" s="46" t="s">
        <v>24</v>
      </c>
      <c r="D88" s="2">
        <v>1</v>
      </c>
      <c r="E88" s="170">
        <v>0</v>
      </c>
      <c r="F88" s="170">
        <v>0.022882063256751302</v>
      </c>
      <c r="G88" s="170">
        <v>0</v>
      </c>
      <c r="H88" s="170">
        <v>0</v>
      </c>
      <c r="I88" s="170">
        <v>0</v>
      </c>
      <c r="J88" s="170">
        <v>0</v>
      </c>
      <c r="K88" s="170">
        <v>0</v>
      </c>
      <c r="L88" s="170">
        <v>0</v>
      </c>
      <c r="M88" s="59"/>
      <c r="N88" s="132"/>
      <c r="O88" s="132"/>
      <c r="P88" s="132"/>
      <c r="Q88" s="132"/>
      <c r="R88" s="132"/>
      <c r="S88" s="132"/>
      <c r="T88" s="132"/>
      <c r="U88" s="132"/>
      <c r="V88" s="3"/>
    </row>
    <row r="89" spans="1:22" ht="12.75">
      <c r="A89" s="3"/>
      <c r="B89" s="46"/>
      <c r="C89" s="46"/>
      <c r="D89" s="2">
        <v>2</v>
      </c>
      <c r="E89" s="170">
        <v>6.400584360477638</v>
      </c>
      <c r="F89" s="170">
        <v>11.760901451271643</v>
      </c>
      <c r="G89" s="170">
        <v>0</v>
      </c>
      <c r="H89" s="170">
        <v>0</v>
      </c>
      <c r="I89" s="170">
        <v>0.7419041775465686</v>
      </c>
      <c r="J89" s="170">
        <v>0.680258804911606</v>
      </c>
      <c r="K89" s="170">
        <v>0.03717916182338123</v>
      </c>
      <c r="L89" s="170">
        <v>0.21142464799117516</v>
      </c>
      <c r="M89" s="59"/>
      <c r="N89" s="132"/>
      <c r="O89" s="132"/>
      <c r="P89" s="132"/>
      <c r="Q89" s="132"/>
      <c r="R89" s="132"/>
      <c r="S89" s="132"/>
      <c r="T89" s="132"/>
      <c r="U89" s="132"/>
      <c r="V89" s="3"/>
    </row>
    <row r="90" spans="1:22" ht="12.75">
      <c r="A90" s="3"/>
      <c r="B90" s="46"/>
      <c r="C90" s="43"/>
      <c r="D90" s="67">
        <v>3</v>
      </c>
      <c r="E90" s="170">
        <v>2.8363340929436</v>
      </c>
      <c r="F90" s="170">
        <v>4.931205789494469</v>
      </c>
      <c r="G90" s="170">
        <v>0</v>
      </c>
      <c r="H90" s="170">
        <v>0</v>
      </c>
      <c r="I90" s="170">
        <v>0.0797491093021355</v>
      </c>
      <c r="J90" s="170">
        <v>0</v>
      </c>
      <c r="K90" s="170">
        <v>0</v>
      </c>
      <c r="L90" s="170">
        <v>0</v>
      </c>
      <c r="M90" s="59"/>
      <c r="N90" s="132"/>
      <c r="O90" s="132"/>
      <c r="P90" s="132"/>
      <c r="Q90" s="132"/>
      <c r="R90" s="132"/>
      <c r="S90" s="132"/>
      <c r="T90" s="132"/>
      <c r="U90" s="132"/>
      <c r="V90" s="3"/>
    </row>
    <row r="91" spans="1:22" ht="12.75">
      <c r="A91" s="3"/>
      <c r="B91" s="46"/>
      <c r="C91" s="46" t="s">
        <v>6</v>
      </c>
      <c r="D91" s="2">
        <v>1</v>
      </c>
      <c r="E91" s="170">
        <v>0.0012931316504004565</v>
      </c>
      <c r="F91" s="170">
        <v>0.00044172214050882</v>
      </c>
      <c r="G91" s="170">
        <v>0</v>
      </c>
      <c r="H91" s="170">
        <v>0</v>
      </c>
      <c r="I91" s="170">
        <v>0.3370253660433255</v>
      </c>
      <c r="J91" s="170">
        <v>7.075877724570702</v>
      </c>
      <c r="K91" s="170">
        <v>7.14084120816299</v>
      </c>
      <c r="L91" s="170">
        <v>26.34671098993985</v>
      </c>
      <c r="M91" s="59"/>
      <c r="N91" s="132"/>
      <c r="O91" s="132"/>
      <c r="P91" s="132"/>
      <c r="Q91" s="132"/>
      <c r="R91" s="132"/>
      <c r="S91" s="132"/>
      <c r="T91" s="132"/>
      <c r="U91" s="132"/>
      <c r="V91" s="3"/>
    </row>
    <row r="92" spans="1:22" ht="12.75">
      <c r="A92" s="3"/>
      <c r="B92" s="46"/>
      <c r="C92" s="46"/>
      <c r="D92" s="2">
        <v>2</v>
      </c>
      <c r="E92" s="170">
        <v>0.011288432883395018</v>
      </c>
      <c r="F92" s="170">
        <v>0.0025477056668590002</v>
      </c>
      <c r="G92" s="170">
        <v>0.00029178226514683654</v>
      </c>
      <c r="H92" s="170">
        <v>0</v>
      </c>
      <c r="I92" s="170">
        <v>1.273105838200003</v>
      </c>
      <c r="J92" s="170">
        <v>9.821206392106802</v>
      </c>
      <c r="K92" s="170">
        <v>15.250497576661488</v>
      </c>
      <c r="L92" s="170">
        <v>61.45649318237008</v>
      </c>
      <c r="M92" s="59"/>
      <c r="N92" s="132"/>
      <c r="O92" s="132"/>
      <c r="P92" s="132"/>
      <c r="Q92" s="132"/>
      <c r="R92" s="132"/>
      <c r="S92" s="132"/>
      <c r="T92" s="132"/>
      <c r="U92" s="132"/>
      <c r="V92" s="3"/>
    </row>
    <row r="93" spans="1:22" ht="12.75">
      <c r="A93" s="3"/>
      <c r="B93" s="46"/>
      <c r="C93" s="43"/>
      <c r="D93" s="67">
        <v>3</v>
      </c>
      <c r="E93" s="170">
        <v>0.01380589715052165</v>
      </c>
      <c r="F93" s="170">
        <v>0.0006448606447066263</v>
      </c>
      <c r="G93" s="170">
        <v>0</v>
      </c>
      <c r="H93" s="170">
        <v>0</v>
      </c>
      <c r="I93" s="170">
        <v>0.2637681301534262</v>
      </c>
      <c r="J93" s="170">
        <v>26.130404739800127</v>
      </c>
      <c r="K93" s="170">
        <v>1.7530337372676381</v>
      </c>
      <c r="L93" s="170">
        <v>172.08673452769992</v>
      </c>
      <c r="M93" s="59"/>
      <c r="N93" s="132"/>
      <c r="O93" s="132"/>
      <c r="P93" s="132"/>
      <c r="Q93" s="132"/>
      <c r="R93" s="132"/>
      <c r="S93" s="132"/>
      <c r="T93" s="132"/>
      <c r="U93" s="132"/>
      <c r="V93" s="3"/>
    </row>
    <row r="94" spans="1:22" ht="12.75">
      <c r="A94" s="3"/>
      <c r="B94" s="46"/>
      <c r="C94" s="46" t="s">
        <v>25</v>
      </c>
      <c r="D94" s="2">
        <v>1</v>
      </c>
      <c r="E94" s="121"/>
      <c r="F94" s="121"/>
      <c r="G94" s="121"/>
      <c r="H94" s="121"/>
      <c r="I94" s="121"/>
      <c r="J94" s="121"/>
      <c r="K94" s="121"/>
      <c r="L94" s="121"/>
      <c r="M94" s="59"/>
      <c r="N94" s="132"/>
      <c r="O94" s="132"/>
      <c r="P94" s="132"/>
      <c r="Q94" s="132"/>
      <c r="R94" s="132"/>
      <c r="S94" s="132"/>
      <c r="T94" s="132"/>
      <c r="U94" s="132"/>
      <c r="V94" s="3"/>
    </row>
    <row r="95" spans="1:22" ht="12.75">
      <c r="A95" s="3"/>
      <c r="B95" s="46"/>
      <c r="C95" s="46"/>
      <c r="D95" s="2">
        <v>2</v>
      </c>
      <c r="E95" s="121"/>
      <c r="F95" s="121"/>
      <c r="G95" s="121"/>
      <c r="H95" s="121"/>
      <c r="I95" s="121"/>
      <c r="J95" s="121"/>
      <c r="K95" s="121"/>
      <c r="L95" s="121"/>
      <c r="M95" s="59"/>
      <c r="N95" s="132"/>
      <c r="O95" s="132"/>
      <c r="P95" s="132"/>
      <c r="Q95" s="132"/>
      <c r="R95" s="132"/>
      <c r="S95" s="132"/>
      <c r="T95" s="132"/>
      <c r="U95" s="132"/>
      <c r="V95" s="3"/>
    </row>
    <row r="96" spans="1:22" ht="12.75">
      <c r="A96" s="3"/>
      <c r="B96" s="43"/>
      <c r="C96" s="43"/>
      <c r="D96" s="67">
        <v>3</v>
      </c>
      <c r="E96" s="131"/>
      <c r="F96" s="131"/>
      <c r="G96" s="131"/>
      <c r="H96" s="131"/>
      <c r="I96" s="131"/>
      <c r="J96" s="131"/>
      <c r="K96" s="131"/>
      <c r="L96" s="131"/>
      <c r="M96" s="59"/>
      <c r="N96" s="132"/>
      <c r="O96" s="132"/>
      <c r="P96" s="132"/>
      <c r="Q96" s="132"/>
      <c r="R96" s="132"/>
      <c r="S96" s="132"/>
      <c r="T96" s="132"/>
      <c r="U96" s="132"/>
      <c r="V96" s="3"/>
    </row>
    <row r="97" spans="1:22" ht="12.75">
      <c r="A97" s="3"/>
      <c r="B97" s="10"/>
      <c r="C97" s="5"/>
      <c r="D97" s="6"/>
      <c r="E97" s="6"/>
      <c r="F97" s="6"/>
      <c r="G97" s="6"/>
      <c r="H97" s="6"/>
      <c r="I97" s="6"/>
      <c r="J97" s="6"/>
      <c r="K97" s="6"/>
      <c r="L97" s="6"/>
      <c r="M97" s="59"/>
      <c r="N97" s="132"/>
      <c r="O97" s="132"/>
      <c r="P97" s="132"/>
      <c r="Q97" s="132"/>
      <c r="R97" s="132"/>
      <c r="S97" s="132"/>
      <c r="T97" s="132"/>
      <c r="U97" s="132"/>
      <c r="V97" s="3"/>
    </row>
    <row r="98" spans="1:22" ht="12.75">
      <c r="A98" s="3"/>
      <c r="B98" s="10"/>
      <c r="C98" s="5"/>
      <c r="D98" s="5"/>
      <c r="E98" s="6"/>
      <c r="F98" s="61"/>
      <c r="G98" s="6"/>
      <c r="H98" s="6"/>
      <c r="I98" s="6"/>
      <c r="J98" s="6"/>
      <c r="K98" s="6"/>
      <c r="L98" s="6"/>
      <c r="M98" s="59"/>
      <c r="N98" s="132"/>
      <c r="O98" s="132"/>
      <c r="P98" s="132"/>
      <c r="Q98" s="132"/>
      <c r="R98" s="132"/>
      <c r="S98" s="132"/>
      <c r="T98" s="132"/>
      <c r="U98" s="132"/>
      <c r="V98" s="3"/>
    </row>
    <row r="99" spans="2:13" ht="12.75"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</row>
    <row r="100" spans="1:1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5.75">
      <c r="A101" s="72"/>
      <c r="B101" s="72" t="s">
        <v>55</v>
      </c>
      <c r="C101" s="72" t="s">
        <v>59</v>
      </c>
      <c r="D101" s="73"/>
      <c r="E101" s="73"/>
      <c r="F101" s="73"/>
      <c r="G101" s="73"/>
      <c r="H101" s="73"/>
      <c r="I101" s="3"/>
      <c r="J101" s="3"/>
      <c r="K101" s="6"/>
      <c r="L101" s="3"/>
      <c r="M101" s="3"/>
      <c r="N101" s="3"/>
      <c r="O101" s="3"/>
      <c r="P101" s="3"/>
      <c r="Q101" s="3"/>
      <c r="R101" s="3"/>
    </row>
    <row r="102" spans="1:18" ht="18">
      <c r="A102" s="72"/>
      <c r="B102" s="18" t="s">
        <v>84</v>
      </c>
      <c r="C102" s="18"/>
      <c r="D102" s="3"/>
      <c r="E102" s="3"/>
      <c r="F102" s="3"/>
      <c r="G102" s="3"/>
      <c r="H102" s="150">
        <f>H3*0.89</f>
        <v>171770</v>
      </c>
      <c r="I102" s="3"/>
      <c r="J102" s="3"/>
      <c r="K102" s="6"/>
      <c r="L102" s="3"/>
      <c r="M102" s="3"/>
      <c r="N102" s="3"/>
      <c r="O102" s="3"/>
      <c r="P102" s="3"/>
      <c r="Q102" s="3"/>
      <c r="R102" s="3"/>
    </row>
    <row r="103" spans="1:18" ht="18">
      <c r="A103" s="73"/>
      <c r="B103" s="18" t="s">
        <v>82</v>
      </c>
      <c r="C103" s="18"/>
      <c r="D103" s="3"/>
      <c r="E103" s="3"/>
      <c r="F103" s="3"/>
      <c r="G103" s="3"/>
      <c r="H103" s="129">
        <f>171770*0.925</f>
        <v>158887.25</v>
      </c>
      <c r="I103" s="3"/>
      <c r="J103" s="3"/>
      <c r="K103" s="6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4"/>
      <c r="C104" s="4"/>
      <c r="D104" s="4"/>
      <c r="E104" s="6"/>
      <c r="F104" s="4"/>
      <c r="G104" s="4"/>
      <c r="H104" s="4"/>
      <c r="I104" s="4"/>
      <c r="J104" s="4"/>
      <c r="K104" s="6"/>
      <c r="L104" s="3"/>
      <c r="M104" s="3"/>
      <c r="N104" s="3"/>
      <c r="O104" s="3"/>
      <c r="P104" s="3"/>
      <c r="Q104" s="3"/>
      <c r="R104" s="3"/>
    </row>
    <row r="105" spans="1:14" ht="12.75">
      <c r="A105" s="3"/>
      <c r="B105" s="12" t="s">
        <v>1</v>
      </c>
      <c r="C105" s="2" t="s">
        <v>16</v>
      </c>
      <c r="D105" s="12"/>
      <c r="E105" s="12" t="s">
        <v>1</v>
      </c>
      <c r="F105" s="1" t="s">
        <v>1</v>
      </c>
      <c r="G105" s="12" t="s">
        <v>20</v>
      </c>
      <c r="H105" s="1" t="s">
        <v>20</v>
      </c>
      <c r="I105" s="12" t="s">
        <v>54</v>
      </c>
      <c r="J105" s="1" t="s">
        <v>3</v>
      </c>
      <c r="K105" s="12" t="s">
        <v>3</v>
      </c>
      <c r="L105" s="32" t="s">
        <v>10</v>
      </c>
      <c r="M105" s="32" t="s">
        <v>10</v>
      </c>
      <c r="N105" s="3"/>
    </row>
    <row r="106" spans="1:14" ht="12.75">
      <c r="A106" s="3"/>
      <c r="B106" s="2"/>
      <c r="C106" s="2" t="s">
        <v>1</v>
      </c>
      <c r="D106" s="67" t="s">
        <v>53</v>
      </c>
      <c r="E106" s="67" t="s">
        <v>22</v>
      </c>
      <c r="F106" s="1" t="s">
        <v>0</v>
      </c>
      <c r="G106" s="67" t="s">
        <v>2</v>
      </c>
      <c r="H106" s="2" t="s">
        <v>0</v>
      </c>
      <c r="I106" s="67" t="s">
        <v>53</v>
      </c>
      <c r="J106" s="1" t="s">
        <v>8</v>
      </c>
      <c r="K106" s="67" t="s">
        <v>9</v>
      </c>
      <c r="L106" s="14" t="s">
        <v>11</v>
      </c>
      <c r="M106" s="23" t="s">
        <v>12</v>
      </c>
      <c r="N106" s="3"/>
    </row>
    <row r="107" spans="1:14" ht="12.75">
      <c r="A107" s="3"/>
      <c r="B107" s="32" t="s">
        <v>5</v>
      </c>
      <c r="C107" s="12"/>
      <c r="D107" s="12"/>
      <c r="E107" s="81">
        <v>0.47</v>
      </c>
      <c r="F107" s="82">
        <f>E107*$H$103</f>
        <v>74677.00749999999</v>
      </c>
      <c r="G107" s="83"/>
      <c r="H107" s="84"/>
      <c r="I107" s="12"/>
      <c r="J107" s="83"/>
      <c r="K107" s="85"/>
      <c r="L107" s="42"/>
      <c r="M107" s="42"/>
      <c r="N107" s="3"/>
    </row>
    <row r="108" spans="1:14" ht="12.75">
      <c r="A108" s="3"/>
      <c r="B108" s="13"/>
      <c r="C108" s="2" t="s">
        <v>17</v>
      </c>
      <c r="D108" s="2">
        <v>1</v>
      </c>
      <c r="E108" s="87"/>
      <c r="F108" s="2"/>
      <c r="G108" s="88">
        <v>0.5</v>
      </c>
      <c r="H108" s="89">
        <f>E107*G108*$H$103</f>
        <v>37338.503749999996</v>
      </c>
      <c r="I108" s="88">
        <v>0.4</v>
      </c>
      <c r="J108" s="88">
        <v>0</v>
      </c>
      <c r="K108" s="90">
        <f aca="true" t="shared" si="14" ref="K108:K129">1-J108</f>
        <v>1</v>
      </c>
      <c r="L108" s="54">
        <f>H108*I108*J108</f>
        <v>0</v>
      </c>
      <c r="M108" s="199">
        <f>H108*I108*K108</f>
        <v>14935.4015</v>
      </c>
      <c r="N108" s="3"/>
    </row>
    <row r="109" spans="1:14" ht="12.75">
      <c r="A109" s="3"/>
      <c r="B109" s="13"/>
      <c r="C109" s="2"/>
      <c r="D109" s="2">
        <v>2</v>
      </c>
      <c r="E109" s="87"/>
      <c r="F109" s="2"/>
      <c r="G109" s="88"/>
      <c r="H109" s="89"/>
      <c r="I109" s="92">
        <v>0.3</v>
      </c>
      <c r="J109" s="88">
        <v>0</v>
      </c>
      <c r="K109" s="90">
        <f t="shared" si="14"/>
        <v>1</v>
      </c>
      <c r="L109" s="54">
        <f>H108*I109*J109</f>
        <v>0</v>
      </c>
      <c r="M109" s="199">
        <f>H108*I109*K109</f>
        <v>11201.551124999998</v>
      </c>
      <c r="N109" s="3"/>
    </row>
    <row r="110" spans="1:14" ht="12.75">
      <c r="A110" s="3"/>
      <c r="B110" s="13"/>
      <c r="C110" s="67"/>
      <c r="D110" s="67">
        <v>3</v>
      </c>
      <c r="E110" s="111"/>
      <c r="F110" s="67"/>
      <c r="G110" s="93"/>
      <c r="H110" s="108"/>
      <c r="I110" s="93">
        <v>0.3</v>
      </c>
      <c r="J110" s="93">
        <v>0</v>
      </c>
      <c r="K110" s="94">
        <f t="shared" si="14"/>
        <v>1</v>
      </c>
      <c r="L110" s="55">
        <f>H108*I110*J110</f>
        <v>0</v>
      </c>
      <c r="M110" s="200">
        <f>H108*I110*K110</f>
        <v>11201.551124999998</v>
      </c>
      <c r="N110" s="3"/>
    </row>
    <row r="111" spans="1:14" ht="12.75">
      <c r="A111" s="3"/>
      <c r="B111" s="2"/>
      <c r="C111" s="2" t="s">
        <v>18</v>
      </c>
      <c r="D111" s="2">
        <v>1</v>
      </c>
      <c r="E111" s="88"/>
      <c r="F111" s="2"/>
      <c r="G111" s="88">
        <v>0.5</v>
      </c>
      <c r="H111" s="89">
        <f>E107*G111*$H$103</f>
        <v>37338.503749999996</v>
      </c>
      <c r="I111" s="88">
        <v>0.4</v>
      </c>
      <c r="J111" s="88">
        <v>0</v>
      </c>
      <c r="K111" s="90">
        <f t="shared" si="14"/>
        <v>1</v>
      </c>
      <c r="L111" s="54">
        <f>H111*I111*J111</f>
        <v>0</v>
      </c>
      <c r="M111" s="199">
        <f>H111*I111*K111</f>
        <v>14935.4015</v>
      </c>
      <c r="N111" s="3"/>
    </row>
    <row r="112" spans="1:14" ht="12.75">
      <c r="A112" s="3"/>
      <c r="B112" s="2"/>
      <c r="C112" s="2"/>
      <c r="D112" s="2">
        <v>2</v>
      </c>
      <c r="E112" s="88"/>
      <c r="F112" s="2"/>
      <c r="G112" s="88"/>
      <c r="H112" s="89"/>
      <c r="I112" s="92">
        <v>0.3</v>
      </c>
      <c r="J112" s="88">
        <v>0</v>
      </c>
      <c r="K112" s="90">
        <f t="shared" si="14"/>
        <v>1</v>
      </c>
      <c r="L112" s="54">
        <f>H111*I112*J112</f>
        <v>0</v>
      </c>
      <c r="M112" s="199">
        <f>H111*I112*K112</f>
        <v>11201.551124999998</v>
      </c>
      <c r="N112" s="3"/>
    </row>
    <row r="113" spans="1:14" ht="12.75">
      <c r="A113" s="3"/>
      <c r="B113" s="67"/>
      <c r="C113" s="67"/>
      <c r="D113" s="67">
        <v>3</v>
      </c>
      <c r="E113" s="93"/>
      <c r="F113" s="67"/>
      <c r="G113" s="93"/>
      <c r="H113" s="108"/>
      <c r="I113" s="93">
        <v>0.3</v>
      </c>
      <c r="J113" s="93">
        <v>0</v>
      </c>
      <c r="K113" s="94">
        <f t="shared" si="14"/>
        <v>1</v>
      </c>
      <c r="L113" s="55">
        <f>H111*I113*J113</f>
        <v>0</v>
      </c>
      <c r="M113" s="200">
        <f>H111*I113*K113</f>
        <v>11201.551124999998</v>
      </c>
      <c r="N113" s="3"/>
    </row>
    <row r="114" spans="1:14" ht="12.75">
      <c r="A114" s="3"/>
      <c r="B114" s="13" t="s">
        <v>7</v>
      </c>
      <c r="C114" s="2"/>
      <c r="D114" s="2">
        <v>1</v>
      </c>
      <c r="E114" s="87">
        <v>0.02</v>
      </c>
      <c r="F114" s="89">
        <f>E114*$H$103</f>
        <v>3177.745</v>
      </c>
      <c r="G114" s="88">
        <v>1</v>
      </c>
      <c r="H114" s="89">
        <f>E114*G114*$H$103</f>
        <v>3177.745</v>
      </c>
      <c r="I114" s="88">
        <v>0.4</v>
      </c>
      <c r="J114" s="88">
        <v>0</v>
      </c>
      <c r="K114" s="90">
        <f t="shared" si="14"/>
        <v>1</v>
      </c>
      <c r="L114" s="54">
        <f>H114*I114*J114</f>
        <v>0</v>
      </c>
      <c r="M114" s="199">
        <f>H114*I114*K114</f>
        <v>1271.098</v>
      </c>
      <c r="N114" s="3"/>
    </row>
    <row r="115" spans="1:14" ht="12.75">
      <c r="A115" s="3"/>
      <c r="B115" s="13"/>
      <c r="C115" s="2"/>
      <c r="D115" s="2">
        <v>2</v>
      </c>
      <c r="E115" s="87"/>
      <c r="F115" s="89"/>
      <c r="G115" s="88"/>
      <c r="H115" s="89"/>
      <c r="I115" s="92">
        <v>0.3</v>
      </c>
      <c r="J115" s="88">
        <v>0</v>
      </c>
      <c r="K115" s="90">
        <f t="shared" si="14"/>
        <v>1</v>
      </c>
      <c r="L115" s="54">
        <f>H114*I115*J115</f>
        <v>0</v>
      </c>
      <c r="M115" s="199">
        <f>H114*I115*K115</f>
        <v>953.3235</v>
      </c>
      <c r="N115" s="3"/>
    </row>
    <row r="116" spans="1:14" ht="12.75">
      <c r="A116" s="3"/>
      <c r="B116" s="14"/>
      <c r="C116" s="67"/>
      <c r="D116" s="67">
        <v>3</v>
      </c>
      <c r="E116" s="111"/>
      <c r="F116" s="108"/>
      <c r="G116" s="93"/>
      <c r="H116" s="108"/>
      <c r="I116" s="93">
        <v>0.3</v>
      </c>
      <c r="J116" s="93">
        <v>0</v>
      </c>
      <c r="K116" s="94">
        <f t="shared" si="14"/>
        <v>1</v>
      </c>
      <c r="L116" s="55">
        <f>H114*I116*J116</f>
        <v>0</v>
      </c>
      <c r="M116" s="200">
        <f>H114*I116*K116</f>
        <v>953.3235</v>
      </c>
      <c r="N116" s="3"/>
    </row>
    <row r="117" spans="1:14" ht="12.75">
      <c r="A117" s="3"/>
      <c r="B117" s="13" t="s">
        <v>21</v>
      </c>
      <c r="C117" s="2"/>
      <c r="D117" s="2"/>
      <c r="E117" s="87">
        <v>0.51</v>
      </c>
      <c r="F117" s="89">
        <f>E117*$H$103</f>
        <v>81032.4975</v>
      </c>
      <c r="G117" s="88"/>
      <c r="H117" s="88"/>
      <c r="I117" s="2"/>
      <c r="J117" s="88"/>
      <c r="K117" s="90"/>
      <c r="L117" s="46"/>
      <c r="M117" s="195"/>
      <c r="N117" s="3"/>
    </row>
    <row r="118" spans="1:14" ht="12.75">
      <c r="A118" s="3"/>
      <c r="B118" s="13"/>
      <c r="C118" s="2" t="s">
        <v>23</v>
      </c>
      <c r="D118" s="2">
        <v>1</v>
      </c>
      <c r="E118" s="87"/>
      <c r="F118" s="2"/>
      <c r="G118" s="88">
        <v>0.8</v>
      </c>
      <c r="H118" s="89">
        <f>E117*G118*$H$103</f>
        <v>64825.99800000001</v>
      </c>
      <c r="I118" s="88">
        <v>0.4</v>
      </c>
      <c r="J118" s="88">
        <v>0</v>
      </c>
      <c r="K118" s="90">
        <f t="shared" si="14"/>
        <v>1</v>
      </c>
      <c r="L118" s="54">
        <f>H118*I118*J118</f>
        <v>0</v>
      </c>
      <c r="M118" s="199">
        <f>H118*I118*K118</f>
        <v>25930.399200000003</v>
      </c>
      <c r="N118" s="3"/>
    </row>
    <row r="119" spans="1:14" ht="12.75">
      <c r="A119" s="3"/>
      <c r="B119" s="13"/>
      <c r="C119" s="2"/>
      <c r="D119" s="2">
        <v>2</v>
      </c>
      <c r="E119" s="87"/>
      <c r="F119" s="2"/>
      <c r="G119" s="88"/>
      <c r="H119" s="89"/>
      <c r="I119" s="92">
        <v>0.3</v>
      </c>
      <c r="J119" s="88">
        <v>0</v>
      </c>
      <c r="K119" s="90">
        <f t="shared" si="14"/>
        <v>1</v>
      </c>
      <c r="L119" s="54">
        <f>H118*I119*J119</f>
        <v>0</v>
      </c>
      <c r="M119" s="199">
        <f>H118*I119*K119</f>
        <v>19447.7994</v>
      </c>
      <c r="N119" s="3"/>
    </row>
    <row r="120" spans="1:14" ht="12.75">
      <c r="A120" s="3"/>
      <c r="B120" s="13"/>
      <c r="C120" s="67"/>
      <c r="D120" s="67">
        <v>3</v>
      </c>
      <c r="E120" s="111"/>
      <c r="F120" s="67"/>
      <c r="G120" s="93"/>
      <c r="H120" s="108"/>
      <c r="I120" s="93">
        <v>0.3</v>
      </c>
      <c r="J120" s="93">
        <v>0</v>
      </c>
      <c r="K120" s="94">
        <f t="shared" si="14"/>
        <v>1</v>
      </c>
      <c r="L120" s="55">
        <f>H118*I120*J120</f>
        <v>0</v>
      </c>
      <c r="M120" s="200">
        <f>H118*I120*K120</f>
        <v>19447.7994</v>
      </c>
      <c r="N120" s="3"/>
    </row>
    <row r="121" spans="1:14" ht="12.75">
      <c r="A121" s="3"/>
      <c r="B121" s="2"/>
      <c r="C121" s="2" t="s">
        <v>24</v>
      </c>
      <c r="D121" s="2">
        <v>1</v>
      </c>
      <c r="E121" s="2"/>
      <c r="F121" s="2"/>
      <c r="G121" s="88">
        <v>0.003</v>
      </c>
      <c r="H121" s="89">
        <f>E117*G121*$H$103</f>
        <v>243.09749250000002</v>
      </c>
      <c r="I121" s="88">
        <v>0.4</v>
      </c>
      <c r="J121" s="88">
        <v>0</v>
      </c>
      <c r="K121" s="90">
        <f t="shared" si="14"/>
        <v>1</v>
      </c>
      <c r="L121" s="54">
        <f>H121*I121*J121</f>
        <v>0</v>
      </c>
      <c r="M121" s="199">
        <f>H121*I121*K121</f>
        <v>97.23899700000001</v>
      </c>
      <c r="N121" s="3"/>
    </row>
    <row r="122" spans="1:14" ht="12.75">
      <c r="A122" s="3"/>
      <c r="B122" s="2"/>
      <c r="C122" s="2"/>
      <c r="D122" s="2">
        <v>2</v>
      </c>
      <c r="E122" s="2"/>
      <c r="F122" s="2"/>
      <c r="G122" s="88"/>
      <c r="H122" s="89"/>
      <c r="I122" s="92">
        <v>0.3</v>
      </c>
      <c r="J122" s="88">
        <v>0</v>
      </c>
      <c r="K122" s="90">
        <f t="shared" si="14"/>
        <v>1</v>
      </c>
      <c r="L122" s="54">
        <f>H121*I122*J122</f>
        <v>0</v>
      </c>
      <c r="M122" s="199">
        <f>H121*I122*K122</f>
        <v>72.92924775</v>
      </c>
      <c r="N122" s="3"/>
    </row>
    <row r="123" spans="1:14" ht="12.75">
      <c r="A123" s="3"/>
      <c r="B123" s="2"/>
      <c r="C123" s="67"/>
      <c r="D123" s="67">
        <v>3</v>
      </c>
      <c r="E123" s="67"/>
      <c r="F123" s="67"/>
      <c r="G123" s="93"/>
      <c r="H123" s="108"/>
      <c r="I123" s="93">
        <v>0.3</v>
      </c>
      <c r="J123" s="93">
        <v>0</v>
      </c>
      <c r="K123" s="94">
        <f t="shared" si="14"/>
        <v>1</v>
      </c>
      <c r="L123" s="55">
        <f>H121*I123*J123</f>
        <v>0</v>
      </c>
      <c r="M123" s="200">
        <f>H121*I123*K123</f>
        <v>72.92924775</v>
      </c>
      <c r="N123" s="3"/>
    </row>
    <row r="124" spans="1:14" ht="12.75">
      <c r="A124" s="3"/>
      <c r="B124" s="2"/>
      <c r="C124" s="2" t="s">
        <v>6</v>
      </c>
      <c r="D124" s="2">
        <v>1</v>
      </c>
      <c r="E124" s="2"/>
      <c r="F124" s="2"/>
      <c r="G124" s="88">
        <v>0.183</v>
      </c>
      <c r="H124" s="89">
        <f>E117*G124*$H$103</f>
        <v>14828.9470425</v>
      </c>
      <c r="I124" s="88">
        <v>0.4</v>
      </c>
      <c r="J124" s="88">
        <v>0</v>
      </c>
      <c r="K124" s="90">
        <f t="shared" si="14"/>
        <v>1</v>
      </c>
      <c r="L124" s="54">
        <f>H124*I124*J124</f>
        <v>0</v>
      </c>
      <c r="M124" s="199">
        <f>H124*I124*K124</f>
        <v>5931.5788170000005</v>
      </c>
      <c r="N124" s="3"/>
    </row>
    <row r="125" spans="1:14" ht="12.75">
      <c r="A125" s="3"/>
      <c r="B125" s="2"/>
      <c r="C125" s="2"/>
      <c r="D125" s="2">
        <v>2</v>
      </c>
      <c r="E125" s="2"/>
      <c r="F125" s="2"/>
      <c r="G125" s="88"/>
      <c r="H125" s="89"/>
      <c r="I125" s="92">
        <v>0.3</v>
      </c>
      <c r="J125" s="88">
        <v>0</v>
      </c>
      <c r="K125" s="90">
        <f t="shared" si="14"/>
        <v>1</v>
      </c>
      <c r="L125" s="54">
        <f>H124*I125*J125</f>
        <v>0</v>
      </c>
      <c r="M125" s="199">
        <f>H124*I125*K125</f>
        <v>4448.68411275</v>
      </c>
      <c r="N125" s="3"/>
    </row>
    <row r="126" spans="1:14" ht="12.75">
      <c r="A126" s="3"/>
      <c r="B126" s="2"/>
      <c r="C126" s="67"/>
      <c r="D126" s="67">
        <v>3</v>
      </c>
      <c r="E126" s="67"/>
      <c r="F126" s="67"/>
      <c r="G126" s="93"/>
      <c r="H126" s="108"/>
      <c r="I126" s="93">
        <v>0.3</v>
      </c>
      <c r="J126" s="93">
        <v>0</v>
      </c>
      <c r="K126" s="94">
        <f t="shared" si="14"/>
        <v>1</v>
      </c>
      <c r="L126" s="55">
        <f>H124*I126*J126</f>
        <v>0</v>
      </c>
      <c r="M126" s="200">
        <f>H124*I126*K126</f>
        <v>4448.68411275</v>
      </c>
      <c r="N126" s="3"/>
    </row>
    <row r="127" spans="1:14" ht="12.75">
      <c r="A127" s="3"/>
      <c r="B127" s="2"/>
      <c r="C127" s="2" t="s">
        <v>25</v>
      </c>
      <c r="D127" s="2">
        <v>1</v>
      </c>
      <c r="E127" s="2"/>
      <c r="F127" s="2"/>
      <c r="G127" s="88">
        <v>0.014</v>
      </c>
      <c r="H127" s="89">
        <f>E117*G127*$H$103</f>
        <v>1134.4549650000001</v>
      </c>
      <c r="I127" s="88">
        <v>0.4</v>
      </c>
      <c r="J127" s="88">
        <v>0</v>
      </c>
      <c r="K127" s="90">
        <f t="shared" si="14"/>
        <v>1</v>
      </c>
      <c r="L127" s="54">
        <f>H127*I127*J127</f>
        <v>0</v>
      </c>
      <c r="M127" s="199">
        <f>H127*I127*K127</f>
        <v>453.7819860000001</v>
      </c>
      <c r="N127" s="3"/>
    </row>
    <row r="128" spans="1:14" ht="12.75">
      <c r="A128" s="3"/>
      <c r="B128" s="2"/>
      <c r="C128" s="2"/>
      <c r="D128" s="2">
        <v>2</v>
      </c>
      <c r="E128" s="2"/>
      <c r="F128" s="2"/>
      <c r="G128" s="88"/>
      <c r="H128" s="89"/>
      <c r="I128" s="92">
        <v>0.3</v>
      </c>
      <c r="J128" s="88">
        <v>0</v>
      </c>
      <c r="K128" s="90">
        <f t="shared" si="14"/>
        <v>1</v>
      </c>
      <c r="L128" s="54">
        <f>H127*I128*J128</f>
        <v>0</v>
      </c>
      <c r="M128" s="199">
        <f>H127*I128*K128</f>
        <v>340.3364895</v>
      </c>
      <c r="N128" s="3"/>
    </row>
    <row r="129" spans="1:14" ht="12.75">
      <c r="A129" s="3"/>
      <c r="B129" s="2"/>
      <c r="C129" s="2"/>
      <c r="D129" s="2">
        <v>3</v>
      </c>
      <c r="E129" s="2"/>
      <c r="F129" s="2"/>
      <c r="G129" s="88"/>
      <c r="H129" s="89"/>
      <c r="I129" s="93">
        <v>0.3</v>
      </c>
      <c r="J129" s="93">
        <v>0</v>
      </c>
      <c r="K129" s="90">
        <f t="shared" si="14"/>
        <v>1</v>
      </c>
      <c r="L129" s="54">
        <f>H127*I129*J129</f>
        <v>0</v>
      </c>
      <c r="M129" s="199">
        <f>H127*I129*K129</f>
        <v>340.3364895</v>
      </c>
      <c r="N129" s="3"/>
    </row>
    <row r="130" spans="1:14" ht="12.75">
      <c r="A130" s="3"/>
      <c r="B130" s="39" t="s">
        <v>4</v>
      </c>
      <c r="C130" s="40"/>
      <c r="D130" s="40"/>
      <c r="E130" s="40"/>
      <c r="F130" s="96">
        <f>SUM(F107:F129)</f>
        <v>158887.25</v>
      </c>
      <c r="G130" s="97"/>
      <c r="H130" s="96">
        <f>SUM(H107:H129)</f>
        <v>158887.25</v>
      </c>
      <c r="I130" s="40"/>
      <c r="J130" s="97"/>
      <c r="K130" s="40"/>
      <c r="L130" s="44">
        <f>SUM(L107:L129)</f>
        <v>0</v>
      </c>
      <c r="M130" s="45">
        <f>SUM(M107:M129)</f>
        <v>158887.25</v>
      </c>
      <c r="N130" s="3"/>
    </row>
    <row r="131" spans="1:14" ht="12.75">
      <c r="A131" s="3"/>
      <c r="B131" s="32" t="s">
        <v>64</v>
      </c>
      <c r="C131" s="12" t="s">
        <v>23</v>
      </c>
      <c r="D131" s="42"/>
      <c r="E131" s="49">
        <v>0.075</v>
      </c>
      <c r="F131" s="119">
        <f>E131*H102</f>
        <v>12882.75</v>
      </c>
      <c r="G131" s="120"/>
      <c r="H131" s="8"/>
      <c r="I131" s="42"/>
      <c r="J131" s="49"/>
      <c r="K131" s="42"/>
      <c r="L131" s="122"/>
      <c r="M131" s="122"/>
      <c r="N131" s="3"/>
    </row>
    <row r="132" spans="1:14" ht="12.75">
      <c r="A132" s="3"/>
      <c r="B132" s="13"/>
      <c r="C132" s="2"/>
      <c r="D132" s="2">
        <v>1</v>
      </c>
      <c r="E132" s="46"/>
      <c r="F132" s="35"/>
      <c r="G132" s="20"/>
      <c r="H132" s="126">
        <f>F131</f>
        <v>12882.75</v>
      </c>
      <c r="I132" s="20">
        <v>0.4</v>
      </c>
      <c r="J132" s="20">
        <v>0</v>
      </c>
      <c r="K132" s="25">
        <f>1-J132</f>
        <v>1</v>
      </c>
      <c r="L132" s="54">
        <f>H132*I132*J132</f>
        <v>0</v>
      </c>
      <c r="M132" s="199">
        <f>H132*I132*K132</f>
        <v>5153.1</v>
      </c>
      <c r="N132" s="3"/>
    </row>
    <row r="133" spans="1:14" ht="12.75">
      <c r="A133" s="3"/>
      <c r="B133" s="13"/>
      <c r="C133" s="2"/>
      <c r="D133" s="2">
        <v>2</v>
      </c>
      <c r="E133" s="46"/>
      <c r="F133" s="35"/>
      <c r="G133" s="20"/>
      <c r="H133" s="125"/>
      <c r="I133" s="15">
        <v>0.3</v>
      </c>
      <c r="J133" s="20">
        <v>0</v>
      </c>
      <c r="K133" s="25">
        <f>1-J133</f>
        <v>1</v>
      </c>
      <c r="L133" s="54">
        <f>H132*I133*J133</f>
        <v>0</v>
      </c>
      <c r="M133" s="199">
        <f>H132*I133*K133</f>
        <v>3864.825</v>
      </c>
      <c r="N133" s="3"/>
    </row>
    <row r="134" spans="1:14" ht="12.75">
      <c r="A134" s="3"/>
      <c r="B134" s="14"/>
      <c r="C134" s="67"/>
      <c r="D134" s="67">
        <v>3</v>
      </c>
      <c r="E134" s="43"/>
      <c r="F134" s="70"/>
      <c r="G134" s="21"/>
      <c r="H134" s="124"/>
      <c r="I134" s="21">
        <v>0.3</v>
      </c>
      <c r="J134" s="21">
        <v>0</v>
      </c>
      <c r="K134" s="53">
        <f>1-J134</f>
        <v>1</v>
      </c>
      <c r="L134" s="55">
        <f>H132*I134*J134</f>
        <v>0</v>
      </c>
      <c r="M134" s="200">
        <f>H132*I134*K134</f>
        <v>3864.825</v>
      </c>
      <c r="N134" s="3"/>
    </row>
    <row r="135" spans="1:14" ht="12.75">
      <c r="A135" s="3"/>
      <c r="B135" s="10"/>
      <c r="C135" s="5"/>
      <c r="D135" s="5"/>
      <c r="E135" s="6"/>
      <c r="F135" s="36"/>
      <c r="G135" s="34"/>
      <c r="H135" s="36"/>
      <c r="I135" s="34"/>
      <c r="J135" s="34"/>
      <c r="K135" s="58" t="s">
        <v>65</v>
      </c>
      <c r="L135" s="59">
        <f>SUM(L130:L133)</f>
        <v>0</v>
      </c>
      <c r="M135" s="59">
        <f>SUM(M130:M134)</f>
        <v>171770.00000000003</v>
      </c>
      <c r="N135" s="3"/>
    </row>
    <row r="136" spans="1:22" ht="12.75">
      <c r="A136" s="3"/>
      <c r="B136" s="10"/>
      <c r="C136" s="5"/>
      <c r="D136" s="6"/>
      <c r="E136" s="33"/>
      <c r="F136" s="33"/>
      <c r="G136" s="6"/>
      <c r="H136" s="6"/>
      <c r="I136" s="6"/>
      <c r="J136" s="7"/>
      <c r="K136" s="37"/>
      <c r="L136" s="3"/>
      <c r="M136" s="37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.75">
      <c r="A137" s="3"/>
      <c r="B137" s="10"/>
      <c r="C137" s="5"/>
      <c r="D137" s="6"/>
      <c r="E137" s="33"/>
      <c r="F137" s="33"/>
      <c r="G137" s="6"/>
      <c r="H137" s="6"/>
      <c r="I137" s="6"/>
      <c r="J137" s="7"/>
      <c r="K137" s="37"/>
      <c r="L137" s="3"/>
      <c r="M137" s="37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.75">
      <c r="A138" s="3"/>
      <c r="B138" s="12" t="s">
        <v>1</v>
      </c>
      <c r="C138" s="12" t="s">
        <v>16</v>
      </c>
      <c r="D138" s="12"/>
      <c r="E138" s="32" t="s">
        <v>45</v>
      </c>
      <c r="F138" s="32" t="s">
        <v>45</v>
      </c>
      <c r="G138" s="32" t="s">
        <v>45</v>
      </c>
      <c r="H138" s="32" t="s">
        <v>45</v>
      </c>
      <c r="I138" s="32" t="s">
        <v>45</v>
      </c>
      <c r="J138" s="32" t="s">
        <v>45</v>
      </c>
      <c r="K138" s="32" t="s">
        <v>45</v>
      </c>
      <c r="L138" s="32" t="s">
        <v>45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.75">
      <c r="A139" s="3"/>
      <c r="B139" s="2"/>
      <c r="C139" s="67" t="s">
        <v>1</v>
      </c>
      <c r="D139" s="67" t="s">
        <v>53</v>
      </c>
      <c r="E139" s="14" t="s">
        <v>66</v>
      </c>
      <c r="F139" s="14" t="s">
        <v>67</v>
      </c>
      <c r="G139" s="14" t="s">
        <v>70</v>
      </c>
      <c r="H139" s="14" t="s">
        <v>71</v>
      </c>
      <c r="I139" s="14" t="s">
        <v>74</v>
      </c>
      <c r="J139" s="14" t="s">
        <v>75</v>
      </c>
      <c r="K139" s="14" t="s">
        <v>79</v>
      </c>
      <c r="L139" s="14" t="s">
        <v>80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.75">
      <c r="A140" s="3"/>
      <c r="B140" s="32" t="s">
        <v>5</v>
      </c>
      <c r="C140" s="12"/>
      <c r="D140" s="12"/>
      <c r="E140" s="121"/>
      <c r="F140" s="121"/>
      <c r="G140" s="121"/>
      <c r="H140" s="121"/>
      <c r="I140" s="121"/>
      <c r="J140" s="121"/>
      <c r="K140" s="121"/>
      <c r="L140" s="121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.75">
      <c r="A141" s="3"/>
      <c r="B141" s="13"/>
      <c r="C141" s="2" t="s">
        <v>17</v>
      </c>
      <c r="D141" s="2">
        <v>1</v>
      </c>
      <c r="E141" s="121">
        <f aca="true" t="shared" si="15" ref="E141:F146">L108*E174*0.66</f>
        <v>0</v>
      </c>
      <c r="F141" s="121">
        <f t="shared" si="15"/>
        <v>165.72773521657334</v>
      </c>
      <c r="G141" s="121">
        <f aca="true" t="shared" si="16" ref="G141:G159">L108*G174</f>
        <v>0</v>
      </c>
      <c r="H141" s="121">
        <f aca="true" t="shared" si="17" ref="H141:H159">M108*H174</f>
        <v>872.3285337412442</v>
      </c>
      <c r="I141" s="121">
        <f aca="true" t="shared" si="18" ref="I141:I159">L108*I174</f>
        <v>0</v>
      </c>
      <c r="J141" s="121">
        <f aca="true" t="shared" si="19" ref="J141:J159">M108*J174</f>
        <v>791.2415374843871</v>
      </c>
      <c r="K141" s="121">
        <f aca="true" t="shared" si="20" ref="K141:L159">L108*K174</f>
        <v>0</v>
      </c>
      <c r="L141" s="121">
        <f t="shared" si="20"/>
        <v>35967.520571075765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.75">
      <c r="A142" s="3"/>
      <c r="B142" s="13"/>
      <c r="C142" s="2"/>
      <c r="D142" s="2">
        <v>2</v>
      </c>
      <c r="E142" s="121">
        <f t="shared" si="15"/>
        <v>0</v>
      </c>
      <c r="F142" s="121">
        <f t="shared" si="15"/>
        <v>906.8746791022231</v>
      </c>
      <c r="G142" s="121">
        <f t="shared" si="16"/>
        <v>0</v>
      </c>
      <c r="H142" s="121">
        <f t="shared" si="17"/>
        <v>0</v>
      </c>
      <c r="I142" s="121">
        <f t="shared" si="18"/>
        <v>0</v>
      </c>
      <c r="J142" s="121">
        <f t="shared" si="19"/>
        <v>0</v>
      </c>
      <c r="K142" s="121">
        <f t="shared" si="20"/>
        <v>0</v>
      </c>
      <c r="L142" s="121">
        <f t="shared" si="20"/>
        <v>57031.61233757836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.75">
      <c r="A143" s="3"/>
      <c r="B143" s="13"/>
      <c r="C143" s="67"/>
      <c r="D143" s="67">
        <v>3</v>
      </c>
      <c r="E143" s="121">
        <f t="shared" si="15"/>
        <v>0</v>
      </c>
      <c r="F143" s="121">
        <f t="shared" si="15"/>
        <v>739.8740022731988</v>
      </c>
      <c r="G143" s="121">
        <f t="shared" si="16"/>
        <v>0</v>
      </c>
      <c r="H143" s="121">
        <f t="shared" si="17"/>
        <v>0</v>
      </c>
      <c r="I143" s="121">
        <f t="shared" si="18"/>
        <v>0</v>
      </c>
      <c r="J143" s="121">
        <f t="shared" si="19"/>
        <v>0</v>
      </c>
      <c r="K143" s="121">
        <f t="shared" si="20"/>
        <v>0</v>
      </c>
      <c r="L143" s="121">
        <f t="shared" si="20"/>
        <v>304336.972107568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.75">
      <c r="A144" s="3"/>
      <c r="B144" s="2"/>
      <c r="C144" s="2" t="s">
        <v>18</v>
      </c>
      <c r="D144" s="2">
        <v>1</v>
      </c>
      <c r="E144" s="121">
        <f t="shared" si="15"/>
        <v>0</v>
      </c>
      <c r="F144" s="121">
        <f t="shared" si="15"/>
        <v>253.4351365951667</v>
      </c>
      <c r="G144" s="121">
        <f t="shared" si="16"/>
        <v>0</v>
      </c>
      <c r="H144" s="121">
        <f t="shared" si="17"/>
        <v>2901.663101011803</v>
      </c>
      <c r="I144" s="121">
        <f t="shared" si="18"/>
        <v>0</v>
      </c>
      <c r="J144" s="121">
        <f t="shared" si="19"/>
        <v>5509.2200521082195</v>
      </c>
      <c r="K144" s="121">
        <f t="shared" si="20"/>
        <v>0</v>
      </c>
      <c r="L144" s="121">
        <f t="shared" si="20"/>
        <v>214001.3171722046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.75">
      <c r="A145" s="3"/>
      <c r="B145" s="2"/>
      <c r="C145" s="2"/>
      <c r="D145" s="2">
        <v>2</v>
      </c>
      <c r="E145" s="121">
        <f t="shared" si="15"/>
        <v>0</v>
      </c>
      <c r="F145" s="121">
        <f t="shared" si="15"/>
        <v>273.3276404221319</v>
      </c>
      <c r="G145" s="121">
        <f t="shared" si="16"/>
        <v>0</v>
      </c>
      <c r="H145" s="121">
        <f t="shared" si="17"/>
        <v>172.728169275289</v>
      </c>
      <c r="I145" s="121">
        <f t="shared" si="18"/>
        <v>0</v>
      </c>
      <c r="J145" s="121">
        <f t="shared" si="19"/>
        <v>4052.755835585657</v>
      </c>
      <c r="K145" s="121">
        <f t="shared" si="20"/>
        <v>0</v>
      </c>
      <c r="L145" s="121">
        <f t="shared" si="20"/>
        <v>742467.4274266019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.75">
      <c r="A146" s="3"/>
      <c r="B146" s="67"/>
      <c r="C146" s="67"/>
      <c r="D146" s="67">
        <v>3</v>
      </c>
      <c r="E146" s="121">
        <f t="shared" si="15"/>
        <v>0</v>
      </c>
      <c r="F146" s="121">
        <f t="shared" si="15"/>
        <v>146.30257938906695</v>
      </c>
      <c r="G146" s="121">
        <f t="shared" si="16"/>
        <v>0</v>
      </c>
      <c r="H146" s="121">
        <f t="shared" si="17"/>
        <v>0</v>
      </c>
      <c r="I146" s="121">
        <f t="shared" si="18"/>
        <v>0</v>
      </c>
      <c r="J146" s="121">
        <f t="shared" si="19"/>
        <v>0</v>
      </c>
      <c r="K146" s="121">
        <f t="shared" si="20"/>
        <v>0</v>
      </c>
      <c r="L146" s="121">
        <f t="shared" si="20"/>
        <v>300311.56042204745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.75">
      <c r="A147" s="3"/>
      <c r="B147" s="13" t="s">
        <v>7</v>
      </c>
      <c r="C147" s="2"/>
      <c r="D147" s="2">
        <v>1</v>
      </c>
      <c r="E147" s="121">
        <f aca="true" t="shared" si="21" ref="E147:F150">L114*E180</f>
        <v>0</v>
      </c>
      <c r="F147" s="121">
        <f t="shared" si="21"/>
        <v>0</v>
      </c>
      <c r="G147" s="121">
        <f t="shared" si="16"/>
        <v>0</v>
      </c>
      <c r="H147" s="121">
        <f t="shared" si="17"/>
        <v>0</v>
      </c>
      <c r="I147" s="121">
        <f t="shared" si="18"/>
        <v>0</v>
      </c>
      <c r="J147" s="121">
        <f t="shared" si="19"/>
        <v>0</v>
      </c>
      <c r="K147" s="121">
        <f t="shared" si="20"/>
        <v>0</v>
      </c>
      <c r="L147" s="121">
        <f t="shared" si="20"/>
        <v>0</v>
      </c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.75">
      <c r="A148" s="3"/>
      <c r="B148" s="13"/>
      <c r="C148" s="2"/>
      <c r="D148" s="2">
        <v>2</v>
      </c>
      <c r="E148" s="121">
        <f t="shared" si="21"/>
        <v>0</v>
      </c>
      <c r="F148" s="121">
        <f t="shared" si="21"/>
        <v>0</v>
      </c>
      <c r="G148" s="121">
        <f t="shared" si="16"/>
        <v>0</v>
      </c>
      <c r="H148" s="121">
        <f t="shared" si="17"/>
        <v>0</v>
      </c>
      <c r="I148" s="121">
        <f t="shared" si="18"/>
        <v>0</v>
      </c>
      <c r="J148" s="121">
        <f t="shared" si="19"/>
        <v>0</v>
      </c>
      <c r="K148" s="121">
        <f t="shared" si="20"/>
        <v>0</v>
      </c>
      <c r="L148" s="121">
        <f t="shared" si="20"/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.75">
      <c r="A149" s="3"/>
      <c r="B149" s="14"/>
      <c r="C149" s="67"/>
      <c r="D149" s="67">
        <v>3</v>
      </c>
      <c r="E149" s="121">
        <f t="shared" si="21"/>
        <v>0</v>
      </c>
      <c r="F149" s="121">
        <f t="shared" si="21"/>
        <v>0</v>
      </c>
      <c r="G149" s="121">
        <f t="shared" si="16"/>
        <v>0</v>
      </c>
      <c r="H149" s="121">
        <f t="shared" si="17"/>
        <v>0</v>
      </c>
      <c r="I149" s="121">
        <f t="shared" si="18"/>
        <v>0</v>
      </c>
      <c r="J149" s="121">
        <f t="shared" si="19"/>
        <v>0</v>
      </c>
      <c r="K149" s="121">
        <f t="shared" si="20"/>
        <v>0</v>
      </c>
      <c r="L149" s="121">
        <f t="shared" si="20"/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.75">
      <c r="A150" s="3"/>
      <c r="B150" s="13" t="s">
        <v>21</v>
      </c>
      <c r="C150" s="2"/>
      <c r="D150" s="2"/>
      <c r="E150" s="121">
        <f t="shared" si="21"/>
        <v>0</v>
      </c>
      <c r="F150" s="121">
        <f t="shared" si="21"/>
        <v>0</v>
      </c>
      <c r="G150" s="121">
        <f t="shared" si="16"/>
        <v>0</v>
      </c>
      <c r="H150" s="121">
        <f t="shared" si="17"/>
        <v>0</v>
      </c>
      <c r="I150" s="121">
        <f t="shared" si="18"/>
        <v>0</v>
      </c>
      <c r="J150" s="121">
        <f t="shared" si="19"/>
        <v>0</v>
      </c>
      <c r="K150" s="121">
        <f t="shared" si="20"/>
        <v>0</v>
      </c>
      <c r="L150" s="121">
        <f t="shared" si="20"/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.75">
      <c r="A151" s="3"/>
      <c r="B151" s="13"/>
      <c r="C151" s="2" t="s">
        <v>23</v>
      </c>
      <c r="D151" s="2">
        <v>1</v>
      </c>
      <c r="E151" s="121">
        <f aca="true" t="shared" si="22" ref="E151:F156">L118*E184*0.11</f>
        <v>0</v>
      </c>
      <c r="F151" s="121">
        <f t="shared" si="22"/>
        <v>110.0121305137941</v>
      </c>
      <c r="G151" s="121">
        <f t="shared" si="16"/>
        <v>0</v>
      </c>
      <c r="H151" s="121">
        <f t="shared" si="17"/>
        <v>61.85159338609398</v>
      </c>
      <c r="I151" s="121">
        <f t="shared" si="18"/>
        <v>0</v>
      </c>
      <c r="J151" s="121">
        <f t="shared" si="19"/>
        <v>1611.9400250806898</v>
      </c>
      <c r="K151" s="121">
        <f t="shared" si="20"/>
        <v>0</v>
      </c>
      <c r="L151" s="121">
        <f t="shared" si="20"/>
        <v>40505.069342457704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.75">
      <c r="A152" s="3"/>
      <c r="B152" s="13"/>
      <c r="C152" s="2"/>
      <c r="D152" s="2">
        <v>2</v>
      </c>
      <c r="E152" s="121">
        <f t="shared" si="22"/>
        <v>0</v>
      </c>
      <c r="F152" s="121">
        <f t="shared" si="22"/>
        <v>150.22163846776667</v>
      </c>
      <c r="G152" s="121">
        <f t="shared" si="16"/>
        <v>0</v>
      </c>
      <c r="H152" s="121">
        <f t="shared" si="17"/>
        <v>15.483750488591815</v>
      </c>
      <c r="I152" s="121">
        <f t="shared" si="18"/>
        <v>0</v>
      </c>
      <c r="J152" s="121">
        <f t="shared" si="19"/>
        <v>2759.965888233639</v>
      </c>
      <c r="K152" s="121">
        <f t="shared" si="20"/>
        <v>0</v>
      </c>
      <c r="L152" s="121">
        <f t="shared" si="20"/>
        <v>38523.33533693652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.75">
      <c r="A153" s="3"/>
      <c r="B153" s="13"/>
      <c r="C153" s="67"/>
      <c r="D153" s="67">
        <v>3</v>
      </c>
      <c r="E153" s="121">
        <f t="shared" si="22"/>
        <v>0</v>
      </c>
      <c r="F153" s="121">
        <f t="shared" si="22"/>
        <v>204.55677100424947</v>
      </c>
      <c r="G153" s="121">
        <f t="shared" si="16"/>
        <v>0</v>
      </c>
      <c r="H153" s="121">
        <f t="shared" si="17"/>
        <v>16.91744741339218</v>
      </c>
      <c r="I153" s="121">
        <f t="shared" si="18"/>
        <v>0</v>
      </c>
      <c r="J153" s="121">
        <f t="shared" si="19"/>
        <v>2929.2281337265263</v>
      </c>
      <c r="K153" s="121">
        <f t="shared" si="20"/>
        <v>0</v>
      </c>
      <c r="L153" s="121">
        <f t="shared" si="20"/>
        <v>41741.81567828838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.75">
      <c r="A154" s="3"/>
      <c r="B154" s="2"/>
      <c r="C154" s="2" t="s">
        <v>24</v>
      </c>
      <c r="D154" s="2">
        <v>1</v>
      </c>
      <c r="E154" s="121">
        <f t="shared" si="22"/>
        <v>0</v>
      </c>
      <c r="F154" s="121">
        <f t="shared" si="22"/>
        <v>0.24475317684147554</v>
      </c>
      <c r="G154" s="121">
        <f t="shared" si="16"/>
        <v>0</v>
      </c>
      <c r="H154" s="121">
        <f t="shared" si="17"/>
        <v>0</v>
      </c>
      <c r="I154" s="121">
        <f t="shared" si="18"/>
        <v>0</v>
      </c>
      <c r="J154" s="121">
        <f t="shared" si="19"/>
        <v>0</v>
      </c>
      <c r="K154" s="121">
        <f t="shared" si="20"/>
        <v>0</v>
      </c>
      <c r="L154" s="121">
        <f t="shared" si="20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.75">
      <c r="A155" s="3"/>
      <c r="B155" s="2"/>
      <c r="C155" s="2"/>
      <c r="D155" s="2">
        <v>2</v>
      </c>
      <c r="E155" s="121">
        <f t="shared" si="22"/>
        <v>0</v>
      </c>
      <c r="F155" s="121">
        <f t="shared" si="22"/>
        <v>89.18266455062745</v>
      </c>
      <c r="G155" s="121">
        <f t="shared" si="16"/>
        <v>0</v>
      </c>
      <c r="H155" s="121">
        <f t="shared" si="17"/>
        <v>0</v>
      </c>
      <c r="I155" s="121">
        <f t="shared" si="18"/>
        <v>0</v>
      </c>
      <c r="J155" s="121">
        <f t="shared" si="19"/>
        <v>20.09889645089458</v>
      </c>
      <c r="K155" s="121">
        <f t="shared" si="20"/>
        <v>0</v>
      </c>
      <c r="L155" s="121">
        <f t="shared" si="20"/>
        <v>16.079117160715665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.75">
      <c r="A156" s="3"/>
      <c r="B156" s="2"/>
      <c r="C156" s="67"/>
      <c r="D156" s="67">
        <v>3</v>
      </c>
      <c r="E156" s="121">
        <f t="shared" si="22"/>
        <v>0</v>
      </c>
      <c r="F156" s="121">
        <f t="shared" si="22"/>
        <v>39.55920416011042</v>
      </c>
      <c r="G156" s="121">
        <f t="shared" si="16"/>
        <v>0</v>
      </c>
      <c r="H156" s="121">
        <f t="shared" si="17"/>
        <v>0</v>
      </c>
      <c r="I156" s="121">
        <f t="shared" si="18"/>
        <v>0</v>
      </c>
      <c r="J156" s="121">
        <f t="shared" si="19"/>
        <v>0</v>
      </c>
      <c r="K156" s="121">
        <f t="shared" si="20"/>
        <v>0</v>
      </c>
      <c r="L156" s="121">
        <f t="shared" si="20"/>
        <v>0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.75">
      <c r="A157" s="3"/>
      <c r="B157" s="2"/>
      <c r="C157" s="2" t="s">
        <v>6</v>
      </c>
      <c r="D157" s="2">
        <v>1</v>
      </c>
      <c r="E157" s="121">
        <f aca="true" t="shared" si="23" ref="E157:F159">L124*E190*0.09</f>
        <v>0</v>
      </c>
      <c r="F157" s="121">
        <f t="shared" si="23"/>
        <v>0.14013804478389383</v>
      </c>
      <c r="G157" s="121">
        <f t="shared" si="16"/>
        <v>0</v>
      </c>
      <c r="H157" s="121">
        <f t="shared" si="17"/>
        <v>0</v>
      </c>
      <c r="I157" s="121">
        <f t="shared" si="18"/>
        <v>0</v>
      </c>
      <c r="J157" s="121">
        <f t="shared" si="19"/>
        <v>47345.13802412331</v>
      </c>
      <c r="K157" s="121">
        <f t="shared" si="20"/>
        <v>0</v>
      </c>
      <c r="L157" s="121">
        <f t="shared" si="20"/>
        <v>174234.7273501055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.75">
      <c r="A158" s="3"/>
      <c r="B158" s="2"/>
      <c r="C158" s="2"/>
      <c r="D158" s="2">
        <v>2</v>
      </c>
      <c r="E158" s="121">
        <f t="shared" si="23"/>
        <v>0</v>
      </c>
      <c r="F158" s="121">
        <f t="shared" si="23"/>
        <v>0.6456613200877086</v>
      </c>
      <c r="G158" s="121">
        <f t="shared" si="16"/>
        <v>0</v>
      </c>
      <c r="H158" s="121">
        <f t="shared" si="17"/>
        <v>0</v>
      </c>
      <c r="I158" s="121">
        <f t="shared" si="18"/>
        <v>0</v>
      </c>
      <c r="J158" s="121">
        <f t="shared" si="19"/>
        <v>44283.15051164664</v>
      </c>
      <c r="K158" s="121">
        <f t="shared" si="20"/>
        <v>0</v>
      </c>
      <c r="L158" s="121">
        <f t="shared" si="20"/>
        <v>277694.3645758242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.75">
      <c r="A159" s="3"/>
      <c r="B159" s="2"/>
      <c r="C159" s="67"/>
      <c r="D159" s="67">
        <v>3</v>
      </c>
      <c r="E159" s="121">
        <f t="shared" si="23"/>
        <v>0</v>
      </c>
      <c r="F159" s="121">
        <f t="shared" si="23"/>
        <v>0.24637873314548792</v>
      </c>
      <c r="G159" s="121">
        <f t="shared" si="16"/>
        <v>0</v>
      </c>
      <c r="H159" s="121">
        <f t="shared" si="17"/>
        <v>0</v>
      </c>
      <c r="I159" s="121">
        <f t="shared" si="18"/>
        <v>0</v>
      </c>
      <c r="J159" s="121">
        <f t="shared" si="19"/>
        <v>116882.13070012927</v>
      </c>
      <c r="K159" s="121">
        <f t="shared" si="20"/>
        <v>0</v>
      </c>
      <c r="L159" s="121">
        <f t="shared" si="20"/>
        <v>769749.431633906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.75">
      <c r="A160" s="3"/>
      <c r="B160" s="2"/>
      <c r="C160" s="2" t="s">
        <v>25</v>
      </c>
      <c r="D160" s="2">
        <v>1</v>
      </c>
      <c r="E160" s="121">
        <f aca="true" t="shared" si="24" ref="E160:F162">L127*H160</f>
        <v>0</v>
      </c>
      <c r="F160" s="121">
        <f t="shared" si="24"/>
        <v>0</v>
      </c>
      <c r="G160" s="121">
        <f aca="true" t="shared" si="25" ref="G160:H162">L127*J160</f>
        <v>0</v>
      </c>
      <c r="H160" s="121">
        <f t="shared" si="25"/>
        <v>0</v>
      </c>
      <c r="I160" s="121">
        <f aca="true" t="shared" si="26" ref="I160:J162">L127*L160</f>
        <v>0</v>
      </c>
      <c r="J160" s="121">
        <f t="shared" si="26"/>
        <v>0</v>
      </c>
      <c r="K160" s="121">
        <f aca="true" t="shared" si="27" ref="K160:L162">L127*W127</f>
        <v>0</v>
      </c>
      <c r="L160" s="121">
        <f t="shared" si="2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.75">
      <c r="A161" s="3"/>
      <c r="B161" s="2"/>
      <c r="C161" s="2"/>
      <c r="D161" s="2">
        <v>2</v>
      </c>
      <c r="E161" s="121">
        <f t="shared" si="24"/>
        <v>0</v>
      </c>
      <c r="F161" s="121">
        <f t="shared" si="24"/>
        <v>0</v>
      </c>
      <c r="G161" s="121">
        <f t="shared" si="25"/>
        <v>0</v>
      </c>
      <c r="H161" s="121">
        <f t="shared" si="25"/>
        <v>0</v>
      </c>
      <c r="I161" s="121">
        <f t="shared" si="26"/>
        <v>0</v>
      </c>
      <c r="J161" s="121">
        <f t="shared" si="26"/>
        <v>0</v>
      </c>
      <c r="K161" s="121">
        <f t="shared" si="27"/>
        <v>0</v>
      </c>
      <c r="L161" s="121">
        <f t="shared" si="27"/>
        <v>0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.75">
      <c r="A162" s="3"/>
      <c r="B162" s="2"/>
      <c r="C162" s="2"/>
      <c r="D162" s="2">
        <v>3</v>
      </c>
      <c r="E162" s="121">
        <f t="shared" si="24"/>
        <v>0</v>
      </c>
      <c r="F162" s="121">
        <f t="shared" si="24"/>
        <v>0</v>
      </c>
      <c r="G162" s="121">
        <f t="shared" si="25"/>
        <v>0</v>
      </c>
      <c r="H162" s="121">
        <f t="shared" si="25"/>
        <v>0</v>
      </c>
      <c r="I162" s="121">
        <f t="shared" si="26"/>
        <v>0</v>
      </c>
      <c r="J162" s="121">
        <f t="shared" si="26"/>
        <v>0</v>
      </c>
      <c r="K162" s="121">
        <f t="shared" si="27"/>
        <v>0</v>
      </c>
      <c r="L162" s="121">
        <f t="shared" si="27"/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.75">
      <c r="A163" s="3"/>
      <c r="B163" s="39" t="s">
        <v>4</v>
      </c>
      <c r="C163" s="40"/>
      <c r="D163" s="40"/>
      <c r="E163" s="130">
        <f aca="true" t="shared" si="28" ref="E163:L163">SUM(E140:E162)</f>
        <v>0</v>
      </c>
      <c r="F163" s="130">
        <f t="shared" si="28"/>
        <v>3080.3511129697677</v>
      </c>
      <c r="G163" s="130">
        <f t="shared" si="28"/>
        <v>0</v>
      </c>
      <c r="H163" s="130">
        <f t="shared" si="28"/>
        <v>4040.972595316414</v>
      </c>
      <c r="I163" s="130">
        <f t="shared" si="28"/>
        <v>0</v>
      </c>
      <c r="J163" s="130">
        <f t="shared" si="28"/>
        <v>226184.86960456922</v>
      </c>
      <c r="K163" s="130">
        <f t="shared" si="28"/>
        <v>0</v>
      </c>
      <c r="L163" s="130">
        <f t="shared" si="28"/>
        <v>2996581.233071755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.75">
      <c r="A164" s="3"/>
      <c r="B164" s="32" t="s">
        <v>64</v>
      </c>
      <c r="C164" s="12" t="s">
        <v>23</v>
      </c>
      <c r="D164" s="133"/>
      <c r="E164" s="133"/>
      <c r="F164" s="8"/>
      <c r="G164" s="133"/>
      <c r="H164" s="8"/>
      <c r="I164" s="133"/>
      <c r="J164" s="8"/>
      <c r="K164" s="133"/>
      <c r="L164" s="8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.75">
      <c r="A165" s="3"/>
      <c r="B165" s="13"/>
      <c r="C165" s="2"/>
      <c r="D165" s="71">
        <v>1</v>
      </c>
      <c r="E165" s="146"/>
      <c r="F165" s="147"/>
      <c r="G165" s="146"/>
      <c r="H165" s="9"/>
      <c r="I165" s="146"/>
      <c r="J165" s="9"/>
      <c r="K165" s="146"/>
      <c r="L165" s="9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>
      <c r="A166" s="3"/>
      <c r="B166" s="13"/>
      <c r="C166" s="2"/>
      <c r="D166" s="71">
        <v>2</v>
      </c>
      <c r="E166" s="146"/>
      <c r="F166" s="147"/>
      <c r="G166" s="146"/>
      <c r="H166" s="9"/>
      <c r="I166" s="146"/>
      <c r="J166" s="9"/>
      <c r="K166" s="146"/>
      <c r="L166" s="9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>
      <c r="A167" s="3"/>
      <c r="B167" s="14"/>
      <c r="C167" s="67"/>
      <c r="D167" s="113">
        <v>3</v>
      </c>
      <c r="E167" s="146"/>
      <c r="F167" s="147"/>
      <c r="G167" s="146"/>
      <c r="H167" s="9"/>
      <c r="I167" s="146"/>
      <c r="J167" s="9"/>
      <c r="K167" s="146"/>
      <c r="L167" s="9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2.75">
      <c r="A168" s="3"/>
      <c r="B168" s="10"/>
      <c r="C168" s="5"/>
      <c r="D168" s="6"/>
      <c r="E168" s="24" t="s">
        <v>68</v>
      </c>
      <c r="F168" s="134">
        <f>SUM(E163:F163)</f>
        <v>3080.3511129697677</v>
      </c>
      <c r="G168" s="24" t="s">
        <v>72</v>
      </c>
      <c r="H168" s="134">
        <f>SUM(G163:H163)</f>
        <v>4040.972595316414</v>
      </c>
      <c r="I168" s="24" t="s">
        <v>76</v>
      </c>
      <c r="J168" s="134">
        <f>SUM(I163:J163)</f>
        <v>226184.86960456922</v>
      </c>
      <c r="K168" s="24" t="s">
        <v>81</v>
      </c>
      <c r="L168" s="134">
        <f>SUM(K163:L163)</f>
        <v>2996581.233071755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2.75">
      <c r="A169" s="3"/>
      <c r="B169" s="10"/>
      <c r="C169" s="5"/>
      <c r="D169" s="6"/>
      <c r="E169" s="33"/>
      <c r="F169" s="33"/>
      <c r="G169" s="6"/>
      <c r="H169" s="6"/>
      <c r="I169" s="6"/>
      <c r="J169" s="7"/>
      <c r="K169" s="37"/>
      <c r="L169" s="3"/>
      <c r="M169" s="37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2.75">
      <c r="A170" s="3"/>
      <c r="B170" s="10"/>
      <c r="C170" s="5"/>
      <c r="D170" s="6"/>
      <c r="E170" s="33"/>
      <c r="F170" s="33"/>
      <c r="G170" s="6"/>
      <c r="H170" s="6"/>
      <c r="I170" s="6"/>
      <c r="J170" s="7"/>
      <c r="K170" s="37"/>
      <c r="L170" s="3"/>
      <c r="M170" s="37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.75">
      <c r="A171" s="3"/>
      <c r="B171" s="12" t="s">
        <v>1</v>
      </c>
      <c r="C171" s="12" t="s">
        <v>16</v>
      </c>
      <c r="D171" s="42"/>
      <c r="E171" s="32" t="s">
        <v>66</v>
      </c>
      <c r="F171" s="32" t="s">
        <v>67</v>
      </c>
      <c r="G171" s="32" t="s">
        <v>70</v>
      </c>
      <c r="H171" s="32" t="s">
        <v>71</v>
      </c>
      <c r="I171" s="32" t="s">
        <v>74</v>
      </c>
      <c r="J171" s="32" t="s">
        <v>75</v>
      </c>
      <c r="K171" s="32" t="s">
        <v>79</v>
      </c>
      <c r="L171" s="32" t="s">
        <v>80</v>
      </c>
      <c r="M171" s="37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.75">
      <c r="A172" s="3"/>
      <c r="B172" s="2"/>
      <c r="C172" s="67" t="s">
        <v>1</v>
      </c>
      <c r="D172" s="67" t="s">
        <v>53</v>
      </c>
      <c r="E172" s="14" t="s">
        <v>90</v>
      </c>
      <c r="F172" s="14" t="s">
        <v>90</v>
      </c>
      <c r="G172" s="14" t="s">
        <v>90</v>
      </c>
      <c r="H172" s="14" t="s">
        <v>90</v>
      </c>
      <c r="I172" s="14" t="s">
        <v>90</v>
      </c>
      <c r="J172" s="14" t="s">
        <v>90</v>
      </c>
      <c r="K172" s="14" t="s">
        <v>90</v>
      </c>
      <c r="L172" s="14" t="s">
        <v>90</v>
      </c>
      <c r="M172" s="37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.75">
      <c r="A173" s="3"/>
      <c r="B173" s="32" t="s">
        <v>5</v>
      </c>
      <c r="C173" s="12"/>
      <c r="D173" s="42"/>
      <c r="E173" s="119"/>
      <c r="F173" s="119"/>
      <c r="G173" s="119"/>
      <c r="H173" s="119"/>
      <c r="I173" s="119"/>
      <c r="J173" s="119"/>
      <c r="K173" s="119"/>
      <c r="L173" s="119"/>
      <c r="M173" s="37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.75">
      <c r="A174" s="3"/>
      <c r="B174" s="13"/>
      <c r="C174" s="2" t="s">
        <v>17</v>
      </c>
      <c r="D174" s="2">
        <v>1</v>
      </c>
      <c r="E174" s="168">
        <v>0.0282531367135524</v>
      </c>
      <c r="F174" s="168">
        <v>0.016812579770019587</v>
      </c>
      <c r="G174" s="168">
        <v>0.06256950842831467</v>
      </c>
      <c r="H174" s="168">
        <v>0.05840676822389035</v>
      </c>
      <c r="I174" s="168">
        <v>0.007984390853866439</v>
      </c>
      <c r="J174" s="168">
        <v>0.05297758734402869</v>
      </c>
      <c r="K174" s="168">
        <v>2.3188053754237186</v>
      </c>
      <c r="L174" s="168">
        <v>2.4082058035785487</v>
      </c>
      <c r="M174" s="37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.75">
      <c r="A175" s="3"/>
      <c r="B175" s="13"/>
      <c r="C175" s="2"/>
      <c r="D175" s="2">
        <v>2</v>
      </c>
      <c r="E175" s="168">
        <v>0.2118980889382543</v>
      </c>
      <c r="F175" s="168">
        <v>0.12266627440798095</v>
      </c>
      <c r="G175" s="168">
        <v>0.11012762724781841</v>
      </c>
      <c r="H175" s="168">
        <v>0</v>
      </c>
      <c r="I175" s="168">
        <v>0</v>
      </c>
      <c r="J175" s="168">
        <v>0</v>
      </c>
      <c r="K175" s="168">
        <v>0.708858611839669</v>
      </c>
      <c r="L175" s="168">
        <v>5.09140311918885</v>
      </c>
      <c r="M175" s="37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.75">
      <c r="A176" s="3"/>
      <c r="B176" s="13"/>
      <c r="C176" s="67"/>
      <c r="D176" s="67">
        <v>3</v>
      </c>
      <c r="E176" s="168">
        <v>0.11707830226880475</v>
      </c>
      <c r="F176" s="168">
        <v>0.1000773199225525</v>
      </c>
      <c r="G176" s="168">
        <v>0.10579342920217931</v>
      </c>
      <c r="H176" s="168">
        <v>0</v>
      </c>
      <c r="I176" s="168">
        <v>0.01475638567667191</v>
      </c>
      <c r="J176" s="168">
        <v>0</v>
      </c>
      <c r="K176" s="168">
        <v>5.96856237404842</v>
      </c>
      <c r="L176" s="168">
        <v>27.16918118851759</v>
      </c>
      <c r="M176" s="37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.75">
      <c r="A177" s="3"/>
      <c r="B177" s="46"/>
      <c r="C177" s="2" t="s">
        <v>18</v>
      </c>
      <c r="D177" s="2">
        <v>1</v>
      </c>
      <c r="E177" s="168">
        <v>0.06289642807486795</v>
      </c>
      <c r="F177" s="168">
        <v>0.025710231573272273</v>
      </c>
      <c r="G177" s="168">
        <v>0.05621333014020878</v>
      </c>
      <c r="H177" s="168">
        <v>0.19428089034043064</v>
      </c>
      <c r="I177" s="168">
        <v>0.06509423599226753</v>
      </c>
      <c r="J177" s="168">
        <v>0.3688698996212602</v>
      </c>
      <c r="K177" s="168">
        <v>22.25144424903634</v>
      </c>
      <c r="L177" s="168">
        <v>14.328460950460864</v>
      </c>
      <c r="M177" s="37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.75">
      <c r="A178" s="3"/>
      <c r="B178" s="46"/>
      <c r="C178" s="2"/>
      <c r="D178" s="2">
        <v>2</v>
      </c>
      <c r="E178" s="168">
        <v>0.11172209539859647</v>
      </c>
      <c r="F178" s="168">
        <v>0.03697102159308153</v>
      </c>
      <c r="G178" s="168">
        <v>0.0028947455187240674</v>
      </c>
      <c r="H178" s="168">
        <v>0.015420022401164466</v>
      </c>
      <c r="I178" s="168">
        <v>0.2228954049417532</v>
      </c>
      <c r="J178" s="168">
        <v>0.3618030923003673</v>
      </c>
      <c r="K178" s="168">
        <v>7.603801738763632</v>
      </c>
      <c r="L178" s="168">
        <v>66.2825549016634</v>
      </c>
      <c r="M178" s="37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.75">
      <c r="A179" s="3"/>
      <c r="B179" s="43"/>
      <c r="C179" s="67"/>
      <c r="D179" s="67">
        <v>3</v>
      </c>
      <c r="E179" s="168">
        <v>0.17858013587705543</v>
      </c>
      <c r="F179" s="168">
        <v>0.019789274927932775</v>
      </c>
      <c r="G179" s="168">
        <v>0.041890817449033536</v>
      </c>
      <c r="H179" s="168">
        <v>0</v>
      </c>
      <c r="I179" s="168">
        <v>0</v>
      </c>
      <c r="J179" s="168">
        <v>0</v>
      </c>
      <c r="K179" s="168">
        <v>11.329581033178364</v>
      </c>
      <c r="L179" s="168">
        <v>26.809819200110777</v>
      </c>
      <c r="M179" s="37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.75">
      <c r="A180" s="3"/>
      <c r="B180" s="13" t="s">
        <v>7</v>
      </c>
      <c r="C180" s="2"/>
      <c r="D180" s="2">
        <v>1</v>
      </c>
      <c r="E180" s="168"/>
      <c r="F180" s="168"/>
      <c r="G180" s="168"/>
      <c r="H180" s="168"/>
      <c r="I180" s="168"/>
      <c r="J180" s="168"/>
      <c r="K180" s="168"/>
      <c r="L180" s="168"/>
      <c r="M180" s="37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2.75">
      <c r="A181" s="3"/>
      <c r="B181" s="13"/>
      <c r="C181" s="2"/>
      <c r="D181" s="2">
        <v>2</v>
      </c>
      <c r="E181" s="168"/>
      <c r="F181" s="168"/>
      <c r="G181" s="168"/>
      <c r="H181" s="168"/>
      <c r="I181" s="168"/>
      <c r="J181" s="168"/>
      <c r="K181" s="168"/>
      <c r="L181" s="168"/>
      <c r="M181" s="37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2.75">
      <c r="A182" s="3"/>
      <c r="B182" s="14"/>
      <c r="C182" s="67"/>
      <c r="D182" s="67">
        <v>3</v>
      </c>
      <c r="E182" s="168"/>
      <c r="F182" s="168"/>
      <c r="G182" s="168"/>
      <c r="H182" s="168"/>
      <c r="I182" s="168"/>
      <c r="J182" s="168"/>
      <c r="K182" s="168"/>
      <c r="L182" s="168"/>
      <c r="M182" s="37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2.75">
      <c r="A183" s="3"/>
      <c r="B183" s="13" t="s">
        <v>21</v>
      </c>
      <c r="C183" s="2"/>
      <c r="D183" s="46"/>
      <c r="E183" s="168"/>
      <c r="F183" s="168"/>
      <c r="G183" s="168"/>
      <c r="H183" s="168"/>
      <c r="I183" s="168"/>
      <c r="J183" s="168"/>
      <c r="K183" s="168"/>
      <c r="L183" s="168"/>
      <c r="M183" s="37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2.75">
      <c r="A184" s="3"/>
      <c r="B184" s="13"/>
      <c r="C184" s="2" t="s">
        <v>23</v>
      </c>
      <c r="D184" s="2">
        <v>1</v>
      </c>
      <c r="E184" s="168">
        <v>0.048614793123460044</v>
      </c>
      <c r="F184" s="168">
        <v>0.038569027406185404</v>
      </c>
      <c r="G184" s="168">
        <v>7.38182342643935E-05</v>
      </c>
      <c r="H184" s="168">
        <v>0.0023852927565455287</v>
      </c>
      <c r="I184" s="168">
        <v>0.01321973997753515</v>
      </c>
      <c r="J184" s="168">
        <v>0.06216410370885033</v>
      </c>
      <c r="K184" s="168">
        <v>0.5231035030483115</v>
      </c>
      <c r="L184" s="168">
        <v>1.5620688686681576</v>
      </c>
      <c r="M184" s="37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2.75">
      <c r="A185" s="3"/>
      <c r="B185" s="13"/>
      <c r="C185" s="2"/>
      <c r="D185" s="2">
        <v>2</v>
      </c>
      <c r="E185" s="168">
        <v>0.11184352749626741</v>
      </c>
      <c r="F185" s="168">
        <v>0.07022137727304399</v>
      </c>
      <c r="G185" s="168">
        <v>0.0005578752084204347</v>
      </c>
      <c r="H185" s="168">
        <v>0.0007961697963930981</v>
      </c>
      <c r="I185" s="168">
        <v>0.1173044200745648</v>
      </c>
      <c r="J185" s="168">
        <v>0.14191661644934692</v>
      </c>
      <c r="K185" s="168">
        <v>0.8812447836052976</v>
      </c>
      <c r="L185" s="168">
        <v>1.9808583246152014</v>
      </c>
      <c r="M185" s="37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.75">
      <c r="A186" s="3"/>
      <c r="B186" s="13"/>
      <c r="C186" s="67"/>
      <c r="D186" s="67">
        <v>3</v>
      </c>
      <c r="E186" s="168">
        <v>0.15942727093209366</v>
      </c>
      <c r="F186" s="168">
        <v>0.09562043349385538</v>
      </c>
      <c r="G186" s="168">
        <v>0.001231615863814697</v>
      </c>
      <c r="H186" s="168">
        <v>0.0008698900613604735</v>
      </c>
      <c r="I186" s="168">
        <v>0.05511001100025542</v>
      </c>
      <c r="J186" s="168">
        <v>0.15062003023984946</v>
      </c>
      <c r="K186" s="168">
        <v>1.0589438150787618</v>
      </c>
      <c r="L186" s="168">
        <v>2.1463516164347305</v>
      </c>
      <c r="M186" s="37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2.75">
      <c r="A187" s="3"/>
      <c r="B187" s="46"/>
      <c r="C187" s="46" t="s">
        <v>24</v>
      </c>
      <c r="D187" s="2">
        <v>1</v>
      </c>
      <c r="E187" s="168">
        <v>0</v>
      </c>
      <c r="F187" s="168">
        <v>0.022882063256751302</v>
      </c>
      <c r="G187" s="168">
        <v>0</v>
      </c>
      <c r="H187" s="168">
        <v>0</v>
      </c>
      <c r="I187" s="168">
        <v>0</v>
      </c>
      <c r="J187" s="168">
        <v>0</v>
      </c>
      <c r="K187" s="168">
        <v>0</v>
      </c>
      <c r="L187" s="168">
        <v>0</v>
      </c>
      <c r="M187" s="37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2.75">
      <c r="A188" s="3"/>
      <c r="B188" s="46"/>
      <c r="C188" s="46"/>
      <c r="D188" s="2">
        <v>2</v>
      </c>
      <c r="E188" s="168">
        <v>10.407920435669501</v>
      </c>
      <c r="F188" s="168">
        <v>11.116959531709895</v>
      </c>
      <c r="G188" s="168">
        <v>0</v>
      </c>
      <c r="H188" s="168">
        <v>0</v>
      </c>
      <c r="I188" s="168">
        <v>0.8131938350510396</v>
      </c>
      <c r="J188" s="168">
        <v>0.2755944572442759</v>
      </c>
      <c r="K188" s="168">
        <v>0</v>
      </c>
      <c r="L188" s="168">
        <v>0.2204755657954207</v>
      </c>
      <c r="M188" s="37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2.75">
      <c r="A189" s="3"/>
      <c r="B189" s="46"/>
      <c r="C189" s="43"/>
      <c r="D189" s="67">
        <v>3</v>
      </c>
      <c r="E189" s="168">
        <v>10.810911528336355</v>
      </c>
      <c r="F189" s="168">
        <v>4.931205789494469</v>
      </c>
      <c r="G189" s="168">
        <v>0</v>
      </c>
      <c r="H189" s="168">
        <v>0</v>
      </c>
      <c r="I189" s="168">
        <v>0</v>
      </c>
      <c r="J189" s="168">
        <v>0</v>
      </c>
      <c r="K189" s="168">
        <v>0</v>
      </c>
      <c r="L189" s="168">
        <v>0</v>
      </c>
      <c r="M189" s="37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2.75">
      <c r="A190" s="3"/>
      <c r="B190" s="46"/>
      <c r="C190" s="46" t="s">
        <v>6</v>
      </c>
      <c r="D190" s="2">
        <v>1</v>
      </c>
      <c r="E190" s="168">
        <v>0.0010855811929536493</v>
      </c>
      <c r="F190" s="168">
        <v>0.0002625084205279488</v>
      </c>
      <c r="G190" s="168">
        <v>0</v>
      </c>
      <c r="H190" s="168">
        <v>0</v>
      </c>
      <c r="I190" s="168">
        <v>0.37751920620926893</v>
      </c>
      <c r="J190" s="168">
        <v>7.981877925727192</v>
      </c>
      <c r="K190" s="168">
        <v>7.929801582952431</v>
      </c>
      <c r="L190" s="168">
        <v>29.37408955112355</v>
      </c>
      <c r="M190" s="37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2.75">
      <c r="A191" s="3"/>
      <c r="B191" s="46"/>
      <c r="C191" s="46"/>
      <c r="D191" s="2">
        <v>2</v>
      </c>
      <c r="E191" s="168">
        <v>0.012769050416702857</v>
      </c>
      <c r="F191" s="168">
        <v>0.0016126149858742196</v>
      </c>
      <c r="G191" s="168">
        <v>0.00037159154473836146</v>
      </c>
      <c r="H191" s="168">
        <v>0</v>
      </c>
      <c r="I191" s="168">
        <v>1.255091317423737</v>
      </c>
      <c r="J191" s="168">
        <v>9.95421328853861</v>
      </c>
      <c r="K191" s="168">
        <v>19.36435442595508</v>
      </c>
      <c r="L191" s="168">
        <v>62.42168639934395</v>
      </c>
      <c r="M191" s="37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2.75">
      <c r="A192" s="3"/>
      <c r="B192" s="46"/>
      <c r="C192" s="43"/>
      <c r="D192" s="67">
        <v>3</v>
      </c>
      <c r="E192" s="168">
        <v>0.01544294156721954</v>
      </c>
      <c r="F192" s="168">
        <v>0.0006153598255152512</v>
      </c>
      <c r="G192" s="168">
        <v>0</v>
      </c>
      <c r="H192" s="168">
        <v>0</v>
      </c>
      <c r="I192" s="168">
        <v>0.044114316727168645</v>
      </c>
      <c r="J192" s="168">
        <v>26.27341652897836</v>
      </c>
      <c r="K192" s="168">
        <v>2.0851961848336455</v>
      </c>
      <c r="L192" s="168">
        <v>173.0285657792136</v>
      </c>
      <c r="M192" s="37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.75">
      <c r="A193" s="3"/>
      <c r="B193" s="46"/>
      <c r="C193" s="46" t="s">
        <v>25</v>
      </c>
      <c r="D193" s="2">
        <v>1</v>
      </c>
      <c r="E193" s="121"/>
      <c r="F193" s="121"/>
      <c r="G193" s="121"/>
      <c r="H193" s="121"/>
      <c r="I193" s="121"/>
      <c r="J193" s="121"/>
      <c r="K193" s="121"/>
      <c r="L193" s="121"/>
      <c r="M193" s="37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.75">
      <c r="A194" s="3"/>
      <c r="B194" s="46"/>
      <c r="C194" s="46"/>
      <c r="D194" s="2">
        <v>2</v>
      </c>
      <c r="E194" s="121"/>
      <c r="F194" s="121"/>
      <c r="G194" s="121"/>
      <c r="H194" s="121"/>
      <c r="I194" s="121"/>
      <c r="J194" s="121"/>
      <c r="K194" s="121"/>
      <c r="L194" s="121"/>
      <c r="M194" s="37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.75">
      <c r="A195" s="3"/>
      <c r="B195" s="43"/>
      <c r="C195" s="43"/>
      <c r="D195" s="67">
        <v>3</v>
      </c>
      <c r="E195" s="131"/>
      <c r="F195" s="131"/>
      <c r="G195" s="131"/>
      <c r="H195" s="131"/>
      <c r="I195" s="131"/>
      <c r="J195" s="131"/>
      <c r="K195" s="131"/>
      <c r="L195" s="131"/>
      <c r="M195" s="37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.75">
      <c r="A196" s="3"/>
      <c r="B196" s="10"/>
      <c r="C196" s="5"/>
      <c r="D196" s="6"/>
      <c r="E196" s="33"/>
      <c r="F196" s="33"/>
      <c r="G196" s="6"/>
      <c r="H196" s="6"/>
      <c r="I196" s="6"/>
      <c r="J196" s="7"/>
      <c r="K196" s="37"/>
      <c r="L196" s="3"/>
      <c r="M196" s="37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.75">
      <c r="A197" s="3"/>
      <c r="B197" s="10"/>
      <c r="C197" s="5"/>
      <c r="D197" s="6"/>
      <c r="E197" s="33"/>
      <c r="F197" s="33"/>
      <c r="G197" s="6"/>
      <c r="H197" s="6"/>
      <c r="I197" s="6"/>
      <c r="J197" s="7"/>
      <c r="K197" s="37"/>
      <c r="L197" s="3"/>
      <c r="M197" s="37"/>
      <c r="N197" s="3"/>
      <c r="O197" s="3"/>
      <c r="P197" s="3"/>
      <c r="Q197" s="3"/>
      <c r="R197" s="3"/>
      <c r="S197" s="3"/>
      <c r="T197" s="3"/>
      <c r="U197" s="3"/>
      <c r="V197" s="3"/>
    </row>
    <row r="198" spans="2:13" ht="12.75"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</row>
    <row r="199" spans="1:2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>
      <c r="A200" s="72" t="s">
        <v>28</v>
      </c>
      <c r="B200" s="72" t="s">
        <v>57</v>
      </c>
      <c r="C200" s="72" t="s">
        <v>59</v>
      </c>
      <c r="D200" s="73"/>
      <c r="E200" s="73"/>
      <c r="F200" s="73"/>
      <c r="G200" s="73"/>
      <c r="H200" s="73"/>
      <c r="I200" s="3"/>
      <c r="J200" s="3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8">
      <c r="A201" s="72"/>
      <c r="B201" s="18" t="s">
        <v>84</v>
      </c>
      <c r="C201" s="18"/>
      <c r="D201" s="3"/>
      <c r="E201" s="3"/>
      <c r="F201" s="3"/>
      <c r="G201" s="3"/>
      <c r="H201" s="150">
        <f>H3*0.11</f>
        <v>21230</v>
      </c>
      <c r="I201" s="3"/>
      <c r="J201" s="3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8">
      <c r="A202" s="73"/>
      <c r="B202" s="18" t="s">
        <v>83</v>
      </c>
      <c r="C202" s="18"/>
      <c r="D202" s="3"/>
      <c r="E202" s="3"/>
      <c r="F202" s="3"/>
      <c r="G202" s="3"/>
      <c r="H202" s="129">
        <f>21230*0.925</f>
        <v>19637.75</v>
      </c>
      <c r="I202" s="3"/>
      <c r="J202" s="3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2.75">
      <c r="A203" s="3"/>
      <c r="B203" s="4"/>
      <c r="C203" s="4"/>
      <c r="D203" s="6"/>
      <c r="E203" s="6"/>
      <c r="F203" s="4"/>
      <c r="G203" s="4"/>
      <c r="H203" s="4"/>
      <c r="I203" s="4"/>
      <c r="J203" s="4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2.75">
      <c r="A204" s="3"/>
      <c r="B204" s="12" t="s">
        <v>1</v>
      </c>
      <c r="C204" s="71" t="s">
        <v>16</v>
      </c>
      <c r="D204" s="12"/>
      <c r="E204" s="12" t="s">
        <v>1</v>
      </c>
      <c r="F204" s="1" t="s">
        <v>1</v>
      </c>
      <c r="G204" s="12" t="s">
        <v>20</v>
      </c>
      <c r="H204" s="1" t="s">
        <v>20</v>
      </c>
      <c r="I204" s="12" t="s">
        <v>54</v>
      </c>
      <c r="J204" s="1" t="s">
        <v>3</v>
      </c>
      <c r="K204" s="12" t="s">
        <v>3</v>
      </c>
      <c r="L204" s="32" t="s">
        <v>10</v>
      </c>
      <c r="M204" s="32" t="s">
        <v>10</v>
      </c>
      <c r="N204" s="3"/>
      <c r="V204" s="3"/>
    </row>
    <row r="205" spans="1:30" ht="12.75">
      <c r="A205" s="3"/>
      <c r="B205" s="2"/>
      <c r="C205" s="71" t="s">
        <v>1</v>
      </c>
      <c r="D205" s="67" t="s">
        <v>53</v>
      </c>
      <c r="E205" s="67" t="s">
        <v>22</v>
      </c>
      <c r="F205" s="1" t="s">
        <v>0</v>
      </c>
      <c r="G205" s="67" t="s">
        <v>2</v>
      </c>
      <c r="H205" s="2" t="s">
        <v>0</v>
      </c>
      <c r="I205" s="67" t="s">
        <v>53</v>
      </c>
      <c r="J205" s="1" t="s">
        <v>8</v>
      </c>
      <c r="K205" s="67" t="s">
        <v>9</v>
      </c>
      <c r="L205" s="14" t="s">
        <v>11</v>
      </c>
      <c r="M205" s="23" t="s">
        <v>12</v>
      </c>
      <c r="N205" s="3"/>
      <c r="V205" s="3"/>
      <c r="X205" t="s">
        <v>69</v>
      </c>
      <c r="Z205" t="s">
        <v>73</v>
      </c>
      <c r="AB205" t="s">
        <v>77</v>
      </c>
      <c r="AD205" t="s">
        <v>78</v>
      </c>
    </row>
    <row r="206" spans="1:22" ht="12.75">
      <c r="A206" s="3"/>
      <c r="B206" s="32" t="s">
        <v>5</v>
      </c>
      <c r="C206" s="12"/>
      <c r="D206" s="12"/>
      <c r="E206" s="81">
        <v>0.47</v>
      </c>
      <c r="F206" s="82">
        <f>E206*$H$202</f>
        <v>9229.7425</v>
      </c>
      <c r="G206" s="83"/>
      <c r="H206" s="84"/>
      <c r="I206" s="12"/>
      <c r="J206" s="83"/>
      <c r="K206" s="85"/>
      <c r="L206" s="42"/>
      <c r="M206" s="42"/>
      <c r="N206" s="3"/>
      <c r="V206" s="3"/>
    </row>
    <row r="207" spans="1:22" ht="12.75">
      <c r="A207" s="3"/>
      <c r="B207" s="13"/>
      <c r="C207" s="2" t="s">
        <v>17</v>
      </c>
      <c r="D207" s="2">
        <v>1</v>
      </c>
      <c r="E207" s="87"/>
      <c r="F207" s="2"/>
      <c r="G207" s="88">
        <v>0.5</v>
      </c>
      <c r="H207" s="89">
        <f>E206*G207*$H$202</f>
        <v>4614.87125</v>
      </c>
      <c r="I207" s="88">
        <v>0.4</v>
      </c>
      <c r="J207" s="88">
        <v>0</v>
      </c>
      <c r="K207" s="90">
        <f aca="true" t="shared" si="29" ref="K207:K228">1-J207</f>
        <v>1</v>
      </c>
      <c r="L207" s="54">
        <f>H207*I207*J207</f>
        <v>0</v>
      </c>
      <c r="M207" s="199">
        <f>H207*I207*K207</f>
        <v>1845.9485000000002</v>
      </c>
      <c r="N207" s="3"/>
      <c r="V207" s="3"/>
    </row>
    <row r="208" spans="1:22" ht="12.75">
      <c r="A208" s="3"/>
      <c r="B208" s="13"/>
      <c r="C208" s="2"/>
      <c r="D208" s="2">
        <v>2</v>
      </c>
      <c r="E208" s="87"/>
      <c r="F208" s="2"/>
      <c r="G208" s="88"/>
      <c r="H208" s="89"/>
      <c r="I208" s="92">
        <v>0.3</v>
      </c>
      <c r="J208" s="88">
        <v>0</v>
      </c>
      <c r="K208" s="90">
        <f t="shared" si="29"/>
        <v>1</v>
      </c>
      <c r="L208" s="54">
        <f>H207*I208*J208</f>
        <v>0</v>
      </c>
      <c r="M208" s="199">
        <f>H207*I208*K208</f>
        <v>1384.461375</v>
      </c>
      <c r="N208" s="3"/>
      <c r="V208" s="3"/>
    </row>
    <row r="209" spans="1:22" ht="12.75">
      <c r="A209" s="3"/>
      <c r="B209" s="13"/>
      <c r="C209" s="67"/>
      <c r="D209" s="67">
        <v>3</v>
      </c>
      <c r="E209" s="111"/>
      <c r="F209" s="67"/>
      <c r="G209" s="93"/>
      <c r="H209" s="108"/>
      <c r="I209" s="93">
        <v>0.3</v>
      </c>
      <c r="J209" s="93">
        <v>0</v>
      </c>
      <c r="K209" s="94">
        <f t="shared" si="29"/>
        <v>1</v>
      </c>
      <c r="L209" s="55">
        <f>H207*I209*J209</f>
        <v>0</v>
      </c>
      <c r="M209" s="200">
        <f>H207*I209*K209</f>
        <v>1384.461375</v>
      </c>
      <c r="N209" s="3"/>
      <c r="V209" s="3"/>
    </row>
    <row r="210" spans="1:22" ht="12.75">
      <c r="A210" s="3"/>
      <c r="B210" s="2"/>
      <c r="C210" s="2" t="s">
        <v>18</v>
      </c>
      <c r="D210" s="2">
        <v>1</v>
      </c>
      <c r="E210" s="88"/>
      <c r="F210" s="2"/>
      <c r="G210" s="88">
        <v>0.5</v>
      </c>
      <c r="H210" s="89">
        <f>E206*G210*$H$202</f>
        <v>4614.87125</v>
      </c>
      <c r="I210" s="88">
        <v>0.4</v>
      </c>
      <c r="J210" s="88">
        <v>0</v>
      </c>
      <c r="K210" s="90">
        <f t="shared" si="29"/>
        <v>1</v>
      </c>
      <c r="L210" s="54">
        <f>H210*I210*J210</f>
        <v>0</v>
      </c>
      <c r="M210" s="199">
        <f>H210*I210*K210</f>
        <v>1845.9485000000002</v>
      </c>
      <c r="N210" s="3"/>
      <c r="V210" s="3"/>
    </row>
    <row r="211" spans="1:22" ht="12.75">
      <c r="A211" s="3"/>
      <c r="B211" s="2"/>
      <c r="C211" s="2"/>
      <c r="D211" s="2">
        <v>2</v>
      </c>
      <c r="E211" s="88"/>
      <c r="F211" s="2"/>
      <c r="G211" s="88"/>
      <c r="H211" s="89"/>
      <c r="I211" s="92">
        <v>0.3</v>
      </c>
      <c r="J211" s="88">
        <v>0</v>
      </c>
      <c r="K211" s="90">
        <f t="shared" si="29"/>
        <v>1</v>
      </c>
      <c r="L211" s="54">
        <f>H210*I211*J211</f>
        <v>0</v>
      </c>
      <c r="M211" s="199">
        <f>H210*I211*K211</f>
        <v>1384.461375</v>
      </c>
      <c r="N211" s="3"/>
      <c r="V211" s="3"/>
    </row>
    <row r="212" spans="1:22" ht="12.75">
      <c r="A212" s="3"/>
      <c r="B212" s="67"/>
      <c r="C212" s="67"/>
      <c r="D212" s="67">
        <v>3</v>
      </c>
      <c r="E212" s="93"/>
      <c r="F212" s="67"/>
      <c r="G212" s="93"/>
      <c r="H212" s="108"/>
      <c r="I212" s="93">
        <v>0.3</v>
      </c>
      <c r="J212" s="93">
        <v>0</v>
      </c>
      <c r="K212" s="94">
        <f t="shared" si="29"/>
        <v>1</v>
      </c>
      <c r="L212" s="55">
        <f>H210*I212*J212</f>
        <v>0</v>
      </c>
      <c r="M212" s="200">
        <f>H210*I212*K212</f>
        <v>1384.461375</v>
      </c>
      <c r="N212" s="3"/>
      <c r="V212" s="3"/>
    </row>
    <row r="213" spans="1:22" ht="12.75">
      <c r="A213" s="3"/>
      <c r="B213" s="13" t="s">
        <v>7</v>
      </c>
      <c r="C213" s="2"/>
      <c r="D213" s="2">
        <v>1</v>
      </c>
      <c r="E213" s="87">
        <v>0.02</v>
      </c>
      <c r="F213" s="89">
        <f>E213*$H$202</f>
        <v>392.755</v>
      </c>
      <c r="G213" s="88">
        <v>1</v>
      </c>
      <c r="H213" s="89">
        <f>E213*G213*$H$202</f>
        <v>392.755</v>
      </c>
      <c r="I213" s="88">
        <v>0.4</v>
      </c>
      <c r="J213" s="88">
        <v>0</v>
      </c>
      <c r="K213" s="90">
        <f t="shared" si="29"/>
        <v>1</v>
      </c>
      <c r="L213" s="54">
        <f>H213*I213*J213</f>
        <v>0</v>
      </c>
      <c r="M213" s="199">
        <f>H213*I213*K213</f>
        <v>157.102</v>
      </c>
      <c r="N213" s="3"/>
      <c r="V213" s="3"/>
    </row>
    <row r="214" spans="1:22" ht="12.75">
      <c r="A214" s="3"/>
      <c r="B214" s="13"/>
      <c r="C214" s="2"/>
      <c r="D214" s="2">
        <v>2</v>
      </c>
      <c r="E214" s="87"/>
      <c r="F214" s="89"/>
      <c r="G214" s="88"/>
      <c r="H214" s="89"/>
      <c r="I214" s="92">
        <v>0.3</v>
      </c>
      <c r="J214" s="88">
        <v>0</v>
      </c>
      <c r="K214" s="90">
        <f t="shared" si="29"/>
        <v>1</v>
      </c>
      <c r="L214" s="54">
        <f>H213*I214*J214</f>
        <v>0</v>
      </c>
      <c r="M214" s="199">
        <f>H213*I214*K214</f>
        <v>117.8265</v>
      </c>
      <c r="N214" s="3"/>
      <c r="V214" s="3"/>
    </row>
    <row r="215" spans="1:22" ht="12.75">
      <c r="A215" s="3"/>
      <c r="B215" s="14"/>
      <c r="C215" s="67"/>
      <c r="D215" s="67">
        <v>3</v>
      </c>
      <c r="E215" s="111"/>
      <c r="F215" s="108"/>
      <c r="G215" s="93"/>
      <c r="H215" s="108"/>
      <c r="I215" s="93">
        <v>0.3</v>
      </c>
      <c r="J215" s="93">
        <v>0</v>
      </c>
      <c r="K215" s="94">
        <f t="shared" si="29"/>
        <v>1</v>
      </c>
      <c r="L215" s="55">
        <f>H213*I215*J215</f>
        <v>0</v>
      </c>
      <c r="M215" s="200">
        <f>H213*I215*K215</f>
        <v>117.8265</v>
      </c>
      <c r="N215" s="3"/>
      <c r="V215" s="3"/>
    </row>
    <row r="216" spans="1:22" ht="12.75">
      <c r="A216" s="3"/>
      <c r="B216" s="13" t="s">
        <v>21</v>
      </c>
      <c r="C216" s="2"/>
      <c r="D216" s="2"/>
      <c r="E216" s="87">
        <v>0.51</v>
      </c>
      <c r="F216" s="89">
        <f>E216*$H$202</f>
        <v>10015.2525</v>
      </c>
      <c r="G216" s="88"/>
      <c r="H216" s="88"/>
      <c r="I216" s="2"/>
      <c r="J216" s="88"/>
      <c r="K216" s="90"/>
      <c r="L216" s="46"/>
      <c r="M216" s="195"/>
      <c r="N216" s="3"/>
      <c r="V216" s="3"/>
    </row>
    <row r="217" spans="1:22" ht="12.75">
      <c r="A217" s="3"/>
      <c r="B217" s="13"/>
      <c r="C217" s="2" t="s">
        <v>23</v>
      </c>
      <c r="D217" s="2">
        <v>1</v>
      </c>
      <c r="E217" s="87"/>
      <c r="F217" s="2"/>
      <c r="G217" s="88">
        <v>0.8</v>
      </c>
      <c r="H217" s="89">
        <f>E216*G217*$H$202</f>
        <v>8012.202</v>
      </c>
      <c r="I217" s="88">
        <v>0.4</v>
      </c>
      <c r="J217" s="88">
        <v>0</v>
      </c>
      <c r="K217" s="90">
        <f t="shared" si="29"/>
        <v>1</v>
      </c>
      <c r="L217" s="54">
        <f>H217*I217*J217</f>
        <v>0</v>
      </c>
      <c r="M217" s="199">
        <f>H217*I217*K217</f>
        <v>3204.8808000000004</v>
      </c>
      <c r="N217" s="3"/>
      <c r="V217" s="3"/>
    </row>
    <row r="218" spans="1:22" ht="12.75">
      <c r="A218" s="3"/>
      <c r="B218" s="13"/>
      <c r="C218" s="2"/>
      <c r="D218" s="2">
        <v>2</v>
      </c>
      <c r="E218" s="87"/>
      <c r="F218" s="2"/>
      <c r="G218" s="88"/>
      <c r="H218" s="89"/>
      <c r="I218" s="92">
        <v>0.3</v>
      </c>
      <c r="J218" s="88">
        <v>0</v>
      </c>
      <c r="K218" s="90">
        <f t="shared" si="29"/>
        <v>1</v>
      </c>
      <c r="L218" s="54">
        <f>H217*I218*J218</f>
        <v>0</v>
      </c>
      <c r="M218" s="199">
        <f>H217*I218*K218</f>
        <v>2403.6606</v>
      </c>
      <c r="N218" s="3"/>
      <c r="V218" s="3"/>
    </row>
    <row r="219" spans="1:22" ht="12.75">
      <c r="A219" s="3"/>
      <c r="B219" s="13"/>
      <c r="C219" s="67"/>
      <c r="D219" s="67">
        <v>3</v>
      </c>
      <c r="E219" s="111"/>
      <c r="F219" s="67"/>
      <c r="G219" s="93"/>
      <c r="H219" s="108"/>
      <c r="I219" s="93">
        <v>0.3</v>
      </c>
      <c r="J219" s="93">
        <v>0</v>
      </c>
      <c r="K219" s="94">
        <f t="shared" si="29"/>
        <v>1</v>
      </c>
      <c r="L219" s="55">
        <f>H217*I219*J219</f>
        <v>0</v>
      </c>
      <c r="M219" s="200">
        <f>H217*I219*K219</f>
        <v>2403.6606</v>
      </c>
      <c r="N219" s="3"/>
      <c r="V219" s="3"/>
    </row>
    <row r="220" spans="1:22" ht="12.75">
      <c r="A220" s="3"/>
      <c r="B220" s="2"/>
      <c r="C220" s="2" t="s">
        <v>24</v>
      </c>
      <c r="D220" s="2">
        <v>1</v>
      </c>
      <c r="E220" s="2"/>
      <c r="F220" s="2"/>
      <c r="G220" s="88">
        <v>0.003</v>
      </c>
      <c r="H220" s="89">
        <f>E216*G220*$H$202</f>
        <v>30.0457575</v>
      </c>
      <c r="I220" s="88">
        <v>0.4</v>
      </c>
      <c r="J220" s="88">
        <v>0</v>
      </c>
      <c r="K220" s="90">
        <f t="shared" si="29"/>
        <v>1</v>
      </c>
      <c r="L220" s="54">
        <f>H220*I220*J220</f>
        <v>0</v>
      </c>
      <c r="M220" s="199">
        <f>H220*I220*K220</f>
        <v>12.018303000000001</v>
      </c>
      <c r="N220" s="3"/>
      <c r="V220" s="3"/>
    </row>
    <row r="221" spans="1:22" ht="12.75">
      <c r="A221" s="3"/>
      <c r="B221" s="2"/>
      <c r="C221" s="2"/>
      <c r="D221" s="2">
        <v>2</v>
      </c>
      <c r="E221" s="2"/>
      <c r="F221" s="2"/>
      <c r="G221" s="88"/>
      <c r="H221" s="89"/>
      <c r="I221" s="92">
        <v>0.3</v>
      </c>
      <c r="J221" s="88">
        <v>0</v>
      </c>
      <c r="K221" s="90">
        <f t="shared" si="29"/>
        <v>1</v>
      </c>
      <c r="L221" s="54">
        <f>H220*I221*J221</f>
        <v>0</v>
      </c>
      <c r="M221" s="199">
        <f>H220*I221*K221</f>
        <v>9.01372725</v>
      </c>
      <c r="N221" s="3"/>
      <c r="V221" s="3"/>
    </row>
    <row r="222" spans="1:22" ht="12.75">
      <c r="A222" s="3"/>
      <c r="B222" s="2"/>
      <c r="C222" s="67"/>
      <c r="D222" s="67">
        <v>3</v>
      </c>
      <c r="E222" s="67"/>
      <c r="F222" s="67"/>
      <c r="G222" s="93"/>
      <c r="H222" s="108"/>
      <c r="I222" s="93">
        <v>0.3</v>
      </c>
      <c r="J222" s="93">
        <v>0</v>
      </c>
      <c r="K222" s="94">
        <f t="shared" si="29"/>
        <v>1</v>
      </c>
      <c r="L222" s="55">
        <f>H220*I222*J222</f>
        <v>0</v>
      </c>
      <c r="M222" s="200">
        <f>H220*I222*K222</f>
        <v>9.01372725</v>
      </c>
      <c r="N222" s="3"/>
      <c r="V222" s="3"/>
    </row>
    <row r="223" spans="1:22" ht="12.75">
      <c r="A223" s="3"/>
      <c r="B223" s="2"/>
      <c r="C223" s="2" t="s">
        <v>6</v>
      </c>
      <c r="D223" s="2">
        <v>1</v>
      </c>
      <c r="E223" s="2"/>
      <c r="F223" s="2"/>
      <c r="G223" s="88">
        <v>0.183</v>
      </c>
      <c r="H223" s="89">
        <f>E216*G223*$H$202</f>
        <v>1832.7912075</v>
      </c>
      <c r="I223" s="88">
        <v>0.4</v>
      </c>
      <c r="J223" s="88">
        <v>0</v>
      </c>
      <c r="K223" s="90">
        <f t="shared" si="29"/>
        <v>1</v>
      </c>
      <c r="L223" s="54">
        <f>H223*I223*J223</f>
        <v>0</v>
      </c>
      <c r="M223" s="199">
        <f>H223*I223*K223</f>
        <v>733.116483</v>
      </c>
      <c r="N223" s="3"/>
      <c r="V223" s="3"/>
    </row>
    <row r="224" spans="1:22" ht="12.75">
      <c r="A224" s="3"/>
      <c r="B224" s="2"/>
      <c r="C224" s="2"/>
      <c r="D224" s="2">
        <v>2</v>
      </c>
      <c r="E224" s="2"/>
      <c r="F224" s="2"/>
      <c r="G224" s="88"/>
      <c r="H224" s="89"/>
      <c r="I224" s="92">
        <v>0.3</v>
      </c>
      <c r="J224" s="88">
        <v>0</v>
      </c>
      <c r="K224" s="90">
        <f t="shared" si="29"/>
        <v>1</v>
      </c>
      <c r="L224" s="54">
        <f>H223*I224*J224</f>
        <v>0</v>
      </c>
      <c r="M224" s="199">
        <f>H223*I224*K224</f>
        <v>549.83736225</v>
      </c>
      <c r="N224" s="3"/>
      <c r="V224" s="3"/>
    </row>
    <row r="225" spans="1:22" ht="12.75">
      <c r="A225" s="3"/>
      <c r="B225" s="2"/>
      <c r="C225" s="67"/>
      <c r="D225" s="67">
        <v>3</v>
      </c>
      <c r="E225" s="67"/>
      <c r="F225" s="67"/>
      <c r="G225" s="93"/>
      <c r="H225" s="108"/>
      <c r="I225" s="93">
        <v>0.3</v>
      </c>
      <c r="J225" s="93">
        <v>0</v>
      </c>
      <c r="K225" s="94">
        <f t="shared" si="29"/>
        <v>1</v>
      </c>
      <c r="L225" s="55">
        <f>H223*I225*J225</f>
        <v>0</v>
      </c>
      <c r="M225" s="200">
        <f>H223*I225*K225</f>
        <v>549.83736225</v>
      </c>
      <c r="N225" s="3"/>
      <c r="V225" s="3"/>
    </row>
    <row r="226" spans="1:22" ht="12.75">
      <c r="A226" s="3"/>
      <c r="B226" s="2"/>
      <c r="C226" s="2" t="s">
        <v>25</v>
      </c>
      <c r="D226" s="2">
        <v>1</v>
      </c>
      <c r="E226" s="2"/>
      <c r="F226" s="2"/>
      <c r="G226" s="88">
        <v>0.014</v>
      </c>
      <c r="H226" s="89">
        <f>E216*G226*$H$202</f>
        <v>140.213535</v>
      </c>
      <c r="I226" s="88">
        <v>0.4</v>
      </c>
      <c r="J226" s="88">
        <v>0</v>
      </c>
      <c r="K226" s="90">
        <f t="shared" si="29"/>
        <v>1</v>
      </c>
      <c r="L226" s="54">
        <f>H226*I226*J226</f>
        <v>0</v>
      </c>
      <c r="M226" s="199">
        <f>H226*I226*K226</f>
        <v>56.08541400000001</v>
      </c>
      <c r="N226" s="3"/>
      <c r="V226" s="3"/>
    </row>
    <row r="227" spans="1:22" ht="12.75">
      <c r="A227" s="3"/>
      <c r="B227" s="2"/>
      <c r="C227" s="2"/>
      <c r="D227" s="2">
        <v>2</v>
      </c>
      <c r="E227" s="2"/>
      <c r="F227" s="2"/>
      <c r="G227" s="88"/>
      <c r="H227" s="89"/>
      <c r="I227" s="92">
        <v>0.3</v>
      </c>
      <c r="J227" s="88">
        <v>0</v>
      </c>
      <c r="K227" s="90">
        <f t="shared" si="29"/>
        <v>1</v>
      </c>
      <c r="L227" s="54">
        <f>H226*I227*J227</f>
        <v>0</v>
      </c>
      <c r="M227" s="199">
        <f>H226*I227*K227</f>
        <v>42.064060500000004</v>
      </c>
      <c r="N227" s="3"/>
      <c r="V227" s="3"/>
    </row>
    <row r="228" spans="1:22" ht="12.75">
      <c r="A228" s="3"/>
      <c r="B228" s="2"/>
      <c r="C228" s="2"/>
      <c r="D228" s="2">
        <v>3</v>
      </c>
      <c r="E228" s="2"/>
      <c r="F228" s="2"/>
      <c r="G228" s="88"/>
      <c r="H228" s="89"/>
      <c r="I228" s="93">
        <v>0.3</v>
      </c>
      <c r="J228" s="93">
        <v>0</v>
      </c>
      <c r="K228" s="90">
        <f t="shared" si="29"/>
        <v>1</v>
      </c>
      <c r="L228" s="54">
        <f>H226*I228*J228</f>
        <v>0</v>
      </c>
      <c r="M228" s="199">
        <f>H226*I228*K228</f>
        <v>42.064060500000004</v>
      </c>
      <c r="N228" s="3"/>
      <c r="V228" s="3"/>
    </row>
    <row r="229" spans="1:22" ht="12.75">
      <c r="A229" s="3"/>
      <c r="B229" s="39" t="s">
        <v>4</v>
      </c>
      <c r="C229" s="40"/>
      <c r="D229" s="40"/>
      <c r="E229" s="40"/>
      <c r="F229" s="98">
        <f>SUM(F206:F228)</f>
        <v>19637.75</v>
      </c>
      <c r="G229" s="97"/>
      <c r="H229" s="98">
        <f>SUM(H206:H228)</f>
        <v>19637.749999999996</v>
      </c>
      <c r="I229" s="40"/>
      <c r="J229" s="97"/>
      <c r="K229" s="40"/>
      <c r="L229" s="44">
        <f>SUM(L206:L228)</f>
        <v>0</v>
      </c>
      <c r="M229" s="45">
        <f>SUM(M206:M228)</f>
        <v>19637.750000000004</v>
      </c>
      <c r="N229" s="3"/>
      <c r="V229" s="3"/>
    </row>
    <row r="230" spans="1:22" ht="12.75">
      <c r="A230" s="3"/>
      <c r="B230" s="32" t="s">
        <v>64</v>
      </c>
      <c r="C230" s="12" t="s">
        <v>87</v>
      </c>
      <c r="D230" s="42"/>
      <c r="E230" s="49">
        <v>0.075</v>
      </c>
      <c r="F230" s="119">
        <f>E230*H201</f>
        <v>1592.25</v>
      </c>
      <c r="G230" s="120"/>
      <c r="H230" s="8"/>
      <c r="I230" s="42"/>
      <c r="J230" s="49"/>
      <c r="K230" s="42"/>
      <c r="L230" s="122"/>
      <c r="M230" s="143"/>
      <c r="N230" s="3"/>
      <c r="V230" s="3"/>
    </row>
    <row r="231" spans="1:22" ht="12.75">
      <c r="A231" s="3"/>
      <c r="B231" s="13"/>
      <c r="C231" s="2"/>
      <c r="D231" s="2">
        <v>1</v>
      </c>
      <c r="E231" s="46"/>
      <c r="F231" s="35"/>
      <c r="G231" s="20"/>
      <c r="H231" s="126">
        <f>F230</f>
        <v>1592.25</v>
      </c>
      <c r="I231" s="88">
        <v>0.4</v>
      </c>
      <c r="J231" s="88">
        <v>0</v>
      </c>
      <c r="K231" s="90">
        <f>1-J231</f>
        <v>1</v>
      </c>
      <c r="L231" s="54">
        <f>H231*I231*J231</f>
        <v>0</v>
      </c>
      <c r="M231" s="193">
        <f>H231*I231*K231</f>
        <v>636.9000000000001</v>
      </c>
      <c r="N231" s="3"/>
      <c r="V231" s="3"/>
    </row>
    <row r="232" spans="1:22" ht="12.75">
      <c r="A232" s="3"/>
      <c r="B232" s="13"/>
      <c r="C232" s="2"/>
      <c r="D232" s="2">
        <v>2</v>
      </c>
      <c r="E232" s="46"/>
      <c r="F232" s="35"/>
      <c r="G232" s="20"/>
      <c r="H232" s="125"/>
      <c r="I232" s="92">
        <v>0.3</v>
      </c>
      <c r="J232" s="88">
        <v>0</v>
      </c>
      <c r="K232" s="90">
        <f>1-J232</f>
        <v>1</v>
      </c>
      <c r="L232" s="54">
        <f>H231*I232*J232</f>
        <v>0</v>
      </c>
      <c r="M232" s="193">
        <f>H231*I232*K232</f>
        <v>477.67499999999995</v>
      </c>
      <c r="N232" s="3"/>
      <c r="V232" s="3"/>
    </row>
    <row r="233" spans="1:22" ht="12.75">
      <c r="A233" s="3"/>
      <c r="B233" s="14"/>
      <c r="C233" s="67"/>
      <c r="D233" s="67">
        <v>3</v>
      </c>
      <c r="E233" s="43"/>
      <c r="F233" s="70"/>
      <c r="G233" s="21"/>
      <c r="H233" s="124"/>
      <c r="I233" s="93">
        <v>0.3</v>
      </c>
      <c r="J233" s="93">
        <v>0</v>
      </c>
      <c r="K233" s="94">
        <f>1-J233</f>
        <v>1</v>
      </c>
      <c r="L233" s="55">
        <f>H231*I233*J233</f>
        <v>0</v>
      </c>
      <c r="M233" s="194">
        <f>H231*I233*K233</f>
        <v>477.67499999999995</v>
      </c>
      <c r="N233" s="3"/>
      <c r="V233" s="3"/>
    </row>
    <row r="234" spans="1:22" ht="12.75">
      <c r="A234" s="3"/>
      <c r="B234" s="10"/>
      <c r="C234" s="5"/>
      <c r="D234" s="5"/>
      <c r="E234" s="6"/>
      <c r="F234" s="36"/>
      <c r="G234" s="34"/>
      <c r="H234" s="36"/>
      <c r="I234" s="34"/>
      <c r="J234" s="34"/>
      <c r="K234" s="58" t="s">
        <v>65</v>
      </c>
      <c r="L234" s="59">
        <f>SUM(L229:L233)</f>
        <v>0</v>
      </c>
      <c r="M234" s="59">
        <f>SUM(M229:M233)</f>
        <v>21230.000000000004</v>
      </c>
      <c r="N234" s="3"/>
      <c r="V234" s="3"/>
    </row>
    <row r="235" spans="1:22" ht="12.75">
      <c r="A235" s="3"/>
      <c r="B235" s="10"/>
      <c r="C235" s="64" t="s">
        <v>86</v>
      </c>
      <c r="D235" s="6"/>
      <c r="E235" s="33"/>
      <c r="F235" s="33"/>
      <c r="G235" s="6"/>
      <c r="H235" s="6"/>
      <c r="I235" s="6"/>
      <c r="J235" s="7"/>
      <c r="K235" s="37"/>
      <c r="L235" s="3"/>
      <c r="M235" s="37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8">
      <c r="A236" s="3"/>
      <c r="B236" s="27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3"/>
      <c r="P236" s="3"/>
      <c r="Q236" s="3"/>
      <c r="R236" s="3"/>
      <c r="S236" s="3"/>
      <c r="T236" s="3"/>
      <c r="U236" s="3"/>
      <c r="V236" s="3"/>
    </row>
    <row r="237" spans="1:22" ht="12.75">
      <c r="A237" s="3"/>
      <c r="B237" s="12" t="s">
        <v>1</v>
      </c>
      <c r="C237" s="71" t="s">
        <v>16</v>
      </c>
      <c r="D237" s="12"/>
      <c r="E237" s="32" t="s">
        <v>45</v>
      </c>
      <c r="F237" s="32" t="s">
        <v>45</v>
      </c>
      <c r="G237" s="32" t="s">
        <v>45</v>
      </c>
      <c r="H237" s="32" t="s">
        <v>45</v>
      </c>
      <c r="I237" s="32" t="s">
        <v>45</v>
      </c>
      <c r="J237" s="32" t="s">
        <v>45</v>
      </c>
      <c r="K237" s="32" t="s">
        <v>45</v>
      </c>
      <c r="L237" s="32" t="s">
        <v>45</v>
      </c>
      <c r="M237" s="6"/>
      <c r="N237" s="7"/>
      <c r="O237" s="3"/>
      <c r="P237" s="3"/>
      <c r="Q237" s="3"/>
      <c r="R237" s="3"/>
      <c r="S237" s="3"/>
      <c r="T237" s="3"/>
      <c r="U237" s="3"/>
      <c r="V237" s="3"/>
    </row>
    <row r="238" spans="1:22" ht="12.75">
      <c r="A238" s="3"/>
      <c r="B238" s="2"/>
      <c r="C238" s="71" t="s">
        <v>1</v>
      </c>
      <c r="D238" s="67" t="s">
        <v>53</v>
      </c>
      <c r="E238" s="14" t="s">
        <v>66</v>
      </c>
      <c r="F238" s="14" t="s">
        <v>67</v>
      </c>
      <c r="G238" s="14" t="s">
        <v>70</v>
      </c>
      <c r="H238" s="14" t="s">
        <v>71</v>
      </c>
      <c r="I238" s="14" t="s">
        <v>74</v>
      </c>
      <c r="J238" s="14" t="s">
        <v>75</v>
      </c>
      <c r="K238" s="14" t="s">
        <v>79</v>
      </c>
      <c r="L238" s="14" t="s">
        <v>80</v>
      </c>
      <c r="M238" s="10"/>
      <c r="N238" s="7"/>
      <c r="O238" s="3"/>
      <c r="P238" s="3"/>
      <c r="Q238" s="3"/>
      <c r="R238" s="3"/>
      <c r="S238" s="3"/>
      <c r="T238" s="3"/>
      <c r="U238" s="3"/>
      <c r="V238" s="3"/>
    </row>
    <row r="239" spans="1:22" ht="12.75">
      <c r="A239" s="3"/>
      <c r="B239" s="32" t="s">
        <v>5</v>
      </c>
      <c r="C239" s="12"/>
      <c r="D239" s="12"/>
      <c r="E239" s="121"/>
      <c r="F239" s="121"/>
      <c r="G239" s="121"/>
      <c r="H239" s="121"/>
      <c r="I239" s="121"/>
      <c r="J239" s="121"/>
      <c r="K239" s="121"/>
      <c r="L239" s="121"/>
      <c r="M239" s="7"/>
      <c r="N239" s="6"/>
      <c r="O239" s="3"/>
      <c r="P239" s="3"/>
      <c r="Q239" s="3"/>
      <c r="R239" s="3"/>
      <c r="S239" s="3"/>
      <c r="T239" s="3"/>
      <c r="U239" s="3"/>
      <c r="V239" s="3"/>
    </row>
    <row r="240" spans="1:22" ht="12.75">
      <c r="A240" s="3"/>
      <c r="B240" s="13"/>
      <c r="C240" s="2" t="s">
        <v>17</v>
      </c>
      <c r="D240" s="2">
        <v>1</v>
      </c>
      <c r="E240" s="121">
        <f aca="true" t="shared" si="30" ref="E240:F245">L207*E274*0.66</f>
        <v>0</v>
      </c>
      <c r="F240" s="121">
        <f t="shared" si="30"/>
        <v>0.8380956413266375</v>
      </c>
      <c r="G240" s="121">
        <f aca="true" t="shared" si="31" ref="G240:G258">L207*G274</f>
        <v>0</v>
      </c>
      <c r="H240" s="121">
        <f aca="true" t="shared" si="32" ref="H240:H258">M207*H274</f>
        <v>24.08281450974842</v>
      </c>
      <c r="I240" s="121">
        <f aca="true" t="shared" si="33" ref="I240:I258">L207*I274</f>
        <v>0</v>
      </c>
      <c r="J240" s="121">
        <f aca="true" t="shared" si="34" ref="J240:J258">M207*J274</f>
        <v>133.68504185420034</v>
      </c>
      <c r="K240" s="121">
        <f aca="true" t="shared" si="35" ref="K240:L258">L207*K274</f>
        <v>0</v>
      </c>
      <c r="L240" s="121">
        <f t="shared" si="35"/>
        <v>86.1419758982902</v>
      </c>
      <c r="M240" s="7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2.75">
      <c r="A241" s="3"/>
      <c r="B241" s="13"/>
      <c r="C241" s="2"/>
      <c r="D241" s="2">
        <v>2</v>
      </c>
      <c r="E241" s="121">
        <f t="shared" si="30"/>
        <v>0</v>
      </c>
      <c r="F241" s="121">
        <f t="shared" si="30"/>
        <v>0</v>
      </c>
      <c r="G241" s="121">
        <f t="shared" si="31"/>
        <v>0</v>
      </c>
      <c r="H241" s="121">
        <f t="shared" si="32"/>
        <v>0</v>
      </c>
      <c r="I241" s="121">
        <f t="shared" si="33"/>
        <v>0</v>
      </c>
      <c r="J241" s="121">
        <f t="shared" si="34"/>
        <v>0</v>
      </c>
      <c r="K241" s="121">
        <f t="shared" si="35"/>
        <v>0</v>
      </c>
      <c r="L241" s="121">
        <f t="shared" si="35"/>
        <v>0</v>
      </c>
      <c r="M241" s="7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2.75">
      <c r="A242" s="3"/>
      <c r="B242" s="13"/>
      <c r="C242" s="67"/>
      <c r="D242" s="67">
        <v>3</v>
      </c>
      <c r="E242" s="121">
        <f t="shared" si="30"/>
        <v>0</v>
      </c>
      <c r="F242" s="121">
        <f t="shared" si="30"/>
        <v>0</v>
      </c>
      <c r="G242" s="121">
        <f t="shared" si="31"/>
        <v>0</v>
      </c>
      <c r="H242" s="121">
        <f t="shared" si="32"/>
        <v>0</v>
      </c>
      <c r="I242" s="121">
        <f t="shared" si="33"/>
        <v>0</v>
      </c>
      <c r="J242" s="121">
        <f t="shared" si="34"/>
        <v>0</v>
      </c>
      <c r="K242" s="121">
        <f t="shared" si="35"/>
        <v>0</v>
      </c>
      <c r="L242" s="121">
        <f t="shared" si="35"/>
        <v>0</v>
      </c>
      <c r="M242" s="7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2.75">
      <c r="A243" s="3"/>
      <c r="B243" s="2"/>
      <c r="C243" s="2" t="s">
        <v>18</v>
      </c>
      <c r="D243" s="2">
        <v>1</v>
      </c>
      <c r="E243" s="121">
        <f t="shared" si="30"/>
        <v>0</v>
      </c>
      <c r="F243" s="121">
        <f t="shared" si="30"/>
        <v>5.133442967618793</v>
      </c>
      <c r="G243" s="121">
        <f t="shared" si="31"/>
        <v>0</v>
      </c>
      <c r="H243" s="121">
        <f t="shared" si="32"/>
        <v>34.46911255714526</v>
      </c>
      <c r="I243" s="121">
        <f t="shared" si="33"/>
        <v>0</v>
      </c>
      <c r="J243" s="121">
        <f t="shared" si="34"/>
        <v>115.83558689209204</v>
      </c>
      <c r="K243" s="121">
        <f t="shared" si="35"/>
        <v>0</v>
      </c>
      <c r="L243" s="121">
        <f t="shared" si="35"/>
        <v>121.34131923082457</v>
      </c>
      <c r="M243" s="6"/>
      <c r="N243" s="3"/>
      <c r="O243" s="3"/>
      <c r="P243" s="3"/>
      <c r="Q243" s="3"/>
      <c r="R243" s="3"/>
      <c r="S243" s="3"/>
      <c r="T243" s="3"/>
      <c r="U243" s="3"/>
      <c r="V243" s="3"/>
    </row>
    <row r="244" spans="1:14" ht="12.75">
      <c r="A244" s="3"/>
      <c r="B244" s="2"/>
      <c r="C244" s="2"/>
      <c r="D244" s="2">
        <v>2</v>
      </c>
      <c r="E244" s="121">
        <f t="shared" si="30"/>
        <v>0</v>
      </c>
      <c r="F244" s="121">
        <f t="shared" si="30"/>
        <v>40.574829121774</v>
      </c>
      <c r="G244" s="121">
        <f t="shared" si="31"/>
        <v>0</v>
      </c>
      <c r="H244" s="121">
        <f t="shared" si="32"/>
        <v>0</v>
      </c>
      <c r="I244" s="121">
        <f t="shared" si="33"/>
        <v>0</v>
      </c>
      <c r="J244" s="121">
        <f t="shared" si="34"/>
        <v>10.3855955909535</v>
      </c>
      <c r="K244" s="121">
        <f t="shared" si="35"/>
        <v>0</v>
      </c>
      <c r="L244" s="121">
        <f t="shared" si="35"/>
        <v>62.31357354572099</v>
      </c>
      <c r="M244" s="3"/>
      <c r="N244" s="3"/>
    </row>
    <row r="245" spans="1:14" ht="12.75">
      <c r="A245" s="3"/>
      <c r="B245" s="67"/>
      <c r="C245" s="67"/>
      <c r="D245" s="67">
        <v>3</v>
      </c>
      <c r="E245" s="121">
        <f t="shared" si="30"/>
        <v>0</v>
      </c>
      <c r="F245" s="121">
        <f t="shared" si="30"/>
        <v>73.66616384457522</v>
      </c>
      <c r="G245" s="121">
        <f t="shared" si="31"/>
        <v>0</v>
      </c>
      <c r="H245" s="121">
        <f t="shared" si="32"/>
        <v>21.21225765621839</v>
      </c>
      <c r="I245" s="121">
        <f t="shared" si="33"/>
        <v>0</v>
      </c>
      <c r="J245" s="121">
        <f t="shared" si="34"/>
        <v>10.606128828109195</v>
      </c>
      <c r="K245" s="121">
        <f t="shared" si="35"/>
        <v>0</v>
      </c>
      <c r="L245" s="121">
        <f t="shared" si="35"/>
        <v>0</v>
      </c>
      <c r="M245" s="3"/>
      <c r="N245" s="3"/>
    </row>
    <row r="246" spans="1:14" ht="12.75">
      <c r="A246" s="3"/>
      <c r="B246" s="13" t="s">
        <v>7</v>
      </c>
      <c r="C246" s="2"/>
      <c r="D246" s="2">
        <v>1</v>
      </c>
      <c r="E246" s="121">
        <f aca="true" t="shared" si="36" ref="E246:F249">L213*E280</f>
        <v>0</v>
      </c>
      <c r="F246" s="121">
        <f t="shared" si="36"/>
        <v>0</v>
      </c>
      <c r="G246" s="121">
        <f t="shared" si="31"/>
        <v>0</v>
      </c>
      <c r="H246" s="121">
        <f t="shared" si="32"/>
        <v>0</v>
      </c>
      <c r="I246" s="121">
        <f t="shared" si="33"/>
        <v>0</v>
      </c>
      <c r="J246" s="121">
        <f t="shared" si="34"/>
        <v>0</v>
      </c>
      <c r="K246" s="121">
        <f t="shared" si="35"/>
        <v>0</v>
      </c>
      <c r="L246" s="121">
        <f t="shared" si="35"/>
        <v>0</v>
      </c>
      <c r="M246" s="3"/>
      <c r="N246" s="3"/>
    </row>
    <row r="247" spans="1:14" ht="12.75">
      <c r="A247" s="3"/>
      <c r="B247" s="13"/>
      <c r="C247" s="2"/>
      <c r="D247" s="2">
        <v>2</v>
      </c>
      <c r="E247" s="121">
        <f t="shared" si="36"/>
        <v>0</v>
      </c>
      <c r="F247" s="121">
        <f t="shared" si="36"/>
        <v>0</v>
      </c>
      <c r="G247" s="121">
        <f t="shared" si="31"/>
        <v>0</v>
      </c>
      <c r="H247" s="121">
        <f t="shared" si="32"/>
        <v>0</v>
      </c>
      <c r="I247" s="121">
        <f t="shared" si="33"/>
        <v>0</v>
      </c>
      <c r="J247" s="121">
        <f t="shared" si="34"/>
        <v>0</v>
      </c>
      <c r="K247" s="121">
        <f t="shared" si="35"/>
        <v>0</v>
      </c>
      <c r="L247" s="121">
        <f t="shared" si="35"/>
        <v>0</v>
      </c>
      <c r="M247" s="3"/>
      <c r="N247" s="3"/>
    </row>
    <row r="248" spans="1:14" ht="12.75">
      <c r="A248" s="3"/>
      <c r="B248" s="14"/>
      <c r="C248" s="67"/>
      <c r="D248" s="67">
        <v>3</v>
      </c>
      <c r="E248" s="121">
        <f t="shared" si="36"/>
        <v>0</v>
      </c>
      <c r="F248" s="121">
        <f t="shared" si="36"/>
        <v>0</v>
      </c>
      <c r="G248" s="121">
        <f t="shared" si="31"/>
        <v>0</v>
      </c>
      <c r="H248" s="121">
        <f t="shared" si="32"/>
        <v>0</v>
      </c>
      <c r="I248" s="121">
        <f t="shared" si="33"/>
        <v>0</v>
      </c>
      <c r="J248" s="121">
        <f t="shared" si="34"/>
        <v>0</v>
      </c>
      <c r="K248" s="121">
        <f t="shared" si="35"/>
        <v>0</v>
      </c>
      <c r="L248" s="121">
        <f t="shared" si="35"/>
        <v>0</v>
      </c>
      <c r="M248" s="3"/>
      <c r="N248" s="3"/>
    </row>
    <row r="249" spans="1:14" ht="12.75">
      <c r="A249" s="3"/>
      <c r="B249" s="13" t="s">
        <v>21</v>
      </c>
      <c r="C249" s="2"/>
      <c r="D249" s="2"/>
      <c r="E249" s="121">
        <f t="shared" si="36"/>
        <v>0</v>
      </c>
      <c r="F249" s="121">
        <f t="shared" si="36"/>
        <v>0</v>
      </c>
      <c r="G249" s="121">
        <f t="shared" si="31"/>
        <v>0</v>
      </c>
      <c r="H249" s="121">
        <f t="shared" si="32"/>
        <v>0</v>
      </c>
      <c r="I249" s="121">
        <f t="shared" si="33"/>
        <v>0</v>
      </c>
      <c r="J249" s="121">
        <f t="shared" si="34"/>
        <v>0</v>
      </c>
      <c r="K249" s="121">
        <f t="shared" si="35"/>
        <v>0</v>
      </c>
      <c r="L249" s="121">
        <f t="shared" si="35"/>
        <v>0</v>
      </c>
      <c r="M249" s="3"/>
      <c r="N249" s="3"/>
    </row>
    <row r="250" spans="1:14" ht="12.75">
      <c r="A250" s="3"/>
      <c r="B250" s="13"/>
      <c r="C250" s="2" t="s">
        <v>23</v>
      </c>
      <c r="D250" s="2">
        <v>1</v>
      </c>
      <c r="E250" s="121">
        <f aca="true" t="shared" si="37" ref="E250:F255">L217*E284*0.11</f>
        <v>0</v>
      </c>
      <c r="F250" s="121">
        <f t="shared" si="37"/>
        <v>19.500911871441144</v>
      </c>
      <c r="G250" s="121">
        <f t="shared" si="31"/>
        <v>0</v>
      </c>
      <c r="H250" s="121">
        <f t="shared" si="32"/>
        <v>0</v>
      </c>
      <c r="I250" s="121">
        <f t="shared" si="33"/>
        <v>0</v>
      </c>
      <c r="J250" s="121">
        <f t="shared" si="34"/>
        <v>24.13115946106955</v>
      </c>
      <c r="K250" s="121">
        <f t="shared" si="35"/>
        <v>0</v>
      </c>
      <c r="L250" s="121">
        <f t="shared" si="35"/>
        <v>4.997634381602193</v>
      </c>
      <c r="M250" s="3"/>
      <c r="N250" s="3"/>
    </row>
    <row r="251" spans="1:14" ht="12.75">
      <c r="A251" s="3"/>
      <c r="B251" s="13"/>
      <c r="C251" s="2"/>
      <c r="D251" s="2">
        <v>2</v>
      </c>
      <c r="E251" s="121">
        <f t="shared" si="37"/>
        <v>0</v>
      </c>
      <c r="F251" s="121">
        <f t="shared" si="37"/>
        <v>522.2392089885524</v>
      </c>
      <c r="G251" s="121">
        <f t="shared" si="31"/>
        <v>0</v>
      </c>
      <c r="H251" s="121">
        <f t="shared" si="32"/>
        <v>0</v>
      </c>
      <c r="I251" s="121">
        <f t="shared" si="33"/>
        <v>0</v>
      </c>
      <c r="J251" s="121">
        <f t="shared" si="34"/>
        <v>366.1245258101671</v>
      </c>
      <c r="K251" s="121">
        <f t="shared" si="35"/>
        <v>0</v>
      </c>
      <c r="L251" s="121">
        <f t="shared" si="35"/>
        <v>0</v>
      </c>
      <c r="M251" s="3"/>
      <c r="N251" s="3"/>
    </row>
    <row r="252" spans="1:14" ht="12.75">
      <c r="A252" s="3"/>
      <c r="B252" s="13"/>
      <c r="C252" s="67"/>
      <c r="D252" s="67">
        <v>3</v>
      </c>
      <c r="E252" s="121">
        <f t="shared" si="37"/>
        <v>0</v>
      </c>
      <c r="F252" s="121">
        <f t="shared" si="37"/>
        <v>97.89974922961542</v>
      </c>
      <c r="G252" s="121">
        <f t="shared" si="31"/>
        <v>0</v>
      </c>
      <c r="H252" s="121">
        <f t="shared" si="32"/>
        <v>0</v>
      </c>
      <c r="I252" s="121">
        <f t="shared" si="33"/>
        <v>0</v>
      </c>
      <c r="J252" s="121">
        <f t="shared" si="34"/>
        <v>0</v>
      </c>
      <c r="K252" s="121">
        <f t="shared" si="35"/>
        <v>0</v>
      </c>
      <c r="L252" s="121">
        <f t="shared" si="35"/>
        <v>51.10076102373075</v>
      </c>
      <c r="M252" s="3"/>
      <c r="N252" s="3"/>
    </row>
    <row r="253" spans="1:14" ht="12.75">
      <c r="A253" s="3"/>
      <c r="B253" s="2"/>
      <c r="C253" s="2" t="s">
        <v>24</v>
      </c>
      <c r="D253" s="2">
        <v>1</v>
      </c>
      <c r="E253" s="121">
        <f t="shared" si="37"/>
        <v>0</v>
      </c>
      <c r="F253" s="121">
        <f t="shared" si="37"/>
        <v>0</v>
      </c>
      <c r="G253" s="121">
        <f t="shared" si="31"/>
        <v>0</v>
      </c>
      <c r="H253" s="121">
        <f t="shared" si="32"/>
        <v>0</v>
      </c>
      <c r="I253" s="121">
        <f t="shared" si="33"/>
        <v>0</v>
      </c>
      <c r="J253" s="121">
        <f t="shared" si="34"/>
        <v>0</v>
      </c>
      <c r="K253" s="121">
        <f t="shared" si="35"/>
        <v>0</v>
      </c>
      <c r="L253" s="121">
        <f t="shared" si="35"/>
        <v>0</v>
      </c>
      <c r="M253" s="3"/>
      <c r="N253" s="3"/>
    </row>
    <row r="254" spans="1:14" ht="12.75">
      <c r="A254" s="3"/>
      <c r="B254" s="2"/>
      <c r="C254" s="2"/>
      <c r="D254" s="2">
        <v>2</v>
      </c>
      <c r="E254" s="121">
        <f t="shared" si="37"/>
        <v>0</v>
      </c>
      <c r="F254" s="121">
        <f t="shared" si="37"/>
        <v>26.57548585519878</v>
      </c>
      <c r="G254" s="121">
        <f t="shared" si="31"/>
        <v>0</v>
      </c>
      <c r="H254" s="121">
        <f t="shared" si="32"/>
        <v>0</v>
      </c>
      <c r="I254" s="121">
        <f t="shared" si="33"/>
        <v>0</v>
      </c>
      <c r="J254" s="121">
        <f t="shared" si="34"/>
        <v>91.33613176445604</v>
      </c>
      <c r="K254" s="121">
        <f t="shared" si="35"/>
        <v>0</v>
      </c>
      <c r="L254" s="121">
        <f t="shared" si="35"/>
        <v>0</v>
      </c>
      <c r="M254" s="3"/>
      <c r="N254" s="3"/>
    </row>
    <row r="255" spans="1:14" ht="12.75">
      <c r="A255" s="3"/>
      <c r="B255" s="2"/>
      <c r="C255" s="67"/>
      <c r="D255" s="67">
        <v>3</v>
      </c>
      <c r="E255" s="121">
        <f t="shared" si="37"/>
        <v>0</v>
      </c>
      <c r="F255" s="121">
        <f t="shared" si="37"/>
        <v>0</v>
      </c>
      <c r="G255" s="121">
        <f t="shared" si="31"/>
        <v>0</v>
      </c>
      <c r="H255" s="121">
        <f t="shared" si="32"/>
        <v>0</v>
      </c>
      <c r="I255" s="121">
        <f t="shared" si="33"/>
        <v>0</v>
      </c>
      <c r="J255" s="121">
        <f t="shared" si="34"/>
        <v>0</v>
      </c>
      <c r="K255" s="121">
        <f t="shared" si="35"/>
        <v>0</v>
      </c>
      <c r="L255" s="121">
        <f t="shared" si="35"/>
        <v>0</v>
      </c>
      <c r="M255" s="3"/>
      <c r="N255" s="3"/>
    </row>
    <row r="256" spans="1:14" ht="12.75">
      <c r="A256" s="3"/>
      <c r="B256" s="2"/>
      <c r="C256" s="2" t="s">
        <v>6</v>
      </c>
      <c r="D256" s="2">
        <v>1</v>
      </c>
      <c r="E256" s="121">
        <f aca="true" t="shared" si="38" ref="E256:F258">L223*E290*0.09</f>
        <v>0</v>
      </c>
      <c r="F256" s="121">
        <f t="shared" si="38"/>
        <v>0.12117277651222454</v>
      </c>
      <c r="G256" s="121">
        <f t="shared" si="31"/>
        <v>0</v>
      </c>
      <c r="H256" s="121">
        <f t="shared" si="32"/>
        <v>0</v>
      </c>
      <c r="I256" s="121">
        <f t="shared" si="33"/>
        <v>0</v>
      </c>
      <c r="J256" s="121">
        <f t="shared" si="34"/>
        <v>18.12436406381774</v>
      </c>
      <c r="K256" s="121">
        <f t="shared" si="35"/>
        <v>0</v>
      </c>
      <c r="L256" s="121">
        <f t="shared" si="35"/>
        <v>2042.0516941571614</v>
      </c>
      <c r="M256" s="3"/>
      <c r="N256" s="3"/>
    </row>
    <row r="257" spans="1:14" ht="12.75">
      <c r="A257" s="3"/>
      <c r="B257" s="2"/>
      <c r="C257" s="2"/>
      <c r="D257" s="2">
        <v>2</v>
      </c>
      <c r="E257" s="121">
        <f t="shared" si="38"/>
        <v>0</v>
      </c>
      <c r="F257" s="121">
        <f t="shared" si="38"/>
        <v>3.0724218574141755</v>
      </c>
      <c r="G257" s="121">
        <f t="shared" si="31"/>
        <v>0</v>
      </c>
      <c r="H257" s="121">
        <f t="shared" si="32"/>
        <v>0</v>
      </c>
      <c r="I257" s="121">
        <f t="shared" si="33"/>
        <v>0</v>
      </c>
      <c r="J257" s="121">
        <f t="shared" si="34"/>
        <v>743.54140833197</v>
      </c>
      <c r="K257" s="121">
        <f t="shared" si="35"/>
        <v>0</v>
      </c>
      <c r="L257" s="121">
        <f t="shared" si="35"/>
        <v>0</v>
      </c>
      <c r="M257" s="3"/>
      <c r="N257" s="3"/>
    </row>
    <row r="258" spans="1:14" ht="12.75">
      <c r="A258" s="3"/>
      <c r="B258" s="2"/>
      <c r="C258" s="67"/>
      <c r="D258" s="67">
        <v>3</v>
      </c>
      <c r="E258" s="121">
        <f t="shared" si="38"/>
        <v>0</v>
      </c>
      <c r="F258" s="121">
        <f t="shared" si="38"/>
        <v>0.29864930953457863</v>
      </c>
      <c r="G258" s="121">
        <f t="shared" si="31"/>
        <v>0</v>
      </c>
      <c r="H258" s="121">
        <f t="shared" si="32"/>
        <v>0</v>
      </c>
      <c r="I258" s="121">
        <f t="shared" si="33"/>
        <v>0</v>
      </c>
      <c r="J258" s="121">
        <f t="shared" si="34"/>
        <v>0</v>
      </c>
      <c r="K258" s="121">
        <f t="shared" si="35"/>
        <v>0</v>
      </c>
      <c r="L258" s="121">
        <f t="shared" si="35"/>
        <v>0</v>
      </c>
      <c r="M258" s="3"/>
      <c r="N258" s="3"/>
    </row>
    <row r="259" spans="1:14" ht="12.75">
      <c r="A259" s="3"/>
      <c r="B259" s="2"/>
      <c r="C259" s="2" t="s">
        <v>25</v>
      </c>
      <c r="D259" s="2">
        <v>1</v>
      </c>
      <c r="E259" s="121">
        <f aca="true" t="shared" si="39" ref="E259:F261">L226*H259</f>
        <v>0</v>
      </c>
      <c r="F259" s="121">
        <f t="shared" si="39"/>
        <v>0</v>
      </c>
      <c r="G259" s="121">
        <f aca="true" t="shared" si="40" ref="G259:H261">L226*J259</f>
        <v>0</v>
      </c>
      <c r="H259" s="121">
        <f t="shared" si="40"/>
        <v>0</v>
      </c>
      <c r="I259" s="121">
        <f>L226*L259</f>
        <v>0</v>
      </c>
      <c r="J259" s="121">
        <f>M226*V226</f>
        <v>0</v>
      </c>
      <c r="K259" s="121">
        <f aca="true" t="shared" si="41" ref="K259:L261">L226*W226</f>
        <v>0</v>
      </c>
      <c r="L259" s="121">
        <f t="shared" si="41"/>
        <v>0</v>
      </c>
      <c r="M259" s="3"/>
      <c r="N259" s="3"/>
    </row>
    <row r="260" spans="1:14" ht="12.75">
      <c r="A260" s="3"/>
      <c r="B260" s="2"/>
      <c r="C260" s="2"/>
      <c r="D260" s="2">
        <v>2</v>
      </c>
      <c r="E260" s="121">
        <f t="shared" si="39"/>
        <v>0</v>
      </c>
      <c r="F260" s="121">
        <f t="shared" si="39"/>
        <v>0</v>
      </c>
      <c r="G260" s="121">
        <f t="shared" si="40"/>
        <v>0</v>
      </c>
      <c r="H260" s="121">
        <f t="shared" si="40"/>
        <v>0</v>
      </c>
      <c r="I260" s="121">
        <f>L227*L260</f>
        <v>0</v>
      </c>
      <c r="J260" s="121">
        <f>M227*V227</f>
        <v>0</v>
      </c>
      <c r="K260" s="121">
        <f t="shared" si="41"/>
        <v>0</v>
      </c>
      <c r="L260" s="121">
        <f t="shared" si="41"/>
        <v>0</v>
      </c>
      <c r="M260" s="3"/>
      <c r="N260" s="3"/>
    </row>
    <row r="261" spans="1:14" ht="12.75">
      <c r="A261" s="3"/>
      <c r="B261" s="2"/>
      <c r="C261" s="2"/>
      <c r="D261" s="2">
        <v>3</v>
      </c>
      <c r="E261" s="121">
        <f t="shared" si="39"/>
        <v>0</v>
      </c>
      <c r="F261" s="121">
        <f t="shared" si="39"/>
        <v>0</v>
      </c>
      <c r="G261" s="121">
        <f t="shared" si="40"/>
        <v>0</v>
      </c>
      <c r="H261" s="121">
        <f t="shared" si="40"/>
        <v>0</v>
      </c>
      <c r="I261" s="121">
        <f>L228*L261</f>
        <v>0</v>
      </c>
      <c r="J261" s="121">
        <f>M228*V228</f>
        <v>0</v>
      </c>
      <c r="K261" s="121">
        <f t="shared" si="41"/>
        <v>0</v>
      </c>
      <c r="L261" s="121">
        <f t="shared" si="41"/>
        <v>0</v>
      </c>
      <c r="M261" s="3"/>
      <c r="N261" s="3"/>
    </row>
    <row r="262" spans="1:14" ht="12.75">
      <c r="A262" s="3"/>
      <c r="B262" s="39" t="s">
        <v>4</v>
      </c>
      <c r="C262" s="40"/>
      <c r="D262" s="40"/>
      <c r="E262" s="130">
        <f aca="true" t="shared" si="42" ref="E262:L262">SUM(E239:E261)</f>
        <v>0</v>
      </c>
      <c r="F262" s="130">
        <f t="shared" si="42"/>
        <v>789.9201314635633</v>
      </c>
      <c r="G262" s="130">
        <f t="shared" si="42"/>
        <v>0</v>
      </c>
      <c r="H262" s="130">
        <f t="shared" si="42"/>
        <v>79.76418472311207</v>
      </c>
      <c r="I262" s="130">
        <f t="shared" si="42"/>
        <v>0</v>
      </c>
      <c r="J262" s="130">
        <f t="shared" si="42"/>
        <v>1513.7699425968356</v>
      </c>
      <c r="K262" s="130">
        <f t="shared" si="42"/>
        <v>0</v>
      </c>
      <c r="L262" s="130">
        <f t="shared" si="42"/>
        <v>2367.94695823733</v>
      </c>
      <c r="M262" s="3"/>
      <c r="N262" s="3"/>
    </row>
    <row r="263" spans="1:14" ht="12.75">
      <c r="A263" s="3"/>
      <c r="B263" s="32" t="s">
        <v>64</v>
      </c>
      <c r="C263" s="12" t="s">
        <v>87</v>
      </c>
      <c r="D263" s="42"/>
      <c r="E263" s="133"/>
      <c r="F263" s="8"/>
      <c r="G263" s="133"/>
      <c r="H263" s="8"/>
      <c r="I263" s="133"/>
      <c r="J263" s="8"/>
      <c r="K263" s="133"/>
      <c r="L263" s="8"/>
      <c r="M263" s="3"/>
      <c r="N263" s="3"/>
    </row>
    <row r="264" spans="1:14" ht="12.75">
      <c r="A264" s="3"/>
      <c r="B264" s="13"/>
      <c r="C264" s="2"/>
      <c r="D264" s="2">
        <v>1</v>
      </c>
      <c r="E264" s="146"/>
      <c r="F264" s="147"/>
      <c r="G264" s="146"/>
      <c r="H264" s="9"/>
      <c r="I264" s="146"/>
      <c r="J264" s="9"/>
      <c r="K264" s="146"/>
      <c r="L264" s="9"/>
      <c r="M264" s="3"/>
      <c r="N264" s="3"/>
    </row>
    <row r="265" spans="1:14" ht="12.75">
      <c r="A265" s="3"/>
      <c r="B265" s="13"/>
      <c r="C265" s="2"/>
      <c r="D265" s="2">
        <v>2</v>
      </c>
      <c r="E265" s="146"/>
      <c r="F265" s="147"/>
      <c r="G265" s="146"/>
      <c r="H265" s="9"/>
      <c r="I265" s="146"/>
      <c r="J265" s="9"/>
      <c r="K265" s="146"/>
      <c r="L265" s="9"/>
      <c r="M265" s="3"/>
      <c r="N265" s="3"/>
    </row>
    <row r="266" spans="1:14" ht="12.75">
      <c r="A266" s="3"/>
      <c r="B266" s="14"/>
      <c r="C266" s="67"/>
      <c r="D266" s="67">
        <v>3</v>
      </c>
      <c r="E266" s="146"/>
      <c r="F266" s="147"/>
      <c r="G266" s="146"/>
      <c r="H266" s="9"/>
      <c r="I266" s="146"/>
      <c r="J266" s="9"/>
      <c r="K266" s="146"/>
      <c r="L266" s="9"/>
      <c r="M266" s="3"/>
      <c r="N266" s="3"/>
    </row>
    <row r="267" spans="1:14" ht="12.75">
      <c r="A267" s="3"/>
      <c r="B267" s="3"/>
      <c r="C267" s="3"/>
      <c r="D267" s="3"/>
      <c r="E267" s="24" t="s">
        <v>68</v>
      </c>
      <c r="F267" s="134">
        <f>SUM(E262:F262)</f>
        <v>789.9201314635633</v>
      </c>
      <c r="G267" s="24" t="s">
        <v>72</v>
      </c>
      <c r="H267" s="134">
        <f>SUM(G262:H262)</f>
        <v>79.76418472311207</v>
      </c>
      <c r="I267" s="24" t="s">
        <v>76</v>
      </c>
      <c r="J267" s="134">
        <f>SUM(I262:J262)</f>
        <v>1513.7699425968356</v>
      </c>
      <c r="K267" s="24" t="s">
        <v>81</v>
      </c>
      <c r="L267" s="134">
        <f>SUM(K262:L262)</f>
        <v>2367.94695823733</v>
      </c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12" t="s">
        <v>1</v>
      </c>
      <c r="C271" s="12" t="s">
        <v>16</v>
      </c>
      <c r="D271" s="42"/>
      <c r="E271" s="32" t="s">
        <v>66</v>
      </c>
      <c r="F271" s="32" t="s">
        <v>67</v>
      </c>
      <c r="G271" s="32" t="s">
        <v>70</v>
      </c>
      <c r="H271" s="32" t="s">
        <v>71</v>
      </c>
      <c r="I271" s="32" t="s">
        <v>74</v>
      </c>
      <c r="J271" s="32" t="s">
        <v>75</v>
      </c>
      <c r="K271" s="32" t="s">
        <v>79</v>
      </c>
      <c r="L271" s="32" t="s">
        <v>80</v>
      </c>
      <c r="M271" s="3"/>
      <c r="N271" s="3"/>
    </row>
    <row r="272" spans="1:14" ht="12.75">
      <c r="A272" s="3"/>
      <c r="B272" s="2"/>
      <c r="C272" s="67" t="s">
        <v>1</v>
      </c>
      <c r="D272" s="67" t="s">
        <v>53</v>
      </c>
      <c r="E272" s="14" t="s">
        <v>90</v>
      </c>
      <c r="F272" s="14" t="s">
        <v>90</v>
      </c>
      <c r="G272" s="14" t="s">
        <v>90</v>
      </c>
      <c r="H272" s="14" t="s">
        <v>90</v>
      </c>
      <c r="I272" s="14" t="s">
        <v>90</v>
      </c>
      <c r="J272" s="14" t="s">
        <v>90</v>
      </c>
      <c r="K272" s="14" t="s">
        <v>90</v>
      </c>
      <c r="L272" s="14" t="s">
        <v>90</v>
      </c>
      <c r="M272" s="3"/>
      <c r="N272" s="3"/>
    </row>
    <row r="273" spans="1:14" ht="12.75">
      <c r="A273" s="3"/>
      <c r="B273" s="32" t="s">
        <v>5</v>
      </c>
      <c r="C273" s="12"/>
      <c r="D273" s="42"/>
      <c r="E273" s="119"/>
      <c r="F273" s="119"/>
      <c r="G273" s="119"/>
      <c r="H273" s="119"/>
      <c r="I273" s="119"/>
      <c r="J273" s="119"/>
      <c r="K273" s="119"/>
      <c r="L273" s="119"/>
      <c r="M273" s="3"/>
      <c r="N273" s="3"/>
    </row>
    <row r="274" spans="1:14" ht="12.75">
      <c r="A274" s="3"/>
      <c r="B274" s="13"/>
      <c r="C274" s="2" t="s">
        <v>17</v>
      </c>
      <c r="D274" s="2">
        <v>1</v>
      </c>
      <c r="E274" s="168">
        <v>0.002853030727936767</v>
      </c>
      <c r="F274" s="168">
        <v>0.0006879075341473152</v>
      </c>
      <c r="G274" s="168">
        <v>0.0191089126971891</v>
      </c>
      <c r="H274" s="168">
        <v>0.01304630898952404</v>
      </c>
      <c r="I274" s="168">
        <v>0.038423350734224516</v>
      </c>
      <c r="J274" s="168">
        <v>0.0724207863080689</v>
      </c>
      <c r="K274" s="168">
        <v>0.17630542795586637</v>
      </c>
      <c r="L274" s="168">
        <v>0.04666542750152032</v>
      </c>
      <c r="M274" s="3"/>
      <c r="N274" s="3"/>
    </row>
    <row r="275" spans="1:14" ht="12.75">
      <c r="A275" s="3"/>
      <c r="B275" s="13"/>
      <c r="C275" s="2"/>
      <c r="D275" s="2">
        <v>2</v>
      </c>
      <c r="E275" s="168"/>
      <c r="F275" s="168"/>
      <c r="G275" s="168">
        <v>0</v>
      </c>
      <c r="H275" s="168">
        <v>0</v>
      </c>
      <c r="I275" s="168">
        <v>0</v>
      </c>
      <c r="J275" s="168">
        <v>0</v>
      </c>
      <c r="K275" s="168">
        <v>0</v>
      </c>
      <c r="L275" s="168">
        <v>0</v>
      </c>
      <c r="M275" s="3"/>
      <c r="N275" s="3"/>
    </row>
    <row r="276" spans="1:14" ht="12.75">
      <c r="A276" s="3"/>
      <c r="B276" s="13"/>
      <c r="C276" s="67"/>
      <c r="D276" s="67">
        <v>3</v>
      </c>
      <c r="E276" s="168"/>
      <c r="F276" s="168"/>
      <c r="G276" s="168">
        <v>0</v>
      </c>
      <c r="H276" s="168">
        <v>0</v>
      </c>
      <c r="I276" s="168">
        <v>0</v>
      </c>
      <c r="J276" s="168">
        <v>0</v>
      </c>
      <c r="K276" s="168">
        <v>0</v>
      </c>
      <c r="L276" s="168">
        <v>0</v>
      </c>
      <c r="M276" s="3"/>
      <c r="N276" s="3"/>
    </row>
    <row r="277" spans="1:14" ht="12.75">
      <c r="A277" s="3"/>
      <c r="B277" s="46"/>
      <c r="C277" s="2" t="s">
        <v>18</v>
      </c>
      <c r="D277" s="2">
        <v>1</v>
      </c>
      <c r="E277" s="168">
        <v>0.004811425182582384</v>
      </c>
      <c r="F277" s="168">
        <v>0.00421352160709332</v>
      </c>
      <c r="G277" s="168">
        <v>0.06800988139291034</v>
      </c>
      <c r="H277" s="168">
        <v>0.01867284626691658</v>
      </c>
      <c r="I277" s="168">
        <v>0.028669102495502804</v>
      </c>
      <c r="J277" s="168">
        <v>0.06275125600312903</v>
      </c>
      <c r="K277" s="168">
        <v>0.10814575355153347</v>
      </c>
      <c r="L277" s="168">
        <v>0.06573385943910383</v>
      </c>
      <c r="M277" s="3"/>
      <c r="N277" s="3"/>
    </row>
    <row r="278" spans="1:14" ht="12.75">
      <c r="A278" s="3"/>
      <c r="B278" s="46"/>
      <c r="C278" s="2"/>
      <c r="D278" s="2">
        <v>2</v>
      </c>
      <c r="E278" s="168">
        <v>0.015731163458900226</v>
      </c>
      <c r="F278" s="168">
        <v>0.04440500466895994</v>
      </c>
      <c r="G278" s="168">
        <v>0.00486138159298141</v>
      </c>
      <c r="H278" s="168">
        <v>0</v>
      </c>
      <c r="I278" s="168">
        <v>0.00486138159298141</v>
      </c>
      <c r="J278" s="168">
        <v>0.007501542317100395</v>
      </c>
      <c r="K278" s="168">
        <v>0.002430690796490705</v>
      </c>
      <c r="L278" s="168">
        <v>0.04500925390260237</v>
      </c>
      <c r="M278" s="3"/>
      <c r="N278" s="3"/>
    </row>
    <row r="279" spans="1:14" ht="12.75">
      <c r="A279" s="3"/>
      <c r="B279" s="43"/>
      <c r="C279" s="67"/>
      <c r="D279" s="67">
        <v>3</v>
      </c>
      <c r="E279" s="168">
        <v>0.026165992267806214</v>
      </c>
      <c r="F279" s="168">
        <v>0.08062008935750042</v>
      </c>
      <c r="G279" s="168">
        <v>0.07590260141268727</v>
      </c>
      <c r="H279" s="168">
        <v>0.015321668079196785</v>
      </c>
      <c r="I279" s="168">
        <v>0.0010032064685790017</v>
      </c>
      <c r="J279" s="168">
        <v>0.007660834039598392</v>
      </c>
      <c r="K279" s="168">
        <v>0.08727896276637315</v>
      </c>
      <c r="L279" s="168">
        <v>0</v>
      </c>
      <c r="M279" s="3"/>
      <c r="N279" s="3"/>
    </row>
    <row r="280" spans="1:14" ht="12.75">
      <c r="A280" s="3"/>
      <c r="B280" s="13" t="s">
        <v>7</v>
      </c>
      <c r="C280" s="2"/>
      <c r="D280" s="2">
        <v>1</v>
      </c>
      <c r="E280" s="168"/>
      <c r="F280" s="168"/>
      <c r="G280" s="168"/>
      <c r="H280" s="168"/>
      <c r="I280" s="168"/>
      <c r="J280" s="168"/>
      <c r="K280" s="168"/>
      <c r="L280" s="168"/>
      <c r="M280" s="3"/>
      <c r="N280" s="3"/>
    </row>
    <row r="281" spans="1:14" ht="12.75">
      <c r="A281" s="3"/>
      <c r="B281" s="13"/>
      <c r="C281" s="2"/>
      <c r="D281" s="2">
        <v>2</v>
      </c>
      <c r="E281" s="168"/>
      <c r="F281" s="168"/>
      <c r="G281" s="168"/>
      <c r="H281" s="168"/>
      <c r="I281" s="168"/>
      <c r="J281" s="168"/>
      <c r="K281" s="168"/>
      <c r="L281" s="168"/>
      <c r="M281" s="3"/>
      <c r="N281" s="3"/>
    </row>
    <row r="282" spans="1:14" ht="12.75">
      <c r="A282" s="3"/>
      <c r="B282" s="14"/>
      <c r="C282" s="67"/>
      <c r="D282" s="67">
        <v>3</v>
      </c>
      <c r="E282" s="168"/>
      <c r="F282" s="168"/>
      <c r="G282" s="168"/>
      <c r="H282" s="168"/>
      <c r="I282" s="168"/>
      <c r="J282" s="168"/>
      <c r="K282" s="168"/>
      <c r="L282" s="168"/>
      <c r="M282" s="3"/>
      <c r="N282" s="3"/>
    </row>
    <row r="283" spans="1:14" ht="12.75">
      <c r="A283" s="3"/>
      <c r="B283" s="13" t="s">
        <v>21</v>
      </c>
      <c r="C283" s="2"/>
      <c r="D283" s="46"/>
      <c r="E283" s="168"/>
      <c r="F283" s="168"/>
      <c r="G283" s="168"/>
      <c r="H283" s="168"/>
      <c r="I283" s="168"/>
      <c r="J283" s="168"/>
      <c r="K283" s="168"/>
      <c r="L283" s="168"/>
      <c r="M283" s="3"/>
      <c r="N283" s="3"/>
    </row>
    <row r="284" spans="1:14" ht="12.75">
      <c r="A284" s="3"/>
      <c r="B284" s="13"/>
      <c r="C284" s="2" t="s">
        <v>23</v>
      </c>
      <c r="D284" s="2">
        <v>1</v>
      </c>
      <c r="E284" s="168">
        <v>0.04682704190683237</v>
      </c>
      <c r="F284" s="168">
        <v>0.055315947168175894</v>
      </c>
      <c r="G284" s="168">
        <v>0</v>
      </c>
      <c r="H284" s="168">
        <v>0</v>
      </c>
      <c r="I284" s="168">
        <v>0.0014463943889414662</v>
      </c>
      <c r="J284" s="168">
        <v>0.007529502957198766</v>
      </c>
      <c r="K284" s="168">
        <v>0.00024377433521485385</v>
      </c>
      <c r="L284" s="168">
        <v>0.0015593822964030963</v>
      </c>
      <c r="M284" s="3"/>
      <c r="N284" s="3"/>
    </row>
    <row r="285" spans="1:14" ht="12.75">
      <c r="A285" s="3"/>
      <c r="B285" s="13"/>
      <c r="C285" s="2"/>
      <c r="D285" s="2">
        <v>2</v>
      </c>
      <c r="E285" s="168">
        <v>0.08487372176746401</v>
      </c>
      <c r="F285" s="168">
        <v>1.9751661996802725</v>
      </c>
      <c r="G285" s="168">
        <v>0</v>
      </c>
      <c r="H285" s="168">
        <v>0</v>
      </c>
      <c r="I285" s="168">
        <v>0.08083036952419363</v>
      </c>
      <c r="J285" s="168">
        <v>0.15231956034482033</v>
      </c>
      <c r="K285" s="168">
        <v>0</v>
      </c>
      <c r="L285" s="168">
        <v>0</v>
      </c>
      <c r="M285" s="3"/>
      <c r="N285" s="3"/>
    </row>
    <row r="286" spans="1:14" ht="12.75">
      <c r="A286" s="3"/>
      <c r="B286" s="13"/>
      <c r="C286" s="67"/>
      <c r="D286" s="67">
        <v>3</v>
      </c>
      <c r="E286" s="168">
        <v>0.09161067034075518</v>
      </c>
      <c r="F286" s="168">
        <v>0.37026763273867824</v>
      </c>
      <c r="G286" s="168">
        <v>0</v>
      </c>
      <c r="H286" s="168">
        <v>0</v>
      </c>
      <c r="I286" s="168">
        <v>0.014468400209669243</v>
      </c>
      <c r="J286" s="168">
        <v>0</v>
      </c>
      <c r="K286" s="168">
        <v>0.0005673882435164409</v>
      </c>
      <c r="L286" s="168">
        <v>0.021259557619628472</v>
      </c>
      <c r="M286" s="3"/>
      <c r="N286" s="3"/>
    </row>
    <row r="287" spans="1:14" ht="12.75">
      <c r="A287" s="3"/>
      <c r="B287" s="46"/>
      <c r="C287" s="46" t="s">
        <v>24</v>
      </c>
      <c r="D287" s="2">
        <v>1</v>
      </c>
      <c r="E287" s="168"/>
      <c r="F287" s="168"/>
      <c r="G287" s="168">
        <v>0</v>
      </c>
      <c r="H287" s="168">
        <v>0</v>
      </c>
      <c r="I287" s="168">
        <v>0</v>
      </c>
      <c r="J287" s="168">
        <v>0</v>
      </c>
      <c r="K287" s="168">
        <v>0</v>
      </c>
      <c r="L287" s="168">
        <v>0</v>
      </c>
      <c r="M287" s="3"/>
      <c r="N287" s="3"/>
    </row>
    <row r="288" spans="1:14" ht="12.75">
      <c r="A288" s="3"/>
      <c r="B288" s="46"/>
      <c r="C288" s="46"/>
      <c r="D288" s="2">
        <v>2</v>
      </c>
      <c r="E288" s="168">
        <v>4.410367293133752</v>
      </c>
      <c r="F288" s="168">
        <v>26.803043763760716</v>
      </c>
      <c r="G288" s="168">
        <v>0</v>
      </c>
      <c r="H288" s="168">
        <v>0</v>
      </c>
      <c r="I288" s="168">
        <v>0.7064986386977449</v>
      </c>
      <c r="J288" s="168">
        <v>10.133003721014083</v>
      </c>
      <c r="K288" s="168">
        <v>0.055643947661661815</v>
      </c>
      <c r="L288" s="168">
        <v>0</v>
      </c>
      <c r="M288" s="3"/>
      <c r="N288" s="3"/>
    </row>
    <row r="289" spans="1:14" ht="12.75">
      <c r="A289" s="3"/>
      <c r="B289" s="46"/>
      <c r="C289" s="43"/>
      <c r="D289" s="67">
        <v>3</v>
      </c>
      <c r="E289" s="168">
        <v>1.8019992513280818</v>
      </c>
      <c r="F289" s="168"/>
      <c r="G289" s="168">
        <v>0</v>
      </c>
      <c r="H289" s="168">
        <v>0</v>
      </c>
      <c r="I289" s="168">
        <v>0.09009289027451756</v>
      </c>
      <c r="J289" s="168">
        <v>0</v>
      </c>
      <c r="K289" s="168">
        <v>0</v>
      </c>
      <c r="L289" s="168">
        <v>0</v>
      </c>
      <c r="M289" s="3"/>
      <c r="N289" s="3"/>
    </row>
    <row r="290" spans="1:14" ht="12.75">
      <c r="A290" s="3"/>
      <c r="B290" s="46"/>
      <c r="C290" s="46" t="s">
        <v>6</v>
      </c>
      <c r="D290" s="2">
        <v>1</v>
      </c>
      <c r="E290" s="168">
        <v>0.0029924189577349206</v>
      </c>
      <c r="F290" s="168">
        <v>0.0018364942197993952</v>
      </c>
      <c r="G290" s="168">
        <v>0</v>
      </c>
      <c r="H290" s="168">
        <v>0</v>
      </c>
      <c r="I290" s="168">
        <v>0.005488305293393517</v>
      </c>
      <c r="J290" s="168">
        <v>0.02472235242843086</v>
      </c>
      <c r="K290" s="168">
        <v>0.6813500205170291</v>
      </c>
      <c r="L290" s="168">
        <v>2.7854396149993006</v>
      </c>
      <c r="M290" s="3"/>
      <c r="N290" s="3"/>
    </row>
    <row r="291" spans="1:14" ht="12.75">
      <c r="A291" s="3"/>
      <c r="B291" s="46"/>
      <c r="C291" s="46"/>
      <c r="D291" s="2">
        <v>2</v>
      </c>
      <c r="E291" s="168">
        <v>0.005875303734807145</v>
      </c>
      <c r="F291" s="168">
        <v>0.06208748801325257</v>
      </c>
      <c r="G291" s="168">
        <v>0</v>
      </c>
      <c r="H291" s="168">
        <v>0</v>
      </c>
      <c r="I291" s="168">
        <v>1.3389668220923039</v>
      </c>
      <c r="J291" s="168">
        <v>1.3522933495994345</v>
      </c>
      <c r="K291" s="168">
        <v>0.21026070044513812</v>
      </c>
      <c r="L291" s="168">
        <v>0</v>
      </c>
      <c r="M291" s="3"/>
      <c r="N291" s="3"/>
    </row>
    <row r="292" spans="1:14" ht="12.75">
      <c r="A292" s="3"/>
      <c r="B292" s="46"/>
      <c r="C292" s="43"/>
      <c r="D292" s="67">
        <v>3</v>
      </c>
      <c r="E292" s="168">
        <v>0.006664643984531559</v>
      </c>
      <c r="F292" s="168">
        <v>0.006035103994963774</v>
      </c>
      <c r="G292" s="168">
        <v>0</v>
      </c>
      <c r="H292" s="168">
        <v>0</v>
      </c>
      <c r="I292" s="168">
        <v>1.22196051305536</v>
      </c>
      <c r="J292" s="168">
        <v>0</v>
      </c>
      <c r="K292" s="168">
        <v>0.3040467054505785</v>
      </c>
      <c r="L292" s="168">
        <v>0</v>
      </c>
      <c r="M292" s="3"/>
      <c r="N292" s="3"/>
    </row>
    <row r="293" spans="1:14" ht="12.75">
      <c r="A293" s="3"/>
      <c r="B293" s="46"/>
      <c r="C293" s="46" t="s">
        <v>25</v>
      </c>
      <c r="D293" s="2">
        <v>1</v>
      </c>
      <c r="E293" s="121"/>
      <c r="F293" s="121"/>
      <c r="G293" s="121"/>
      <c r="H293" s="121"/>
      <c r="I293" s="121"/>
      <c r="J293" s="121"/>
      <c r="K293" s="121"/>
      <c r="L293" s="121"/>
      <c r="M293" s="3"/>
      <c r="N293" s="3"/>
    </row>
    <row r="294" spans="1:14" ht="12.75">
      <c r="A294" s="3"/>
      <c r="B294" s="46"/>
      <c r="C294" s="46"/>
      <c r="D294" s="2">
        <v>2</v>
      </c>
      <c r="E294" s="121"/>
      <c r="F294" s="121"/>
      <c r="G294" s="121"/>
      <c r="H294" s="121"/>
      <c r="I294" s="121"/>
      <c r="J294" s="121"/>
      <c r="K294" s="121"/>
      <c r="L294" s="121"/>
      <c r="M294" s="3"/>
      <c r="N294" s="3"/>
    </row>
    <row r="295" spans="1:14" ht="12.75">
      <c r="A295" s="3"/>
      <c r="B295" s="43"/>
      <c r="C295" s="43"/>
      <c r="D295" s="67">
        <v>3</v>
      </c>
      <c r="E295" s="131"/>
      <c r="F295" s="131"/>
      <c r="G295" s="131"/>
      <c r="H295" s="131"/>
      <c r="I295" s="131"/>
      <c r="J295" s="131"/>
      <c r="K295" s="131"/>
      <c r="L295" s="131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</sheetData>
  <printOptions/>
  <pageMargins left="0.75" right="0.75" top="1" bottom="1" header="0.5" footer="0.5"/>
  <pageSetup fitToHeight="1" fitToWidth="1" horizontalDpi="600" verticalDpi="600" orientation="portrait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Pacific Cod Models - PRELIMINARY</dc:title>
  <dc:subject/>
  <dc:creator>NMFS</dc:creator>
  <cp:keywords/>
  <dc:description/>
  <cp:lastModifiedBy>NOAA Fisheries</cp:lastModifiedBy>
  <cp:lastPrinted>2000-08-19T17:45:40Z</cp:lastPrinted>
  <dcterms:created xsi:type="dcterms:W3CDTF">1999-11-04T18:10:27Z</dcterms:created>
  <dcterms:modified xsi:type="dcterms:W3CDTF">2000-08-21T19:23:01Z</dcterms:modified>
  <cp:category/>
  <cp:version/>
  <cp:contentType/>
  <cp:contentStatus/>
</cp:coreProperties>
</file>