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9090" activeTab="0"/>
  </bookViews>
  <sheets>
    <sheet name="Data" sheetId="1" r:id="rId1"/>
    <sheet name="Notes" sheetId="2" r:id="rId2"/>
    <sheet name="Sheet1" sheetId="3" r:id="rId3"/>
    <sheet name="08s1036" sheetId="4" r:id="rId4"/>
    <sheet name="2004" sheetId="5" r:id="rId5"/>
    <sheet name="2003" sheetId="6" r:id="rId6"/>
  </sheets>
  <definedNames>
    <definedName name="_xlnm.Print_Area" localSheetId="3">'08s1036'!$A$1:$I$102</definedName>
  </definedNames>
  <calcPr fullCalcOnLoad="1"/>
</workbook>
</file>

<file path=xl/sharedStrings.xml><?xml version="1.0" encoding="utf-8"?>
<sst xmlns="http://schemas.openxmlformats.org/spreadsheetml/2006/main" count="746" uniqueCount="273">
  <si>
    <t>&lt;begtab;tbspec1&gt;&lt;setnc;7&gt;</t>
  </si>
  <si>
    <t>than $1,250, exports less than $2,500, and intransit shipments]</t>
  </si>
  <si>
    <t>&lt;nr&gt;than $1,250, exports less than $2,500, and intransit shipments\]</t>
  </si>
  <si>
    <t>$del</t>
  </si>
  <si>
    <t>Port</t>
  </si>
  <si>
    <t>Mode</t>
  </si>
  <si>
    <t>Rank</t>
  </si>
  <si>
    <t>Total trade</t>
  </si>
  <si>
    <t>Exports</t>
  </si>
  <si>
    <t>Exports as a</t>
  </si>
  <si>
    <t>ADD</t>
  </si>
  <si>
    <t>Imports</t>
  </si>
  <si>
    <t>percent of total</t>
  </si>
  <si>
    <t>Port of Los Angeles, CA</t>
  </si>
  <si>
    <t>Water</t>
  </si>
  <si>
    <t>JFK International Airport, NY</t>
  </si>
  <si>
    <t>Air</t>
  </si>
  <si>
    <t>Port of Detroit, MI</t>
  </si>
  <si>
    <t>Land</t>
  </si>
  <si>
    <t>Port of New York and New Jersey</t>
  </si>
  <si>
    <t>Port of Long Beach, CA</t>
  </si>
  <si>
    <t>Port of Laredo, TX</t>
  </si>
  <si>
    <t>Los Angeles International Airport, CA</t>
  </si>
  <si>
    <t>Port Huron, MI</t>
  </si>
  <si>
    <t>Port of Buffalo-Niagara Falls, NY</t>
  </si>
  <si>
    <t>Chicago, IL</t>
  </si>
  <si>
    <t>Port of Houston, TX</t>
  </si>
  <si>
    <t>San Francisco International Airport, CA</t>
  </si>
  <si>
    <t>Port of Charleston, SC</t>
  </si>
  <si>
    <t>Port of El Paso, TX</t>
  </si>
  <si>
    <t>Port of Norfolk Harbor, VA</t>
  </si>
  <si>
    <t>New Orleans, LA</t>
  </si>
  <si>
    <t>Port of Tacoma, WA</t>
  </si>
  <si>
    <t>Port of Baltimore, MD</t>
  </si>
  <si>
    <t>Port of Oakland, CA</t>
  </si>
  <si>
    <t>Dallas-Fort Worth, TX</t>
  </si>
  <si>
    <t>Port of Seattle, WA</t>
  </si>
  <si>
    <t>Miami International Airport, FL</t>
  </si>
  <si>
    <t>Anchorage, AK</t>
  </si>
  <si>
    <t>Port of Savannah, GA</t>
  </si>
  <si>
    <t>Port of Otay Mesa Station, CA</t>
  </si>
  <si>
    <t>Port of New Orleans, LA</t>
  </si>
  <si>
    <t>Cleveland, OH</t>
  </si>
  <si>
    <t>Atlanta, GA</t>
  </si>
  <si>
    <t>Port of Miami, FL</t>
  </si>
  <si>
    <t>Port of Champlain-Rouses Point, NY</t>
  </si>
  <si>
    <t>Port of Hidalgo, TX</t>
  </si>
  <si>
    <t>Newark, NJ</t>
  </si>
  <si>
    <t>San Juan International Airport, PR</t>
  </si>
  <si>
    <t>Port of Blaine, WA</t>
  </si>
  <si>
    <t>Port of Portland, OR</t>
  </si>
  <si>
    <t>Port of Jacksonville, FL</t>
  </si>
  <si>
    <t>Port Everglades, FL</t>
  </si>
  <si>
    <t>Port of Nogales, AZ</t>
  </si>
  <si>
    <t>Port of Philadelphia, PA</t>
  </si>
  <si>
    <t>Port of Morgan City, LA</t>
  </si>
  <si>
    <t>Port of Brownsville, TX</t>
  </si>
  <si>
    <t>Port of Alexandria Bay, NY</t>
  </si>
  <si>
    <t>Port of Beaumont, TX</t>
  </si>
  <si>
    <t>Port of Pembina, ND</t>
  </si>
  <si>
    <t>Boston Logan Airport, MA</t>
  </si>
  <si>
    <t>Port of Calexico-East, CA</t>
  </si>
  <si>
    <t>Philadelphia International Airport, PA</t>
  </si>
  <si>
    <t>Port of Sweetgrass, MT</t>
  </si>
  <si>
    <t>Seattle-Tacoma International Airport, WA</t>
  </si>
  <si>
    <t>&lt;nr&gt;  Rank</t>
  </si>
  <si>
    <t>&lt;nr&gt;  Total trade</t>
  </si>
  <si>
    <t>&lt;nr&gt;  Exports</t>
  </si>
  <si>
    <t>&lt;nr&gt;  Imports</t>
  </si>
  <si>
    <t>(X)</t>
  </si>
  <si>
    <t xml:space="preserve">  Total U.S. merchandise trade</t>
  </si>
  <si>
    <t xml:space="preserve">    Top 50 gateways</t>
  </si>
  <si>
    <t xml:space="preserve">     As a percent of total</t>
  </si>
  <si>
    <t>Source: U.S. Bureau of Transportation Statistics, America's Freight Transportation Gateways, 2004</t>
  </si>
  <si>
    <t>See Internet site \&lt;http://www.bts.gov/publications/americas_freight_transportation_gateways/&gt;</t>
  </si>
  <si>
    <t>X Not applicable.</t>
  </si>
  <si>
    <t>|</t>
  </si>
  <si>
    <t>$del          Port</t>
  </si>
  <si>
    <t>&lt;nr&gt;&lt;med&gt;For the top 50 gateways ranked by value of shipments. Excludes imports of less</t>
  </si>
  <si>
    <t>For the top 50 gateways ranked by value of shipments. Excludes imports of less</t>
  </si>
  <si>
    <t>[In billions of dollars, except as indicated (1,983 represents $1,983,000,000,000)</t>
  </si>
  <si>
    <t>&lt;nr&gt;  Mode&lt;l&gt;</t>
  </si>
  <si>
    <t>- Represents or rounds to zero.</t>
  </si>
  <si>
    <t xml:space="preserve">  &lt;chgrow;bold&gt;Total U.S. merchandise trade</t>
  </si>
  <si>
    <t>&lt;nr&gt;&lt;setstyle;-3;2;jstyle;left&gt;</t>
  </si>
  <si>
    <t>Port of Corpus Christi, TX</t>
  </si>
  <si>
    <t>INTERNET LINK</t>
  </si>
  <si>
    <t>http://www.bts.gov</t>
  </si>
  <si>
    <t>SYMBOLS</t>
  </si>
  <si>
    <t>QUESTIONS?? CALL ROSEMARY CLARK 301-763-1171</t>
  </si>
  <si>
    <t>Contact: Long Nguyen</t>
  </si>
  <si>
    <t>Phone: 202-366-6663</t>
  </si>
  <si>
    <t>(NA)</t>
  </si>
  <si>
    <t>Source: U.S. Bureau of Transportation Statistics,</t>
  </si>
  <si>
    <t>National Transportation Statistics, annual. See Internet site</t>
  </si>
  <si>
    <t>&lt;http://www.bts.gov/publications/national_transportation_statistics/&gt;</t>
  </si>
  <si>
    <t>[tbf]Source: U.S. Bureau of Transportation Statistics,</t>
  </si>
  <si>
    <t>&lt;mdit&gt;National Transportation Statistics, &lt;med&gt;annual. See Internet site</t>
  </si>
  <si>
    <t>&lt;nr&gt;&lt;endtab&gt;</t>
  </si>
  <si>
    <t>&lt;nr&gt;  Exports as&lt;r&gt;a percent&lt;r&gt;of total</t>
  </si>
  <si>
    <t>Port of Los Angeles, California</t>
  </si>
  <si>
    <t>Port of Long Beach, California</t>
  </si>
  <si>
    <t>Los Angeles International Airport, California</t>
  </si>
  <si>
    <t>San Francisco International Airport, California</t>
  </si>
  <si>
    <t>Port of Oakland, California</t>
  </si>
  <si>
    <t>Port of Otay Mesa Station, California</t>
  </si>
  <si>
    <t>Port of Calexico-East, California</t>
  </si>
  <si>
    <t>JFK International Airport, New York</t>
  </si>
  <si>
    <t>Port of Buffalo-Niagara Falls, New York</t>
  </si>
  <si>
    <t>Port of Alexandria Bay, New York</t>
  </si>
  <si>
    <t>Port of Brownsville-Cameron, Texas</t>
  </si>
  <si>
    <t>Texas City, Texas</t>
  </si>
  <si>
    <t>Port of Laredo, Texas</t>
  </si>
  <si>
    <t>Port of Houston, Texas</t>
  </si>
  <si>
    <t>Port of El Paso, Texas</t>
  </si>
  <si>
    <t>Dallas-Fort Worth, Texas</t>
  </si>
  <si>
    <t>Port of Beaumont, Texas</t>
  </si>
  <si>
    <t>Port of Hidalgo, Texas</t>
  </si>
  <si>
    <t>Port of Corpus Christi, Texas</t>
  </si>
  <si>
    <t>Port of Seattle, Washington</t>
  </si>
  <si>
    <t>Port of Tacoma, Washington</t>
  </si>
  <si>
    <t>Port of Blaine, Washington</t>
  </si>
  <si>
    <t>Port of Jacksonville, Florida</t>
  </si>
  <si>
    <t>Port of Port Everglades, Florida</t>
  </si>
  <si>
    <t>Miami International Airport, Florida</t>
  </si>
  <si>
    <t>Port of Miami, Florida</t>
  </si>
  <si>
    <t>Port of Philadelphia, Pennsylvania</t>
  </si>
  <si>
    <t>Philadelphia International Airport, Pennsylvania</t>
  </si>
  <si>
    <t>Port of Nogales, Arizona</t>
  </si>
  <si>
    <t>Boston Logan Airport, Massachsetts</t>
  </si>
  <si>
    <t>Port of Detroit, Michigan</t>
  </si>
  <si>
    <t>Port of Huron, Michigan</t>
  </si>
  <si>
    <t>Port of New York, New York and New Jersey</t>
  </si>
  <si>
    <t>Chicago, Illinois</t>
  </si>
  <si>
    <t>Port of Charleston, South Carolina</t>
  </si>
  <si>
    <t>Port of Norfolk Harbor, Virginia</t>
  </si>
  <si>
    <t>Port of Baltimore, Maryland</t>
  </si>
  <si>
    <t>New Orleans, Louisiana</t>
  </si>
  <si>
    <t>Port of Savannah, Georgia</t>
  </si>
  <si>
    <t>Anchorage, Alaska</t>
  </si>
  <si>
    <t>Atlanta, Georgia</t>
  </si>
  <si>
    <t>Cleveland, Ohio</t>
  </si>
  <si>
    <t>Port of New Orleans, Louisiana</t>
  </si>
  <si>
    <t>Port of Champlain-Rouses Point, New York</t>
  </si>
  <si>
    <t>Newark, New Jersey</t>
  </si>
  <si>
    <t>Port of Morgan City, Louisiana</t>
  </si>
  <si>
    <t>Port of Portland, Oregon</t>
  </si>
  <si>
    <t>San Juan International Airport, Puerto Rico</t>
  </si>
  <si>
    <t>Port of Pembina, North Dakota</t>
  </si>
  <si>
    <t>Port of Sweetgrass, Montana</t>
  </si>
  <si>
    <t>&lt;nr&gt;&lt;setwid;3;2p&gt;</t>
  </si>
  <si>
    <t>&lt;nr&gt;&lt;setwid;4;3p&gt;</t>
  </si>
  <si>
    <r>
      <t>[</t>
    </r>
    <r>
      <rPr>
        <b/>
        <sz val="12"/>
        <rFont val="Courier New"/>
        <family val="3"/>
      </rPr>
      <t>In billions of dollars, except as indicated (2,286 represents $2,286,000,000,000).</t>
    </r>
  </si>
  <si>
    <t>(Z)</t>
  </si>
  <si>
    <t>X Not applicable. Z Less than $500,000.</t>
  </si>
  <si>
    <t>U.S. Freight Gateways: 2004</t>
  </si>
  <si>
    <t>U.S. Freight Gateways: 2003</t>
  </si>
  <si>
    <t>PLEASE PROVIDE 2005 DATA--THANKS</t>
  </si>
  <si>
    <t>TABLE 1-47 IN NAT'L TRANS STATS</t>
  </si>
  <si>
    <t>Port of South Louisiana, LA</t>
  </si>
  <si>
    <t>Port of New York, NY and NJ</t>
  </si>
  <si>
    <t>Port of Huron, MI</t>
  </si>
  <si>
    <t>Port of Champlain-Rouses Pt., NY</t>
  </si>
  <si>
    <t>Port of Port Everglades, FL</t>
  </si>
  <si>
    <t>Port of Brownsville-Cameron, TX</t>
  </si>
  <si>
    <t>Port of Texas City, TX</t>
  </si>
  <si>
    <t>$del top 50</t>
  </si>
  <si>
    <t>Source: U.S. Department of Transportation, Bureau of Transportation Statistics,</t>
  </si>
  <si>
    <t xml:space="preserve">X Not applicable. </t>
  </si>
  <si>
    <t>[tbf]X Not applicable.</t>
  </si>
  <si>
    <t>&lt;lp;6q&gt;Port of Laredo, TX</t>
  </si>
  <si>
    <t>&lt;lp;6q&gt;Port of Huron, MI</t>
  </si>
  <si>
    <t>&lt;lp;6q&gt;Port of Baltimore, MD</t>
  </si>
  <si>
    <t>&lt;lp;6q&gt;Port of Savannah, GA</t>
  </si>
  <si>
    <t>&lt;lp;6q&gt;Port of Otay Mesa Station, CA</t>
  </si>
  <si>
    <t>&lt;lp;6q&gt;Port of Philadelphia, PA</t>
  </si>
  <si>
    <t>&lt;lp;6q&gt;Port of Blaine, WA</t>
  </si>
  <si>
    <t>&lt;lp;6q&gt;Port of Nogales, AZ</t>
  </si>
  <si>
    <t>&lt;lp;5q&gt;Port of Brownsville-Cameron, TX</t>
  </si>
  <si>
    <t>$proc$compose autorecur acsd statab08 p0665 $proc$</t>
  </si>
  <si>
    <t>[45page]&lt;pn;4;665&gt;&lt;px;;2&gt;Transportation&lt;pa&gt;</t>
  </si>
  <si>
    <r>
      <t>[</t>
    </r>
    <r>
      <rPr>
        <b/>
        <sz val="12"/>
        <rFont val="Courier New"/>
        <family val="3"/>
      </rPr>
      <t>In billions of dollars, except as indicated (2,421.7 represents $2,421,700,000,000).</t>
    </r>
  </si>
  <si>
    <t>&lt;nr&gt;\[&lt;bold&gt;In billions of dollars, except as indicated (2,421.7 represents $2,421,700,000,000).</t>
  </si>
  <si>
    <t>$del 07s1043</t>
  </si>
  <si>
    <t>$del  07s1043</t>
  </si>
  <si>
    <t>$del sum</t>
  </si>
  <si>
    <t>&lt;Tr;;0&gt;&lt;med&gt;Table 1036. &lt;bold&gt;U.S. Freight Gateways--Value of Shipments: 2005&lt;l&gt;&lt;lp;6q&gt;&lt;sz;6q&gt;&lt;ff;0&gt;&lt;tq;1&gt;&lt;med&gt;</t>
  </si>
  <si>
    <t>&lt;nr&gt;setrul;col;2;0.3q&gt;</t>
  </si>
  <si>
    <t>&lt;nr&gt;&lt;setwid;2;2.4p&gt;</t>
  </si>
  <si>
    <t>&lt;nr&gt;&lt;setwid;1;11p&gt;</t>
  </si>
  <si>
    <t>\&lt;http://www.bts.gov/publications/national_transportation_statistics/\&gt;.</t>
  </si>
  <si>
    <r>
      <t>Table 1036.</t>
    </r>
    <r>
      <rPr>
        <b/>
        <sz val="12"/>
        <rFont val="Courier New"/>
        <family val="3"/>
      </rPr>
      <t xml:space="preserve"> U.S. Freight Gateways--Value of Shipments: 2005</t>
    </r>
  </si>
  <si>
    <t>If you have any questions, please call Ian O'Brien at (301)763-7057</t>
  </si>
  <si>
    <t>(Ranked by value of shipments in billions of dollars)</t>
  </si>
  <si>
    <r>
      <t>Gateway</t>
    </r>
    <r>
      <rPr>
        <b/>
        <vertAlign val="superscript"/>
        <sz val="10"/>
        <rFont val="Futura Md BT"/>
        <family val="0"/>
      </rPr>
      <t>1</t>
    </r>
  </si>
  <si>
    <r>
      <t>Mode</t>
    </r>
    <r>
      <rPr>
        <b/>
        <vertAlign val="superscript"/>
        <sz val="10"/>
        <rFont val="Futura Md BT"/>
        <family val="0"/>
      </rPr>
      <t>2</t>
    </r>
  </si>
  <si>
    <t>Total</t>
  </si>
  <si>
    <t>Los Angeles, CA</t>
  </si>
  <si>
    <t>New York, NY and NJ</t>
  </si>
  <si>
    <t xml:space="preserve">John F. Kennedy International, NY </t>
  </si>
  <si>
    <t>Detroit, MI</t>
  </si>
  <si>
    <t>Long Beach, CA</t>
  </si>
  <si>
    <t>Laredo, TX</t>
  </si>
  <si>
    <t>Houston, TX</t>
  </si>
  <si>
    <t xml:space="preserve">Los Angeles International, CA </t>
  </si>
  <si>
    <t xml:space="preserve">Chicago O'Hare International, IL </t>
  </si>
  <si>
    <t>Buffalo-Niagara Falls, NY</t>
  </si>
  <si>
    <t xml:space="preserve">San Francisco International, CA </t>
  </si>
  <si>
    <t>Charleston, SC</t>
  </si>
  <si>
    <t>El Paso, TX</t>
  </si>
  <si>
    <t xml:space="preserve">Ted Stevens Anchorage International, AK </t>
  </si>
  <si>
    <t>Norfolk, VA</t>
  </si>
  <si>
    <t xml:space="preserve">Dallas-Fort Worth International, TX </t>
  </si>
  <si>
    <t>Savannah, GA</t>
  </si>
  <si>
    <t>Baltimore, MD</t>
  </si>
  <si>
    <t>Seattle, WA</t>
  </si>
  <si>
    <t xml:space="preserve">Louis Armstrong New Orleans International, LA </t>
  </si>
  <si>
    <t>Oakland, CA</t>
  </si>
  <si>
    <t xml:space="preserve">Hartsfield-Jackson Atlanta International, GA </t>
  </si>
  <si>
    <t>Tacoma, WA</t>
  </si>
  <si>
    <t xml:space="preserve">Miami International, FL </t>
  </si>
  <si>
    <t>Otay Mesa Station, CA</t>
  </si>
  <si>
    <t xml:space="preserve">Cleveland-Hopkins International, OH </t>
  </si>
  <si>
    <t>Morgan City, LA</t>
  </si>
  <si>
    <t>Beaumont, TX</t>
  </si>
  <si>
    <t>Jacksonville, FL</t>
  </si>
  <si>
    <t>Philadelphia, PA</t>
  </si>
  <si>
    <t>Miami, FL</t>
  </si>
  <si>
    <t>Hidalgo, TX</t>
  </si>
  <si>
    <t>Champlain-Rouses Point, NY</t>
  </si>
  <si>
    <t>Corpus Christie, TX</t>
  </si>
  <si>
    <t>Nogales, AZ</t>
  </si>
  <si>
    <t>Blaine, WA</t>
  </si>
  <si>
    <t>Pembina, ND</t>
  </si>
  <si>
    <t>Newark Liberty International, NJ</t>
  </si>
  <si>
    <t xml:space="preserve">Dulles International, DC </t>
  </si>
  <si>
    <t>Portland, OR</t>
  </si>
  <si>
    <t>Texas City, TX</t>
  </si>
  <si>
    <t xml:space="preserve">General Edward Lawrence Logan International, MA </t>
  </si>
  <si>
    <t xml:space="preserve">Luis Munoz Marin International, PR </t>
  </si>
  <si>
    <t xml:space="preserve">Brownsville , TX </t>
  </si>
  <si>
    <t>Sweetgrass, MT</t>
  </si>
  <si>
    <t>Alexandria Bay, NY</t>
  </si>
  <si>
    <t>Portal, ND</t>
  </si>
  <si>
    <t>Total top 50 gateways</t>
  </si>
  <si>
    <t>NA</t>
  </si>
  <si>
    <r>
      <t>1</t>
    </r>
    <r>
      <rPr>
        <sz val="9"/>
        <rFont val="Futura Md BT"/>
        <family val="0"/>
      </rPr>
      <t>Gateway means any port, airport, or border crossing that provides access for the import or export of goods.</t>
    </r>
  </si>
  <si>
    <r>
      <t>2</t>
    </r>
    <r>
      <rPr>
        <sz val="9"/>
        <rFont val="Futura Md BT"/>
        <family val="0"/>
      </rPr>
      <t>Water data are preliminary.</t>
    </r>
  </si>
  <si>
    <r>
      <t>KEY</t>
    </r>
    <r>
      <rPr>
        <sz val="9"/>
        <rFont val="Futura Md BT"/>
        <family val="0"/>
      </rPr>
      <t>: NA = not applicable.</t>
    </r>
  </si>
  <si>
    <r>
      <t>NOTES:</t>
    </r>
    <r>
      <rPr>
        <sz val="9"/>
        <rFont val="Futura Md BT"/>
        <family val="0"/>
      </rPr>
      <t xml:space="preserve"> </t>
    </r>
    <r>
      <rPr>
        <b/>
        <sz val="9"/>
        <rFont val="Futura Md BT"/>
        <family val="0"/>
      </rPr>
      <t>All data</t>
    </r>
    <r>
      <rPr>
        <sz val="9"/>
        <rFont val="Futura Md BT"/>
        <family val="0"/>
      </rPr>
      <t xml:space="preserve">: Trade levels reflect the mode of transportation as a shipment enters or exits at a border port. Flows through individual ports are based on reported data collected from U.S. trade documents. Trade does not include low-value shipments.  (In general, these are imports valued at less than $1,250 and exports that are valued at less than $2,500).  </t>
    </r>
    <r>
      <rPr>
        <b/>
        <sz val="9"/>
        <rFont val="Futura Md BT"/>
        <family val="0"/>
      </rPr>
      <t>Air:</t>
    </r>
    <r>
      <rPr>
        <sz val="9"/>
        <rFont val="Futura Md BT"/>
        <family val="0"/>
      </rPr>
      <t xml:space="preserve"> Data for all air gateways include a low level (generally less than 2%-3% of the total value) of small user-fee airports located in the same region.  Air gateways not identified by airport name (e.g., Chicago, IL, and others) include major airport(s) in that geographic area in addition to small regional airports. In addition, due to Bureau of Census confidentiality regulations, data for courier operations are included in the airport totals for JFK International Airport, New Orleans, Los Angeles, Cleveland, Chicago, Miami, and Anchorage.  </t>
    </r>
  </si>
  <si>
    <t>SOURCES:</t>
  </si>
  <si>
    <r>
      <t>Air</t>
    </r>
    <r>
      <rPr>
        <sz val="9"/>
        <rFont val="Futura Md BT"/>
        <family val="0"/>
      </rPr>
      <t>: U.S. Department of Commerce, U.S. Census Bureau, Foreign Trade Division, special tabulation, Mar. 25, 2008.</t>
    </r>
  </si>
  <si>
    <r>
      <t>Water</t>
    </r>
    <r>
      <rPr>
        <sz val="9"/>
        <rFont val="Futura Md BT"/>
        <family val="0"/>
      </rPr>
      <t>: U.S. Army Corps of Engineers, Navigation Data Center, special tabulation, Mar. 25, 2008.</t>
    </r>
  </si>
  <si>
    <r>
      <t>Land</t>
    </r>
    <r>
      <rPr>
        <sz val="9"/>
        <rFont val="Futura Md BT"/>
        <family val="0"/>
      </rPr>
      <t>: U.S. Department of Transportation, Research and Innovative Technology Administration, Bureau of Transportation Statistics, Transborder Freight Data, Mar. 25, 2008.</t>
    </r>
  </si>
  <si>
    <t>Top 50 U.S. Foreign Trade Freight Gateways: 2006</t>
  </si>
  <si>
    <t>Port of Newark Liberty International, NJ</t>
  </si>
  <si>
    <t>Port of Dulles Interational, DC</t>
  </si>
  <si>
    <t>Port of General Edward Lawrence Logan International, MA</t>
  </si>
  <si>
    <t>Port of Luis Munoz Marin International, PR</t>
  </si>
  <si>
    <t>Port of Portal, ND</t>
  </si>
  <si>
    <r>
      <t>Table 1028.</t>
    </r>
    <r>
      <rPr>
        <b/>
        <sz val="12"/>
        <rFont val="Courier New"/>
        <family val="3"/>
      </rPr>
      <t xml:space="preserve"> U.S. Freight Gateways--Value of Shipments: 2006</t>
    </r>
  </si>
  <si>
    <r>
      <t>[</t>
    </r>
    <r>
      <rPr>
        <b/>
        <sz val="12"/>
        <rFont val="Courier New"/>
        <family val="3"/>
      </rPr>
      <t>In billions of dollars, except as indicated (2,892.3 represents $2,892,300,000,000).</t>
    </r>
  </si>
  <si>
    <t>Back to Data</t>
  </si>
  <si>
    <t>HEADNOTE</t>
  </si>
  <si>
    <t>National Transportation Statistics, annual.</t>
  </si>
  <si>
    <t>For more information:</t>
  </si>
  <si>
    <t>http://www.bts.gov/publications/national_transportation_statistics/</t>
  </si>
  <si>
    <t>See Notes</t>
  </si>
  <si>
    <t xml:space="preserve">National Transportation Statistics, annual.  </t>
  </si>
  <si>
    <t>Exports as a percent of total</t>
  </si>
  <si>
    <t>Total trade (billion dollars)</t>
  </si>
  <si>
    <t>Exports (billion dollars)</t>
  </si>
  <si>
    <t>Imports (billion dollars)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</si>
</sst>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0.000%"/>
    <numFmt numFmtId="168" formatCode="0.0%"/>
    <numFmt numFmtId="169" formatCode="#,##0.000000000"/>
    <numFmt numFmtId="170" formatCode="#,##0.0000000000"/>
    <numFmt numFmtId="171" formatCode="#,##0.00000000000"/>
    <numFmt numFmtId="172" formatCode="#,##0.00000000"/>
    <numFmt numFmtId="173" formatCode="#,##0.0000000"/>
    <numFmt numFmtId="174" formatCode="#,##0.000000"/>
    <numFmt numFmtId="175" formatCode="_(* #,##0.0_);_(* \(#,##0.0\);_(* &quot;-&quot;??_);_(@_)"/>
    <numFmt numFmtId="176" formatCode="_(* #,##0.000_);_(* \(#,##0.000\);_(* &quot;-&quot;??_);_(@_)"/>
    <numFmt numFmtId="177" formatCode="_(* #,##0.0000_);_(* \(#,##0.0000\);_(* &quot;-&quot;??_);_(@_)"/>
    <numFmt numFmtId="178" formatCode="_(* #,##0.00000_);_(* \(#,##0.00000\);_(* &quot;-&quot;??_);_(@_)"/>
    <numFmt numFmtId="179" formatCode="_(* #,##0.000000_);_(* \(#,##0.000000\);_(* &quot;-&quot;??_);_(@_)"/>
    <numFmt numFmtId="180" formatCode="#,##0.000"/>
  </numFmts>
  <fonts count="18">
    <font>
      <sz val="12"/>
      <name val="Courier New"/>
      <family val="0"/>
    </font>
    <font>
      <b/>
      <sz val="10"/>
      <name val="Arial"/>
      <family val="0"/>
    </font>
    <font>
      <i/>
      <sz val="10"/>
      <name val="Arial"/>
      <family val="0"/>
    </font>
    <font>
      <b/>
      <i/>
      <sz val="10"/>
      <name val="Arial"/>
      <family val="0"/>
    </font>
    <font>
      <b/>
      <sz val="12"/>
      <name val="Courier New"/>
      <family val="3"/>
    </font>
    <font>
      <u val="single"/>
      <sz val="10.45"/>
      <color indexed="12"/>
      <name val="Courier New"/>
      <family val="0"/>
    </font>
    <font>
      <sz val="12"/>
      <color indexed="12"/>
      <name val="Courier New"/>
      <family val="3"/>
    </font>
    <font>
      <u val="single"/>
      <sz val="7.2"/>
      <color indexed="36"/>
      <name val="Courier New"/>
      <family val="0"/>
    </font>
    <font>
      <sz val="10"/>
      <name val="Arial"/>
      <family val="0"/>
    </font>
    <font>
      <sz val="12"/>
      <color indexed="8"/>
      <name val="Courier New"/>
      <family val="3"/>
    </font>
    <font>
      <b/>
      <sz val="12"/>
      <color indexed="8"/>
      <name val="Courier New"/>
      <family val="3"/>
    </font>
    <font>
      <b/>
      <sz val="12"/>
      <name val="Futura Md BT"/>
      <family val="0"/>
    </font>
    <font>
      <b/>
      <sz val="10"/>
      <name val="Futura Md BT"/>
      <family val="0"/>
    </font>
    <font>
      <b/>
      <vertAlign val="superscript"/>
      <sz val="10"/>
      <name val="Futura Md BT"/>
      <family val="0"/>
    </font>
    <font>
      <sz val="10"/>
      <name val="Futura Md BT"/>
      <family val="0"/>
    </font>
    <font>
      <vertAlign val="superscript"/>
      <sz val="9"/>
      <name val="Futura Md BT"/>
      <family val="0"/>
    </font>
    <font>
      <sz val="9"/>
      <name val="Futura Md BT"/>
      <family val="0"/>
    </font>
    <font>
      <b/>
      <sz val="9"/>
      <name val="Futura Md BT"/>
      <family val="0"/>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s>
  <cellStyleXfs count="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8" fillId="0" borderId="0" applyFon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8" fillId="0" borderId="0">
      <alignment/>
      <protection/>
    </xf>
  </cellStyleXfs>
  <cellXfs count="161">
    <xf numFmtId="0" fontId="0" fillId="0" borderId="0" xfId="0" applyAlignment="1">
      <alignment/>
    </xf>
    <xf numFmtId="0" fontId="0" fillId="0" borderId="0" xfId="0" applyNumberFormat="1" applyFont="1" applyAlignment="1">
      <alignment/>
    </xf>
    <xf numFmtId="164" fontId="0" fillId="0" borderId="0" xfId="0" applyNumberFormat="1" applyAlignment="1">
      <alignment/>
    </xf>
    <xf numFmtId="0" fontId="0" fillId="0" borderId="0" xfId="0" applyNumberFormat="1" applyAlignment="1">
      <alignment/>
    </xf>
    <xf numFmtId="3" fontId="0" fillId="0" borderId="0" xfId="0" applyNumberFormat="1" applyAlignment="1">
      <alignment/>
    </xf>
    <xf numFmtId="165" fontId="0" fillId="0" borderId="0" xfId="0" applyNumberFormat="1" applyAlignment="1">
      <alignment/>
    </xf>
    <xf numFmtId="0" fontId="0" fillId="0" borderId="0" xfId="0" applyAlignment="1">
      <alignment horizontal="right"/>
    </xf>
    <xf numFmtId="0" fontId="4" fillId="0" borderId="0" xfId="0" applyFont="1" applyAlignment="1">
      <alignment/>
    </xf>
    <xf numFmtId="3" fontId="4" fillId="0" borderId="0" xfId="0" applyNumberFormat="1" applyFont="1" applyAlignment="1">
      <alignment/>
    </xf>
    <xf numFmtId="165" fontId="4" fillId="0" borderId="0" xfId="0" applyNumberFormat="1" applyFont="1" applyAlignment="1">
      <alignment/>
    </xf>
    <xf numFmtId="0" fontId="4" fillId="0" borderId="0" xfId="0" applyFont="1" applyAlignment="1">
      <alignment horizontal="right"/>
    </xf>
    <xf numFmtId="0" fontId="0" fillId="0" borderId="0" xfId="0" applyAlignment="1">
      <alignment horizontal="center"/>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0" xfId="0" applyFill="1" applyBorder="1" applyAlignment="1">
      <alignment/>
    </xf>
    <xf numFmtId="0" fontId="4" fillId="0" borderId="0" xfId="0" applyNumberFormat="1" applyFont="1" applyAlignment="1">
      <alignment/>
    </xf>
    <xf numFmtId="49" fontId="0" fillId="0" borderId="0" xfId="0" applyNumberFormat="1" applyAlignment="1">
      <alignment/>
    </xf>
    <xf numFmtId="0" fontId="5" fillId="0" borderId="0" xfId="17" applyAlignment="1">
      <alignment/>
    </xf>
    <xf numFmtId="0" fontId="0" fillId="0" borderId="3" xfId="0" applyBorder="1" applyAlignment="1">
      <alignment/>
    </xf>
    <xf numFmtId="0" fontId="0" fillId="0" borderId="4" xfId="0" applyBorder="1" applyAlignment="1">
      <alignment horizontal="right"/>
    </xf>
    <xf numFmtId="0" fontId="0" fillId="0" borderId="4" xfId="0" applyBorder="1" applyAlignment="1">
      <alignment horizontal="left"/>
    </xf>
    <xf numFmtId="0" fontId="0" fillId="0" borderId="5" xfId="0" applyBorder="1" applyAlignment="1">
      <alignment/>
    </xf>
    <xf numFmtId="0" fontId="4" fillId="0" borderId="4" xfId="0" applyFont="1" applyBorder="1" applyAlignment="1">
      <alignment/>
    </xf>
    <xf numFmtId="0" fontId="0" fillId="0" borderId="4" xfId="0" applyBorder="1" applyAlignment="1">
      <alignment/>
    </xf>
    <xf numFmtId="0" fontId="4" fillId="0" borderId="4" xfId="0" applyFont="1" applyBorder="1" applyAlignment="1">
      <alignment horizontal="right"/>
    </xf>
    <xf numFmtId="0" fontId="6" fillId="0" borderId="0" xfId="0" applyFont="1" applyAlignment="1">
      <alignment/>
    </xf>
    <xf numFmtId="0" fontId="0" fillId="0" borderId="0" xfId="0" applyFont="1" applyAlignment="1">
      <alignment/>
    </xf>
    <xf numFmtId="0" fontId="0" fillId="0" borderId="0" xfId="0" applyFont="1" applyAlignment="1">
      <alignment horizontal="right"/>
    </xf>
    <xf numFmtId="164" fontId="0" fillId="0" borderId="0" xfId="0" applyNumberFormat="1" applyFont="1" applyAlignment="1">
      <alignment/>
    </xf>
    <xf numFmtId="0" fontId="0" fillId="0" borderId="0" xfId="0" applyFont="1" applyFill="1" applyAlignment="1">
      <alignment/>
    </xf>
    <xf numFmtId="3" fontId="0" fillId="0" borderId="0" xfId="0" applyNumberFormat="1" applyFont="1" applyFill="1" applyBorder="1" applyAlignment="1">
      <alignment/>
    </xf>
    <xf numFmtId="0" fontId="0" fillId="0" borderId="0" xfId="0" applyFont="1" applyFill="1" applyBorder="1" applyAlignment="1">
      <alignment/>
    </xf>
    <xf numFmtId="164" fontId="0" fillId="0" borderId="0" xfId="0" applyNumberFormat="1" applyFont="1" applyFill="1" applyAlignment="1">
      <alignment/>
    </xf>
    <xf numFmtId="0" fontId="4" fillId="0" borderId="2" xfId="0" applyFont="1" applyFill="1" applyBorder="1" applyAlignment="1">
      <alignment/>
    </xf>
    <xf numFmtId="165" fontId="4" fillId="0" borderId="2" xfId="0" applyNumberFormat="1" applyFont="1" applyFill="1" applyBorder="1" applyAlignment="1">
      <alignment horizontal="right"/>
    </xf>
    <xf numFmtId="165" fontId="4" fillId="0" borderId="2" xfId="0" applyNumberFormat="1" applyFont="1" applyFill="1" applyBorder="1" applyAlignment="1">
      <alignment/>
    </xf>
    <xf numFmtId="165" fontId="0" fillId="0" borderId="2" xfId="0" applyNumberFormat="1" applyFont="1" applyFill="1" applyBorder="1" applyAlignment="1">
      <alignment/>
    </xf>
    <xf numFmtId="164" fontId="0" fillId="0" borderId="2" xfId="0" applyNumberFormat="1" applyFont="1" applyBorder="1" applyAlignment="1">
      <alignment/>
    </xf>
    <xf numFmtId="0" fontId="0" fillId="0" borderId="0" xfId="0" applyAlignment="1">
      <alignment/>
    </xf>
    <xf numFmtId="0" fontId="1" fillId="0" borderId="0" xfId="0" applyFont="1" applyAlignment="1">
      <alignment horizontal="center"/>
    </xf>
    <xf numFmtId="0" fontId="1" fillId="0" borderId="0" xfId="0" applyFont="1" applyAlignment="1">
      <alignment/>
    </xf>
    <xf numFmtId="3" fontId="0" fillId="0" borderId="0" xfId="15" applyNumberFormat="1" applyAlignment="1">
      <alignment/>
    </xf>
    <xf numFmtId="3" fontId="8" fillId="0" borderId="0" xfId="0" applyNumberFormat="1" applyFont="1" applyBorder="1" applyAlignment="1">
      <alignment/>
    </xf>
    <xf numFmtId="0" fontId="9" fillId="0" borderId="0" xfId="0" applyFont="1" applyAlignment="1">
      <alignment/>
    </xf>
    <xf numFmtId="3" fontId="9" fillId="0" borderId="0" xfId="0" applyNumberFormat="1" applyFont="1" applyFill="1" applyBorder="1" applyAlignment="1">
      <alignment/>
    </xf>
    <xf numFmtId="165" fontId="9" fillId="0" borderId="0" xfId="0" applyNumberFormat="1" applyFont="1" applyFill="1" applyBorder="1" applyAlignment="1">
      <alignment horizontal="right"/>
    </xf>
    <xf numFmtId="3" fontId="9" fillId="0" borderId="0" xfId="0" applyNumberFormat="1" applyFont="1" applyFill="1" applyBorder="1" applyAlignment="1">
      <alignment/>
    </xf>
    <xf numFmtId="0" fontId="9" fillId="0" borderId="0" xfId="0" applyFont="1" applyAlignment="1">
      <alignment horizontal="right"/>
    </xf>
    <xf numFmtId="3" fontId="10" fillId="0" borderId="0" xfId="0" applyNumberFormat="1" applyFont="1" applyFill="1" applyBorder="1" applyAlignment="1">
      <alignment/>
    </xf>
    <xf numFmtId="165" fontId="10" fillId="0" borderId="0" xfId="0" applyNumberFormat="1" applyFont="1" applyFill="1" applyBorder="1" applyAlignment="1">
      <alignment horizontal="right"/>
    </xf>
    <xf numFmtId="3" fontId="10" fillId="0" borderId="0" xfId="0" applyNumberFormat="1" applyFont="1" applyFill="1" applyBorder="1" applyAlignment="1">
      <alignment/>
    </xf>
    <xf numFmtId="0" fontId="0" fillId="0" borderId="0" xfId="0" applyFont="1" applyFill="1" applyBorder="1" applyAlignment="1">
      <alignment/>
    </xf>
    <xf numFmtId="0" fontId="0" fillId="0" borderId="0" xfId="0" applyNumberFormat="1" applyFont="1" applyAlignment="1">
      <alignment/>
    </xf>
    <xf numFmtId="3" fontId="0" fillId="0" borderId="0" xfId="0" applyNumberFormat="1" applyAlignment="1">
      <alignment horizontal="right"/>
    </xf>
    <xf numFmtId="0" fontId="0" fillId="0" borderId="4" xfId="0" applyFont="1" applyBorder="1" applyAlignment="1">
      <alignment/>
    </xf>
    <xf numFmtId="0" fontId="0" fillId="0" borderId="4" xfId="0" applyFont="1" applyFill="1" applyBorder="1" applyAlignment="1">
      <alignment horizontal="left"/>
    </xf>
    <xf numFmtId="0" fontId="0" fillId="0" borderId="4" xfId="0" applyFont="1" applyFill="1" applyBorder="1" applyAlignment="1">
      <alignment/>
    </xf>
    <xf numFmtId="0" fontId="4" fillId="0" borderId="5" xfId="0" applyFont="1" applyFill="1" applyBorder="1" applyAlignment="1">
      <alignment horizontal="left"/>
    </xf>
    <xf numFmtId="0" fontId="3" fillId="0" borderId="0" xfId="0" applyFont="1" applyAlignment="1">
      <alignment/>
    </xf>
    <xf numFmtId="166" fontId="0" fillId="0" borderId="0" xfId="15" applyNumberFormat="1" applyAlignment="1">
      <alignment horizontal="right"/>
    </xf>
    <xf numFmtId="0" fontId="0" fillId="0" borderId="0" xfId="0" applyFill="1" applyAlignment="1">
      <alignment/>
    </xf>
    <xf numFmtId="0" fontId="1" fillId="0" borderId="0" xfId="0" applyFont="1" applyFill="1" applyAlignment="1">
      <alignment/>
    </xf>
    <xf numFmtId="3" fontId="0" fillId="0" borderId="0" xfId="15" applyNumberFormat="1" applyFill="1" applyAlignment="1">
      <alignment/>
    </xf>
    <xf numFmtId="3" fontId="0" fillId="0" borderId="0" xfId="0" applyNumberFormat="1" applyBorder="1" applyAlignment="1">
      <alignment/>
    </xf>
    <xf numFmtId="0" fontId="4" fillId="2" borderId="0" xfId="0" applyFont="1" applyFill="1" applyAlignment="1">
      <alignment/>
    </xf>
    <xf numFmtId="0" fontId="4" fillId="2" borderId="4" xfId="0" applyFont="1" applyFill="1" applyBorder="1" applyAlignment="1">
      <alignment/>
    </xf>
    <xf numFmtId="0" fontId="4" fillId="2" borderId="0" xfId="0" applyFont="1" applyFill="1" applyAlignment="1">
      <alignment horizontal="right"/>
    </xf>
    <xf numFmtId="165" fontId="10" fillId="2" borderId="0" xfId="0" applyNumberFormat="1" applyFont="1" applyFill="1" applyBorder="1" applyAlignment="1">
      <alignment horizontal="right"/>
    </xf>
    <xf numFmtId="0" fontId="0" fillId="2" borderId="0" xfId="0" applyFont="1" applyFill="1" applyAlignment="1">
      <alignment/>
    </xf>
    <xf numFmtId="0" fontId="0" fillId="2" borderId="4" xfId="0" applyFont="1" applyFill="1" applyBorder="1" applyAlignment="1">
      <alignment/>
    </xf>
    <xf numFmtId="0" fontId="0" fillId="2" borderId="0" xfId="0" applyFont="1" applyFill="1" applyAlignment="1">
      <alignment horizontal="right"/>
    </xf>
    <xf numFmtId="165" fontId="9" fillId="2" borderId="0" xfId="0" applyNumberFormat="1" applyFont="1" applyFill="1" applyBorder="1" applyAlignment="1">
      <alignment horizontal="right"/>
    </xf>
    <xf numFmtId="165" fontId="0" fillId="2" borderId="0" xfId="0" applyNumberFormat="1" applyFont="1" applyFill="1" applyAlignment="1">
      <alignment/>
    </xf>
    <xf numFmtId="165" fontId="0" fillId="2" borderId="4" xfId="0" applyNumberFormat="1" applyFont="1" applyFill="1" applyBorder="1" applyAlignment="1">
      <alignment horizontal="left"/>
    </xf>
    <xf numFmtId="165" fontId="0" fillId="2" borderId="0" xfId="0" applyNumberFormat="1" applyFont="1" applyFill="1" applyBorder="1" applyAlignment="1">
      <alignment/>
    </xf>
    <xf numFmtId="165" fontId="0" fillId="2" borderId="4" xfId="0" applyNumberFormat="1" applyFont="1" applyFill="1" applyBorder="1" applyAlignment="1">
      <alignment/>
    </xf>
    <xf numFmtId="0" fontId="4" fillId="2" borderId="2" xfId="0" applyFont="1" applyFill="1" applyBorder="1" applyAlignment="1">
      <alignment/>
    </xf>
    <xf numFmtId="0" fontId="0" fillId="2" borderId="0" xfId="0" applyFont="1" applyFill="1" applyBorder="1" applyAlignment="1">
      <alignment horizontal="left"/>
    </xf>
    <xf numFmtId="0" fontId="4" fillId="2" borderId="5" xfId="0" applyFont="1" applyFill="1" applyBorder="1" applyAlignment="1">
      <alignment horizontal="left"/>
    </xf>
    <xf numFmtId="165" fontId="4" fillId="2" borderId="2" xfId="0" applyNumberFormat="1" applyFont="1" applyFill="1" applyBorder="1" applyAlignment="1">
      <alignment horizontal="right"/>
    </xf>
    <xf numFmtId="165" fontId="4" fillId="2" borderId="2" xfId="0" applyNumberFormat="1" applyFont="1" applyFill="1" applyBorder="1" applyAlignment="1">
      <alignment/>
    </xf>
    <xf numFmtId="164" fontId="0" fillId="2" borderId="2" xfId="0" applyNumberFormat="1" applyFont="1" applyFill="1" applyBorder="1" applyAlignment="1">
      <alignment/>
    </xf>
    <xf numFmtId="0" fontId="0" fillId="2" borderId="0" xfId="0" applyFont="1" applyFill="1" applyBorder="1" applyAlignment="1">
      <alignment/>
    </xf>
    <xf numFmtId="164" fontId="9" fillId="2" borderId="0" xfId="0" applyNumberFormat="1" applyFont="1" applyFill="1" applyBorder="1" applyAlignment="1">
      <alignment horizontal="right"/>
    </xf>
    <xf numFmtId="164" fontId="0" fillId="2" borderId="0" xfId="0" applyNumberFormat="1" applyFont="1" applyFill="1" applyAlignment="1">
      <alignment/>
    </xf>
    <xf numFmtId="164" fontId="4" fillId="0" borderId="0" xfId="0" applyNumberFormat="1" applyFont="1" applyAlignment="1">
      <alignment/>
    </xf>
    <xf numFmtId="165" fontId="0" fillId="0" borderId="0" xfId="0" applyNumberFormat="1" applyFont="1" applyAlignment="1">
      <alignment/>
    </xf>
    <xf numFmtId="0" fontId="9" fillId="2" borderId="0" xfId="0" applyFont="1" applyFill="1" applyAlignment="1">
      <alignment/>
    </xf>
    <xf numFmtId="0" fontId="0" fillId="2" borderId="0" xfId="0" applyFill="1" applyBorder="1" applyAlignment="1">
      <alignment/>
    </xf>
    <xf numFmtId="0" fontId="0" fillId="2" borderId="0" xfId="0" applyFill="1" applyAlignment="1">
      <alignment/>
    </xf>
    <xf numFmtId="0" fontId="0" fillId="2" borderId="0" xfId="0" applyFill="1" applyAlignment="1">
      <alignment/>
    </xf>
    <xf numFmtId="2" fontId="12" fillId="0" borderId="6" xfId="18" applyNumberFormat="1" applyFont="1" applyFill="1" applyBorder="1">
      <alignment/>
      <protection/>
    </xf>
    <xf numFmtId="0" fontId="12" fillId="0" borderId="6" xfId="18" applyFont="1" applyFill="1" applyBorder="1" applyAlignment="1">
      <alignment horizontal="left"/>
      <protection/>
    </xf>
    <xf numFmtId="0" fontId="12" fillId="0" borderId="6" xfId="18" applyFont="1" applyFill="1" applyBorder="1" applyAlignment="1">
      <alignment horizontal="center"/>
      <protection/>
    </xf>
    <xf numFmtId="0" fontId="12" fillId="0" borderId="6" xfId="18" applyFont="1" applyFill="1" applyBorder="1" applyAlignment="1">
      <alignment horizontal="right"/>
      <protection/>
    </xf>
    <xf numFmtId="2" fontId="8" fillId="0" borderId="0" xfId="0" applyNumberFormat="1" applyFont="1" applyFill="1" applyBorder="1" applyAlignment="1">
      <alignment/>
    </xf>
    <xf numFmtId="0" fontId="8" fillId="0" borderId="0" xfId="18" applyFont="1" applyFill="1">
      <alignment/>
      <protection/>
    </xf>
    <xf numFmtId="3" fontId="8" fillId="0" borderId="4" xfId="0" applyNumberFormat="1" applyFont="1" applyFill="1" applyBorder="1" applyAlignment="1">
      <alignment horizontal="center"/>
    </xf>
    <xf numFmtId="164" fontId="8" fillId="0" borderId="0" xfId="0" applyNumberFormat="1" applyFont="1" applyFill="1" applyBorder="1" applyAlignment="1">
      <alignment/>
    </xf>
    <xf numFmtId="2" fontId="8" fillId="0" borderId="0" xfId="0" applyNumberFormat="1" applyFont="1" applyFill="1" applyBorder="1" applyAlignment="1">
      <alignment horizontal="left"/>
    </xf>
    <xf numFmtId="164" fontId="8" fillId="0" borderId="0" xfId="0" applyNumberFormat="1" applyFont="1" applyAlignment="1">
      <alignment/>
    </xf>
    <xf numFmtId="2" fontId="8" fillId="0" borderId="0" xfId="0" applyNumberFormat="1" applyFont="1" applyFill="1" applyAlignment="1">
      <alignment horizontal="left"/>
    </xf>
    <xf numFmtId="0" fontId="8" fillId="0" borderId="0" xfId="0" applyFont="1" applyFill="1" applyAlignment="1">
      <alignment horizontal="left"/>
    </xf>
    <xf numFmtId="164" fontId="14" fillId="0" borderId="0" xfId="18" applyNumberFormat="1" applyFont="1" applyFill="1">
      <alignment/>
      <protection/>
    </xf>
    <xf numFmtId="2" fontId="8" fillId="0" borderId="0" xfId="0" applyNumberFormat="1" applyFont="1" applyFill="1" applyAlignment="1">
      <alignment/>
    </xf>
    <xf numFmtId="3" fontId="8" fillId="0" borderId="0" xfId="0" applyNumberFormat="1" applyFont="1" applyFill="1" applyAlignment="1">
      <alignment horizontal="left"/>
    </xf>
    <xf numFmtId="2" fontId="0" fillId="0" borderId="0" xfId="0" applyNumberFormat="1" applyFill="1" applyAlignment="1">
      <alignment/>
    </xf>
    <xf numFmtId="2" fontId="8" fillId="0" borderId="7" xfId="0" applyNumberFormat="1" applyFont="1" applyFill="1" applyBorder="1" applyAlignment="1">
      <alignment/>
    </xf>
    <xf numFmtId="0" fontId="8" fillId="0" borderId="7" xfId="0" applyFont="1" applyFill="1" applyBorder="1" applyAlignment="1">
      <alignment/>
    </xf>
    <xf numFmtId="3" fontId="8" fillId="0" borderId="8" xfId="0" applyNumberFormat="1" applyFont="1" applyFill="1" applyBorder="1" applyAlignment="1">
      <alignment horizontal="center"/>
    </xf>
    <xf numFmtId="165" fontId="8" fillId="0" borderId="7" xfId="0" applyNumberFormat="1" applyFont="1" applyBorder="1" applyAlignment="1">
      <alignment/>
    </xf>
    <xf numFmtId="2" fontId="8" fillId="0" borderId="0" xfId="0" applyNumberFormat="1" applyFont="1" applyFill="1" applyBorder="1" applyAlignment="1">
      <alignment horizontal="left" indent="1"/>
    </xf>
    <xf numFmtId="0" fontId="8" fillId="0" borderId="0" xfId="18" applyFont="1" applyFill="1" applyAlignment="1">
      <alignment/>
      <protection/>
    </xf>
    <xf numFmtId="0" fontId="8" fillId="0" borderId="0" xfId="0" applyFont="1" applyFill="1" applyBorder="1" applyAlignment="1">
      <alignment horizontal="center"/>
    </xf>
    <xf numFmtId="165" fontId="8" fillId="0" borderId="0" xfId="0" applyNumberFormat="1" applyFont="1" applyFill="1" applyBorder="1" applyAlignment="1">
      <alignment horizontal="right"/>
    </xf>
    <xf numFmtId="165" fontId="8" fillId="0" borderId="0" xfId="0" applyNumberFormat="1" applyFont="1" applyFill="1" applyAlignment="1">
      <alignment/>
    </xf>
    <xf numFmtId="2" fontId="15" fillId="0" borderId="0" xfId="18" applyNumberFormat="1" applyFont="1" applyFill="1" applyAlignment="1">
      <alignment/>
      <protection/>
    </xf>
    <xf numFmtId="0" fontId="16" fillId="0" borderId="0" xfId="18" applyFont="1" applyFill="1" applyAlignment="1">
      <alignment vertical="top"/>
      <protection/>
    </xf>
    <xf numFmtId="0" fontId="16" fillId="0" borderId="0" xfId="0" applyFont="1" applyFill="1" applyBorder="1" applyAlignment="1">
      <alignment horizontal="center" vertical="top"/>
    </xf>
    <xf numFmtId="165" fontId="16" fillId="0" borderId="0" xfId="0" applyNumberFormat="1" applyFont="1" applyFill="1" applyBorder="1" applyAlignment="1">
      <alignment horizontal="right" vertical="top"/>
    </xf>
    <xf numFmtId="165" fontId="16" fillId="0" borderId="0" xfId="0" applyNumberFormat="1" applyFont="1" applyFill="1" applyAlignment="1">
      <alignment vertical="top"/>
    </xf>
    <xf numFmtId="2" fontId="17" fillId="0" borderId="0" xfId="18" applyNumberFormat="1" applyFont="1" applyFill="1" applyAlignment="1">
      <alignment vertical="top"/>
      <protection/>
    </xf>
    <xf numFmtId="2" fontId="16" fillId="0" borderId="0" xfId="0" applyNumberFormat="1" applyFont="1" applyFill="1" applyBorder="1" applyAlignment="1">
      <alignment horizontal="left" vertical="top" indent="1"/>
    </xf>
    <xf numFmtId="2" fontId="17" fillId="0" borderId="0" xfId="0" applyNumberFormat="1" applyFont="1" applyFill="1" applyBorder="1" applyAlignment="1">
      <alignment horizontal="left"/>
    </xf>
    <xf numFmtId="0" fontId="0" fillId="0" borderId="0" xfId="0" applyFont="1" applyBorder="1" applyAlignment="1">
      <alignment/>
    </xf>
    <xf numFmtId="165" fontId="0" fillId="0" borderId="0" xfId="0" applyNumberFormat="1" applyFont="1" applyBorder="1" applyAlignment="1">
      <alignment/>
    </xf>
    <xf numFmtId="3" fontId="0" fillId="0" borderId="0" xfId="0" applyNumberFormat="1" applyFont="1" applyAlignment="1">
      <alignment/>
    </xf>
    <xf numFmtId="0" fontId="0" fillId="0" borderId="0" xfId="18" applyFont="1" applyFill="1">
      <alignment/>
      <protection/>
    </xf>
    <xf numFmtId="3" fontId="0" fillId="0" borderId="4" xfId="0" applyNumberFormat="1" applyFont="1" applyFill="1" applyBorder="1" applyAlignment="1">
      <alignment horizontal="center"/>
    </xf>
    <xf numFmtId="164" fontId="0" fillId="0" borderId="0" xfId="0" applyNumberFormat="1" applyFont="1" applyFill="1" applyBorder="1" applyAlignment="1">
      <alignment/>
    </xf>
    <xf numFmtId="164" fontId="0" fillId="0" borderId="0" xfId="0" applyNumberFormat="1" applyFont="1" applyAlignment="1">
      <alignment/>
    </xf>
    <xf numFmtId="0" fontId="0" fillId="0" borderId="0" xfId="0" applyFont="1" applyFill="1" applyAlignment="1">
      <alignment horizontal="left"/>
    </xf>
    <xf numFmtId="3" fontId="0" fillId="0" borderId="0" xfId="0" applyNumberFormat="1" applyFont="1" applyFill="1" applyAlignment="1">
      <alignment horizontal="left"/>
    </xf>
    <xf numFmtId="0" fontId="5" fillId="0" borderId="0" xfId="17" applyNumberFormat="1" applyAlignment="1">
      <alignment/>
    </xf>
    <xf numFmtId="3" fontId="0" fillId="0" borderId="2" xfId="0" applyNumberFormat="1" applyFont="1" applyFill="1" applyBorder="1" applyAlignment="1">
      <alignment horizontal="left"/>
    </xf>
    <xf numFmtId="0" fontId="4" fillId="2" borderId="0" xfId="0" applyFont="1" applyFill="1" applyBorder="1" applyAlignment="1">
      <alignment/>
    </xf>
    <xf numFmtId="0" fontId="4" fillId="2" borderId="0" xfId="0" applyFont="1" applyFill="1" applyBorder="1" applyAlignment="1">
      <alignment horizontal="left"/>
    </xf>
    <xf numFmtId="164" fontId="0" fillId="0" borderId="0" xfId="0" applyNumberFormat="1" applyFont="1" applyBorder="1" applyAlignment="1">
      <alignment/>
    </xf>
    <xf numFmtId="3" fontId="0" fillId="0" borderId="5" xfId="0" applyNumberFormat="1" applyFont="1" applyFill="1" applyBorder="1" applyAlignment="1">
      <alignment horizontal="center"/>
    </xf>
    <xf numFmtId="164" fontId="0" fillId="0" borderId="2" xfId="0" applyNumberFormat="1" applyFont="1" applyBorder="1" applyAlignment="1">
      <alignment/>
    </xf>
    <xf numFmtId="165" fontId="0" fillId="0" borderId="2" xfId="0" applyNumberFormat="1" applyFont="1" applyBorder="1" applyAlignment="1">
      <alignment/>
    </xf>
    <xf numFmtId="165" fontId="0" fillId="2" borderId="9" xfId="0" applyNumberFormat="1" applyFont="1" applyFill="1" applyBorder="1" applyAlignment="1">
      <alignment/>
    </xf>
    <xf numFmtId="165" fontId="0" fillId="2" borderId="10" xfId="0" applyNumberFormat="1" applyFont="1" applyFill="1" applyBorder="1" applyAlignment="1">
      <alignment/>
    </xf>
    <xf numFmtId="0" fontId="4" fillId="2" borderId="11" xfId="0" applyFont="1" applyFill="1" applyBorder="1" applyAlignment="1">
      <alignment/>
    </xf>
    <xf numFmtId="0" fontId="0" fillId="2" borderId="12" xfId="0" applyFont="1" applyFill="1" applyBorder="1" applyAlignment="1">
      <alignment/>
    </xf>
    <xf numFmtId="0" fontId="0" fillId="0" borderId="1" xfId="0" applyFont="1" applyBorder="1" applyAlignment="1">
      <alignment horizontal="right" wrapText="1"/>
    </xf>
    <xf numFmtId="0" fontId="0" fillId="0" borderId="0" xfId="0" applyAlignment="1">
      <alignment wrapText="1"/>
    </xf>
    <xf numFmtId="0" fontId="0" fillId="0" borderId="2" xfId="0" applyBorder="1" applyAlignment="1">
      <alignment wrapText="1"/>
    </xf>
    <xf numFmtId="0" fontId="0" fillId="0" borderId="13" xfId="0" applyBorder="1" applyAlignment="1">
      <alignment horizontal="center" wrapText="1"/>
    </xf>
    <xf numFmtId="0" fontId="0" fillId="0" borderId="9" xfId="0" applyBorder="1" applyAlignment="1">
      <alignment wrapText="1"/>
    </xf>
    <xf numFmtId="0" fontId="0" fillId="0" borderId="10" xfId="0" applyBorder="1" applyAlignment="1">
      <alignment wrapText="1"/>
    </xf>
    <xf numFmtId="0" fontId="0" fillId="0" borderId="3" xfId="0" applyFont="1" applyBorder="1" applyAlignment="1">
      <alignment horizontal="left" wrapText="1"/>
    </xf>
    <xf numFmtId="0" fontId="0" fillId="0" borderId="4" xfId="0" applyBorder="1" applyAlignment="1">
      <alignment wrapText="1"/>
    </xf>
    <xf numFmtId="0" fontId="0" fillId="0" borderId="5" xfId="0" applyBorder="1" applyAlignment="1">
      <alignment wrapText="1"/>
    </xf>
    <xf numFmtId="0" fontId="17" fillId="0" borderId="0" xfId="18" applyFont="1" applyFill="1" applyAlignment="1">
      <alignment wrapText="1"/>
      <protection/>
    </xf>
    <xf numFmtId="0" fontId="17" fillId="0" borderId="0" xfId="18" applyFont="1" applyFill="1" applyAlignment="1">
      <alignment horizontal="left" wrapText="1"/>
      <protection/>
    </xf>
    <xf numFmtId="0" fontId="11" fillId="0" borderId="0" xfId="18" applyFont="1" applyFill="1" applyBorder="1" applyAlignment="1">
      <alignment horizontal="left" wrapText="1"/>
      <protection/>
    </xf>
    <xf numFmtId="0" fontId="15" fillId="0" borderId="0" xfId="18" applyFont="1" applyFill="1" applyAlignment="1">
      <alignment vertical="top"/>
      <protection/>
    </xf>
    <xf numFmtId="0" fontId="17" fillId="0" borderId="0" xfId="18" applyFont="1" applyFill="1" applyAlignment="1">
      <alignment horizontal="left" vertical="top" wrapText="1"/>
      <protection/>
    </xf>
    <xf numFmtId="0" fontId="0" fillId="0" borderId="1" xfId="0" applyFont="1" applyBorder="1" applyAlignment="1">
      <alignment wrapText="1"/>
    </xf>
  </cellXfs>
  <cellStyles count="5">
    <cellStyle name="Normal" xfId="0"/>
    <cellStyle name="Comma" xfId="15"/>
    <cellStyle name="Followed Hyperlink" xfId="16"/>
    <cellStyle name="Hyperlink" xfId="17"/>
    <cellStyle name="Normal_Border gateways"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ts.gov/publications/national_transportation_statistics/"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ts.gov/"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65"/>
  <sheetViews>
    <sheetView showGridLines="0" tabSelected="1" zoomScale="75" zoomScaleNormal="75" workbookViewId="0" topLeftCell="A1">
      <selection activeCell="E16" sqref="E16"/>
    </sheetView>
  </sheetViews>
  <sheetFormatPr defaultColWidth="8.796875" defaultRowHeight="15.75"/>
  <cols>
    <col min="1" max="1" width="57.59765625" style="0" customWidth="1"/>
    <col min="2" max="2" width="17.5" style="27" customWidth="1"/>
    <col min="3" max="3" width="7.3984375" style="27" customWidth="1"/>
    <col min="4" max="4" width="16.3984375" style="27" customWidth="1"/>
    <col min="5" max="5" width="14.296875" style="27" customWidth="1"/>
    <col min="6" max="6" width="15.296875" style="27" customWidth="1"/>
    <col min="7" max="7" width="17.8984375" style="27" customWidth="1"/>
    <col min="8" max="8" width="20.19921875" style="27" customWidth="1"/>
    <col min="9" max="23" width="9.69921875" style="27" customWidth="1"/>
    <col min="24" max="16384" width="9.69921875" style="0" customWidth="1"/>
  </cols>
  <sheetData>
    <row r="1" ht="16.5">
      <c r="A1" s="53" t="s">
        <v>260</v>
      </c>
    </row>
    <row r="2" ht="15.75">
      <c r="A2" s="1"/>
    </row>
    <row r="3" ht="15.75">
      <c r="A3" s="134" t="s">
        <v>267</v>
      </c>
    </row>
    <row r="5" spans="1:7" ht="15.75">
      <c r="A5" s="149" t="s">
        <v>4</v>
      </c>
      <c r="B5" s="152" t="s">
        <v>5</v>
      </c>
      <c r="C5" s="146" t="s">
        <v>6</v>
      </c>
      <c r="D5" s="160" t="s">
        <v>270</v>
      </c>
      <c r="E5" s="146" t="s">
        <v>271</v>
      </c>
      <c r="F5" s="146" t="s">
        <v>272</v>
      </c>
      <c r="G5" s="146" t="s">
        <v>269</v>
      </c>
    </row>
    <row r="6" spans="1:7" ht="15.75">
      <c r="A6" s="150"/>
      <c r="B6" s="153"/>
      <c r="C6" s="147"/>
      <c r="D6" s="147"/>
      <c r="E6" s="147"/>
      <c r="F6" s="147"/>
      <c r="G6" s="147"/>
    </row>
    <row r="7" spans="1:7" ht="15.75">
      <c r="A7" s="150"/>
      <c r="B7" s="153"/>
      <c r="C7" s="147"/>
      <c r="D7" s="147"/>
      <c r="E7" s="147"/>
      <c r="F7" s="147"/>
      <c r="G7" s="147"/>
    </row>
    <row r="8" spans="1:7" ht="15.75">
      <c r="A8" s="151"/>
      <c r="B8" s="154"/>
      <c r="C8" s="148"/>
      <c r="D8" s="148"/>
      <c r="E8" s="148"/>
      <c r="F8" s="148"/>
      <c r="G8" s="148"/>
    </row>
    <row r="9" spans="1:7" s="7" customFormat="1" ht="16.5">
      <c r="A9" s="65" t="s">
        <v>70</v>
      </c>
      <c r="B9" s="144" t="s">
        <v>69</v>
      </c>
      <c r="C9" s="67" t="s">
        <v>69</v>
      </c>
      <c r="D9" s="126">
        <v>2892.3</v>
      </c>
      <c r="E9" s="86">
        <v>1037.1</v>
      </c>
      <c r="F9" s="9">
        <v>1855.1</v>
      </c>
      <c r="G9" s="29">
        <f>((E9/D9))*100</f>
        <v>35.857276216160145</v>
      </c>
    </row>
    <row r="10" spans="1:8" ht="15.75">
      <c r="A10" s="69" t="s">
        <v>71</v>
      </c>
      <c r="B10" s="145" t="s">
        <v>69</v>
      </c>
      <c r="C10" s="71" t="s">
        <v>69</v>
      </c>
      <c r="D10" s="126">
        <v>2271.9478726829993</v>
      </c>
      <c r="E10" s="29">
        <v>811.9237098219999</v>
      </c>
      <c r="F10" s="87">
        <v>1460.024162861</v>
      </c>
      <c r="G10" s="29">
        <f>((E10/D10))*100</f>
        <v>35.736898701957415</v>
      </c>
      <c r="H10" s="127"/>
    </row>
    <row r="11" spans="1:7" ht="15.75">
      <c r="A11" s="69" t="s">
        <v>72</v>
      </c>
      <c r="B11" s="145" t="s">
        <v>69</v>
      </c>
      <c r="C11" s="71" t="s">
        <v>69</v>
      </c>
      <c r="D11" s="84">
        <f>((D10/D9))*100</f>
        <v>78.5515981289285</v>
      </c>
      <c r="E11" s="84">
        <f>((E10/E9))*100</f>
        <v>78.28789025378458</v>
      </c>
      <c r="F11" s="84">
        <f>((F10/F9))*100</f>
        <v>78.70325927772089</v>
      </c>
      <c r="G11" s="71" t="s">
        <v>69</v>
      </c>
    </row>
    <row r="12" spans="2:7" ht="15.75">
      <c r="B12" s="145"/>
      <c r="C12" s="69"/>
      <c r="D12" s="83"/>
      <c r="E12" s="83"/>
      <c r="F12" s="83"/>
      <c r="G12" s="69"/>
    </row>
    <row r="13" spans="1:7" ht="15.75">
      <c r="A13" s="142" t="s">
        <v>13</v>
      </c>
      <c r="B13" s="128" t="s">
        <v>14</v>
      </c>
      <c r="C13" s="129">
        <v>1</v>
      </c>
      <c r="D13" s="130">
        <v>170.021936082</v>
      </c>
      <c r="E13" s="29">
        <v>26.343735233</v>
      </c>
      <c r="F13" s="87">
        <v>143.678200849</v>
      </c>
      <c r="G13" s="29">
        <f aca="true" t="shared" si="0" ref="G13:G44">((E13/D13))*100</f>
        <v>15.494315521906927</v>
      </c>
    </row>
    <row r="14" spans="1:7" ht="15.75">
      <c r="A14" s="142" t="s">
        <v>160</v>
      </c>
      <c r="B14" s="128" t="s">
        <v>14</v>
      </c>
      <c r="C14" s="129">
        <v>2</v>
      </c>
      <c r="D14" s="131">
        <v>149.34940087799998</v>
      </c>
      <c r="E14" s="29">
        <v>33.241518879</v>
      </c>
      <c r="F14" s="87">
        <v>116.107881999</v>
      </c>
      <c r="G14" s="29">
        <f t="shared" si="0"/>
        <v>22.25755087303913</v>
      </c>
    </row>
    <row r="15" spans="1:9" ht="15.75">
      <c r="A15" s="142" t="s">
        <v>15</v>
      </c>
      <c r="B15" s="132" t="s">
        <v>16</v>
      </c>
      <c r="C15" s="129">
        <v>3</v>
      </c>
      <c r="D15" s="131">
        <v>147.766840655</v>
      </c>
      <c r="E15" s="29">
        <v>68.3524565</v>
      </c>
      <c r="F15" s="87">
        <v>79.41438415500001</v>
      </c>
      <c r="G15" s="29">
        <f t="shared" si="0"/>
        <v>46.25696549849538</v>
      </c>
      <c r="I15" s="29"/>
    </row>
    <row r="16" spans="1:9" ht="15.75">
      <c r="A16" s="142" t="s">
        <v>17</v>
      </c>
      <c r="B16" s="133" t="s">
        <v>18</v>
      </c>
      <c r="C16" s="129">
        <v>4</v>
      </c>
      <c r="D16" s="131">
        <v>137.225759859</v>
      </c>
      <c r="E16" s="29">
        <v>72.754234186</v>
      </c>
      <c r="F16" s="87">
        <v>64.471525673</v>
      </c>
      <c r="G16" s="29">
        <f t="shared" si="0"/>
        <v>53.017913153299546</v>
      </c>
      <c r="I16" s="29"/>
    </row>
    <row r="17" spans="1:9" ht="15.75">
      <c r="A17" s="142" t="s">
        <v>20</v>
      </c>
      <c r="B17" s="128" t="s">
        <v>14</v>
      </c>
      <c r="C17" s="129">
        <v>5</v>
      </c>
      <c r="D17" s="131">
        <v>134.741848877</v>
      </c>
      <c r="E17" s="29">
        <v>21.414770267</v>
      </c>
      <c r="F17" s="87">
        <v>113.32707861</v>
      </c>
      <c r="G17" s="29">
        <f t="shared" si="0"/>
        <v>15.893184222630504</v>
      </c>
      <c r="I17" s="29"/>
    </row>
    <row r="18" spans="1:9" ht="15.75">
      <c r="A18" s="142" t="s">
        <v>21</v>
      </c>
      <c r="B18" s="133" t="s">
        <v>18</v>
      </c>
      <c r="C18" s="129">
        <v>6</v>
      </c>
      <c r="D18" s="131">
        <v>103.989791771</v>
      </c>
      <c r="E18" s="29">
        <v>45.803689358</v>
      </c>
      <c r="F18" s="87">
        <v>58.186102413</v>
      </c>
      <c r="G18" s="29">
        <f t="shared" si="0"/>
        <v>44.04633241199877</v>
      </c>
      <c r="I18" s="29"/>
    </row>
    <row r="19" spans="1:9" ht="15.75">
      <c r="A19" s="142" t="s">
        <v>26</v>
      </c>
      <c r="B19" s="128" t="s">
        <v>14</v>
      </c>
      <c r="C19" s="129">
        <v>7</v>
      </c>
      <c r="D19" s="131">
        <v>102.86659174900001</v>
      </c>
      <c r="E19" s="29">
        <v>41.943918468</v>
      </c>
      <c r="F19" s="87">
        <v>60.922673281</v>
      </c>
      <c r="G19" s="29">
        <f t="shared" si="0"/>
        <v>40.775063851969946</v>
      </c>
      <c r="I19" s="29"/>
    </row>
    <row r="20" spans="1:9" ht="15.75">
      <c r="A20" s="142" t="s">
        <v>22</v>
      </c>
      <c r="B20" s="132" t="s">
        <v>16</v>
      </c>
      <c r="C20" s="129">
        <v>8</v>
      </c>
      <c r="D20" s="131">
        <v>79.05316400199999</v>
      </c>
      <c r="E20" s="29">
        <v>41.045732805</v>
      </c>
      <c r="F20" s="87">
        <v>38.007431196999995</v>
      </c>
      <c r="G20" s="29">
        <f t="shared" si="0"/>
        <v>51.92168248188216</v>
      </c>
      <c r="I20" s="29"/>
    </row>
    <row r="21" spans="1:9" ht="15.75">
      <c r="A21" s="142" t="s">
        <v>25</v>
      </c>
      <c r="B21" s="132" t="s">
        <v>16</v>
      </c>
      <c r="C21" s="129">
        <v>9</v>
      </c>
      <c r="D21" s="131">
        <v>78.051981945</v>
      </c>
      <c r="E21" s="29">
        <v>31.323475974</v>
      </c>
      <c r="F21" s="87">
        <v>46.728505971</v>
      </c>
      <c r="G21" s="29">
        <f t="shared" si="0"/>
        <v>40.13155744856339</v>
      </c>
      <c r="I21" s="29"/>
    </row>
    <row r="22" spans="1:9" ht="15.75">
      <c r="A22" s="142" t="s">
        <v>24</v>
      </c>
      <c r="B22" s="133" t="s">
        <v>18</v>
      </c>
      <c r="C22" s="129">
        <v>10</v>
      </c>
      <c r="D22" s="131">
        <v>75.522027074</v>
      </c>
      <c r="E22" s="29">
        <v>35.489346483</v>
      </c>
      <c r="F22" s="87">
        <v>40.032680591</v>
      </c>
      <c r="G22" s="29">
        <f t="shared" si="0"/>
        <v>46.99204703314688</v>
      </c>
      <c r="I22" s="29"/>
    </row>
    <row r="23" spans="1:9" ht="15.75">
      <c r="A23" s="142" t="s">
        <v>161</v>
      </c>
      <c r="B23" s="133" t="s">
        <v>18</v>
      </c>
      <c r="C23" s="129">
        <v>11</v>
      </c>
      <c r="D23" s="131">
        <v>70.329979332</v>
      </c>
      <c r="E23" s="29">
        <v>25.472887516</v>
      </c>
      <c r="F23" s="87">
        <v>44.857091816</v>
      </c>
      <c r="G23" s="29">
        <f t="shared" si="0"/>
        <v>36.21910280358904</v>
      </c>
      <c r="I23" s="29"/>
    </row>
    <row r="24" spans="1:9" ht="15.75">
      <c r="A24" s="142" t="s">
        <v>27</v>
      </c>
      <c r="B24" s="132" t="s">
        <v>16</v>
      </c>
      <c r="C24" s="129">
        <v>12</v>
      </c>
      <c r="D24" s="131">
        <v>63.818880655</v>
      </c>
      <c r="E24" s="29">
        <v>29.495023708</v>
      </c>
      <c r="F24" s="87">
        <v>34.323856947</v>
      </c>
      <c r="G24" s="29">
        <f t="shared" si="0"/>
        <v>46.21676752283991</v>
      </c>
      <c r="I24" s="29"/>
    </row>
    <row r="25" spans="1:9" ht="15.75">
      <c r="A25" s="142" t="s">
        <v>28</v>
      </c>
      <c r="B25" s="128" t="s">
        <v>14</v>
      </c>
      <c r="C25" s="129">
        <v>13</v>
      </c>
      <c r="D25" s="131">
        <v>55.145909047</v>
      </c>
      <c r="E25" s="29">
        <v>16.054798937</v>
      </c>
      <c r="F25" s="87">
        <v>39.09111011</v>
      </c>
      <c r="G25" s="29">
        <f t="shared" si="0"/>
        <v>29.113309063990123</v>
      </c>
      <c r="I25" s="29"/>
    </row>
    <row r="26" spans="1:9" ht="15.75">
      <c r="A26" s="142" t="s">
        <v>29</v>
      </c>
      <c r="B26" s="133" t="s">
        <v>18</v>
      </c>
      <c r="C26" s="129">
        <v>14</v>
      </c>
      <c r="D26" s="131">
        <v>46.724011291</v>
      </c>
      <c r="E26" s="29">
        <v>20.99079374</v>
      </c>
      <c r="F26" s="87">
        <v>25.733217551</v>
      </c>
      <c r="G26" s="29">
        <f t="shared" si="0"/>
        <v>44.92506777568402</v>
      </c>
      <c r="I26" s="29"/>
    </row>
    <row r="27" spans="1:9" ht="15.75">
      <c r="A27" s="142" t="s">
        <v>38</v>
      </c>
      <c r="B27" s="132" t="s">
        <v>16</v>
      </c>
      <c r="C27" s="129">
        <v>15</v>
      </c>
      <c r="D27" s="131">
        <v>44.637444297</v>
      </c>
      <c r="E27" s="29">
        <v>11.462850182</v>
      </c>
      <c r="F27" s="87">
        <v>33.174594115</v>
      </c>
      <c r="G27" s="29">
        <f t="shared" si="0"/>
        <v>25.67989803746537</v>
      </c>
      <c r="I27" s="29"/>
    </row>
    <row r="28" spans="1:9" ht="15.75">
      <c r="A28" s="142" t="s">
        <v>30</v>
      </c>
      <c r="B28" s="128" t="s">
        <v>14</v>
      </c>
      <c r="C28" s="129">
        <v>16</v>
      </c>
      <c r="D28" s="131">
        <v>44.458863138</v>
      </c>
      <c r="E28" s="29">
        <v>17.359830861</v>
      </c>
      <c r="F28" s="87">
        <v>27.099032277</v>
      </c>
      <c r="G28" s="29">
        <f t="shared" si="0"/>
        <v>39.04695180152314</v>
      </c>
      <c r="I28" s="29"/>
    </row>
    <row r="29" spans="1:9" ht="15.75">
      <c r="A29" s="142" t="s">
        <v>35</v>
      </c>
      <c r="B29" s="132" t="s">
        <v>16</v>
      </c>
      <c r="C29" s="129">
        <v>17</v>
      </c>
      <c r="D29" s="131">
        <v>41.619338635000005</v>
      </c>
      <c r="E29" s="29">
        <v>17.523762253</v>
      </c>
      <c r="F29" s="87">
        <v>24.095576382</v>
      </c>
      <c r="G29" s="29">
        <f t="shared" si="0"/>
        <v>42.104855165245944</v>
      </c>
      <c r="I29" s="29"/>
    </row>
    <row r="30" spans="1:9" ht="15.75">
      <c r="A30" s="142" t="s">
        <v>39</v>
      </c>
      <c r="B30" s="128" t="s">
        <v>14</v>
      </c>
      <c r="C30" s="129">
        <v>18</v>
      </c>
      <c r="D30" s="131">
        <v>39.653639905000006</v>
      </c>
      <c r="E30" s="29">
        <v>13.555296497</v>
      </c>
      <c r="F30" s="87">
        <v>26.098343408</v>
      </c>
      <c r="G30" s="29">
        <f t="shared" si="0"/>
        <v>34.1842426810629</v>
      </c>
      <c r="I30" s="29"/>
    </row>
    <row r="31" spans="1:9" ht="15.75">
      <c r="A31" s="142" t="s">
        <v>33</v>
      </c>
      <c r="B31" s="128" t="s">
        <v>14</v>
      </c>
      <c r="C31" s="129">
        <v>19</v>
      </c>
      <c r="D31" s="131">
        <v>36.577801322</v>
      </c>
      <c r="E31" s="29">
        <v>9.611876928</v>
      </c>
      <c r="F31" s="87">
        <v>26.965924394</v>
      </c>
      <c r="G31" s="29">
        <f t="shared" si="0"/>
        <v>26.277896922740574</v>
      </c>
      <c r="I31" s="29"/>
    </row>
    <row r="32" spans="1:9" ht="15.75">
      <c r="A32" s="142" t="s">
        <v>36</v>
      </c>
      <c r="B32" s="128" t="s">
        <v>14</v>
      </c>
      <c r="C32" s="129">
        <v>20</v>
      </c>
      <c r="D32" s="131">
        <v>34.643069977</v>
      </c>
      <c r="E32" s="29">
        <v>8.600645705</v>
      </c>
      <c r="F32" s="87">
        <v>26.042424272</v>
      </c>
      <c r="G32" s="29">
        <f t="shared" si="0"/>
        <v>24.82645363332431</v>
      </c>
      <c r="I32" s="29"/>
    </row>
    <row r="33" spans="1:9" ht="15.75">
      <c r="A33" s="142" t="s">
        <v>159</v>
      </c>
      <c r="B33" s="132" t="s">
        <v>16</v>
      </c>
      <c r="C33" s="129">
        <v>21</v>
      </c>
      <c r="D33" s="131">
        <v>34.146381319</v>
      </c>
      <c r="E33" s="29">
        <v>14.165053832</v>
      </c>
      <c r="F33" s="87">
        <v>19.981327486999998</v>
      </c>
      <c r="G33" s="29">
        <f t="shared" si="0"/>
        <v>41.48332351726585</v>
      </c>
      <c r="I33" s="29"/>
    </row>
    <row r="34" spans="1:9" ht="15.75">
      <c r="A34" s="142" t="s">
        <v>34</v>
      </c>
      <c r="B34" s="128" t="s">
        <v>14</v>
      </c>
      <c r="C34" s="129">
        <v>22</v>
      </c>
      <c r="D34" s="131">
        <v>33.344980817999996</v>
      </c>
      <c r="E34" s="29">
        <v>9.770597659</v>
      </c>
      <c r="F34" s="87">
        <v>23.574383159</v>
      </c>
      <c r="G34" s="29">
        <f t="shared" si="0"/>
        <v>29.30155429486923</v>
      </c>
      <c r="I34" s="29"/>
    </row>
    <row r="35" spans="1:9" ht="15.75">
      <c r="A35" s="142" t="s">
        <v>43</v>
      </c>
      <c r="B35" s="132" t="s">
        <v>16</v>
      </c>
      <c r="C35" s="129">
        <v>23</v>
      </c>
      <c r="D35" s="131">
        <v>33.221208089</v>
      </c>
      <c r="E35" s="29">
        <v>12.355042685</v>
      </c>
      <c r="F35" s="87">
        <v>20.866165404</v>
      </c>
      <c r="G35" s="29">
        <f t="shared" si="0"/>
        <v>37.190226953519264</v>
      </c>
      <c r="I35" s="29"/>
    </row>
    <row r="36" spans="1:9" ht="15.75">
      <c r="A36" s="142" t="s">
        <v>32</v>
      </c>
      <c r="B36" s="128" t="s">
        <v>14</v>
      </c>
      <c r="C36" s="129">
        <v>24</v>
      </c>
      <c r="D36" s="131">
        <v>32.64275201</v>
      </c>
      <c r="E36" s="29">
        <v>4.944576182</v>
      </c>
      <c r="F36" s="87">
        <v>27.698175828</v>
      </c>
      <c r="G36" s="29">
        <f t="shared" si="0"/>
        <v>15.147546936254777</v>
      </c>
      <c r="I36" s="29"/>
    </row>
    <row r="37" spans="1:9" ht="15.75">
      <c r="A37" s="142" t="s">
        <v>37</v>
      </c>
      <c r="B37" s="132" t="s">
        <v>16</v>
      </c>
      <c r="C37" s="129">
        <v>25</v>
      </c>
      <c r="D37" s="131">
        <v>30.290302245</v>
      </c>
      <c r="E37" s="29">
        <v>20.666474547</v>
      </c>
      <c r="F37" s="87">
        <v>9.623827698</v>
      </c>
      <c r="G37" s="29">
        <f t="shared" si="0"/>
        <v>68.22802354311735</v>
      </c>
      <c r="I37" s="29"/>
    </row>
    <row r="38" spans="1:9" ht="15.75">
      <c r="A38" s="142" t="s">
        <v>40</v>
      </c>
      <c r="B38" s="133" t="s">
        <v>18</v>
      </c>
      <c r="C38" s="129">
        <v>26</v>
      </c>
      <c r="D38" s="131">
        <v>28.602577598000003</v>
      </c>
      <c r="E38" s="29">
        <v>9.94147154</v>
      </c>
      <c r="F38" s="87">
        <v>18.661106058</v>
      </c>
      <c r="G38" s="29">
        <f t="shared" si="0"/>
        <v>34.75725747421849</v>
      </c>
      <c r="I38" s="29"/>
    </row>
    <row r="39" spans="1:9" ht="15.75">
      <c r="A39" s="142" t="s">
        <v>34</v>
      </c>
      <c r="B39" s="128" t="s">
        <v>14</v>
      </c>
      <c r="C39" s="129">
        <v>27</v>
      </c>
      <c r="D39" s="131">
        <v>26.005604175000002</v>
      </c>
      <c r="E39" s="29">
        <v>11.544459889</v>
      </c>
      <c r="F39" s="87">
        <v>14.461144286</v>
      </c>
      <c r="G39" s="29">
        <f t="shared" si="0"/>
        <v>44.39220027850016</v>
      </c>
      <c r="I39" s="29"/>
    </row>
    <row r="40" spans="1:9" ht="15.75">
      <c r="A40" s="142" t="s">
        <v>41</v>
      </c>
      <c r="B40" s="132" t="s">
        <v>16</v>
      </c>
      <c r="C40" s="129">
        <v>28</v>
      </c>
      <c r="D40" s="131">
        <v>25.782349621999998</v>
      </c>
      <c r="E40" s="29">
        <v>16.084461658</v>
      </c>
      <c r="F40" s="87">
        <v>9.697887964</v>
      </c>
      <c r="G40" s="29">
        <f t="shared" si="0"/>
        <v>62.38555404692511</v>
      </c>
      <c r="I40" s="29"/>
    </row>
    <row r="41" spans="1:9" ht="15.75">
      <c r="A41" s="142" t="s">
        <v>42</v>
      </c>
      <c r="B41" s="128" t="s">
        <v>14</v>
      </c>
      <c r="C41" s="129">
        <v>29</v>
      </c>
      <c r="D41" s="131">
        <v>25.579232654</v>
      </c>
      <c r="E41" s="29">
        <v>0.13281692</v>
      </c>
      <c r="F41" s="87">
        <v>25.446415734</v>
      </c>
      <c r="G41" s="29">
        <f t="shared" si="0"/>
        <v>0.51923731175427</v>
      </c>
      <c r="I41" s="29"/>
    </row>
    <row r="42" spans="1:9" ht="15.75">
      <c r="A42" s="142" t="s">
        <v>55</v>
      </c>
      <c r="B42" s="128" t="s">
        <v>14</v>
      </c>
      <c r="C42" s="129">
        <v>30</v>
      </c>
      <c r="D42" s="131">
        <v>22.042346822</v>
      </c>
      <c r="E42" s="29">
        <v>1.863957346</v>
      </c>
      <c r="F42" s="87">
        <v>20.178389476</v>
      </c>
      <c r="G42" s="29">
        <f t="shared" si="0"/>
        <v>8.456256319039603</v>
      </c>
      <c r="I42" s="29"/>
    </row>
    <row r="43" spans="1:9" ht="15.75">
      <c r="A43" s="142" t="s">
        <v>58</v>
      </c>
      <c r="B43" s="128" t="s">
        <v>14</v>
      </c>
      <c r="C43" s="129">
        <v>31</v>
      </c>
      <c r="D43" s="131">
        <v>21.187136205</v>
      </c>
      <c r="E43" s="29">
        <v>8.7109813</v>
      </c>
      <c r="F43" s="87">
        <v>12.476154905</v>
      </c>
      <c r="G43" s="29">
        <f t="shared" si="0"/>
        <v>41.11448199376882</v>
      </c>
      <c r="I43" s="29"/>
    </row>
    <row r="44" spans="1:9" ht="15.75">
      <c r="A44" s="142" t="s">
        <v>51</v>
      </c>
      <c r="B44" s="128" t="s">
        <v>14</v>
      </c>
      <c r="C44" s="129">
        <v>32</v>
      </c>
      <c r="D44" s="131">
        <v>20.700655182000002</v>
      </c>
      <c r="E44" s="29">
        <v>1.697440529</v>
      </c>
      <c r="F44" s="87">
        <v>19.003214653</v>
      </c>
      <c r="G44" s="29">
        <f t="shared" si="0"/>
        <v>8.199936253592535</v>
      </c>
      <c r="I44" s="29"/>
    </row>
    <row r="45" spans="1:9" ht="15.75">
      <c r="A45" s="142" t="s">
        <v>54</v>
      </c>
      <c r="B45" s="128" t="s">
        <v>14</v>
      </c>
      <c r="C45" s="129">
        <v>33</v>
      </c>
      <c r="D45" s="131">
        <v>20.285201472</v>
      </c>
      <c r="E45" s="29">
        <v>8.879703099</v>
      </c>
      <c r="F45" s="87">
        <v>11.405498373</v>
      </c>
      <c r="G45" s="29">
        <f aca="true" t="shared" si="1" ref="G45:G62">((E45/D45))*100</f>
        <v>43.774290885189394</v>
      </c>
      <c r="I45" s="29"/>
    </row>
    <row r="46" spans="1:9" ht="15.75">
      <c r="A46" s="142" t="s">
        <v>44</v>
      </c>
      <c r="B46" s="133" t="s">
        <v>18</v>
      </c>
      <c r="C46" s="129">
        <v>34</v>
      </c>
      <c r="D46" s="131">
        <v>20.027746559</v>
      </c>
      <c r="E46" s="29">
        <v>8.2572238</v>
      </c>
      <c r="F46" s="87">
        <v>11.770522759</v>
      </c>
      <c r="G46" s="29">
        <f t="shared" si="1"/>
        <v>41.22892096559609</v>
      </c>
      <c r="I46" s="29"/>
    </row>
    <row r="47" spans="1:9" ht="15.75">
      <c r="A47" s="142" t="s">
        <v>46</v>
      </c>
      <c r="B47" s="133" t="s">
        <v>18</v>
      </c>
      <c r="C47" s="129">
        <v>35</v>
      </c>
      <c r="D47" s="131">
        <v>19.946138173</v>
      </c>
      <c r="E47" s="29">
        <v>7.195679178</v>
      </c>
      <c r="F47" s="87">
        <v>12.750458995</v>
      </c>
      <c r="G47" s="29">
        <f t="shared" si="1"/>
        <v>36.07555064338418</v>
      </c>
      <c r="I47" s="29"/>
    </row>
    <row r="48" spans="1:9" ht="15.75">
      <c r="A48" s="142" t="s">
        <v>162</v>
      </c>
      <c r="B48" s="128" t="s">
        <v>14</v>
      </c>
      <c r="C48" s="129">
        <v>36</v>
      </c>
      <c r="D48" s="131">
        <v>18.965835707</v>
      </c>
      <c r="E48" s="29">
        <v>3.308935098</v>
      </c>
      <c r="F48" s="87">
        <v>15.656900609</v>
      </c>
      <c r="G48" s="29">
        <f t="shared" si="1"/>
        <v>17.446819370995197</v>
      </c>
      <c r="I48" s="29"/>
    </row>
    <row r="49" spans="1:9" ht="15.75">
      <c r="A49" s="142" t="s">
        <v>85</v>
      </c>
      <c r="B49" s="133" t="s">
        <v>18</v>
      </c>
      <c r="C49" s="129">
        <v>37</v>
      </c>
      <c r="D49" s="131">
        <v>18.860255943</v>
      </c>
      <c r="E49" s="29">
        <v>6.345594874</v>
      </c>
      <c r="F49" s="87">
        <v>12.514661069</v>
      </c>
      <c r="G49" s="29">
        <f t="shared" si="1"/>
        <v>33.64532747157746</v>
      </c>
      <c r="I49" s="29"/>
    </row>
    <row r="50" spans="1:9" ht="15.75">
      <c r="A50" s="142" t="s">
        <v>53</v>
      </c>
      <c r="B50" s="128" t="s">
        <v>14</v>
      </c>
      <c r="C50" s="129">
        <v>38</v>
      </c>
      <c r="D50" s="131">
        <v>18.555028063</v>
      </c>
      <c r="E50" s="29">
        <v>8.044814269</v>
      </c>
      <c r="F50" s="87">
        <v>10.510213794</v>
      </c>
      <c r="G50" s="29">
        <f t="shared" si="1"/>
        <v>43.35651900759941</v>
      </c>
      <c r="I50" s="29"/>
    </row>
    <row r="51" spans="1:9" ht="15.75">
      <c r="A51" s="142" t="s">
        <v>49</v>
      </c>
      <c r="B51" s="133" t="s">
        <v>18</v>
      </c>
      <c r="C51" s="129">
        <v>39</v>
      </c>
      <c r="D51" s="131">
        <v>17.142832491</v>
      </c>
      <c r="E51" s="29">
        <v>8.761207852</v>
      </c>
      <c r="F51" s="87">
        <v>8.381624639</v>
      </c>
      <c r="G51" s="29">
        <f t="shared" si="1"/>
        <v>51.10711929664856</v>
      </c>
      <c r="I51" s="29"/>
    </row>
    <row r="52" spans="1:9" ht="15.75">
      <c r="A52" s="142" t="s">
        <v>59</v>
      </c>
      <c r="B52" s="133" t="s">
        <v>18</v>
      </c>
      <c r="C52" s="129">
        <v>40</v>
      </c>
      <c r="D52" s="131">
        <v>15.434198673</v>
      </c>
      <c r="E52" s="29">
        <v>8.499956796</v>
      </c>
      <c r="F52" s="87">
        <v>6.934241877</v>
      </c>
      <c r="G52" s="29">
        <f t="shared" si="1"/>
        <v>55.072226139407555</v>
      </c>
      <c r="I52" s="29"/>
    </row>
    <row r="53" spans="1:9" ht="15.75">
      <c r="A53" s="142" t="s">
        <v>255</v>
      </c>
      <c r="B53" s="132" t="s">
        <v>16</v>
      </c>
      <c r="C53" s="129">
        <v>41</v>
      </c>
      <c r="D53" s="131">
        <v>15.198942007</v>
      </c>
      <c r="E53" s="29">
        <v>3.0841844430000003</v>
      </c>
      <c r="F53" s="87">
        <v>12.114757564</v>
      </c>
      <c r="G53" s="29">
        <f t="shared" si="1"/>
        <v>20.292099552584343</v>
      </c>
      <c r="I53" s="29"/>
    </row>
    <row r="54" spans="1:9" ht="15.75">
      <c r="A54" s="142" t="s">
        <v>256</v>
      </c>
      <c r="B54" s="132" t="s">
        <v>16</v>
      </c>
      <c r="C54" s="129">
        <v>42</v>
      </c>
      <c r="D54" s="131">
        <v>15.134887848</v>
      </c>
      <c r="E54" s="29">
        <v>5.105533887</v>
      </c>
      <c r="F54" s="87">
        <v>10.029353961</v>
      </c>
      <c r="G54" s="29">
        <f t="shared" si="1"/>
        <v>33.733542912739</v>
      </c>
      <c r="I54" s="29"/>
    </row>
    <row r="55" spans="1:9" ht="15.75">
      <c r="A55" s="142" t="s">
        <v>50</v>
      </c>
      <c r="B55" s="128" t="s">
        <v>14</v>
      </c>
      <c r="C55" s="129">
        <v>43</v>
      </c>
      <c r="D55" s="131">
        <v>14.096753612</v>
      </c>
      <c r="E55" s="29">
        <v>2.580328422</v>
      </c>
      <c r="F55" s="87">
        <v>11.51642519</v>
      </c>
      <c r="G55" s="29">
        <f t="shared" si="1"/>
        <v>18.304415988397995</v>
      </c>
      <c r="I55" s="29"/>
    </row>
    <row r="56" spans="1:9" ht="15.75">
      <c r="A56" s="142" t="s">
        <v>165</v>
      </c>
      <c r="B56" s="128" t="s">
        <v>14</v>
      </c>
      <c r="C56" s="129">
        <v>44</v>
      </c>
      <c r="D56" s="131">
        <v>13.663038526</v>
      </c>
      <c r="E56" s="29">
        <v>1.627018322</v>
      </c>
      <c r="F56" s="87">
        <v>12.036020204</v>
      </c>
      <c r="G56" s="29">
        <f t="shared" si="1"/>
        <v>11.908173419140077</v>
      </c>
      <c r="I56" s="29"/>
    </row>
    <row r="57" spans="1:9" ht="15.75">
      <c r="A57" s="142" t="s">
        <v>257</v>
      </c>
      <c r="B57" s="132" t="s">
        <v>16</v>
      </c>
      <c r="C57" s="129">
        <v>45</v>
      </c>
      <c r="D57" s="131">
        <v>13.624479787000002</v>
      </c>
      <c r="E57" s="29">
        <v>8.307259033000001</v>
      </c>
      <c r="F57" s="87">
        <v>5.317220754</v>
      </c>
      <c r="G57" s="29">
        <f t="shared" si="1"/>
        <v>60.97303649660441</v>
      </c>
      <c r="I57" s="29"/>
    </row>
    <row r="58" spans="1:9" ht="15.75">
      <c r="A58" s="142" t="s">
        <v>258</v>
      </c>
      <c r="B58" s="132" t="s">
        <v>16</v>
      </c>
      <c r="C58" s="129">
        <v>46</v>
      </c>
      <c r="D58" s="131">
        <v>12.571644032000002</v>
      </c>
      <c r="E58" s="29">
        <v>7.607908610000001</v>
      </c>
      <c r="F58" s="87">
        <v>4.963735422</v>
      </c>
      <c r="G58" s="29">
        <f t="shared" si="1"/>
        <v>60.51641766689182</v>
      </c>
      <c r="I58" s="29"/>
    </row>
    <row r="59" spans="1:9" ht="15.75">
      <c r="A59" s="142" t="s">
        <v>164</v>
      </c>
      <c r="B59" s="133" t="s">
        <v>18</v>
      </c>
      <c r="C59" s="129">
        <v>47</v>
      </c>
      <c r="D59" s="131">
        <v>12.421037793</v>
      </c>
      <c r="E59" s="29">
        <v>6.820908058</v>
      </c>
      <c r="F59" s="87">
        <v>5.600129735</v>
      </c>
      <c r="G59" s="29">
        <f t="shared" si="1"/>
        <v>54.914155899630146</v>
      </c>
      <c r="I59" s="29"/>
    </row>
    <row r="60" spans="1:9" ht="15.75">
      <c r="A60" s="142" t="s">
        <v>63</v>
      </c>
      <c r="B60" s="133" t="s">
        <v>18</v>
      </c>
      <c r="C60" s="129">
        <v>48</v>
      </c>
      <c r="D60" s="131">
        <v>12.224545135</v>
      </c>
      <c r="E60" s="29">
        <v>6.252743951</v>
      </c>
      <c r="F60" s="87">
        <v>5.971801184</v>
      </c>
      <c r="G60" s="29">
        <f t="shared" si="1"/>
        <v>51.14909292696559</v>
      </c>
      <c r="I60" s="29"/>
    </row>
    <row r="61" spans="1:9" ht="15.75">
      <c r="A61" s="142" t="s">
        <v>57</v>
      </c>
      <c r="B61" s="133" t="s">
        <v>18</v>
      </c>
      <c r="C61" s="129">
        <v>49</v>
      </c>
      <c r="D61" s="131">
        <v>12.199676059000002</v>
      </c>
      <c r="E61" s="29">
        <v>4.744561206</v>
      </c>
      <c r="F61" s="87">
        <v>7.455114853</v>
      </c>
      <c r="G61" s="29">
        <f t="shared" si="1"/>
        <v>38.89087860246765</v>
      </c>
      <c r="I61" s="29"/>
    </row>
    <row r="62" spans="1:9" ht="15.75">
      <c r="A62" s="143" t="s">
        <v>259</v>
      </c>
      <c r="B62" s="135" t="s">
        <v>18</v>
      </c>
      <c r="C62" s="139">
        <v>50</v>
      </c>
      <c r="D62" s="140">
        <v>11.851823573</v>
      </c>
      <c r="E62" s="38">
        <v>6.782170357</v>
      </c>
      <c r="F62" s="141">
        <v>5.069653216</v>
      </c>
      <c r="G62" s="38">
        <f t="shared" si="1"/>
        <v>57.22469892692858</v>
      </c>
      <c r="I62" s="29"/>
    </row>
    <row r="63" spans="1:23" s="13" customFormat="1" ht="15.75" customHeight="1">
      <c r="A63" s="136"/>
      <c r="B63" s="137"/>
      <c r="C63" s="125"/>
      <c r="D63" s="125"/>
      <c r="E63" s="125"/>
      <c r="F63" s="125"/>
      <c r="G63" s="125"/>
      <c r="H63" s="125"/>
      <c r="I63" s="138"/>
      <c r="J63" s="125"/>
      <c r="K63" s="125"/>
      <c r="L63" s="125"/>
      <c r="M63" s="125"/>
      <c r="N63" s="125"/>
      <c r="O63" s="125"/>
      <c r="P63" s="125"/>
      <c r="Q63" s="125"/>
      <c r="R63" s="125"/>
      <c r="S63" s="125"/>
      <c r="T63" s="125"/>
      <c r="U63" s="125"/>
      <c r="V63" s="125"/>
      <c r="W63" s="125"/>
    </row>
    <row r="64" spans="1:9" ht="15.75">
      <c r="A64" s="88" t="s">
        <v>167</v>
      </c>
      <c r="B64" s="69"/>
      <c r="C64" s="125"/>
      <c r="D64" s="125"/>
      <c r="E64" s="125"/>
      <c r="I64" s="29"/>
    </row>
    <row r="65" spans="1:9" ht="15.75">
      <c r="A65" s="44" t="s">
        <v>268</v>
      </c>
      <c r="B65" s="125"/>
      <c r="C65" s="125"/>
      <c r="D65" s="125"/>
      <c r="E65" s="125"/>
      <c r="I65" s="29"/>
    </row>
    <row r="69" ht="25.5" customHeight="1"/>
  </sheetData>
  <mergeCells count="7">
    <mergeCell ref="E5:E8"/>
    <mergeCell ref="F5:F8"/>
    <mergeCell ref="G5:G8"/>
    <mergeCell ref="A5:A8"/>
    <mergeCell ref="B5:B8"/>
    <mergeCell ref="C5:C8"/>
    <mergeCell ref="D5:D8"/>
  </mergeCells>
  <hyperlinks>
    <hyperlink ref="A3" location="Notes!A1" display="See Notes"/>
  </hyperlinks>
  <printOptions/>
  <pageMargins left="0.75" right="0.75" top="1" bottom="1" header="0.5" footer="0.5"/>
  <pageSetup fitToHeight="1" fitToWidth="1" horizontalDpi="600" verticalDpi="600" orientation="portrait" paperSize="17" scale="45" r:id="rId1"/>
</worksheet>
</file>

<file path=xl/worksheets/sheet2.xml><?xml version="1.0" encoding="utf-8"?>
<worksheet xmlns="http://schemas.openxmlformats.org/spreadsheetml/2006/main" xmlns:r="http://schemas.openxmlformats.org/officeDocument/2006/relationships">
  <dimension ref="A1:A17"/>
  <sheetViews>
    <sheetView showGridLines="0" workbookViewId="0" topLeftCell="A1">
      <selection activeCell="A3" sqref="A3"/>
    </sheetView>
  </sheetViews>
  <sheetFormatPr defaultColWidth="8.796875" defaultRowHeight="15.75"/>
  <sheetData>
    <row r="1" ht="16.5">
      <c r="A1" s="53" t="s">
        <v>260</v>
      </c>
    </row>
    <row r="3" ht="15.75">
      <c r="A3" s="18" t="s">
        <v>262</v>
      </c>
    </row>
    <row r="5" ht="15.75">
      <c r="A5" t="s">
        <v>263</v>
      </c>
    </row>
    <row r="6" ht="16.5">
      <c r="A6" s="3" t="s">
        <v>261</v>
      </c>
    </row>
    <row r="7" ht="15.75">
      <c r="A7" s="3" t="s">
        <v>79</v>
      </c>
    </row>
    <row r="8" ht="15.75">
      <c r="A8" s="1" t="s">
        <v>1</v>
      </c>
    </row>
    <row r="10" ht="15.75">
      <c r="A10" s="13" t="s">
        <v>88</v>
      </c>
    </row>
    <row r="11" ht="15.75">
      <c r="A11" s="15" t="s">
        <v>168</v>
      </c>
    </row>
    <row r="13" ht="15.75">
      <c r="A13" s="88" t="s">
        <v>167</v>
      </c>
    </row>
    <row r="14" ht="15.75">
      <c r="A14" s="44" t="s">
        <v>264</v>
      </c>
    </row>
    <row r="16" ht="15.75">
      <c r="A16" t="s">
        <v>265</v>
      </c>
    </row>
    <row r="17" ht="15.75">
      <c r="A17" s="18" t="s">
        <v>266</v>
      </c>
    </row>
  </sheetData>
  <hyperlinks>
    <hyperlink ref="A3" location="Data!A1" display="Back to Data"/>
    <hyperlink ref="A17" r:id="rId1" display="http://www.bts.gov/publications/national_transportation_statistics/"/>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43"/>
    <pageSetUpPr fitToPage="1"/>
  </sheetPr>
  <dimension ref="A1:F65"/>
  <sheetViews>
    <sheetView workbookViewId="0" topLeftCell="A25">
      <selection activeCell="E54" sqref="E54"/>
    </sheetView>
  </sheetViews>
  <sheetFormatPr defaultColWidth="8.796875" defaultRowHeight="15.75"/>
  <cols>
    <col min="1" max="1" width="35.09765625" style="0" customWidth="1"/>
  </cols>
  <sheetData>
    <row r="1" spans="1:6" ht="15.75">
      <c r="A1" s="157" t="s">
        <v>254</v>
      </c>
      <c r="B1" s="157"/>
      <c r="C1" s="157"/>
      <c r="D1" s="157"/>
      <c r="E1" s="157"/>
      <c r="F1" s="157"/>
    </row>
    <row r="2" spans="1:6" ht="16.5" thickBot="1">
      <c r="A2" s="157" t="s">
        <v>193</v>
      </c>
      <c r="B2" s="157"/>
      <c r="C2" s="157"/>
      <c r="D2" s="157"/>
      <c r="E2" s="157"/>
      <c r="F2" s="157"/>
    </row>
    <row r="3" spans="1:6" ht="15.75">
      <c r="A3" s="92" t="s">
        <v>194</v>
      </c>
      <c r="B3" s="93" t="s">
        <v>195</v>
      </c>
      <c r="C3" s="94" t="s">
        <v>6</v>
      </c>
      <c r="D3" s="95" t="s">
        <v>8</v>
      </c>
      <c r="E3" s="95" t="s">
        <v>11</v>
      </c>
      <c r="F3" s="95" t="s">
        <v>196</v>
      </c>
    </row>
    <row r="4" spans="1:6" ht="15.75">
      <c r="A4" s="96" t="s">
        <v>197</v>
      </c>
      <c r="B4" s="97" t="s">
        <v>14</v>
      </c>
      <c r="C4" s="98">
        <v>1</v>
      </c>
      <c r="D4" s="99">
        <v>26.343735233</v>
      </c>
      <c r="E4" s="99">
        <v>143.678200849</v>
      </c>
      <c r="F4" s="99">
        <f aca="true" t="shared" si="0" ref="F4:F53">+D4+E4</f>
        <v>170.021936082</v>
      </c>
    </row>
    <row r="5" spans="1:6" ht="15.75">
      <c r="A5" s="100" t="s">
        <v>198</v>
      </c>
      <c r="B5" s="97" t="s">
        <v>14</v>
      </c>
      <c r="C5" s="98">
        <v>2</v>
      </c>
      <c r="D5" s="99">
        <v>33.241518879</v>
      </c>
      <c r="E5" s="99">
        <v>116.107881999</v>
      </c>
      <c r="F5" s="101">
        <f t="shared" si="0"/>
        <v>149.34940087799998</v>
      </c>
    </row>
    <row r="6" spans="1:6" ht="15.75">
      <c r="A6" s="102" t="s">
        <v>199</v>
      </c>
      <c r="B6" s="103" t="s">
        <v>16</v>
      </c>
      <c r="C6" s="98">
        <v>3</v>
      </c>
      <c r="D6" s="104">
        <v>68.3524565</v>
      </c>
      <c r="E6" s="104">
        <v>79.41438415500001</v>
      </c>
      <c r="F6" s="101">
        <f t="shared" si="0"/>
        <v>147.766840655</v>
      </c>
    </row>
    <row r="7" spans="1:6" ht="15.75">
      <c r="A7" s="105" t="s">
        <v>200</v>
      </c>
      <c r="B7" s="106" t="s">
        <v>18</v>
      </c>
      <c r="C7" s="98">
        <v>4</v>
      </c>
      <c r="D7" s="101">
        <v>72.754234186</v>
      </c>
      <c r="E7" s="101">
        <v>64.471525673</v>
      </c>
      <c r="F7" s="101">
        <f t="shared" si="0"/>
        <v>137.225759859</v>
      </c>
    </row>
    <row r="8" spans="1:6" ht="15.75">
      <c r="A8" s="96" t="s">
        <v>201</v>
      </c>
      <c r="B8" s="97" t="s">
        <v>14</v>
      </c>
      <c r="C8" s="98">
        <v>5</v>
      </c>
      <c r="D8" s="99">
        <v>21.414770267</v>
      </c>
      <c r="E8" s="99">
        <v>113.32707861</v>
      </c>
      <c r="F8" s="101">
        <f t="shared" si="0"/>
        <v>134.741848877</v>
      </c>
    </row>
    <row r="9" spans="1:6" ht="15.75">
      <c r="A9" s="105" t="s">
        <v>202</v>
      </c>
      <c r="B9" s="106" t="s">
        <v>18</v>
      </c>
      <c r="C9" s="98">
        <v>6</v>
      </c>
      <c r="D9" s="101">
        <v>45.803689358</v>
      </c>
      <c r="E9" s="101">
        <v>58.186102413</v>
      </c>
      <c r="F9" s="101">
        <f t="shared" si="0"/>
        <v>103.989791771</v>
      </c>
    </row>
    <row r="10" spans="1:6" ht="15.75">
      <c r="A10" s="96" t="s">
        <v>203</v>
      </c>
      <c r="B10" s="97" t="s">
        <v>14</v>
      </c>
      <c r="C10" s="98">
        <v>7</v>
      </c>
      <c r="D10" s="99">
        <v>41.943918468</v>
      </c>
      <c r="E10" s="99">
        <v>60.922673281</v>
      </c>
      <c r="F10" s="101">
        <f t="shared" si="0"/>
        <v>102.86659174900001</v>
      </c>
    </row>
    <row r="11" spans="1:6" ht="15.75">
      <c r="A11" s="105" t="s">
        <v>204</v>
      </c>
      <c r="B11" s="103" t="s">
        <v>16</v>
      </c>
      <c r="C11" s="98">
        <v>8</v>
      </c>
      <c r="D11" s="104">
        <v>41.045732805</v>
      </c>
      <c r="E11" s="104">
        <v>38.007431196999995</v>
      </c>
      <c r="F11" s="101">
        <f t="shared" si="0"/>
        <v>79.05316400199999</v>
      </c>
    </row>
    <row r="12" spans="1:6" ht="15.75">
      <c r="A12" s="105" t="s">
        <v>205</v>
      </c>
      <c r="B12" s="103" t="s">
        <v>16</v>
      </c>
      <c r="C12" s="98">
        <v>9</v>
      </c>
      <c r="D12" s="104">
        <v>31.323475974</v>
      </c>
      <c r="E12" s="104">
        <v>46.728505971</v>
      </c>
      <c r="F12" s="101">
        <f t="shared" si="0"/>
        <v>78.051981945</v>
      </c>
    </row>
    <row r="13" spans="1:6" ht="15.75">
      <c r="A13" s="105" t="s">
        <v>206</v>
      </c>
      <c r="B13" s="106" t="s">
        <v>18</v>
      </c>
      <c r="C13" s="98">
        <v>10</v>
      </c>
      <c r="D13" s="101">
        <v>35.489346483</v>
      </c>
      <c r="E13" s="101">
        <v>40.032680591</v>
      </c>
      <c r="F13" s="101">
        <f t="shared" si="0"/>
        <v>75.522027074</v>
      </c>
    </row>
    <row r="14" spans="1:6" ht="15.75">
      <c r="A14" s="105" t="s">
        <v>23</v>
      </c>
      <c r="B14" s="106" t="s">
        <v>18</v>
      </c>
      <c r="C14" s="98">
        <v>11</v>
      </c>
      <c r="D14" s="101">
        <v>25.472887516</v>
      </c>
      <c r="E14" s="101">
        <v>44.857091816</v>
      </c>
      <c r="F14" s="101">
        <f t="shared" si="0"/>
        <v>70.329979332</v>
      </c>
    </row>
    <row r="15" spans="1:6" ht="15.75">
      <c r="A15" s="105" t="s">
        <v>207</v>
      </c>
      <c r="B15" s="103" t="s">
        <v>16</v>
      </c>
      <c r="C15" s="98">
        <v>12</v>
      </c>
      <c r="D15" s="104">
        <v>29.495023708</v>
      </c>
      <c r="E15" s="104">
        <v>34.323856947</v>
      </c>
      <c r="F15" s="101">
        <f t="shared" si="0"/>
        <v>63.818880655</v>
      </c>
    </row>
    <row r="16" spans="1:6" ht="15.75">
      <c r="A16" s="96" t="s">
        <v>208</v>
      </c>
      <c r="B16" s="97" t="s">
        <v>14</v>
      </c>
      <c r="C16" s="98">
        <v>13</v>
      </c>
      <c r="D16" s="99">
        <v>16.054798937</v>
      </c>
      <c r="E16" s="99">
        <v>39.09111011</v>
      </c>
      <c r="F16" s="101">
        <f t="shared" si="0"/>
        <v>55.145909047</v>
      </c>
    </row>
    <row r="17" spans="1:6" ht="15.75">
      <c r="A17" s="105" t="s">
        <v>209</v>
      </c>
      <c r="B17" s="106" t="s">
        <v>18</v>
      </c>
      <c r="C17" s="98">
        <v>14</v>
      </c>
      <c r="D17" s="101">
        <v>20.99079374</v>
      </c>
      <c r="E17" s="101">
        <v>25.733217551</v>
      </c>
      <c r="F17" s="101">
        <f t="shared" si="0"/>
        <v>46.724011291</v>
      </c>
    </row>
    <row r="18" spans="1:6" ht="15.75">
      <c r="A18" s="105" t="s">
        <v>210</v>
      </c>
      <c r="B18" s="103" t="s">
        <v>16</v>
      </c>
      <c r="C18" s="98">
        <v>15</v>
      </c>
      <c r="D18" s="104">
        <v>11.462850182</v>
      </c>
      <c r="E18" s="104">
        <v>33.174594115</v>
      </c>
      <c r="F18" s="101">
        <f t="shared" si="0"/>
        <v>44.637444297</v>
      </c>
    </row>
    <row r="19" spans="1:6" ht="15.75">
      <c r="A19" s="96" t="s">
        <v>211</v>
      </c>
      <c r="B19" s="97" t="s">
        <v>14</v>
      </c>
      <c r="C19" s="98">
        <v>16</v>
      </c>
      <c r="D19" s="99">
        <v>17.359830861</v>
      </c>
      <c r="E19" s="99">
        <v>27.099032277</v>
      </c>
      <c r="F19" s="101">
        <f t="shared" si="0"/>
        <v>44.458863138</v>
      </c>
    </row>
    <row r="20" spans="1:6" ht="15.75">
      <c r="A20" s="105" t="s">
        <v>212</v>
      </c>
      <c r="B20" s="103" t="s">
        <v>16</v>
      </c>
      <c r="C20" s="98">
        <v>17</v>
      </c>
      <c r="D20" s="104">
        <v>17.523762253</v>
      </c>
      <c r="E20" s="104">
        <v>24.095576382</v>
      </c>
      <c r="F20" s="101">
        <f t="shared" si="0"/>
        <v>41.619338635000005</v>
      </c>
    </row>
    <row r="21" spans="1:6" ht="15.75">
      <c r="A21" s="96" t="s">
        <v>213</v>
      </c>
      <c r="B21" s="97" t="s">
        <v>14</v>
      </c>
      <c r="C21" s="98">
        <v>18</v>
      </c>
      <c r="D21" s="99">
        <v>13.555296497</v>
      </c>
      <c r="E21" s="99">
        <v>26.098343408</v>
      </c>
      <c r="F21" s="101">
        <f t="shared" si="0"/>
        <v>39.653639905000006</v>
      </c>
    </row>
    <row r="22" spans="1:6" ht="15.75">
      <c r="A22" s="96" t="s">
        <v>214</v>
      </c>
      <c r="B22" s="97" t="s">
        <v>14</v>
      </c>
      <c r="C22" s="98">
        <v>19</v>
      </c>
      <c r="D22" s="99">
        <v>9.611876928</v>
      </c>
      <c r="E22" s="99">
        <v>26.965924394</v>
      </c>
      <c r="F22" s="101">
        <f t="shared" si="0"/>
        <v>36.577801322</v>
      </c>
    </row>
    <row r="23" spans="1:6" ht="15.75">
      <c r="A23" s="96" t="s">
        <v>215</v>
      </c>
      <c r="B23" s="97" t="s">
        <v>14</v>
      </c>
      <c r="C23" s="98">
        <v>20</v>
      </c>
      <c r="D23" s="99">
        <v>8.600645705</v>
      </c>
      <c r="E23" s="99">
        <v>26.042424272</v>
      </c>
      <c r="F23" s="101">
        <f t="shared" si="0"/>
        <v>34.643069977</v>
      </c>
    </row>
    <row r="24" spans="1:6" ht="15.75">
      <c r="A24" s="105" t="s">
        <v>216</v>
      </c>
      <c r="B24" s="103" t="s">
        <v>16</v>
      </c>
      <c r="C24" s="98">
        <v>21</v>
      </c>
      <c r="D24" s="104">
        <v>14.165053832</v>
      </c>
      <c r="E24" s="104">
        <v>19.981327486999998</v>
      </c>
      <c r="F24" s="101">
        <f t="shared" si="0"/>
        <v>34.146381319</v>
      </c>
    </row>
    <row r="25" spans="1:6" ht="15.75">
      <c r="A25" s="96" t="s">
        <v>217</v>
      </c>
      <c r="B25" s="97" t="s">
        <v>14</v>
      </c>
      <c r="C25" s="98">
        <v>22</v>
      </c>
      <c r="D25" s="99">
        <v>9.770597659</v>
      </c>
      <c r="E25" s="99">
        <v>23.574383159</v>
      </c>
      <c r="F25" s="101">
        <f t="shared" si="0"/>
        <v>33.344980817999996</v>
      </c>
    </row>
    <row r="26" spans="1:6" ht="15.75">
      <c r="A26" s="105" t="s">
        <v>218</v>
      </c>
      <c r="B26" s="103" t="s">
        <v>16</v>
      </c>
      <c r="C26" s="98">
        <v>23</v>
      </c>
      <c r="D26" s="104">
        <v>12.355042685</v>
      </c>
      <c r="E26" s="104">
        <v>20.866165404</v>
      </c>
      <c r="F26" s="101">
        <f t="shared" si="0"/>
        <v>33.221208089</v>
      </c>
    </row>
    <row r="27" spans="1:6" ht="15.75">
      <c r="A27" s="96" t="s">
        <v>219</v>
      </c>
      <c r="B27" s="97" t="s">
        <v>14</v>
      </c>
      <c r="C27" s="98">
        <v>24</v>
      </c>
      <c r="D27" s="99">
        <v>4.944576182</v>
      </c>
      <c r="E27" s="99">
        <v>27.698175828</v>
      </c>
      <c r="F27" s="101">
        <f t="shared" si="0"/>
        <v>32.64275201</v>
      </c>
    </row>
    <row r="28" spans="1:6" ht="15.75">
      <c r="A28" s="105" t="s">
        <v>220</v>
      </c>
      <c r="B28" s="103" t="s">
        <v>16</v>
      </c>
      <c r="C28" s="98">
        <v>25</v>
      </c>
      <c r="D28" s="104">
        <v>20.666474547</v>
      </c>
      <c r="E28" s="104">
        <v>9.623827698</v>
      </c>
      <c r="F28" s="101">
        <f t="shared" si="0"/>
        <v>30.290302245</v>
      </c>
    </row>
    <row r="29" spans="1:6" ht="15.75">
      <c r="A29" s="105" t="s">
        <v>221</v>
      </c>
      <c r="B29" s="106" t="s">
        <v>18</v>
      </c>
      <c r="C29" s="98">
        <v>26</v>
      </c>
      <c r="D29" s="101">
        <v>9.94147154</v>
      </c>
      <c r="E29" s="101">
        <v>18.661106058</v>
      </c>
      <c r="F29" s="101">
        <f t="shared" si="0"/>
        <v>28.602577598000003</v>
      </c>
    </row>
    <row r="30" spans="1:6" ht="15.75">
      <c r="A30" s="96" t="s">
        <v>31</v>
      </c>
      <c r="B30" s="97" t="s">
        <v>14</v>
      </c>
      <c r="C30" s="98">
        <v>27</v>
      </c>
      <c r="D30" s="99">
        <v>11.544459889</v>
      </c>
      <c r="E30" s="99">
        <v>14.461144286</v>
      </c>
      <c r="F30" s="101">
        <f t="shared" si="0"/>
        <v>26.005604175000002</v>
      </c>
    </row>
    <row r="31" spans="1:6" ht="15.75">
      <c r="A31" s="105" t="s">
        <v>222</v>
      </c>
      <c r="B31" s="103" t="s">
        <v>16</v>
      </c>
      <c r="C31" s="98">
        <v>28</v>
      </c>
      <c r="D31" s="104">
        <v>16.084461658</v>
      </c>
      <c r="E31" s="104">
        <v>9.697887964</v>
      </c>
      <c r="F31" s="101">
        <f t="shared" si="0"/>
        <v>25.782349621999998</v>
      </c>
    </row>
    <row r="32" spans="1:6" ht="15.75">
      <c r="A32" s="96" t="s">
        <v>223</v>
      </c>
      <c r="B32" s="97" t="s">
        <v>14</v>
      </c>
      <c r="C32" s="98">
        <v>29</v>
      </c>
      <c r="D32" s="99">
        <v>0.13281692</v>
      </c>
      <c r="E32" s="99">
        <v>25.446415734</v>
      </c>
      <c r="F32" s="101">
        <f t="shared" si="0"/>
        <v>25.579232654</v>
      </c>
    </row>
    <row r="33" spans="1:6" ht="15.75">
      <c r="A33" s="96" t="s">
        <v>224</v>
      </c>
      <c r="B33" s="97" t="s">
        <v>14</v>
      </c>
      <c r="C33" s="98">
        <v>30</v>
      </c>
      <c r="D33" s="99">
        <v>1.863957346</v>
      </c>
      <c r="E33" s="99">
        <v>20.178389476</v>
      </c>
      <c r="F33" s="101">
        <f t="shared" si="0"/>
        <v>22.042346822</v>
      </c>
    </row>
    <row r="34" spans="1:6" ht="15.75">
      <c r="A34" s="96" t="s">
        <v>225</v>
      </c>
      <c r="B34" s="97" t="s">
        <v>14</v>
      </c>
      <c r="C34" s="98">
        <v>31</v>
      </c>
      <c r="D34" s="99">
        <v>8.7109813</v>
      </c>
      <c r="E34" s="99">
        <v>12.476154905</v>
      </c>
      <c r="F34" s="101">
        <f t="shared" si="0"/>
        <v>21.187136205</v>
      </c>
    </row>
    <row r="35" spans="1:6" ht="15.75">
      <c r="A35" s="96" t="s">
        <v>226</v>
      </c>
      <c r="B35" s="97" t="s">
        <v>14</v>
      </c>
      <c r="C35" s="98">
        <v>32</v>
      </c>
      <c r="D35" s="99">
        <v>1.697440529</v>
      </c>
      <c r="E35" s="99">
        <v>19.003214653</v>
      </c>
      <c r="F35" s="101">
        <f t="shared" si="0"/>
        <v>20.700655182000002</v>
      </c>
    </row>
    <row r="36" spans="1:6" ht="15.75">
      <c r="A36" s="96" t="s">
        <v>227</v>
      </c>
      <c r="B36" s="97" t="s">
        <v>14</v>
      </c>
      <c r="C36" s="98">
        <v>33</v>
      </c>
      <c r="D36" s="99">
        <v>8.879703099</v>
      </c>
      <c r="E36" s="99">
        <v>11.405498373</v>
      </c>
      <c r="F36" s="101">
        <f t="shared" si="0"/>
        <v>20.285201472</v>
      </c>
    </row>
    <row r="37" spans="1:6" ht="15.75">
      <c r="A37" s="105" t="s">
        <v>228</v>
      </c>
      <c r="B37" s="106" t="s">
        <v>18</v>
      </c>
      <c r="C37" s="98">
        <v>34</v>
      </c>
      <c r="D37" s="101">
        <v>8.2572238</v>
      </c>
      <c r="E37" s="101">
        <v>11.770522759</v>
      </c>
      <c r="F37" s="101">
        <f t="shared" si="0"/>
        <v>20.027746559</v>
      </c>
    </row>
    <row r="38" spans="1:6" ht="15.75">
      <c r="A38" s="105" t="s">
        <v>229</v>
      </c>
      <c r="B38" s="106" t="s">
        <v>18</v>
      </c>
      <c r="C38" s="98">
        <v>35</v>
      </c>
      <c r="D38" s="101">
        <v>7.195679178</v>
      </c>
      <c r="E38" s="101">
        <v>12.750458995</v>
      </c>
      <c r="F38" s="101">
        <f t="shared" si="0"/>
        <v>19.946138173</v>
      </c>
    </row>
    <row r="39" spans="1:6" ht="15.75">
      <c r="A39" s="96" t="s">
        <v>230</v>
      </c>
      <c r="B39" s="97" t="s">
        <v>14</v>
      </c>
      <c r="C39" s="98">
        <v>36</v>
      </c>
      <c r="D39" s="99">
        <v>3.308935098</v>
      </c>
      <c r="E39" s="99">
        <v>15.656900609</v>
      </c>
      <c r="F39" s="101">
        <f t="shared" si="0"/>
        <v>18.965835707</v>
      </c>
    </row>
    <row r="40" spans="1:6" ht="15.75">
      <c r="A40" s="105" t="s">
        <v>231</v>
      </c>
      <c r="B40" s="106" t="s">
        <v>18</v>
      </c>
      <c r="C40" s="98">
        <v>37</v>
      </c>
      <c r="D40" s="101">
        <v>6.345594874</v>
      </c>
      <c r="E40" s="101">
        <v>12.514661069</v>
      </c>
      <c r="F40" s="101">
        <f t="shared" si="0"/>
        <v>18.860255943</v>
      </c>
    </row>
    <row r="41" spans="1:6" ht="15.75">
      <c r="A41" s="96" t="s">
        <v>52</v>
      </c>
      <c r="B41" s="97" t="s">
        <v>14</v>
      </c>
      <c r="C41" s="98">
        <v>38</v>
      </c>
      <c r="D41" s="99">
        <v>8.044814269</v>
      </c>
      <c r="E41" s="99">
        <v>10.510213794</v>
      </c>
      <c r="F41" s="101">
        <f t="shared" si="0"/>
        <v>18.555028063</v>
      </c>
    </row>
    <row r="42" spans="1:6" ht="15.75">
      <c r="A42" s="105" t="s">
        <v>232</v>
      </c>
      <c r="B42" s="106" t="s">
        <v>18</v>
      </c>
      <c r="C42" s="98">
        <v>39</v>
      </c>
      <c r="D42" s="101">
        <v>8.761207852</v>
      </c>
      <c r="E42" s="101">
        <v>8.381624639</v>
      </c>
      <c r="F42" s="101">
        <f t="shared" si="0"/>
        <v>17.142832491</v>
      </c>
    </row>
    <row r="43" spans="1:6" ht="15.75">
      <c r="A43" s="105" t="s">
        <v>233</v>
      </c>
      <c r="B43" s="106" t="s">
        <v>18</v>
      </c>
      <c r="C43" s="98">
        <v>40</v>
      </c>
      <c r="D43" s="101">
        <v>8.499956796</v>
      </c>
      <c r="E43" s="101">
        <v>6.934241877</v>
      </c>
      <c r="F43" s="101">
        <f t="shared" si="0"/>
        <v>15.434198673</v>
      </c>
    </row>
    <row r="44" spans="1:6" ht="15.75">
      <c r="A44" s="107" t="s">
        <v>234</v>
      </c>
      <c r="B44" s="103" t="s">
        <v>16</v>
      </c>
      <c r="C44" s="98">
        <v>41</v>
      </c>
      <c r="D44" s="104">
        <v>3.0841844430000003</v>
      </c>
      <c r="E44" s="104">
        <v>12.114757564</v>
      </c>
      <c r="F44" s="101">
        <f t="shared" si="0"/>
        <v>15.198942007</v>
      </c>
    </row>
    <row r="45" spans="1:6" ht="15.75">
      <c r="A45" s="105" t="s">
        <v>235</v>
      </c>
      <c r="B45" s="103" t="s">
        <v>16</v>
      </c>
      <c r="C45" s="98">
        <v>42</v>
      </c>
      <c r="D45" s="104">
        <v>5.105533887</v>
      </c>
      <c r="E45" s="104">
        <v>10.029353961</v>
      </c>
      <c r="F45" s="101">
        <f t="shared" si="0"/>
        <v>15.134887848</v>
      </c>
    </row>
    <row r="46" spans="1:6" ht="15.75">
      <c r="A46" s="96" t="s">
        <v>236</v>
      </c>
      <c r="B46" s="97" t="s">
        <v>14</v>
      </c>
      <c r="C46" s="98">
        <v>43</v>
      </c>
      <c r="D46" s="99">
        <v>2.580328422</v>
      </c>
      <c r="E46" s="99">
        <v>11.51642519</v>
      </c>
      <c r="F46" s="101">
        <f t="shared" si="0"/>
        <v>14.096753612</v>
      </c>
    </row>
    <row r="47" spans="1:6" ht="15.75">
      <c r="A47" s="96" t="s">
        <v>237</v>
      </c>
      <c r="B47" s="97" t="s">
        <v>14</v>
      </c>
      <c r="C47" s="98">
        <v>44</v>
      </c>
      <c r="D47" s="99">
        <v>1.627018322</v>
      </c>
      <c r="E47" s="99">
        <v>12.036020204</v>
      </c>
      <c r="F47" s="101">
        <f t="shared" si="0"/>
        <v>13.663038526</v>
      </c>
    </row>
    <row r="48" spans="1:6" ht="15.75">
      <c r="A48" s="105" t="s">
        <v>238</v>
      </c>
      <c r="B48" s="103" t="s">
        <v>16</v>
      </c>
      <c r="C48" s="98">
        <v>45</v>
      </c>
      <c r="D48" s="104">
        <v>8.307259033000001</v>
      </c>
      <c r="E48" s="104">
        <v>5.317220754</v>
      </c>
      <c r="F48" s="101">
        <f t="shared" si="0"/>
        <v>13.624479787000002</v>
      </c>
    </row>
    <row r="49" spans="1:6" ht="15.75">
      <c r="A49" s="105" t="s">
        <v>239</v>
      </c>
      <c r="B49" s="103" t="s">
        <v>16</v>
      </c>
      <c r="C49" s="98">
        <v>46</v>
      </c>
      <c r="D49" s="104">
        <v>7.607908610000001</v>
      </c>
      <c r="E49" s="104">
        <v>4.963735422</v>
      </c>
      <c r="F49" s="101">
        <f t="shared" si="0"/>
        <v>12.571644032000002</v>
      </c>
    </row>
    <row r="50" spans="1:6" ht="15.75">
      <c r="A50" s="105" t="s">
        <v>240</v>
      </c>
      <c r="B50" s="106" t="s">
        <v>18</v>
      </c>
      <c r="C50" s="98">
        <v>47</v>
      </c>
      <c r="D50" s="101">
        <v>6.820908058</v>
      </c>
      <c r="E50" s="101">
        <v>5.600129735</v>
      </c>
      <c r="F50" s="101">
        <f t="shared" si="0"/>
        <v>12.421037793</v>
      </c>
    </row>
    <row r="51" spans="1:6" ht="15.75">
      <c r="A51" s="105" t="s">
        <v>241</v>
      </c>
      <c r="B51" s="106" t="s">
        <v>18</v>
      </c>
      <c r="C51" s="98">
        <v>48</v>
      </c>
      <c r="D51" s="101">
        <v>6.252743951</v>
      </c>
      <c r="E51" s="101">
        <v>5.971801184</v>
      </c>
      <c r="F51" s="101">
        <f t="shared" si="0"/>
        <v>12.224545135</v>
      </c>
    </row>
    <row r="52" spans="1:6" ht="15.75">
      <c r="A52" s="105" t="s">
        <v>242</v>
      </c>
      <c r="B52" s="106" t="s">
        <v>18</v>
      </c>
      <c r="C52" s="98">
        <v>49</v>
      </c>
      <c r="D52" s="101">
        <v>4.744561206</v>
      </c>
      <c r="E52" s="101">
        <v>7.455114853</v>
      </c>
      <c r="F52" s="101">
        <f t="shared" si="0"/>
        <v>12.199676059000002</v>
      </c>
    </row>
    <row r="53" spans="1:6" ht="15.75">
      <c r="A53" s="105" t="s">
        <v>243</v>
      </c>
      <c r="B53" s="106" t="s">
        <v>18</v>
      </c>
      <c r="C53" s="98">
        <v>50</v>
      </c>
      <c r="D53" s="101">
        <v>6.782170357</v>
      </c>
      <c r="E53" s="101">
        <v>5.069653216</v>
      </c>
      <c r="F53" s="101">
        <f t="shared" si="0"/>
        <v>11.851823573</v>
      </c>
    </row>
    <row r="54" spans="1:6" ht="15.75">
      <c r="A54" s="108" t="s">
        <v>244</v>
      </c>
      <c r="B54" s="109" t="s">
        <v>245</v>
      </c>
      <c r="C54" s="110" t="s">
        <v>245</v>
      </c>
      <c r="D54" s="111">
        <f>SUM(D4:D53)</f>
        <v>811.9237098219999</v>
      </c>
      <c r="E54" s="111">
        <f>SUM(E4:E53)</f>
        <v>1460.024162861</v>
      </c>
      <c r="F54" s="111">
        <f>SUM(F4:F53)</f>
        <v>2271.9478726829993</v>
      </c>
    </row>
    <row r="55" spans="1:6" ht="15.75">
      <c r="A55" s="112"/>
      <c r="B55" s="113"/>
      <c r="C55" s="114"/>
      <c r="D55" s="115"/>
      <c r="E55" s="115"/>
      <c r="F55" s="116"/>
    </row>
    <row r="56" spans="1:6" ht="15.75">
      <c r="A56" s="158" t="s">
        <v>246</v>
      </c>
      <c r="B56" s="158"/>
      <c r="C56" s="158"/>
      <c r="D56" s="158"/>
      <c r="E56" s="158"/>
      <c r="F56" s="158"/>
    </row>
    <row r="57" spans="1:6" ht="15.75">
      <c r="A57" s="117" t="s">
        <v>247</v>
      </c>
      <c r="B57" s="118"/>
      <c r="C57" s="119"/>
      <c r="D57" s="120"/>
      <c r="E57" s="120"/>
      <c r="F57" s="121"/>
    </row>
    <row r="58" spans="1:6" ht="15.75">
      <c r="A58" s="117"/>
      <c r="B58" s="118"/>
      <c r="C58" s="119"/>
      <c r="D58" s="120"/>
      <c r="E58" s="120"/>
      <c r="F58" s="121"/>
    </row>
    <row r="59" spans="1:6" ht="15.75">
      <c r="A59" s="122" t="s">
        <v>248</v>
      </c>
      <c r="B59" s="118"/>
      <c r="C59" s="119"/>
      <c r="D59" s="120"/>
      <c r="E59" s="120"/>
      <c r="F59" s="121"/>
    </row>
    <row r="60" spans="1:6" ht="15.75">
      <c r="A60" s="123"/>
      <c r="B60" s="118"/>
      <c r="C60" s="119"/>
      <c r="D60" s="120"/>
      <c r="E60" s="120"/>
      <c r="F60" s="121"/>
    </row>
    <row r="61" spans="1:6" ht="15.75">
      <c r="A61" s="159" t="s">
        <v>249</v>
      </c>
      <c r="B61" s="159"/>
      <c r="C61" s="159"/>
      <c r="D61" s="159"/>
      <c r="E61" s="159"/>
      <c r="F61" s="159"/>
    </row>
    <row r="62" spans="1:6" ht="15.75">
      <c r="A62" s="124" t="s">
        <v>250</v>
      </c>
      <c r="B62" s="118"/>
      <c r="C62" s="119"/>
      <c r="D62" s="120"/>
      <c r="E62" s="120"/>
      <c r="F62" s="121"/>
    </row>
    <row r="63" spans="1:6" ht="15.75">
      <c r="A63" s="155" t="s">
        <v>251</v>
      </c>
      <c r="B63" s="155"/>
      <c r="C63" s="155"/>
      <c r="D63" s="155"/>
      <c r="E63" s="155"/>
      <c r="F63" s="155"/>
    </row>
    <row r="64" spans="1:6" ht="15.75">
      <c r="A64" s="156" t="s">
        <v>252</v>
      </c>
      <c r="B64" s="156"/>
      <c r="C64" s="156"/>
      <c r="D64" s="156"/>
      <c r="E64" s="156"/>
      <c r="F64" s="156"/>
    </row>
    <row r="65" spans="1:6" ht="15.75">
      <c r="A65" s="156" t="s">
        <v>253</v>
      </c>
      <c r="B65" s="156"/>
      <c r="C65" s="156"/>
      <c r="D65" s="156"/>
      <c r="E65" s="156"/>
      <c r="F65" s="156"/>
    </row>
  </sheetData>
  <mergeCells count="7">
    <mergeCell ref="A63:F63"/>
    <mergeCell ref="A64:F64"/>
    <mergeCell ref="A65:F65"/>
    <mergeCell ref="A1:F1"/>
    <mergeCell ref="A2:F2"/>
    <mergeCell ref="A56:F56"/>
    <mergeCell ref="A61:F61"/>
  </mergeCells>
  <printOptions/>
  <pageMargins left="0.75" right="0.75" top="1" bottom="1" header="0.5" footer="0.5"/>
  <pageSetup fitToHeight="1" fitToWidth="1" horizontalDpi="600" verticalDpi="600" orientation="portrait" paperSize="17" r:id="rId1"/>
</worksheet>
</file>

<file path=xl/worksheets/sheet4.xml><?xml version="1.0" encoding="utf-8"?>
<worksheet xmlns="http://schemas.openxmlformats.org/spreadsheetml/2006/main" xmlns:r="http://schemas.openxmlformats.org/officeDocument/2006/relationships">
  <sheetPr>
    <pageSetUpPr fitToPage="1"/>
  </sheetPr>
  <dimension ref="A1:N119"/>
  <sheetViews>
    <sheetView showGridLines="0" showOutlineSymbols="0" zoomScale="87" zoomScaleNormal="87" workbookViewId="0" topLeftCell="A28">
      <selection activeCell="E40" sqref="E40"/>
    </sheetView>
  </sheetViews>
  <sheetFormatPr defaultColWidth="8.796875" defaultRowHeight="15.75"/>
  <cols>
    <col min="1" max="1" width="22.59765625" style="0" customWidth="1"/>
    <col min="2" max="2" width="49.5" style="0" hidden="1" customWidth="1"/>
    <col min="3" max="3" width="9.3984375" style="0" customWidth="1"/>
    <col min="4" max="4" width="7.3984375" style="0" customWidth="1"/>
    <col min="5" max="5" width="16.69921875" style="0" customWidth="1"/>
    <col min="6" max="6" width="14.69921875" style="0" customWidth="1"/>
    <col min="7" max="7" width="14.296875" style="0" customWidth="1"/>
    <col min="8" max="8" width="15.296875" style="0" customWidth="1"/>
    <col min="9" max="9" width="17.8984375" style="0" customWidth="1"/>
    <col min="10" max="10" width="20.19921875" style="0" customWidth="1"/>
    <col min="11" max="16384" width="9.69921875" style="0" customWidth="1"/>
  </cols>
  <sheetData>
    <row r="1" ht="15.75">
      <c r="B1" t="s">
        <v>179</v>
      </c>
    </row>
    <row r="2" ht="15.75">
      <c r="B2" s="3" t="s">
        <v>180</v>
      </c>
    </row>
    <row r="3" ht="15.75">
      <c r="B3" s="1" t="s">
        <v>0</v>
      </c>
    </row>
    <row r="4" ht="15.75">
      <c r="B4" t="s">
        <v>84</v>
      </c>
    </row>
    <row r="5" ht="15.75">
      <c r="B5" t="s">
        <v>187</v>
      </c>
    </row>
    <row r="6" ht="15.75">
      <c r="B6" t="s">
        <v>189</v>
      </c>
    </row>
    <row r="7" ht="15.75">
      <c r="B7" t="s">
        <v>188</v>
      </c>
    </row>
    <row r="8" ht="15.75">
      <c r="B8" t="s">
        <v>150</v>
      </c>
    </row>
    <row r="9" ht="15.75">
      <c r="B9" t="s">
        <v>151</v>
      </c>
    </row>
    <row r="10" spans="1:2" ht="16.5">
      <c r="A10" s="53" t="s">
        <v>191</v>
      </c>
      <c r="B10" s="3" t="s">
        <v>186</v>
      </c>
    </row>
    <row r="11" spans="1:2" ht="15.75">
      <c r="A11" s="1"/>
      <c r="B11" s="1" t="s">
        <v>3</v>
      </c>
    </row>
    <row r="12" spans="1:2" ht="16.5">
      <c r="A12" s="3" t="s">
        <v>181</v>
      </c>
      <c r="B12" s="3" t="s">
        <v>182</v>
      </c>
    </row>
    <row r="13" spans="1:2" ht="15.75">
      <c r="A13" s="3" t="s">
        <v>79</v>
      </c>
      <c r="B13" s="3" t="s">
        <v>78</v>
      </c>
    </row>
    <row r="14" spans="1:2" ht="15.75">
      <c r="A14" s="1" t="s">
        <v>1</v>
      </c>
      <c r="B14" s="1" t="s">
        <v>2</v>
      </c>
    </row>
    <row r="15" spans="1:2" ht="15.75">
      <c r="A15" s="1"/>
      <c r="B15" s="1" t="s">
        <v>3</v>
      </c>
    </row>
    <row r="16" spans="1:2" ht="15.75">
      <c r="A16" s="1"/>
      <c r="B16" s="1" t="s">
        <v>4</v>
      </c>
    </row>
    <row r="17" spans="1:2" ht="15.75">
      <c r="A17" s="1"/>
      <c r="B17" s="3" t="s">
        <v>81</v>
      </c>
    </row>
    <row r="18" spans="1:2" ht="15.75">
      <c r="A18" s="1"/>
      <c r="B18" s="3" t="s">
        <v>65</v>
      </c>
    </row>
    <row r="19" ht="15.75">
      <c r="B19" s="3" t="s">
        <v>66</v>
      </c>
    </row>
    <row r="20" ht="15.75">
      <c r="B20" s="3" t="s">
        <v>67</v>
      </c>
    </row>
    <row r="21" ht="15.75">
      <c r="B21" s="3" t="s">
        <v>68</v>
      </c>
    </row>
    <row r="22" ht="15.75">
      <c r="B22" t="s">
        <v>99</v>
      </c>
    </row>
    <row r="23" spans="2:7" ht="15.75">
      <c r="B23" s="1" t="s">
        <v>3</v>
      </c>
      <c r="D23" s="39"/>
      <c r="E23" s="40"/>
      <c r="F23" s="40"/>
      <c r="G23" s="40"/>
    </row>
    <row r="24" spans="1:7" ht="15.75">
      <c r="A24" t="s">
        <v>158</v>
      </c>
      <c r="B24" s="1" t="s">
        <v>3</v>
      </c>
      <c r="D24" s="39"/>
      <c r="E24" s="40"/>
      <c r="F24" s="40"/>
      <c r="G24" s="40"/>
    </row>
    <row r="25" spans="2:7" ht="15.75">
      <c r="B25" s="1" t="s">
        <v>3</v>
      </c>
      <c r="D25" s="39"/>
      <c r="E25" s="40"/>
      <c r="F25" s="40"/>
      <c r="G25" s="40"/>
    </row>
    <row r="26" spans="2:7" ht="15.75">
      <c r="B26" s="1" t="s">
        <v>3</v>
      </c>
      <c r="D26" s="39"/>
      <c r="E26" s="40"/>
      <c r="F26" s="40"/>
      <c r="G26" s="40"/>
    </row>
    <row r="27" spans="1:14" ht="15.75">
      <c r="A27" s="26" t="s">
        <v>157</v>
      </c>
      <c r="B27" s="1" t="s">
        <v>3</v>
      </c>
      <c r="C27" s="61"/>
      <c r="D27" s="62"/>
      <c r="E27" s="63"/>
      <c r="F27" s="63"/>
      <c r="G27" s="63"/>
      <c r="H27" s="61"/>
      <c r="I27" s="61"/>
      <c r="J27" s="61"/>
      <c r="K27" s="61"/>
      <c r="L27" s="61"/>
      <c r="M27" s="61"/>
      <c r="N27" s="61"/>
    </row>
    <row r="28" spans="1:10" ht="15.75">
      <c r="A28" s="26"/>
      <c r="B28" s="1" t="s">
        <v>3</v>
      </c>
      <c r="D28" s="41"/>
      <c r="E28" s="42"/>
      <c r="F28" s="42"/>
      <c r="G28" s="59"/>
      <c r="H28" s="60"/>
      <c r="I28" s="54"/>
      <c r="J28" s="54"/>
    </row>
    <row r="29" spans="1:7" ht="15.75">
      <c r="A29" s="26"/>
      <c r="B29" s="1" t="s">
        <v>3</v>
      </c>
      <c r="D29" s="41"/>
      <c r="E29" s="42"/>
      <c r="F29" s="42"/>
      <c r="G29" s="42"/>
    </row>
    <row r="30" spans="2:7" ht="15.75">
      <c r="B30" s="1" t="s">
        <v>3</v>
      </c>
      <c r="D30" s="41"/>
      <c r="E30" s="43"/>
      <c r="F30" s="43"/>
      <c r="G30" s="43"/>
    </row>
    <row r="31" spans="1:2" ht="15.75">
      <c r="A31" s="3" t="s">
        <v>183</v>
      </c>
      <c r="B31" s="3" t="s">
        <v>184</v>
      </c>
    </row>
    <row r="32" ht="15.75">
      <c r="B32" s="1" t="s">
        <v>3</v>
      </c>
    </row>
    <row r="33" ht="15.75">
      <c r="B33" s="1" t="s">
        <v>3</v>
      </c>
    </row>
    <row r="34" spans="1:9" ht="15.75">
      <c r="A34" s="12"/>
      <c r="B34" s="1" t="s">
        <v>3</v>
      </c>
      <c r="C34" s="19"/>
      <c r="D34" s="12"/>
      <c r="E34" s="12"/>
      <c r="F34" s="12"/>
      <c r="G34" s="12"/>
      <c r="H34" s="12"/>
      <c r="I34" s="12"/>
    </row>
    <row r="35" spans="1:9" ht="15.75">
      <c r="A35" s="13"/>
      <c r="B35" s="1" t="s">
        <v>3</v>
      </c>
      <c r="C35" s="20"/>
      <c r="D35" s="6"/>
      <c r="E35" s="6"/>
      <c r="F35" s="6"/>
      <c r="G35" s="6"/>
      <c r="H35" s="6"/>
      <c r="I35" s="6" t="s">
        <v>9</v>
      </c>
    </row>
    <row r="36" spans="1:9" ht="15.75">
      <c r="A36" s="11" t="s">
        <v>4</v>
      </c>
      <c r="B36" s="3" t="s">
        <v>77</v>
      </c>
      <c r="C36" s="21" t="s">
        <v>5</v>
      </c>
      <c r="D36" s="6" t="s">
        <v>6</v>
      </c>
      <c r="E36" s="6" t="s">
        <v>7</v>
      </c>
      <c r="F36" s="6" t="s">
        <v>10</v>
      </c>
      <c r="G36" s="6" t="s">
        <v>8</v>
      </c>
      <c r="H36" s="6" t="s">
        <v>11</v>
      </c>
      <c r="I36" s="6" t="s">
        <v>12</v>
      </c>
    </row>
    <row r="37" spans="1:9" ht="15.75">
      <c r="A37" s="14"/>
      <c r="B37" s="1" t="s">
        <v>3</v>
      </c>
      <c r="C37" s="22"/>
      <c r="D37" s="14"/>
      <c r="E37" s="14"/>
      <c r="F37" s="14"/>
      <c r="G37" s="14"/>
      <c r="H37" s="14"/>
      <c r="I37" s="14"/>
    </row>
    <row r="38" spans="1:9" ht="15.75">
      <c r="A38" s="13" t="s">
        <v>166</v>
      </c>
      <c r="B38" s="3" t="s">
        <v>185</v>
      </c>
      <c r="C38" s="24"/>
      <c r="D38" s="13"/>
      <c r="E38" s="64">
        <f>SUM(E44:E93)-E41</f>
        <v>-9.999999997489795E-05</v>
      </c>
      <c r="F38" s="13"/>
      <c r="G38" s="64">
        <f>SUM(G44:G93)-G41</f>
        <v>0</v>
      </c>
      <c r="H38" s="64">
        <f>SUM(H44:H93)-H41</f>
        <v>0</v>
      </c>
      <c r="I38" s="13"/>
    </row>
    <row r="39" spans="1:9" ht="15.75">
      <c r="A39" s="13"/>
      <c r="B39" s="1" t="s">
        <v>3</v>
      </c>
      <c r="C39" s="24"/>
      <c r="D39" s="13"/>
      <c r="E39" s="13"/>
      <c r="F39" s="13"/>
      <c r="G39" s="13"/>
      <c r="H39" s="13"/>
      <c r="I39" s="13"/>
    </row>
    <row r="40" spans="1:9" s="7" customFormat="1" ht="16.5">
      <c r="A40" s="65" t="s">
        <v>70</v>
      </c>
      <c r="B40" s="65" t="s">
        <v>83</v>
      </c>
      <c r="C40" s="66" t="s">
        <v>69</v>
      </c>
      <c r="D40" s="67" t="s">
        <v>69</v>
      </c>
      <c r="E40" s="68">
        <v>2421.7006040320002</v>
      </c>
      <c r="F40" s="68">
        <f>+G40+H40-E40</f>
        <v>0</v>
      </c>
      <c r="G40" s="86">
        <v>821.832093975</v>
      </c>
      <c r="H40" s="9">
        <v>1599.8685100569999</v>
      </c>
      <c r="I40" s="85">
        <v>33.93615596439519</v>
      </c>
    </row>
    <row r="41" spans="1:10" ht="16.5">
      <c r="A41" s="69" t="s">
        <v>71</v>
      </c>
      <c r="B41" s="69" t="s">
        <v>71</v>
      </c>
      <c r="C41" s="70" t="s">
        <v>69</v>
      </c>
      <c r="D41" s="71" t="s">
        <v>69</v>
      </c>
      <c r="E41" s="72">
        <v>2031.717581114</v>
      </c>
      <c r="F41" s="68">
        <f>+G41+H41-E41</f>
        <v>-9.99999995201506E-05</v>
      </c>
      <c r="G41" s="29">
        <v>712.126324527</v>
      </c>
      <c r="H41" s="87">
        <v>1319.5911565870006</v>
      </c>
      <c r="I41" s="85">
        <v>35.05045834847469</v>
      </c>
      <c r="J41" s="4"/>
    </row>
    <row r="42" spans="1:9" ht="15.75">
      <c r="A42" s="69" t="s">
        <v>72</v>
      </c>
      <c r="B42" s="69" t="s">
        <v>72</v>
      </c>
      <c r="C42" s="70" t="s">
        <v>69</v>
      </c>
      <c r="D42" s="71" t="s">
        <v>69</v>
      </c>
      <c r="E42" s="84">
        <v>83.8963155780405</v>
      </c>
      <c r="F42" s="84" t="s">
        <v>92</v>
      </c>
      <c r="G42" s="84">
        <v>86.65107261540734</v>
      </c>
      <c r="H42" s="84">
        <v>82.4812256939782</v>
      </c>
      <c r="I42" s="71" t="s">
        <v>69</v>
      </c>
    </row>
    <row r="43" spans="1:9" ht="15.75">
      <c r="A43" s="69"/>
      <c r="B43" s="69" t="s">
        <v>76</v>
      </c>
      <c r="C43" s="70"/>
      <c r="D43" s="69"/>
      <c r="E43" s="83"/>
      <c r="F43" s="83"/>
      <c r="G43" s="83"/>
      <c r="H43" s="83"/>
      <c r="I43" s="69"/>
    </row>
    <row r="44" spans="1:9" ht="16.5">
      <c r="A44" s="73" t="s">
        <v>15</v>
      </c>
      <c r="B44" s="73" t="s">
        <v>15</v>
      </c>
      <c r="C44" s="74" t="s">
        <v>16</v>
      </c>
      <c r="D44" s="71">
        <v>1</v>
      </c>
      <c r="E44" s="72">
        <v>134.894391546</v>
      </c>
      <c r="F44" s="68">
        <f aca="true" t="shared" si="0" ref="F44:F93">+G44+H44-E44</f>
        <v>0</v>
      </c>
      <c r="G44" s="29">
        <v>59.281539234</v>
      </c>
      <c r="H44" s="87">
        <v>75.612852312</v>
      </c>
      <c r="I44" s="85">
        <v>43.946630067110355</v>
      </c>
    </row>
    <row r="45" spans="1:11" ht="16.5">
      <c r="A45" s="73" t="s">
        <v>13</v>
      </c>
      <c r="B45" s="73" t="s">
        <v>13</v>
      </c>
      <c r="C45" s="74" t="s">
        <v>14</v>
      </c>
      <c r="D45" s="71">
        <v>2</v>
      </c>
      <c r="E45" s="72">
        <v>134.347492199</v>
      </c>
      <c r="F45" s="68">
        <f t="shared" si="0"/>
        <v>0</v>
      </c>
      <c r="G45" s="29">
        <v>18.370303648</v>
      </c>
      <c r="H45" s="87">
        <v>115.977188551</v>
      </c>
      <c r="I45" s="85">
        <v>13.673722782103958</v>
      </c>
      <c r="K45" s="2"/>
    </row>
    <row r="46" spans="1:11" ht="16.5">
      <c r="A46" s="73" t="s">
        <v>17</v>
      </c>
      <c r="B46" s="73" t="s">
        <v>17</v>
      </c>
      <c r="C46" s="74" t="s">
        <v>18</v>
      </c>
      <c r="D46" s="71">
        <v>3</v>
      </c>
      <c r="E46" s="72">
        <v>130.47295374200002</v>
      </c>
      <c r="F46" s="68">
        <f t="shared" si="0"/>
        <v>0</v>
      </c>
      <c r="G46" s="29">
        <v>68.806353763</v>
      </c>
      <c r="H46" s="87">
        <v>61.666599979</v>
      </c>
      <c r="I46" s="85">
        <v>52.73610490880674</v>
      </c>
      <c r="K46" s="2"/>
    </row>
    <row r="47" spans="1:11" ht="16.5">
      <c r="A47" s="73" t="s">
        <v>160</v>
      </c>
      <c r="B47" s="73" t="s">
        <v>160</v>
      </c>
      <c r="C47" s="74" t="s">
        <v>14</v>
      </c>
      <c r="D47" s="71">
        <v>4</v>
      </c>
      <c r="E47" s="72">
        <v>130.405983822</v>
      </c>
      <c r="F47" s="68">
        <f t="shared" si="0"/>
        <v>0</v>
      </c>
      <c r="G47" s="29">
        <v>26.235232383</v>
      </c>
      <c r="H47" s="87">
        <v>104.170751439</v>
      </c>
      <c r="I47" s="85">
        <v>20.118120054069184</v>
      </c>
      <c r="K47" s="2"/>
    </row>
    <row r="48" spans="1:11" ht="16.5">
      <c r="A48" s="73" t="s">
        <v>20</v>
      </c>
      <c r="B48" s="73" t="s">
        <v>20</v>
      </c>
      <c r="C48" s="74" t="s">
        <v>14</v>
      </c>
      <c r="D48" s="71">
        <v>5</v>
      </c>
      <c r="E48" s="72">
        <v>124.64527808700001</v>
      </c>
      <c r="F48" s="68">
        <f t="shared" si="0"/>
        <v>0</v>
      </c>
      <c r="G48" s="29">
        <v>21.22064608</v>
      </c>
      <c r="H48" s="87">
        <v>103.424632007</v>
      </c>
      <c r="I48" s="85">
        <v>17.024829504723314</v>
      </c>
      <c r="K48" s="2"/>
    </row>
    <row r="49" spans="1:11" ht="16.5">
      <c r="A49" s="73" t="s">
        <v>21</v>
      </c>
      <c r="B49" s="73" t="s">
        <v>170</v>
      </c>
      <c r="C49" s="74" t="s">
        <v>18</v>
      </c>
      <c r="D49" s="71">
        <v>6</v>
      </c>
      <c r="E49" s="72">
        <v>93.677519566</v>
      </c>
      <c r="F49" s="68">
        <f t="shared" si="0"/>
        <v>0</v>
      </c>
      <c r="G49" s="29">
        <v>40.89525346</v>
      </c>
      <c r="H49" s="87">
        <v>52.782266106</v>
      </c>
      <c r="I49" s="85">
        <v>43.65535472060345</v>
      </c>
      <c r="K49" s="2"/>
    </row>
    <row r="50" spans="1:11" ht="16.5">
      <c r="A50" s="73" t="s">
        <v>26</v>
      </c>
      <c r="B50" s="73" t="s">
        <v>26</v>
      </c>
      <c r="C50" s="74" t="s">
        <v>14</v>
      </c>
      <c r="D50" s="71">
        <v>7</v>
      </c>
      <c r="E50" s="72">
        <v>86.132470615</v>
      </c>
      <c r="F50" s="68">
        <f t="shared" si="0"/>
        <v>0</v>
      </c>
      <c r="G50" s="29">
        <v>33.827531489</v>
      </c>
      <c r="H50" s="87">
        <v>52.304939126</v>
      </c>
      <c r="I50" s="85">
        <v>39.2738432410749</v>
      </c>
      <c r="K50" s="2"/>
    </row>
    <row r="51" spans="1:11" ht="16.5">
      <c r="A51" s="73" t="s">
        <v>25</v>
      </c>
      <c r="B51" s="73" t="s">
        <v>25</v>
      </c>
      <c r="C51" s="74" t="s">
        <v>16</v>
      </c>
      <c r="D51" s="71">
        <v>8</v>
      </c>
      <c r="E51" s="72">
        <v>73.369658187</v>
      </c>
      <c r="F51" s="68">
        <f t="shared" si="0"/>
        <v>0</v>
      </c>
      <c r="G51" s="29">
        <v>29.113084196</v>
      </c>
      <c r="H51" s="87">
        <v>44.256573991</v>
      </c>
      <c r="I51" s="85">
        <v>39.68000521659565</v>
      </c>
      <c r="K51" s="2"/>
    </row>
    <row r="52" spans="1:11" ht="16.5">
      <c r="A52" s="73" t="s">
        <v>22</v>
      </c>
      <c r="B52" s="73" t="s">
        <v>22</v>
      </c>
      <c r="C52" s="74" t="s">
        <v>16</v>
      </c>
      <c r="D52" s="71">
        <v>9</v>
      </c>
      <c r="E52" s="72">
        <v>72.933226717</v>
      </c>
      <c r="F52" s="68">
        <f t="shared" si="0"/>
        <v>0</v>
      </c>
      <c r="G52" s="29">
        <v>36.538147969</v>
      </c>
      <c r="H52" s="87">
        <v>36.395078748</v>
      </c>
      <c r="I52" s="85">
        <v>50.098082333279415</v>
      </c>
      <c r="K52" s="2"/>
    </row>
    <row r="53" spans="1:11" ht="16.5">
      <c r="A53" s="73" t="s">
        <v>24</v>
      </c>
      <c r="B53" s="73" t="s">
        <v>24</v>
      </c>
      <c r="C53" s="74" t="s">
        <v>18</v>
      </c>
      <c r="D53" s="71">
        <v>10</v>
      </c>
      <c r="E53" s="72">
        <v>70.496005568</v>
      </c>
      <c r="F53" s="68">
        <f t="shared" si="0"/>
        <v>0</v>
      </c>
      <c r="G53" s="29">
        <v>32.543638865</v>
      </c>
      <c r="H53" s="87">
        <v>37.952366703</v>
      </c>
      <c r="I53" s="85">
        <v>46.16380545647882</v>
      </c>
      <c r="K53" s="2"/>
    </row>
    <row r="54" spans="1:11" ht="16.5">
      <c r="A54" s="73" t="s">
        <v>161</v>
      </c>
      <c r="B54" s="73" t="s">
        <v>171</v>
      </c>
      <c r="C54" s="74" t="s">
        <v>18</v>
      </c>
      <c r="D54" s="71">
        <v>11</v>
      </c>
      <c r="E54" s="72">
        <v>68.21162043</v>
      </c>
      <c r="F54" s="68">
        <f t="shared" si="0"/>
        <v>0</v>
      </c>
      <c r="G54" s="29">
        <v>23.625472896</v>
      </c>
      <c r="H54" s="87">
        <v>44.586147534</v>
      </c>
      <c r="I54" s="85">
        <v>34.635554392443865</v>
      </c>
      <c r="K54" s="2"/>
    </row>
    <row r="55" spans="1:11" ht="16.5">
      <c r="A55" s="73" t="s">
        <v>27</v>
      </c>
      <c r="B55" s="73" t="s">
        <v>27</v>
      </c>
      <c r="C55" s="74" t="s">
        <v>16</v>
      </c>
      <c r="D55" s="71">
        <v>12</v>
      </c>
      <c r="E55" s="72">
        <v>57.200939029</v>
      </c>
      <c r="F55" s="68">
        <f t="shared" si="0"/>
        <v>0</v>
      </c>
      <c r="G55" s="29">
        <v>25.156045273</v>
      </c>
      <c r="H55" s="87">
        <v>32.044893756</v>
      </c>
      <c r="I55" s="85">
        <v>43.9783781525794</v>
      </c>
      <c r="K55" s="2"/>
    </row>
    <row r="56" spans="1:11" ht="16.5">
      <c r="A56" s="75" t="s">
        <v>28</v>
      </c>
      <c r="B56" s="75" t="s">
        <v>28</v>
      </c>
      <c r="C56" s="74" t="s">
        <v>14</v>
      </c>
      <c r="D56" s="71">
        <v>13</v>
      </c>
      <c r="E56" s="72">
        <v>52.393335757</v>
      </c>
      <c r="F56" s="68">
        <f t="shared" si="0"/>
        <v>0</v>
      </c>
      <c r="G56" s="29">
        <v>15.905994166</v>
      </c>
      <c r="H56" s="87">
        <v>36.487341591</v>
      </c>
      <c r="I56" s="85">
        <v>30.358811738523215</v>
      </c>
      <c r="K56" s="2"/>
    </row>
    <row r="57" spans="1:11" ht="16.5">
      <c r="A57" s="73" t="s">
        <v>29</v>
      </c>
      <c r="B57" s="73" t="s">
        <v>29</v>
      </c>
      <c r="C57" s="74" t="s">
        <v>18</v>
      </c>
      <c r="D57" s="71">
        <v>14</v>
      </c>
      <c r="E57" s="72">
        <v>42.974144312</v>
      </c>
      <c r="F57" s="68">
        <f t="shared" si="0"/>
        <v>0</v>
      </c>
      <c r="G57" s="29">
        <v>18.859537154</v>
      </c>
      <c r="H57" s="87">
        <v>24.114607158</v>
      </c>
      <c r="I57" s="85">
        <v>43.88577703159457</v>
      </c>
      <c r="K57" s="2"/>
    </row>
    <row r="58" spans="1:11" ht="16.5">
      <c r="A58" s="75" t="s">
        <v>30</v>
      </c>
      <c r="B58" s="75" t="s">
        <v>30</v>
      </c>
      <c r="C58" s="74" t="s">
        <v>14</v>
      </c>
      <c r="D58" s="71">
        <v>15</v>
      </c>
      <c r="E58" s="72">
        <v>39.553950694</v>
      </c>
      <c r="F58" s="68">
        <f t="shared" si="0"/>
        <v>0</v>
      </c>
      <c r="G58" s="29">
        <v>15.004145899</v>
      </c>
      <c r="H58" s="87">
        <v>24.549804795</v>
      </c>
      <c r="I58" s="85">
        <v>37.9333685655729</v>
      </c>
      <c r="K58" s="2"/>
    </row>
    <row r="59" spans="1:11" ht="16.5">
      <c r="A59" s="75" t="s">
        <v>33</v>
      </c>
      <c r="B59" s="75" t="s">
        <v>172</v>
      </c>
      <c r="C59" s="74" t="s">
        <v>14</v>
      </c>
      <c r="D59" s="71">
        <v>16</v>
      </c>
      <c r="E59" s="72">
        <v>35.598453715</v>
      </c>
      <c r="F59" s="68">
        <f t="shared" si="0"/>
        <v>0</v>
      </c>
      <c r="G59" s="29">
        <v>8.550601061</v>
      </c>
      <c r="H59" s="87">
        <v>27.047852654</v>
      </c>
      <c r="I59" s="85">
        <v>24.019585596205438</v>
      </c>
      <c r="K59" s="2"/>
    </row>
    <row r="60" spans="1:11" ht="16.5">
      <c r="A60" s="75" t="s">
        <v>35</v>
      </c>
      <c r="B60" s="75" t="s">
        <v>35</v>
      </c>
      <c r="C60" s="74" t="s">
        <v>16</v>
      </c>
      <c r="D60" s="71">
        <v>17</v>
      </c>
      <c r="E60" s="72">
        <v>35.089095753</v>
      </c>
      <c r="F60" s="68">
        <f t="shared" si="0"/>
        <v>0</v>
      </c>
      <c r="G60" s="29">
        <v>15.435277556</v>
      </c>
      <c r="H60" s="87">
        <v>19.653818197</v>
      </c>
      <c r="I60" s="85">
        <v>43.98881539909827</v>
      </c>
      <c r="K60" s="2"/>
    </row>
    <row r="61" spans="1:11" ht="16.5">
      <c r="A61" s="75" t="s">
        <v>36</v>
      </c>
      <c r="B61" s="75" t="s">
        <v>36</v>
      </c>
      <c r="C61" s="74" t="s">
        <v>14</v>
      </c>
      <c r="D61" s="71">
        <v>18</v>
      </c>
      <c r="E61" s="72">
        <v>35.028848905</v>
      </c>
      <c r="F61" s="68">
        <f t="shared" si="0"/>
        <v>0</v>
      </c>
      <c r="G61" s="29">
        <v>7.722496372</v>
      </c>
      <c r="H61" s="87">
        <v>27.306352533</v>
      </c>
      <c r="I61" s="85">
        <v>22.046103749922814</v>
      </c>
      <c r="K61" s="2"/>
    </row>
    <row r="62" spans="1:11" ht="16.5">
      <c r="A62" s="75" t="s">
        <v>38</v>
      </c>
      <c r="B62" s="75" t="s">
        <v>38</v>
      </c>
      <c r="C62" s="74" t="s">
        <v>16</v>
      </c>
      <c r="D62" s="71">
        <v>19</v>
      </c>
      <c r="E62" s="72">
        <v>34.696596447</v>
      </c>
      <c r="F62" s="68">
        <f t="shared" si="0"/>
        <v>0</v>
      </c>
      <c r="G62" s="29">
        <v>8.709316143</v>
      </c>
      <c r="H62" s="87">
        <v>25.987280304</v>
      </c>
      <c r="I62" s="85">
        <v>25.10135585288234</v>
      </c>
      <c r="K62" s="2"/>
    </row>
    <row r="63" spans="1:11" ht="16.5">
      <c r="A63" s="75" t="s">
        <v>32</v>
      </c>
      <c r="B63" s="75" t="s">
        <v>32</v>
      </c>
      <c r="C63" s="74" t="s">
        <v>14</v>
      </c>
      <c r="D63" s="71">
        <v>20</v>
      </c>
      <c r="E63" s="72">
        <v>33.751311732</v>
      </c>
      <c r="F63" s="68">
        <f t="shared" si="0"/>
        <v>0</v>
      </c>
      <c r="G63" s="29">
        <v>5.023617135</v>
      </c>
      <c r="H63" s="87">
        <v>28.727694597</v>
      </c>
      <c r="I63" s="85">
        <v>14.884213019303344</v>
      </c>
      <c r="K63" s="2"/>
    </row>
    <row r="64" spans="1:11" ht="16.5">
      <c r="A64" s="75" t="s">
        <v>39</v>
      </c>
      <c r="B64" s="75" t="s">
        <v>173</v>
      </c>
      <c r="C64" s="74" t="s">
        <v>14</v>
      </c>
      <c r="D64" s="71">
        <v>21</v>
      </c>
      <c r="E64" s="72">
        <v>33.398451774</v>
      </c>
      <c r="F64" s="68">
        <f t="shared" si="0"/>
        <v>0</v>
      </c>
      <c r="G64" s="29">
        <v>11.269394275</v>
      </c>
      <c r="H64" s="87">
        <v>22.129057499</v>
      </c>
      <c r="I64" s="85">
        <v>33.7422655135559</v>
      </c>
      <c r="K64" s="2"/>
    </row>
    <row r="65" spans="1:11" ht="16.5">
      <c r="A65" s="75" t="s">
        <v>34</v>
      </c>
      <c r="B65" s="75" t="s">
        <v>34</v>
      </c>
      <c r="C65" s="74" t="s">
        <v>14</v>
      </c>
      <c r="D65" s="71">
        <v>22</v>
      </c>
      <c r="E65" s="72">
        <v>32.617675846</v>
      </c>
      <c r="F65" s="68">
        <f t="shared" si="0"/>
        <v>0</v>
      </c>
      <c r="G65" s="29">
        <v>8.9093734</v>
      </c>
      <c r="H65" s="87">
        <v>23.708302446</v>
      </c>
      <c r="I65" s="85">
        <v>27.314556199725626</v>
      </c>
      <c r="K65" s="2"/>
    </row>
    <row r="66" spans="1:11" ht="16.5">
      <c r="A66" s="75" t="s">
        <v>43</v>
      </c>
      <c r="B66" s="75" t="s">
        <v>43</v>
      </c>
      <c r="C66" s="74" t="s">
        <v>16</v>
      </c>
      <c r="D66" s="71">
        <v>23</v>
      </c>
      <c r="E66" s="72">
        <v>29.925139836</v>
      </c>
      <c r="F66" s="68">
        <f t="shared" si="0"/>
        <v>0</v>
      </c>
      <c r="G66" s="29">
        <v>11.592768115</v>
      </c>
      <c r="H66" s="87">
        <v>18.332371721</v>
      </c>
      <c r="I66" s="85">
        <v>38.739227881748704</v>
      </c>
      <c r="K66" s="2"/>
    </row>
    <row r="67" spans="1:11" ht="16.5">
      <c r="A67" s="75" t="s">
        <v>31</v>
      </c>
      <c r="B67" s="75" t="s">
        <v>31</v>
      </c>
      <c r="C67" s="74" t="s">
        <v>16</v>
      </c>
      <c r="D67" s="71">
        <v>24</v>
      </c>
      <c r="E67" s="72">
        <v>29.708307055</v>
      </c>
      <c r="F67" s="68">
        <f t="shared" si="0"/>
        <v>0</v>
      </c>
      <c r="G67" s="29">
        <v>11.842851517</v>
      </c>
      <c r="H67" s="87">
        <v>17.865455538</v>
      </c>
      <c r="I67" s="85">
        <v>39.86377108286556</v>
      </c>
      <c r="K67" s="2"/>
    </row>
    <row r="68" spans="1:11" ht="16.5">
      <c r="A68" s="75" t="s">
        <v>37</v>
      </c>
      <c r="B68" s="75" t="s">
        <v>37</v>
      </c>
      <c r="C68" s="74" t="s">
        <v>16</v>
      </c>
      <c r="D68" s="71">
        <v>25</v>
      </c>
      <c r="E68" s="72">
        <v>27.404774830999997</v>
      </c>
      <c r="F68" s="68">
        <f t="shared" si="0"/>
        <v>0</v>
      </c>
      <c r="G68" s="29">
        <v>17.754705448</v>
      </c>
      <c r="H68" s="87">
        <v>9.650069383</v>
      </c>
      <c r="I68" s="85">
        <v>64.78690504662006</v>
      </c>
      <c r="K68" s="2"/>
    </row>
    <row r="69" spans="1:11" ht="16.5">
      <c r="A69" s="75" t="s">
        <v>40</v>
      </c>
      <c r="B69" s="75" t="s">
        <v>174</v>
      </c>
      <c r="C69" s="74" t="s">
        <v>18</v>
      </c>
      <c r="D69" s="71">
        <v>26</v>
      </c>
      <c r="E69" s="72">
        <v>24.417334497</v>
      </c>
      <c r="F69" s="68">
        <f t="shared" si="0"/>
        <v>0</v>
      </c>
      <c r="G69" s="29">
        <v>9.272234729</v>
      </c>
      <c r="H69" s="87">
        <v>15.145099768</v>
      </c>
      <c r="I69" s="85">
        <v>37.973984138765104</v>
      </c>
      <c r="K69" s="2"/>
    </row>
    <row r="70" spans="1:11" ht="16.5">
      <c r="A70" s="75" t="s">
        <v>42</v>
      </c>
      <c r="B70" s="75" t="s">
        <v>42</v>
      </c>
      <c r="C70" s="74" t="s">
        <v>16</v>
      </c>
      <c r="D70" s="71">
        <v>27</v>
      </c>
      <c r="E70" s="72">
        <v>23.634715169</v>
      </c>
      <c r="F70" s="68">
        <f t="shared" si="0"/>
        <v>0</v>
      </c>
      <c r="G70" s="29">
        <v>15.056051078</v>
      </c>
      <c r="H70" s="87">
        <v>8.578664091</v>
      </c>
      <c r="I70" s="85">
        <v>63.703120474868115</v>
      </c>
      <c r="K70" s="2"/>
    </row>
    <row r="71" spans="1:11" ht="16.5">
      <c r="A71" s="75" t="s">
        <v>55</v>
      </c>
      <c r="B71" s="75" t="s">
        <v>55</v>
      </c>
      <c r="C71" s="74" t="s">
        <v>14</v>
      </c>
      <c r="D71" s="71">
        <v>28</v>
      </c>
      <c r="E71" s="72">
        <v>21.034121444</v>
      </c>
      <c r="F71" s="68">
        <f t="shared" si="0"/>
        <v>0</v>
      </c>
      <c r="G71" s="29">
        <v>0.092458259</v>
      </c>
      <c r="H71" s="87">
        <v>20.941663185000003</v>
      </c>
      <c r="I71" s="85">
        <v>0.4395632080291796</v>
      </c>
      <c r="K71" s="2"/>
    </row>
    <row r="72" spans="1:11" ht="16.5">
      <c r="A72" s="75" t="s">
        <v>41</v>
      </c>
      <c r="B72" s="75" t="s">
        <v>41</v>
      </c>
      <c r="C72" s="74" t="s">
        <v>14</v>
      </c>
      <c r="D72" s="71">
        <v>29</v>
      </c>
      <c r="E72" s="72">
        <v>20.506583514</v>
      </c>
      <c r="F72" s="68">
        <f t="shared" si="0"/>
        <v>0</v>
      </c>
      <c r="G72" s="29">
        <v>8.908301586</v>
      </c>
      <c r="H72" s="87">
        <v>11.598281928</v>
      </c>
      <c r="I72" s="85">
        <v>43.44117868253498</v>
      </c>
      <c r="K72" s="2"/>
    </row>
    <row r="73" spans="1:11" ht="16.5">
      <c r="A73" s="75" t="s">
        <v>44</v>
      </c>
      <c r="B73" s="75" t="s">
        <v>44</v>
      </c>
      <c r="C73" s="74" t="s">
        <v>14</v>
      </c>
      <c r="D73" s="71">
        <v>30</v>
      </c>
      <c r="E73" s="72">
        <v>19.825755049</v>
      </c>
      <c r="F73" s="68">
        <f t="shared" si="0"/>
        <v>0</v>
      </c>
      <c r="G73" s="29">
        <v>8.443404205</v>
      </c>
      <c r="H73" s="87">
        <v>11.382350844</v>
      </c>
      <c r="I73" s="85">
        <v>42.588058735376535</v>
      </c>
      <c r="K73" s="2"/>
    </row>
    <row r="74" spans="1:11" ht="16.5">
      <c r="A74" s="75" t="s">
        <v>54</v>
      </c>
      <c r="B74" s="75" t="s">
        <v>175</v>
      </c>
      <c r="C74" s="74" t="s">
        <v>14</v>
      </c>
      <c r="D74" s="71">
        <v>31</v>
      </c>
      <c r="E74" s="72">
        <v>19.231851535999997</v>
      </c>
      <c r="F74" s="68">
        <f t="shared" si="0"/>
        <v>0</v>
      </c>
      <c r="G74" s="29">
        <v>1.543098406</v>
      </c>
      <c r="H74" s="87">
        <v>17.68875313</v>
      </c>
      <c r="I74" s="85">
        <v>8.023660140634313</v>
      </c>
      <c r="K74" s="2"/>
    </row>
    <row r="75" spans="1:11" ht="16.5">
      <c r="A75" s="75" t="s">
        <v>162</v>
      </c>
      <c r="B75" s="75" t="s">
        <v>162</v>
      </c>
      <c r="C75" s="74" t="s">
        <v>18</v>
      </c>
      <c r="D75" s="71">
        <v>32</v>
      </c>
      <c r="E75" s="72">
        <v>18.276176709999994</v>
      </c>
      <c r="F75" s="68">
        <f t="shared" si="0"/>
        <v>0</v>
      </c>
      <c r="G75" s="29">
        <v>6.712596376</v>
      </c>
      <c r="H75" s="87">
        <v>11.563580334</v>
      </c>
      <c r="I75" s="85">
        <v>36.72866859690153</v>
      </c>
      <c r="K75" s="2"/>
    </row>
    <row r="76" spans="1:11" ht="16.5">
      <c r="A76" s="75" t="s">
        <v>46</v>
      </c>
      <c r="B76" s="75" t="s">
        <v>46</v>
      </c>
      <c r="C76" s="74" t="s">
        <v>18</v>
      </c>
      <c r="D76" s="71">
        <v>33</v>
      </c>
      <c r="E76" s="72">
        <v>18.265477455</v>
      </c>
      <c r="F76" s="68">
        <f t="shared" si="0"/>
        <v>0</v>
      </c>
      <c r="G76" s="29">
        <v>7.602429263</v>
      </c>
      <c r="H76" s="87">
        <v>10.663048192</v>
      </c>
      <c r="I76" s="85">
        <v>41.62184800112579</v>
      </c>
      <c r="K76" s="2"/>
    </row>
    <row r="77" spans="1:11" ht="16.5">
      <c r="A77" s="75" t="s">
        <v>58</v>
      </c>
      <c r="B77" s="75" t="s">
        <v>58</v>
      </c>
      <c r="C77" s="74" t="s">
        <v>14</v>
      </c>
      <c r="D77" s="71">
        <v>34</v>
      </c>
      <c r="E77" s="72">
        <v>17.006974615</v>
      </c>
      <c r="F77" s="68">
        <f t="shared" si="0"/>
        <v>0</v>
      </c>
      <c r="G77" s="29">
        <v>1.202204463</v>
      </c>
      <c r="H77" s="87">
        <v>15.804770152</v>
      </c>
      <c r="I77" s="85">
        <v>7.068890794601801</v>
      </c>
      <c r="K77" s="2"/>
    </row>
    <row r="78" spans="1:11" ht="16.5">
      <c r="A78" s="75" t="s">
        <v>51</v>
      </c>
      <c r="B78" s="75" t="s">
        <v>51</v>
      </c>
      <c r="C78" s="74" t="s">
        <v>14</v>
      </c>
      <c r="D78" s="71">
        <v>35</v>
      </c>
      <c r="E78" s="72">
        <v>16.178318362</v>
      </c>
      <c r="F78" s="68">
        <f t="shared" si="0"/>
        <v>0</v>
      </c>
      <c r="G78" s="29">
        <v>6.11172341</v>
      </c>
      <c r="H78" s="87">
        <v>10.066594952</v>
      </c>
      <c r="I78" s="85">
        <v>37.777247753730414</v>
      </c>
      <c r="K78" s="2"/>
    </row>
    <row r="79" spans="1:11" ht="16.5">
      <c r="A79" s="75" t="s">
        <v>49</v>
      </c>
      <c r="B79" s="75" t="s">
        <v>176</v>
      </c>
      <c r="C79" s="74" t="s">
        <v>18</v>
      </c>
      <c r="D79" s="71">
        <v>36</v>
      </c>
      <c r="E79" s="72">
        <v>15.636487501</v>
      </c>
      <c r="F79" s="68">
        <f t="shared" si="0"/>
        <v>0</v>
      </c>
      <c r="G79" s="29">
        <v>7.261222683</v>
      </c>
      <c r="H79" s="87">
        <v>8.375264818</v>
      </c>
      <c r="I79" s="85">
        <v>46.43768418281678</v>
      </c>
      <c r="K79" s="2"/>
    </row>
    <row r="80" spans="1:11" ht="16.5">
      <c r="A80" s="75" t="s">
        <v>47</v>
      </c>
      <c r="B80" s="75" t="s">
        <v>47</v>
      </c>
      <c r="C80" s="74" t="s">
        <v>16</v>
      </c>
      <c r="D80" s="71">
        <v>37</v>
      </c>
      <c r="E80" s="72">
        <v>15.517155338999999</v>
      </c>
      <c r="F80" s="68">
        <f t="shared" si="0"/>
        <v>0</v>
      </c>
      <c r="G80" s="29">
        <v>3.385198842</v>
      </c>
      <c r="H80" s="87">
        <v>12.131956497</v>
      </c>
      <c r="I80" s="85">
        <v>21.815846835610518</v>
      </c>
      <c r="K80" s="2"/>
    </row>
    <row r="81" spans="1:11" ht="16.5">
      <c r="A81" s="75" t="s">
        <v>85</v>
      </c>
      <c r="B81" s="75" t="s">
        <v>85</v>
      </c>
      <c r="C81" s="74" t="s">
        <v>14</v>
      </c>
      <c r="D81" s="71">
        <v>38</v>
      </c>
      <c r="E81" s="72">
        <v>15.461070036</v>
      </c>
      <c r="F81" s="68">
        <f t="shared" si="0"/>
        <v>0</v>
      </c>
      <c r="G81" s="29">
        <v>2.190477249</v>
      </c>
      <c r="H81" s="87">
        <v>13.270592787</v>
      </c>
      <c r="I81" s="85">
        <v>14.167695016577959</v>
      </c>
      <c r="K81" s="2"/>
    </row>
    <row r="82" spans="1:11" ht="16.5">
      <c r="A82" s="75" t="s">
        <v>159</v>
      </c>
      <c r="B82" s="75" t="s">
        <v>159</v>
      </c>
      <c r="C82" s="74" t="s">
        <v>14</v>
      </c>
      <c r="D82" s="71">
        <v>39</v>
      </c>
      <c r="E82" s="72">
        <v>15.327948794000001</v>
      </c>
      <c r="F82" s="68">
        <f t="shared" si="0"/>
        <v>0</v>
      </c>
      <c r="G82" s="29">
        <v>5.475108735</v>
      </c>
      <c r="H82" s="87">
        <v>9.852840059</v>
      </c>
      <c r="I82" s="85">
        <v>35.71977443676734</v>
      </c>
      <c r="K82" s="2"/>
    </row>
    <row r="83" spans="1:11" ht="16.5">
      <c r="A83" s="75" t="s">
        <v>163</v>
      </c>
      <c r="B83" s="75" t="s">
        <v>163</v>
      </c>
      <c r="C83" s="74" t="s">
        <v>14</v>
      </c>
      <c r="D83" s="71">
        <v>40</v>
      </c>
      <c r="E83" s="72">
        <v>15.261463819</v>
      </c>
      <c r="F83" s="68">
        <f t="shared" si="0"/>
        <v>0</v>
      </c>
      <c r="G83" s="29">
        <v>5.981983841</v>
      </c>
      <c r="H83" s="87">
        <v>9.279479978</v>
      </c>
      <c r="I83" s="85">
        <v>39.19665840672921</v>
      </c>
      <c r="K83" s="2"/>
    </row>
    <row r="84" spans="1:11" ht="16.5">
      <c r="A84" s="75" t="s">
        <v>53</v>
      </c>
      <c r="B84" s="75" t="s">
        <v>177</v>
      </c>
      <c r="C84" s="74" t="s">
        <v>18</v>
      </c>
      <c r="D84" s="71">
        <v>41</v>
      </c>
      <c r="E84" s="72">
        <v>14.06294769</v>
      </c>
      <c r="F84" s="68">
        <f t="shared" si="0"/>
        <v>0</v>
      </c>
      <c r="G84" s="29">
        <v>5.008701317</v>
      </c>
      <c r="H84" s="87">
        <v>9.054246373</v>
      </c>
      <c r="I84" s="85">
        <v>35.616297716599135</v>
      </c>
      <c r="K84" s="2"/>
    </row>
    <row r="85" spans="1:11" ht="16.5">
      <c r="A85" s="75" t="s">
        <v>60</v>
      </c>
      <c r="B85" s="75" t="s">
        <v>60</v>
      </c>
      <c r="C85" s="74" t="s">
        <v>16</v>
      </c>
      <c r="D85" s="71">
        <v>42</v>
      </c>
      <c r="E85" s="72">
        <v>13.610596711</v>
      </c>
      <c r="F85" s="68">
        <f t="shared" si="0"/>
        <v>0</v>
      </c>
      <c r="G85" s="29">
        <v>8.033023472</v>
      </c>
      <c r="H85" s="87">
        <v>5.577573239</v>
      </c>
      <c r="I85" s="85">
        <v>59.02036216757315</v>
      </c>
      <c r="K85" s="2"/>
    </row>
    <row r="86" spans="1:11" ht="16.5">
      <c r="A86" s="75" t="s">
        <v>59</v>
      </c>
      <c r="B86" s="75" t="s">
        <v>59</v>
      </c>
      <c r="C86" s="74" t="s">
        <v>18</v>
      </c>
      <c r="D86" s="71">
        <v>43</v>
      </c>
      <c r="E86" s="72">
        <v>12.70312369</v>
      </c>
      <c r="F86" s="68">
        <f t="shared" si="0"/>
        <v>0</v>
      </c>
      <c r="G86" s="29">
        <v>7.163926153</v>
      </c>
      <c r="H86" s="87">
        <v>5.539197537</v>
      </c>
      <c r="I86" s="85">
        <v>56.394996442012925</v>
      </c>
      <c r="K86" s="2"/>
    </row>
    <row r="87" spans="1:11" ht="16.5">
      <c r="A87" s="75" t="s">
        <v>57</v>
      </c>
      <c r="B87" s="75" t="s">
        <v>57</v>
      </c>
      <c r="C87" s="74" t="s">
        <v>18</v>
      </c>
      <c r="D87" s="71">
        <v>44</v>
      </c>
      <c r="E87" s="72">
        <v>11.818139036</v>
      </c>
      <c r="F87" s="68">
        <f t="shared" si="0"/>
        <v>0</v>
      </c>
      <c r="G87" s="29">
        <v>4.557169103</v>
      </c>
      <c r="H87" s="87">
        <v>7.260969933</v>
      </c>
      <c r="I87" s="85">
        <v>38.56080123205617</v>
      </c>
      <c r="K87" s="2"/>
    </row>
    <row r="88" spans="1:11" ht="16.5">
      <c r="A88" s="75" t="s">
        <v>50</v>
      </c>
      <c r="B88" s="75" t="s">
        <v>50</v>
      </c>
      <c r="C88" s="74" t="s">
        <v>14</v>
      </c>
      <c r="D88" s="71">
        <v>45</v>
      </c>
      <c r="E88" s="72">
        <v>11.497440972</v>
      </c>
      <c r="F88" s="68">
        <f t="shared" si="0"/>
        <v>0</v>
      </c>
      <c r="G88" s="29">
        <v>2.168877552</v>
      </c>
      <c r="H88" s="87">
        <v>9.32856342</v>
      </c>
      <c r="I88" s="85">
        <v>18.86400249657224</v>
      </c>
      <c r="K88" s="2"/>
    </row>
    <row r="89" spans="1:11" ht="16.5">
      <c r="A89" s="75" t="s">
        <v>164</v>
      </c>
      <c r="B89" s="75" t="s">
        <v>178</v>
      </c>
      <c r="C89" s="74" t="s">
        <v>18</v>
      </c>
      <c r="D89" s="71">
        <v>46</v>
      </c>
      <c r="E89" s="72">
        <v>11.39511092</v>
      </c>
      <c r="F89" s="68">
        <f t="shared" si="0"/>
        <v>0</v>
      </c>
      <c r="G89" s="29">
        <v>6.284342724</v>
      </c>
      <c r="H89" s="87">
        <v>5.110768196</v>
      </c>
      <c r="I89" s="85">
        <v>55.14946513570224</v>
      </c>
      <c r="K89" s="2"/>
    </row>
    <row r="90" spans="1:11" ht="16.5">
      <c r="A90" s="75" t="s">
        <v>165</v>
      </c>
      <c r="B90" s="75" t="s">
        <v>165</v>
      </c>
      <c r="C90" s="74" t="s">
        <v>14</v>
      </c>
      <c r="D90" s="71">
        <v>47</v>
      </c>
      <c r="E90" s="72">
        <v>10.826179694</v>
      </c>
      <c r="F90" s="68">
        <f t="shared" si="0"/>
        <v>0</v>
      </c>
      <c r="G90" s="29">
        <v>1.60863537</v>
      </c>
      <c r="H90" s="87">
        <v>9.217544324</v>
      </c>
      <c r="I90" s="85">
        <v>14.858753645956247</v>
      </c>
      <c r="K90" s="2"/>
    </row>
    <row r="91" spans="1:11" ht="16.5">
      <c r="A91" s="75" t="s">
        <v>61</v>
      </c>
      <c r="B91" s="75" t="s">
        <v>61</v>
      </c>
      <c r="C91" s="74" t="s">
        <v>18</v>
      </c>
      <c r="D91" s="71">
        <v>48</v>
      </c>
      <c r="E91" s="72">
        <v>10.750234111</v>
      </c>
      <c r="F91" s="68">
        <f t="shared" si="0"/>
        <v>0</v>
      </c>
      <c r="G91" s="29">
        <v>4.702484864</v>
      </c>
      <c r="H91" s="87">
        <v>6.047749247</v>
      </c>
      <c r="I91" s="85">
        <v>43.74309261961337</v>
      </c>
      <c r="K91" s="2"/>
    </row>
    <row r="92" spans="1:11" ht="16.5">
      <c r="A92" s="73" t="s">
        <v>48</v>
      </c>
      <c r="B92" s="73" t="s">
        <v>48</v>
      </c>
      <c r="C92" s="76" t="s">
        <v>16</v>
      </c>
      <c r="D92" s="71">
        <v>49</v>
      </c>
      <c r="E92" s="72">
        <v>10.421193915</v>
      </c>
      <c r="F92" s="68">
        <f t="shared" si="0"/>
        <v>0</v>
      </c>
      <c r="G92" s="29">
        <v>6.135530436</v>
      </c>
      <c r="H92" s="87">
        <v>4.285663479</v>
      </c>
      <c r="I92" s="85">
        <v>58.87550395899144</v>
      </c>
      <c r="K92" s="2"/>
    </row>
    <row r="93" spans="1:11" ht="16.5">
      <c r="A93" s="75" t="s">
        <v>63</v>
      </c>
      <c r="B93" s="75" t="s">
        <v>63</v>
      </c>
      <c r="C93" s="74" t="s">
        <v>18</v>
      </c>
      <c r="D93" s="71">
        <v>50</v>
      </c>
      <c r="E93" s="72">
        <v>10.12345437</v>
      </c>
      <c r="F93" s="68">
        <f t="shared" si="0"/>
        <v>0</v>
      </c>
      <c r="G93" s="29">
        <v>5.0318129140000005</v>
      </c>
      <c r="H93" s="87">
        <v>5.091641456</v>
      </c>
      <c r="I93" s="85">
        <v>49.70450530118802</v>
      </c>
      <c r="K93" s="2"/>
    </row>
    <row r="94" spans="1:9" ht="16.5" hidden="1">
      <c r="A94" s="77"/>
      <c r="B94" s="78" t="s">
        <v>76</v>
      </c>
      <c r="C94" s="79"/>
      <c r="D94" s="80"/>
      <c r="E94" s="81"/>
      <c r="F94" s="80"/>
      <c r="G94" s="81"/>
      <c r="H94" s="81"/>
      <c r="I94" s="82"/>
    </row>
    <row r="95" spans="1:10" ht="15.75">
      <c r="A95" s="13" t="s">
        <v>88</v>
      </c>
      <c r="B95" s="52" t="s">
        <v>98</v>
      </c>
      <c r="C95" s="13"/>
      <c r="D95" s="13"/>
      <c r="E95" s="13"/>
      <c r="F95" s="13"/>
      <c r="G95" s="13"/>
      <c r="H95" s="13"/>
      <c r="I95" s="13"/>
      <c r="J95" s="39"/>
    </row>
    <row r="96" spans="1:10" ht="15.75" hidden="1">
      <c r="A96" s="17"/>
      <c r="B96" s="52" t="s">
        <v>76</v>
      </c>
      <c r="C96" s="13"/>
      <c r="D96" s="13"/>
      <c r="E96" s="13"/>
      <c r="F96" s="13"/>
      <c r="G96" s="13"/>
      <c r="H96" s="13"/>
      <c r="I96" s="13"/>
      <c r="J96" s="39"/>
    </row>
    <row r="97" spans="1:10" ht="15.75">
      <c r="A97" s="15" t="s">
        <v>168</v>
      </c>
      <c r="B97" s="15" t="s">
        <v>169</v>
      </c>
      <c r="C97" s="13"/>
      <c r="D97" s="13"/>
      <c r="E97" s="13"/>
      <c r="F97" s="13"/>
      <c r="G97" s="13"/>
      <c r="H97" s="13"/>
      <c r="I97" s="13"/>
      <c r="J97" s="39"/>
    </row>
    <row r="98" spans="1:12" ht="15.75" hidden="1">
      <c r="A98" s="13"/>
      <c r="B98" s="15" t="s">
        <v>76</v>
      </c>
      <c r="C98" s="89"/>
      <c r="D98" s="89"/>
      <c r="E98" s="89"/>
      <c r="F98" s="89"/>
      <c r="G98" s="89"/>
      <c r="H98" s="89"/>
      <c r="I98" s="89"/>
      <c r="J98" s="90"/>
      <c r="K98" s="91"/>
      <c r="L98" s="91"/>
    </row>
    <row r="99" spans="1:12" ht="15.75">
      <c r="A99" s="88" t="s">
        <v>167</v>
      </c>
      <c r="B99" s="88" t="s">
        <v>96</v>
      </c>
      <c r="C99" s="91"/>
      <c r="D99" s="91"/>
      <c r="E99" s="91"/>
      <c r="F99" s="91"/>
      <c r="G99" s="91"/>
      <c r="H99" s="91"/>
      <c r="I99" s="91"/>
      <c r="J99" s="91"/>
      <c r="K99" s="91"/>
      <c r="L99" s="91"/>
    </row>
    <row r="100" spans="1:2" ht="15.75">
      <c r="A100" s="44" t="s">
        <v>94</v>
      </c>
      <c r="B100" s="44" t="s">
        <v>97</v>
      </c>
    </row>
    <row r="101" spans="1:2" ht="15.75">
      <c r="A101" s="44" t="s">
        <v>95</v>
      </c>
      <c r="B101" s="44" t="s">
        <v>190</v>
      </c>
    </row>
    <row r="102" ht="15.75" hidden="1"/>
    <row r="103" ht="15.75" hidden="1"/>
    <row r="104" ht="15.75" hidden="1">
      <c r="A104" t="s">
        <v>86</v>
      </c>
    </row>
    <row r="105" ht="15.75" hidden="1">
      <c r="A105" s="18" t="s">
        <v>87</v>
      </c>
    </row>
    <row r="106" ht="15.75" hidden="1"/>
    <row r="107" ht="15.75" hidden="1">
      <c r="A107" t="s">
        <v>89</v>
      </c>
    </row>
    <row r="108" ht="15.75" hidden="1"/>
    <row r="109" ht="15.75" hidden="1"/>
    <row r="110" ht="15.75" hidden="1">
      <c r="A110" t="s">
        <v>90</v>
      </c>
    </row>
    <row r="111" ht="15.75" hidden="1"/>
    <row r="112" ht="15.75" hidden="1">
      <c r="A112" t="s">
        <v>91</v>
      </c>
    </row>
    <row r="113" ht="15.75" hidden="1"/>
    <row r="114" ht="15.75" hidden="1"/>
    <row r="115" ht="15.75" hidden="1"/>
    <row r="116" ht="15.75" hidden="1"/>
    <row r="117" ht="15.75" hidden="1"/>
    <row r="119" ht="15.75">
      <c r="A119" t="s">
        <v>192</v>
      </c>
    </row>
  </sheetData>
  <hyperlinks>
    <hyperlink ref="A105" r:id="rId1" display="http://www.bts.gov"/>
  </hyperlinks>
  <printOptions/>
  <pageMargins left="0.5" right="0.5" top="0.5" bottom="0.5" header="0.5" footer="0.5"/>
  <pageSetup fitToHeight="1" fitToWidth="1" horizontalDpi="600" verticalDpi="600" orientation="landscape" paperSize="17" scale="65" r:id="rId2"/>
  <headerFooter alignWithMargins="0">
    <oddFooter>&amp;C&amp;D</oddFooter>
  </headerFooter>
</worksheet>
</file>

<file path=xl/worksheets/sheet5.xml><?xml version="1.0" encoding="utf-8"?>
<worksheet xmlns="http://schemas.openxmlformats.org/spreadsheetml/2006/main" xmlns:r="http://schemas.openxmlformats.org/officeDocument/2006/relationships">
  <dimension ref="A1:N76"/>
  <sheetViews>
    <sheetView showGridLines="0" zoomScale="75" zoomScaleNormal="75" workbookViewId="0" topLeftCell="A1">
      <selection activeCell="E11" sqref="E11"/>
    </sheetView>
  </sheetViews>
  <sheetFormatPr defaultColWidth="8.796875" defaultRowHeight="15.75"/>
  <cols>
    <col min="1" max="1" width="50.09765625" style="0" customWidth="1"/>
    <col min="2" max="3" width="13.69921875" style="0" customWidth="1"/>
    <col min="4" max="5" width="14.69921875" style="0" customWidth="1"/>
    <col min="6" max="6" width="13.69921875" style="0" customWidth="1"/>
    <col min="7" max="7" width="22.69921875" style="0" customWidth="1"/>
    <col min="8" max="16384" width="9.69921875" style="0" customWidth="1"/>
  </cols>
  <sheetData>
    <row r="1" ht="16.5">
      <c r="A1" s="16" t="s">
        <v>155</v>
      </c>
    </row>
    <row r="2" ht="15.75">
      <c r="A2" s="1"/>
    </row>
    <row r="3" ht="16.5">
      <c r="A3" s="3" t="s">
        <v>152</v>
      </c>
    </row>
    <row r="4" ht="15.75">
      <c r="A4" s="3" t="s">
        <v>79</v>
      </c>
    </row>
    <row r="5" ht="15.75">
      <c r="A5" s="1" t="s">
        <v>1</v>
      </c>
    </row>
    <row r="7" spans="1:7" ht="15.75">
      <c r="A7" s="12"/>
      <c r="B7" s="19"/>
      <c r="C7" s="12"/>
      <c r="D7" s="12"/>
      <c r="E7" s="12"/>
      <c r="F7" s="12"/>
      <c r="G7" s="12"/>
    </row>
    <row r="8" spans="1:7" ht="15.75">
      <c r="A8" s="13"/>
      <c r="B8" s="20"/>
      <c r="C8" s="6"/>
      <c r="D8" s="6"/>
      <c r="E8" s="6"/>
      <c r="F8" s="6"/>
      <c r="G8" s="6" t="s">
        <v>9</v>
      </c>
    </row>
    <row r="9" spans="1:7" ht="15.75">
      <c r="A9" s="11" t="s">
        <v>4</v>
      </c>
      <c r="B9" s="21" t="s">
        <v>5</v>
      </c>
      <c r="C9" s="6" t="s">
        <v>6</v>
      </c>
      <c r="D9" s="6" t="s">
        <v>7</v>
      </c>
      <c r="E9" s="6" t="s">
        <v>8</v>
      </c>
      <c r="F9" s="6" t="s">
        <v>11</v>
      </c>
      <c r="G9" s="6" t="s">
        <v>12</v>
      </c>
    </row>
    <row r="10" spans="1:7" ht="15.75">
      <c r="A10" s="14"/>
      <c r="B10" s="22"/>
      <c r="C10" s="14"/>
      <c r="D10" s="14"/>
      <c r="E10" s="14"/>
      <c r="F10" s="14"/>
      <c r="G10" s="14"/>
    </row>
    <row r="11" spans="1:7" s="7" customFormat="1" ht="16.5">
      <c r="A11" s="7" t="s">
        <v>70</v>
      </c>
      <c r="B11" s="23" t="s">
        <v>69</v>
      </c>
      <c r="C11" s="10" t="s">
        <v>69</v>
      </c>
      <c r="D11" s="49">
        <v>2286.221034448</v>
      </c>
      <c r="E11" s="51">
        <v>816.547622344</v>
      </c>
      <c r="F11" s="51">
        <v>1469.673412104</v>
      </c>
      <c r="G11" s="50">
        <f>+E11/D11*100</f>
        <v>35.71604013962511</v>
      </c>
    </row>
    <row r="12" spans="1:8" ht="15.75">
      <c r="A12" s="27" t="s">
        <v>71</v>
      </c>
      <c r="B12" s="55" t="s">
        <v>69</v>
      </c>
      <c r="C12" s="28" t="s">
        <v>69</v>
      </c>
      <c r="D12" s="45">
        <v>1821</v>
      </c>
      <c r="E12" s="47">
        <v>646</v>
      </c>
      <c r="F12" s="47">
        <v>1176</v>
      </c>
      <c r="G12" s="46">
        <f>+E12/D12*100</f>
        <v>35.475013728720484</v>
      </c>
      <c r="H12" s="4"/>
    </row>
    <row r="13" spans="1:7" ht="15.75">
      <c r="A13" s="27" t="s">
        <v>72</v>
      </c>
      <c r="B13" s="55" t="s">
        <v>69</v>
      </c>
      <c r="C13" s="28" t="s">
        <v>69</v>
      </c>
      <c r="D13" s="46">
        <f>+D12/D11*100</f>
        <v>79.65109114830946</v>
      </c>
      <c r="E13" s="46">
        <f>+E12/E11*100</f>
        <v>79.11357308782283</v>
      </c>
      <c r="F13" s="46">
        <f>+F12/F11*100</f>
        <v>80.0177774405285</v>
      </c>
      <c r="G13" s="48" t="s">
        <v>69</v>
      </c>
    </row>
    <row r="14" spans="1:7" ht="15.75">
      <c r="A14" s="27"/>
      <c r="B14" s="55"/>
      <c r="C14" s="27"/>
      <c r="D14" s="27"/>
      <c r="E14" s="27"/>
      <c r="F14" s="27"/>
      <c r="G14" s="29"/>
    </row>
    <row r="15" spans="1:14" ht="15.75">
      <c r="A15" s="30" t="s">
        <v>107</v>
      </c>
      <c r="B15" s="56" t="s">
        <v>16</v>
      </c>
      <c r="C15" s="31">
        <v>1</v>
      </c>
      <c r="D15" s="4">
        <v>125</v>
      </c>
      <c r="E15" s="4">
        <v>53</v>
      </c>
      <c r="F15" s="4">
        <v>73</v>
      </c>
      <c r="G15" s="33">
        <v>42</v>
      </c>
      <c r="J15" s="4"/>
      <c r="K15" s="4"/>
      <c r="M15" s="2"/>
      <c r="N15" s="2"/>
    </row>
    <row r="16" spans="1:14" ht="15.75">
      <c r="A16" s="30" t="s">
        <v>100</v>
      </c>
      <c r="B16" s="56" t="s">
        <v>14</v>
      </c>
      <c r="C16" s="31">
        <v>2</v>
      </c>
      <c r="D16" s="4">
        <v>121</v>
      </c>
      <c r="E16" s="4">
        <v>16</v>
      </c>
      <c r="F16" s="4">
        <v>105</v>
      </c>
      <c r="G16" s="33">
        <v>13.5</v>
      </c>
      <c r="J16" s="4"/>
      <c r="K16" s="4"/>
      <c r="M16" s="2"/>
      <c r="N16" s="2"/>
    </row>
    <row r="17" spans="1:14" ht="15.75">
      <c r="A17" s="30" t="s">
        <v>101</v>
      </c>
      <c r="B17" s="56" t="s">
        <v>14</v>
      </c>
      <c r="C17" s="31">
        <v>3</v>
      </c>
      <c r="D17" s="4">
        <v>121</v>
      </c>
      <c r="E17" s="4">
        <v>19</v>
      </c>
      <c r="F17" s="4">
        <v>103</v>
      </c>
      <c r="G17" s="33">
        <v>15.3</v>
      </c>
      <c r="J17" s="4"/>
      <c r="K17" s="4"/>
      <c r="M17" s="2"/>
      <c r="N17" s="2"/>
    </row>
    <row r="18" spans="1:14" ht="15.75">
      <c r="A18" s="30" t="s">
        <v>130</v>
      </c>
      <c r="B18" s="56" t="s">
        <v>18</v>
      </c>
      <c r="C18" s="31">
        <v>4</v>
      </c>
      <c r="D18" s="4">
        <v>114</v>
      </c>
      <c r="E18" s="4">
        <v>58</v>
      </c>
      <c r="F18" s="4">
        <v>56</v>
      </c>
      <c r="G18" s="33">
        <v>51.1</v>
      </c>
      <c r="J18" s="4"/>
      <c r="K18" s="4"/>
      <c r="M18" s="2"/>
      <c r="N18" s="2"/>
    </row>
    <row r="19" spans="1:14" ht="15.75">
      <c r="A19" s="30" t="s">
        <v>132</v>
      </c>
      <c r="B19" s="56" t="s">
        <v>14</v>
      </c>
      <c r="C19" s="31">
        <v>5</v>
      </c>
      <c r="D19" s="4">
        <v>114</v>
      </c>
      <c r="E19" s="4">
        <v>23</v>
      </c>
      <c r="F19" s="4">
        <v>90</v>
      </c>
      <c r="G19" s="33">
        <v>20.4</v>
      </c>
      <c r="J19" s="4"/>
      <c r="K19" s="4"/>
      <c r="M19" s="2"/>
      <c r="N19" s="2"/>
    </row>
    <row r="20" spans="1:14" ht="15.75">
      <c r="A20" s="30" t="s">
        <v>112</v>
      </c>
      <c r="B20" s="56" t="s">
        <v>18</v>
      </c>
      <c r="C20" s="31">
        <v>6</v>
      </c>
      <c r="D20" s="4">
        <v>90</v>
      </c>
      <c r="E20" s="4">
        <v>38</v>
      </c>
      <c r="F20" s="4">
        <v>51</v>
      </c>
      <c r="G20" s="33">
        <v>42.9</v>
      </c>
      <c r="J20" s="4"/>
      <c r="K20" s="4"/>
      <c r="M20" s="2"/>
      <c r="N20" s="2"/>
    </row>
    <row r="21" spans="1:14" ht="15.75">
      <c r="A21" s="30" t="s">
        <v>102</v>
      </c>
      <c r="B21" s="56" t="s">
        <v>16</v>
      </c>
      <c r="C21" s="31">
        <v>7</v>
      </c>
      <c r="D21" s="4">
        <v>69</v>
      </c>
      <c r="E21" s="4">
        <v>34</v>
      </c>
      <c r="F21" s="4">
        <v>35</v>
      </c>
      <c r="G21" s="33">
        <v>49.3</v>
      </c>
      <c r="J21" s="4"/>
      <c r="K21" s="4"/>
      <c r="M21" s="2"/>
      <c r="N21" s="2"/>
    </row>
    <row r="22" spans="1:14" ht="15.75">
      <c r="A22" s="30" t="s">
        <v>108</v>
      </c>
      <c r="B22" s="56" t="s">
        <v>18</v>
      </c>
      <c r="C22" s="31">
        <v>8</v>
      </c>
      <c r="D22" s="4">
        <v>68</v>
      </c>
      <c r="E22" s="4">
        <v>32</v>
      </c>
      <c r="F22" s="4">
        <v>37</v>
      </c>
      <c r="G22" s="33">
        <v>46.4</v>
      </c>
      <c r="J22" s="4"/>
      <c r="K22" s="4"/>
      <c r="M22" s="2"/>
      <c r="N22" s="2"/>
    </row>
    <row r="23" spans="1:14" ht="15.75">
      <c r="A23" s="30" t="s">
        <v>113</v>
      </c>
      <c r="B23" s="56" t="s">
        <v>14</v>
      </c>
      <c r="C23" s="31">
        <v>9</v>
      </c>
      <c r="D23" s="4">
        <v>66</v>
      </c>
      <c r="E23" s="4">
        <v>29</v>
      </c>
      <c r="F23" s="4">
        <v>37</v>
      </c>
      <c r="G23" s="33">
        <v>44</v>
      </c>
      <c r="J23" s="4"/>
      <c r="K23" s="4"/>
      <c r="M23" s="2"/>
      <c r="N23" s="2"/>
    </row>
    <row r="24" spans="1:14" ht="15.75">
      <c r="A24" s="30" t="s">
        <v>131</v>
      </c>
      <c r="B24" s="56" t="s">
        <v>18</v>
      </c>
      <c r="C24" s="31">
        <v>10</v>
      </c>
      <c r="D24" s="4">
        <v>66</v>
      </c>
      <c r="E24" s="4">
        <v>24</v>
      </c>
      <c r="F24" s="4">
        <v>42</v>
      </c>
      <c r="G24" s="33">
        <v>35.8</v>
      </c>
      <c r="J24" s="4"/>
      <c r="K24" s="4"/>
      <c r="M24" s="2"/>
      <c r="N24" s="2"/>
    </row>
    <row r="25" spans="1:14" ht="15.75">
      <c r="A25" s="30" t="s">
        <v>133</v>
      </c>
      <c r="B25" s="56" t="s">
        <v>16</v>
      </c>
      <c r="C25" s="31">
        <v>11</v>
      </c>
      <c r="D25" s="4">
        <v>65</v>
      </c>
      <c r="E25" s="4">
        <v>25</v>
      </c>
      <c r="F25" s="4">
        <v>40</v>
      </c>
      <c r="G25" s="33">
        <v>38.6</v>
      </c>
      <c r="J25" s="4"/>
      <c r="K25" s="4"/>
      <c r="M25" s="2"/>
      <c r="N25" s="2"/>
    </row>
    <row r="26" spans="1:14" ht="15.75">
      <c r="A26" s="30" t="s">
        <v>103</v>
      </c>
      <c r="B26" s="56" t="s">
        <v>16</v>
      </c>
      <c r="C26" s="31">
        <v>12</v>
      </c>
      <c r="D26" s="4">
        <v>55</v>
      </c>
      <c r="E26" s="4">
        <v>24</v>
      </c>
      <c r="F26" s="4">
        <v>30</v>
      </c>
      <c r="G26" s="33">
        <v>44.5</v>
      </c>
      <c r="J26" s="4"/>
      <c r="K26" s="4"/>
      <c r="M26" s="2"/>
      <c r="N26" s="2"/>
    </row>
    <row r="27" spans="1:14" ht="15.75">
      <c r="A27" s="32" t="s">
        <v>134</v>
      </c>
      <c r="B27" s="56" t="s">
        <v>14</v>
      </c>
      <c r="C27" s="31">
        <v>13</v>
      </c>
      <c r="D27" s="4">
        <v>47</v>
      </c>
      <c r="E27" s="4">
        <v>15</v>
      </c>
      <c r="F27" s="4">
        <v>31</v>
      </c>
      <c r="G27" s="33">
        <v>32.9</v>
      </c>
      <c r="J27" s="4"/>
      <c r="K27" s="4"/>
      <c r="M27" s="2"/>
      <c r="N27" s="2"/>
    </row>
    <row r="28" spans="1:14" ht="15.75">
      <c r="A28" s="30" t="s">
        <v>114</v>
      </c>
      <c r="B28" s="56" t="s">
        <v>18</v>
      </c>
      <c r="C28" s="31">
        <v>14</v>
      </c>
      <c r="D28" s="4">
        <v>43</v>
      </c>
      <c r="E28" s="4">
        <v>18</v>
      </c>
      <c r="F28" s="4">
        <v>24</v>
      </c>
      <c r="G28" s="33">
        <v>42.9</v>
      </c>
      <c r="J28" s="4"/>
      <c r="K28" s="4"/>
      <c r="M28" s="2"/>
      <c r="N28" s="2"/>
    </row>
    <row r="29" spans="1:14" ht="15.75">
      <c r="A29" s="32" t="s">
        <v>135</v>
      </c>
      <c r="B29" s="56" t="s">
        <v>14</v>
      </c>
      <c r="C29" s="31">
        <v>15</v>
      </c>
      <c r="D29" s="4">
        <v>33</v>
      </c>
      <c r="E29" s="4">
        <v>12</v>
      </c>
      <c r="F29" s="4">
        <v>21</v>
      </c>
      <c r="G29" s="33">
        <v>35.8</v>
      </c>
      <c r="J29" s="4"/>
      <c r="K29" s="4"/>
      <c r="M29" s="2"/>
      <c r="N29" s="2"/>
    </row>
    <row r="30" spans="1:14" ht="15.75">
      <c r="A30" s="32" t="s">
        <v>136</v>
      </c>
      <c r="B30" s="56" t="s">
        <v>14</v>
      </c>
      <c r="C30" s="31">
        <v>16</v>
      </c>
      <c r="D30" s="4">
        <v>31</v>
      </c>
      <c r="E30" s="4">
        <v>7</v>
      </c>
      <c r="F30" s="4">
        <v>24</v>
      </c>
      <c r="G30" s="33">
        <v>22</v>
      </c>
      <c r="J30" s="4"/>
      <c r="K30" s="4"/>
      <c r="M30" s="2"/>
      <c r="N30" s="2"/>
    </row>
    <row r="31" spans="1:14" ht="15.75">
      <c r="A31" s="32" t="s">
        <v>115</v>
      </c>
      <c r="B31" s="56" t="s">
        <v>16</v>
      </c>
      <c r="C31" s="31">
        <v>17</v>
      </c>
      <c r="D31" s="4">
        <v>31</v>
      </c>
      <c r="E31" s="4">
        <v>15</v>
      </c>
      <c r="F31" s="4">
        <v>17</v>
      </c>
      <c r="G31" s="33">
        <v>46.7</v>
      </c>
      <c r="J31" s="4"/>
      <c r="K31" s="4"/>
      <c r="M31" s="2"/>
      <c r="N31" s="2"/>
    </row>
    <row r="32" spans="1:14" ht="15.75">
      <c r="A32" s="32" t="s">
        <v>137</v>
      </c>
      <c r="B32" s="56" t="s">
        <v>16</v>
      </c>
      <c r="C32" s="31">
        <v>18</v>
      </c>
      <c r="D32" s="4">
        <v>30</v>
      </c>
      <c r="E32" s="4">
        <v>15</v>
      </c>
      <c r="F32" s="4">
        <v>15</v>
      </c>
      <c r="G32" s="33">
        <v>50.6</v>
      </c>
      <c r="J32" s="4"/>
      <c r="K32" s="4"/>
      <c r="M32" s="2"/>
      <c r="N32" s="2"/>
    </row>
    <row r="33" spans="1:14" ht="15.75">
      <c r="A33" s="32" t="s">
        <v>119</v>
      </c>
      <c r="B33" s="56" t="s">
        <v>14</v>
      </c>
      <c r="C33" s="31">
        <v>19</v>
      </c>
      <c r="D33" s="4">
        <v>30</v>
      </c>
      <c r="E33" s="4">
        <v>7</v>
      </c>
      <c r="F33" s="4">
        <v>23</v>
      </c>
      <c r="G33" s="33">
        <v>22.6</v>
      </c>
      <c r="J33" s="4"/>
      <c r="K33" s="4"/>
      <c r="M33" s="2"/>
      <c r="N33" s="2"/>
    </row>
    <row r="34" spans="1:14" ht="15.75">
      <c r="A34" s="32" t="s">
        <v>120</v>
      </c>
      <c r="B34" s="56" t="s">
        <v>14</v>
      </c>
      <c r="C34" s="31">
        <v>20</v>
      </c>
      <c r="D34" s="4">
        <v>29</v>
      </c>
      <c r="E34" s="4">
        <v>5</v>
      </c>
      <c r="F34" s="4">
        <v>24</v>
      </c>
      <c r="G34" s="33">
        <v>18.3</v>
      </c>
      <c r="J34" s="4"/>
      <c r="K34" s="4"/>
      <c r="M34" s="2"/>
      <c r="N34" s="2"/>
    </row>
    <row r="35" spans="1:14" ht="15.75">
      <c r="A35" s="32" t="s">
        <v>104</v>
      </c>
      <c r="B35" s="56" t="s">
        <v>14</v>
      </c>
      <c r="C35" s="31">
        <v>21</v>
      </c>
      <c r="D35" s="4">
        <v>27</v>
      </c>
      <c r="E35" s="4">
        <v>8</v>
      </c>
      <c r="F35" s="4">
        <v>19</v>
      </c>
      <c r="G35" s="33">
        <v>31.1</v>
      </c>
      <c r="J35" s="4"/>
      <c r="K35" s="4"/>
      <c r="M35" s="2"/>
      <c r="N35" s="2"/>
    </row>
    <row r="36" spans="1:14" ht="15.75">
      <c r="A36" s="32" t="s">
        <v>138</v>
      </c>
      <c r="B36" s="56" t="s">
        <v>14</v>
      </c>
      <c r="C36" s="31">
        <v>22</v>
      </c>
      <c r="D36" s="4">
        <v>26</v>
      </c>
      <c r="E36" s="4">
        <v>10</v>
      </c>
      <c r="F36" s="4">
        <v>17</v>
      </c>
      <c r="G36" s="33">
        <v>36.9</v>
      </c>
      <c r="J36" s="4"/>
      <c r="K36" s="4"/>
      <c r="M36" s="2"/>
      <c r="N36" s="2"/>
    </row>
    <row r="37" spans="1:14" ht="15.75">
      <c r="A37" s="32" t="s">
        <v>139</v>
      </c>
      <c r="B37" s="56" t="s">
        <v>16</v>
      </c>
      <c r="C37" s="31">
        <v>23</v>
      </c>
      <c r="D37" s="4">
        <v>26</v>
      </c>
      <c r="E37" s="4">
        <v>6</v>
      </c>
      <c r="F37" s="4">
        <v>21</v>
      </c>
      <c r="G37" s="33">
        <v>21.8</v>
      </c>
      <c r="J37" s="4"/>
      <c r="K37" s="4"/>
      <c r="M37" s="2"/>
      <c r="N37" s="2"/>
    </row>
    <row r="38" spans="1:14" ht="15.75">
      <c r="A38" s="32" t="s">
        <v>124</v>
      </c>
      <c r="B38" s="56" t="s">
        <v>16</v>
      </c>
      <c r="C38" s="31">
        <v>24</v>
      </c>
      <c r="D38" s="4">
        <v>25</v>
      </c>
      <c r="E38" s="4">
        <v>16</v>
      </c>
      <c r="F38" s="4">
        <v>9</v>
      </c>
      <c r="G38" s="33">
        <v>64</v>
      </c>
      <c r="J38" s="4"/>
      <c r="K38" s="4"/>
      <c r="M38" s="2"/>
      <c r="N38" s="2"/>
    </row>
    <row r="39" spans="1:14" ht="15.75">
      <c r="A39" s="32" t="s">
        <v>140</v>
      </c>
      <c r="B39" s="56" t="s">
        <v>16</v>
      </c>
      <c r="C39" s="31">
        <v>25</v>
      </c>
      <c r="D39" s="4">
        <v>25</v>
      </c>
      <c r="E39" s="4">
        <v>10</v>
      </c>
      <c r="F39" s="4">
        <v>15</v>
      </c>
      <c r="G39" s="33">
        <v>41.6</v>
      </c>
      <c r="J39" s="4"/>
      <c r="K39" s="4"/>
      <c r="M39" s="2"/>
      <c r="N39" s="2"/>
    </row>
    <row r="40" spans="1:14" ht="15.75">
      <c r="A40" s="32" t="s">
        <v>141</v>
      </c>
      <c r="B40" s="56" t="s">
        <v>16</v>
      </c>
      <c r="C40" s="31">
        <v>26</v>
      </c>
      <c r="D40" s="4">
        <v>23</v>
      </c>
      <c r="E40" s="4">
        <v>13</v>
      </c>
      <c r="F40" s="4">
        <v>10</v>
      </c>
      <c r="G40" s="33">
        <v>55.6</v>
      </c>
      <c r="J40" s="4"/>
      <c r="K40" s="4"/>
      <c r="M40" s="2"/>
      <c r="N40" s="2"/>
    </row>
    <row r="41" spans="1:14" ht="15.75">
      <c r="A41" s="32" t="s">
        <v>105</v>
      </c>
      <c r="B41" s="56" t="s">
        <v>18</v>
      </c>
      <c r="C41" s="31">
        <v>27</v>
      </c>
      <c r="D41" s="4">
        <v>22</v>
      </c>
      <c r="E41" s="4">
        <v>9</v>
      </c>
      <c r="F41" s="4">
        <v>13</v>
      </c>
      <c r="G41" s="33">
        <v>40.2</v>
      </c>
      <c r="J41" s="4"/>
      <c r="K41" s="4"/>
      <c r="M41" s="2"/>
      <c r="N41" s="2"/>
    </row>
    <row r="42" spans="1:14" ht="15.75">
      <c r="A42" s="32" t="s">
        <v>142</v>
      </c>
      <c r="B42" s="56" t="s">
        <v>14</v>
      </c>
      <c r="C42" s="31">
        <v>28</v>
      </c>
      <c r="D42" s="4">
        <v>20</v>
      </c>
      <c r="E42" s="4">
        <v>8</v>
      </c>
      <c r="F42" s="4">
        <v>12</v>
      </c>
      <c r="G42" s="33">
        <v>40.1</v>
      </c>
      <c r="J42" s="4"/>
      <c r="K42" s="4"/>
      <c r="M42" s="2"/>
      <c r="N42" s="2"/>
    </row>
    <row r="43" spans="1:14" ht="15.75">
      <c r="A43" s="32" t="s">
        <v>125</v>
      </c>
      <c r="B43" s="56" t="s">
        <v>14</v>
      </c>
      <c r="C43" s="31">
        <v>29</v>
      </c>
      <c r="D43" s="4">
        <v>18</v>
      </c>
      <c r="E43" s="4">
        <v>8</v>
      </c>
      <c r="F43" s="4">
        <v>11</v>
      </c>
      <c r="G43" s="33">
        <v>41.5</v>
      </c>
      <c r="J43" s="4"/>
      <c r="K43" s="4"/>
      <c r="M43" s="2"/>
      <c r="N43" s="2"/>
    </row>
    <row r="44" spans="1:14" ht="15.75">
      <c r="A44" s="32" t="s">
        <v>116</v>
      </c>
      <c r="B44" s="56" t="s">
        <v>14</v>
      </c>
      <c r="C44" s="31">
        <v>30</v>
      </c>
      <c r="D44" s="4">
        <v>16</v>
      </c>
      <c r="E44" s="4">
        <v>1</v>
      </c>
      <c r="F44" s="4">
        <v>15</v>
      </c>
      <c r="G44" s="33">
        <v>8.2</v>
      </c>
      <c r="J44" s="4"/>
      <c r="K44" s="4"/>
      <c r="M44" s="2"/>
      <c r="N44" s="2"/>
    </row>
    <row r="45" spans="1:14" ht="15.75">
      <c r="A45" s="32" t="s">
        <v>143</v>
      </c>
      <c r="B45" s="56" t="s">
        <v>18</v>
      </c>
      <c r="C45" s="31">
        <v>31</v>
      </c>
      <c r="D45" s="4">
        <v>16</v>
      </c>
      <c r="E45" s="4">
        <v>6</v>
      </c>
      <c r="F45" s="4">
        <v>10</v>
      </c>
      <c r="G45" s="33">
        <v>37</v>
      </c>
      <c r="J45" s="4"/>
      <c r="K45" s="4"/>
      <c r="M45" s="2"/>
      <c r="N45" s="2"/>
    </row>
    <row r="46" spans="1:14" ht="15.75">
      <c r="A46" s="32" t="s">
        <v>117</v>
      </c>
      <c r="B46" s="56" t="s">
        <v>18</v>
      </c>
      <c r="C46" s="31">
        <v>32</v>
      </c>
      <c r="D46" s="4">
        <v>16</v>
      </c>
      <c r="E46" s="4">
        <v>7</v>
      </c>
      <c r="F46" s="4">
        <v>9</v>
      </c>
      <c r="G46" s="33">
        <v>41.9</v>
      </c>
      <c r="J46" s="4"/>
      <c r="K46" s="4"/>
      <c r="M46" s="2"/>
      <c r="N46" s="2"/>
    </row>
    <row r="47" spans="1:14" ht="15.75">
      <c r="A47" s="32" t="s">
        <v>144</v>
      </c>
      <c r="B47" s="56" t="s">
        <v>16</v>
      </c>
      <c r="C47" s="31">
        <v>33</v>
      </c>
      <c r="D47" s="4">
        <v>15</v>
      </c>
      <c r="E47" s="4">
        <v>3</v>
      </c>
      <c r="F47" s="4">
        <v>12</v>
      </c>
      <c r="G47" s="33">
        <v>22.3</v>
      </c>
      <c r="J47" s="4"/>
      <c r="K47" s="4"/>
      <c r="M47" s="2"/>
      <c r="N47" s="2"/>
    </row>
    <row r="48" spans="1:14" ht="15.75">
      <c r="A48" s="32" t="s">
        <v>121</v>
      </c>
      <c r="B48" s="56" t="s">
        <v>18</v>
      </c>
      <c r="C48" s="31">
        <v>34</v>
      </c>
      <c r="D48" s="4">
        <v>14</v>
      </c>
      <c r="E48" s="4">
        <v>6</v>
      </c>
      <c r="F48" s="4">
        <v>8</v>
      </c>
      <c r="G48" s="33">
        <v>44.3</v>
      </c>
      <c r="J48" s="4"/>
      <c r="K48" s="4"/>
      <c r="M48" s="2"/>
      <c r="N48" s="2"/>
    </row>
    <row r="49" spans="1:14" ht="15.75">
      <c r="A49" s="32" t="s">
        <v>145</v>
      </c>
      <c r="B49" s="56" t="s">
        <v>14</v>
      </c>
      <c r="C49" s="31">
        <v>35</v>
      </c>
      <c r="D49" s="4">
        <v>14</v>
      </c>
      <c r="E49" s="54" t="s">
        <v>153</v>
      </c>
      <c r="F49" s="4">
        <v>14</v>
      </c>
      <c r="G49" s="33">
        <v>1.1</v>
      </c>
      <c r="J49" s="4"/>
      <c r="K49" s="4"/>
      <c r="M49" s="2"/>
      <c r="N49" s="2"/>
    </row>
    <row r="50" spans="1:14" ht="15.75">
      <c r="A50" s="32" t="s">
        <v>122</v>
      </c>
      <c r="B50" s="56" t="s">
        <v>14</v>
      </c>
      <c r="C50" s="31">
        <v>36</v>
      </c>
      <c r="D50" s="4">
        <v>14</v>
      </c>
      <c r="E50" s="4">
        <v>5</v>
      </c>
      <c r="F50" s="4">
        <v>9</v>
      </c>
      <c r="G50" s="33">
        <v>33</v>
      </c>
      <c r="J50" s="4"/>
      <c r="K50" s="4"/>
      <c r="M50" s="2"/>
      <c r="N50" s="2"/>
    </row>
    <row r="51" spans="1:14" ht="15.75">
      <c r="A51" s="32" t="s">
        <v>129</v>
      </c>
      <c r="B51" s="56" t="s">
        <v>16</v>
      </c>
      <c r="C51" s="31">
        <v>37</v>
      </c>
      <c r="D51" s="4">
        <v>13</v>
      </c>
      <c r="E51" s="4">
        <v>8</v>
      </c>
      <c r="F51" s="4">
        <v>5</v>
      </c>
      <c r="G51" s="33">
        <v>61.3</v>
      </c>
      <c r="J51" s="4"/>
      <c r="K51" s="4"/>
      <c r="M51" s="2"/>
      <c r="N51" s="2"/>
    </row>
    <row r="52" spans="1:14" ht="15.75">
      <c r="A52" s="32" t="s">
        <v>146</v>
      </c>
      <c r="B52" s="56" t="s">
        <v>14</v>
      </c>
      <c r="C52" s="31">
        <v>38</v>
      </c>
      <c r="D52" s="4">
        <v>12</v>
      </c>
      <c r="E52" s="4">
        <v>3</v>
      </c>
      <c r="F52" s="4">
        <v>9</v>
      </c>
      <c r="G52" s="33">
        <v>24.7</v>
      </c>
      <c r="J52" s="4"/>
      <c r="K52" s="4"/>
      <c r="M52" s="2"/>
      <c r="N52" s="2"/>
    </row>
    <row r="53" spans="1:14" ht="15.75">
      <c r="A53" s="32" t="s">
        <v>128</v>
      </c>
      <c r="B53" s="56" t="s">
        <v>18</v>
      </c>
      <c r="C53" s="31">
        <v>39</v>
      </c>
      <c r="D53" s="4">
        <v>12</v>
      </c>
      <c r="E53" s="4">
        <v>4</v>
      </c>
      <c r="F53" s="4">
        <v>8</v>
      </c>
      <c r="G53" s="33">
        <v>35.2</v>
      </c>
      <c r="J53" s="4"/>
      <c r="K53" s="4"/>
      <c r="M53" s="2"/>
      <c r="N53" s="2"/>
    </row>
    <row r="54" spans="1:14" ht="15.75">
      <c r="A54" s="32" t="s">
        <v>118</v>
      </c>
      <c r="B54" s="56" t="s">
        <v>14</v>
      </c>
      <c r="C54" s="31">
        <v>40</v>
      </c>
      <c r="D54" s="4">
        <v>12</v>
      </c>
      <c r="E54" s="4">
        <v>2</v>
      </c>
      <c r="F54" s="4">
        <v>10</v>
      </c>
      <c r="G54" s="33">
        <v>16.6</v>
      </c>
      <c r="J54" s="4"/>
      <c r="K54" s="4"/>
      <c r="M54" s="2"/>
      <c r="N54" s="2"/>
    </row>
    <row r="55" spans="1:14" ht="15.75">
      <c r="A55" s="30" t="s">
        <v>147</v>
      </c>
      <c r="B55" s="57" t="s">
        <v>16</v>
      </c>
      <c r="C55" s="31">
        <v>41</v>
      </c>
      <c r="D55" s="4">
        <v>12</v>
      </c>
      <c r="E55" s="4">
        <v>6</v>
      </c>
      <c r="F55" s="4">
        <v>6</v>
      </c>
      <c r="G55" s="33">
        <v>51.3</v>
      </c>
      <c r="J55" s="4"/>
      <c r="K55" s="4"/>
      <c r="M55" s="2"/>
      <c r="N55" s="2"/>
    </row>
    <row r="56" spans="1:14" ht="15.75">
      <c r="A56" s="32" t="s">
        <v>123</v>
      </c>
      <c r="B56" s="56" t="s">
        <v>14</v>
      </c>
      <c r="C56" s="31">
        <v>42</v>
      </c>
      <c r="D56" s="4">
        <v>12</v>
      </c>
      <c r="E56" s="4">
        <v>5</v>
      </c>
      <c r="F56" s="4">
        <v>7</v>
      </c>
      <c r="G56" s="33">
        <v>41.2</v>
      </c>
      <c r="J56" s="4"/>
      <c r="K56" s="4"/>
      <c r="M56" s="2"/>
      <c r="N56" s="2"/>
    </row>
    <row r="57" spans="1:14" ht="15.75">
      <c r="A57" s="32" t="s">
        <v>126</v>
      </c>
      <c r="B57" s="56" t="s">
        <v>14</v>
      </c>
      <c r="C57" s="31">
        <v>43</v>
      </c>
      <c r="D57" s="4">
        <v>11</v>
      </c>
      <c r="E57" s="4">
        <v>1</v>
      </c>
      <c r="F57" s="4">
        <v>10</v>
      </c>
      <c r="G57" s="33">
        <v>12.1</v>
      </c>
      <c r="J57" s="4"/>
      <c r="K57" s="4"/>
      <c r="M57" s="2"/>
      <c r="N57" s="2"/>
    </row>
    <row r="58" spans="1:14" ht="15.75">
      <c r="A58" s="32" t="s">
        <v>109</v>
      </c>
      <c r="B58" s="56" t="s">
        <v>18</v>
      </c>
      <c r="C58" s="31">
        <v>44</v>
      </c>
      <c r="D58" s="4">
        <v>11</v>
      </c>
      <c r="E58" s="4">
        <v>4</v>
      </c>
      <c r="F58" s="4">
        <v>7</v>
      </c>
      <c r="G58" s="33">
        <v>39.2</v>
      </c>
      <c r="J58" s="4"/>
      <c r="K58" s="4"/>
      <c r="M58" s="2"/>
      <c r="N58" s="2"/>
    </row>
    <row r="59" spans="1:14" ht="15.75">
      <c r="A59" s="32" t="s">
        <v>148</v>
      </c>
      <c r="B59" s="56" t="s">
        <v>18</v>
      </c>
      <c r="C59" s="31">
        <v>45</v>
      </c>
      <c r="D59" s="4">
        <v>11</v>
      </c>
      <c r="E59" s="4">
        <v>6</v>
      </c>
      <c r="F59" s="4">
        <v>5</v>
      </c>
      <c r="G59" s="33">
        <v>54.2</v>
      </c>
      <c r="J59" s="4"/>
      <c r="K59" s="4"/>
      <c r="M59" s="2"/>
      <c r="N59" s="2"/>
    </row>
    <row r="60" spans="1:14" ht="15.75">
      <c r="A60" s="32" t="s">
        <v>110</v>
      </c>
      <c r="B60" s="56" t="s">
        <v>18</v>
      </c>
      <c r="C60" s="31">
        <v>46</v>
      </c>
      <c r="D60" s="4">
        <v>11</v>
      </c>
      <c r="E60" s="4">
        <v>6</v>
      </c>
      <c r="F60" s="4">
        <v>5</v>
      </c>
      <c r="G60" s="33">
        <v>51.8</v>
      </c>
      <c r="J60" s="4"/>
      <c r="K60" s="4"/>
      <c r="M60" s="2"/>
      <c r="N60" s="2"/>
    </row>
    <row r="61" spans="1:14" ht="15.75">
      <c r="A61" s="32" t="s">
        <v>106</v>
      </c>
      <c r="B61" s="56" t="s">
        <v>18</v>
      </c>
      <c r="C61" s="31">
        <v>47</v>
      </c>
      <c r="D61" s="4">
        <v>10</v>
      </c>
      <c r="E61" s="4">
        <v>4</v>
      </c>
      <c r="F61" s="4">
        <v>6</v>
      </c>
      <c r="G61" s="33">
        <v>43.4</v>
      </c>
      <c r="J61" s="4"/>
      <c r="K61" s="4"/>
      <c r="M61" s="2"/>
      <c r="N61" s="2"/>
    </row>
    <row r="62" spans="1:14" ht="15.75">
      <c r="A62" s="32" t="s">
        <v>111</v>
      </c>
      <c r="B62" s="56" t="s">
        <v>14</v>
      </c>
      <c r="C62" s="31">
        <v>48</v>
      </c>
      <c r="D62" s="4">
        <v>10</v>
      </c>
      <c r="E62" s="4">
        <v>1</v>
      </c>
      <c r="F62" s="4">
        <v>8</v>
      </c>
      <c r="G62" s="33">
        <v>13.8</v>
      </c>
      <c r="J62" s="4"/>
      <c r="K62" s="4"/>
      <c r="M62" s="2"/>
      <c r="N62" s="2"/>
    </row>
    <row r="63" spans="1:14" ht="15.75">
      <c r="A63" s="32" t="s">
        <v>127</v>
      </c>
      <c r="B63" s="56" t="s">
        <v>16</v>
      </c>
      <c r="C63" s="31">
        <v>49</v>
      </c>
      <c r="D63" s="4">
        <v>9</v>
      </c>
      <c r="E63" s="4">
        <v>5</v>
      </c>
      <c r="F63" s="4">
        <v>4</v>
      </c>
      <c r="G63" s="33">
        <v>55.6</v>
      </c>
      <c r="J63" s="4"/>
      <c r="K63" s="4"/>
      <c r="M63" s="2"/>
      <c r="N63" s="2"/>
    </row>
    <row r="64" spans="1:14" ht="15.75">
      <c r="A64" s="32" t="s">
        <v>149</v>
      </c>
      <c r="B64" s="56" t="s">
        <v>18</v>
      </c>
      <c r="C64" s="31">
        <v>50</v>
      </c>
      <c r="D64" s="4">
        <v>9</v>
      </c>
      <c r="E64" s="4">
        <v>4</v>
      </c>
      <c r="F64" s="4">
        <v>5</v>
      </c>
      <c r="G64" s="33">
        <v>46.1</v>
      </c>
      <c r="J64" s="4"/>
      <c r="K64" s="4"/>
      <c r="M64" s="2"/>
      <c r="N64" s="2"/>
    </row>
    <row r="65" spans="1:11" ht="16.5">
      <c r="A65" s="34"/>
      <c r="B65" s="58"/>
      <c r="C65" s="35"/>
      <c r="D65" s="36"/>
      <c r="E65" s="37"/>
      <c r="F65" s="37"/>
      <c r="G65" s="38"/>
      <c r="J65" s="4"/>
      <c r="K65" s="4"/>
    </row>
    <row r="66" spans="1:7" ht="15.75">
      <c r="A66" s="13" t="s">
        <v>88</v>
      </c>
      <c r="B66" s="13"/>
      <c r="C66" s="13"/>
      <c r="D66" s="13"/>
      <c r="E66" s="13"/>
      <c r="F66" s="13"/>
      <c r="G66" s="13"/>
    </row>
    <row r="67" spans="1:7" ht="15.75">
      <c r="A67" s="17"/>
      <c r="B67" s="13"/>
      <c r="C67" s="13"/>
      <c r="D67" s="13"/>
      <c r="E67" s="13"/>
      <c r="F67" s="13"/>
      <c r="G67" s="13"/>
    </row>
    <row r="68" spans="1:7" ht="15.75">
      <c r="A68" s="15" t="s">
        <v>154</v>
      </c>
      <c r="B68" s="13"/>
      <c r="C68" s="13"/>
      <c r="D68" s="13"/>
      <c r="E68" s="13"/>
      <c r="F68" s="13"/>
      <c r="G68" s="13"/>
    </row>
    <row r="69" spans="1:7" ht="15.75">
      <c r="A69" s="13"/>
      <c r="B69" s="13"/>
      <c r="C69" s="13"/>
      <c r="D69" s="13"/>
      <c r="E69" s="13"/>
      <c r="F69" s="13"/>
      <c r="G69" s="13"/>
    </row>
    <row r="70" ht="15.75">
      <c r="A70" s="44" t="s">
        <v>93</v>
      </c>
    </row>
    <row r="71" ht="15.75">
      <c r="A71" s="44" t="s">
        <v>94</v>
      </c>
    </row>
    <row r="72" ht="15.75">
      <c r="A72" s="44" t="s">
        <v>95</v>
      </c>
    </row>
    <row r="76" ht="15.75">
      <c r="A76" s="18"/>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79"/>
  <sheetViews>
    <sheetView showGridLines="0" zoomScale="87" zoomScaleNormal="87" workbookViewId="0" topLeftCell="A1">
      <selection activeCell="A1" sqref="A1"/>
    </sheetView>
  </sheetViews>
  <sheetFormatPr defaultColWidth="8.796875" defaultRowHeight="15.75"/>
  <cols>
    <col min="1" max="1" width="48.5" style="0" customWidth="1"/>
    <col min="2" max="2" width="12.09765625" style="0" customWidth="1"/>
    <col min="3" max="3" width="13.69921875" style="0" customWidth="1"/>
    <col min="4" max="5" width="14.69921875" style="0" customWidth="1"/>
    <col min="6" max="6" width="13.69921875" style="0" customWidth="1"/>
    <col min="7" max="7" width="22.69921875" style="0" customWidth="1"/>
    <col min="8" max="16384" width="9.69921875" style="0" customWidth="1"/>
  </cols>
  <sheetData>
    <row r="1" ht="16.5">
      <c r="A1" s="16" t="s">
        <v>156</v>
      </c>
    </row>
    <row r="2" ht="15.75">
      <c r="A2" s="1"/>
    </row>
    <row r="3" ht="15.75">
      <c r="A3" s="3" t="s">
        <v>80</v>
      </c>
    </row>
    <row r="4" ht="15.75">
      <c r="A4" s="3" t="s">
        <v>79</v>
      </c>
    </row>
    <row r="5" ht="15.75">
      <c r="A5" s="1" t="s">
        <v>1</v>
      </c>
    </row>
    <row r="6" ht="15.75">
      <c r="A6" s="1"/>
    </row>
    <row r="8" spans="1:7" ht="15.75">
      <c r="A8" s="12"/>
      <c r="B8" s="19"/>
      <c r="C8" s="19"/>
      <c r="D8" s="12"/>
      <c r="E8" s="12"/>
      <c r="F8" s="12"/>
      <c r="G8" s="12"/>
    </row>
    <row r="9" spans="1:7" ht="15.75">
      <c r="A9" s="13"/>
      <c r="B9" s="20"/>
      <c r="C9" s="20"/>
      <c r="D9" s="6"/>
      <c r="E9" s="6"/>
      <c r="F9" s="6"/>
      <c r="G9" s="6" t="s">
        <v>9</v>
      </c>
    </row>
    <row r="10" spans="1:7" ht="15.75">
      <c r="A10" s="11" t="s">
        <v>4</v>
      </c>
      <c r="B10" s="21" t="s">
        <v>5</v>
      </c>
      <c r="C10" s="20" t="s">
        <v>6</v>
      </c>
      <c r="D10" s="6" t="s">
        <v>7</v>
      </c>
      <c r="E10" s="6" t="s">
        <v>8</v>
      </c>
      <c r="F10" s="6" t="s">
        <v>11</v>
      </c>
      <c r="G10" s="6" t="s">
        <v>12</v>
      </c>
    </row>
    <row r="11" spans="1:7" ht="15.75">
      <c r="A11" s="14"/>
      <c r="B11" s="22"/>
      <c r="C11" s="22"/>
      <c r="D11" s="14"/>
      <c r="E11" s="14"/>
      <c r="F11" s="14"/>
      <c r="G11" s="14"/>
    </row>
    <row r="12" spans="1:7" s="7" customFormat="1" ht="16.5">
      <c r="A12" s="7" t="s">
        <v>70</v>
      </c>
      <c r="B12" s="23" t="s">
        <v>69</v>
      </c>
      <c r="C12" s="25" t="s">
        <v>69</v>
      </c>
      <c r="D12" s="8">
        <v>1983</v>
      </c>
      <c r="E12" s="8">
        <v>724</v>
      </c>
      <c r="F12" s="8">
        <v>1259</v>
      </c>
      <c r="G12" s="9">
        <v>36.5</v>
      </c>
    </row>
    <row r="13" spans="1:7" ht="15.75">
      <c r="A13" t="s">
        <v>71</v>
      </c>
      <c r="B13" s="24" t="s">
        <v>69</v>
      </c>
      <c r="C13" s="20" t="s">
        <v>69</v>
      </c>
      <c r="D13" s="4">
        <v>1587</v>
      </c>
      <c r="E13" s="4">
        <v>576</v>
      </c>
      <c r="F13" s="4">
        <v>1011</v>
      </c>
      <c r="G13" s="5">
        <v>36.3</v>
      </c>
    </row>
    <row r="14" spans="1:7" ht="15.75">
      <c r="A14" t="s">
        <v>72</v>
      </c>
      <c r="B14" s="24" t="s">
        <v>69</v>
      </c>
      <c r="C14" s="20" t="s">
        <v>69</v>
      </c>
      <c r="D14" s="2">
        <v>80</v>
      </c>
      <c r="E14" s="2">
        <v>79.6</v>
      </c>
      <c r="F14" s="2">
        <v>80.2</v>
      </c>
      <c r="G14" s="6" t="s">
        <v>69</v>
      </c>
    </row>
    <row r="15" spans="2:3" ht="15.75">
      <c r="B15" s="24"/>
      <c r="C15" s="24"/>
    </row>
    <row r="16" spans="1:7" ht="15.75">
      <c r="A16" t="s">
        <v>13</v>
      </c>
      <c r="B16" s="24" t="s">
        <v>14</v>
      </c>
      <c r="C16" s="24">
        <v>1</v>
      </c>
      <c r="D16">
        <v>122</v>
      </c>
      <c r="E16">
        <v>17</v>
      </c>
      <c r="F16">
        <v>105</v>
      </c>
      <c r="G16" s="2">
        <v>13.8</v>
      </c>
    </row>
    <row r="17" spans="1:7" ht="15.75">
      <c r="A17" t="s">
        <v>15</v>
      </c>
      <c r="B17" s="24" t="s">
        <v>16</v>
      </c>
      <c r="C17" s="24">
        <v>2</v>
      </c>
      <c r="D17">
        <v>112</v>
      </c>
      <c r="E17">
        <v>47</v>
      </c>
      <c r="F17">
        <v>65</v>
      </c>
      <c r="G17" s="2">
        <f>41.7</f>
        <v>41.7</v>
      </c>
    </row>
    <row r="18" spans="1:7" ht="15.75">
      <c r="A18" t="s">
        <v>17</v>
      </c>
      <c r="B18" s="24" t="s">
        <v>18</v>
      </c>
      <c r="C18" s="24">
        <v>3</v>
      </c>
      <c r="D18">
        <v>102</v>
      </c>
      <c r="E18">
        <v>55</v>
      </c>
      <c r="F18">
        <v>47</v>
      </c>
      <c r="G18" s="2">
        <f>53.5</f>
        <v>53.5</v>
      </c>
    </row>
    <row r="19" spans="1:7" ht="15.75">
      <c r="A19" t="s">
        <v>19</v>
      </c>
      <c r="B19" s="24" t="s">
        <v>14</v>
      </c>
      <c r="C19" s="24">
        <v>4</v>
      </c>
      <c r="D19">
        <v>101</v>
      </c>
      <c r="E19">
        <v>24</v>
      </c>
      <c r="F19">
        <v>77</v>
      </c>
      <c r="G19" s="2">
        <f>24</f>
        <v>24</v>
      </c>
    </row>
    <row r="20" spans="1:7" ht="15.75">
      <c r="A20" t="s">
        <v>20</v>
      </c>
      <c r="B20" s="24" t="s">
        <v>14</v>
      </c>
      <c r="C20" s="24">
        <v>5</v>
      </c>
      <c r="D20">
        <v>96</v>
      </c>
      <c r="E20">
        <v>17</v>
      </c>
      <c r="F20">
        <v>79</v>
      </c>
      <c r="G20" s="2">
        <f>17.9</f>
        <v>17.9</v>
      </c>
    </row>
    <row r="21" spans="1:7" ht="15.75">
      <c r="A21" t="s">
        <v>21</v>
      </c>
      <c r="B21" s="24" t="s">
        <v>18</v>
      </c>
      <c r="C21" s="24">
        <v>6</v>
      </c>
      <c r="D21">
        <v>79</v>
      </c>
      <c r="E21">
        <v>32</v>
      </c>
      <c r="F21">
        <v>46</v>
      </c>
      <c r="G21" s="2">
        <f>41.1</f>
        <v>41.1</v>
      </c>
    </row>
    <row r="22" spans="1:7" ht="15.75">
      <c r="A22" t="s">
        <v>22</v>
      </c>
      <c r="B22" s="24" t="s">
        <v>16</v>
      </c>
      <c r="C22" s="24">
        <v>7</v>
      </c>
      <c r="D22">
        <v>64</v>
      </c>
      <c r="E22">
        <v>33</v>
      </c>
      <c r="F22">
        <v>31</v>
      </c>
      <c r="G22" s="2">
        <f>51.1</f>
        <v>51.1</v>
      </c>
    </row>
    <row r="23" spans="1:7" ht="15.75">
      <c r="A23" t="s">
        <v>23</v>
      </c>
      <c r="B23" s="24" t="s">
        <v>18</v>
      </c>
      <c r="C23" s="24">
        <v>8</v>
      </c>
      <c r="D23">
        <v>62</v>
      </c>
      <c r="E23">
        <v>23</v>
      </c>
      <c r="F23">
        <v>40</v>
      </c>
      <c r="G23" s="2">
        <f>36.4</f>
        <v>36.4</v>
      </c>
    </row>
    <row r="24" spans="1:7" ht="15.75">
      <c r="A24" t="s">
        <v>24</v>
      </c>
      <c r="B24" s="24" t="s">
        <v>18</v>
      </c>
      <c r="C24" s="24">
        <v>9</v>
      </c>
      <c r="D24">
        <v>59</v>
      </c>
      <c r="E24">
        <v>27</v>
      </c>
      <c r="F24">
        <v>32</v>
      </c>
      <c r="G24" s="2">
        <f>46.1</f>
        <v>46.1</v>
      </c>
    </row>
    <row r="25" spans="1:7" ht="15.75">
      <c r="A25" t="s">
        <v>25</v>
      </c>
      <c r="B25" s="24" t="s">
        <v>16</v>
      </c>
      <c r="C25" s="24">
        <v>10</v>
      </c>
      <c r="D25">
        <v>54</v>
      </c>
      <c r="E25">
        <v>21</v>
      </c>
      <c r="F25">
        <v>34</v>
      </c>
      <c r="G25" s="2">
        <f>37.9</f>
        <v>37.9</v>
      </c>
    </row>
    <row r="26" spans="1:7" ht="15.75">
      <c r="A26" t="s">
        <v>26</v>
      </c>
      <c r="B26" s="24" t="s">
        <v>14</v>
      </c>
      <c r="C26" s="24">
        <v>11</v>
      </c>
      <c r="D26">
        <v>50</v>
      </c>
      <c r="E26">
        <v>21</v>
      </c>
      <c r="F26">
        <v>28</v>
      </c>
      <c r="G26" s="2">
        <f>43</f>
        <v>43</v>
      </c>
    </row>
    <row r="27" spans="1:7" ht="15.75">
      <c r="A27" t="s">
        <v>27</v>
      </c>
      <c r="B27" s="24" t="s">
        <v>16</v>
      </c>
      <c r="C27" s="24">
        <v>12</v>
      </c>
      <c r="D27">
        <v>47</v>
      </c>
      <c r="E27">
        <v>21</v>
      </c>
      <c r="F27">
        <v>26</v>
      </c>
      <c r="G27" s="2">
        <f>44.1</f>
        <v>44.1</v>
      </c>
    </row>
    <row r="28" spans="1:7" ht="15.75">
      <c r="A28" t="s">
        <v>28</v>
      </c>
      <c r="B28" s="24" t="s">
        <v>14</v>
      </c>
      <c r="C28" s="24">
        <v>13</v>
      </c>
      <c r="D28">
        <v>39</v>
      </c>
      <c r="E28">
        <v>13</v>
      </c>
      <c r="F28">
        <v>26</v>
      </c>
      <c r="G28" s="2">
        <f>34</f>
        <v>34</v>
      </c>
    </row>
    <row r="29" spans="1:7" ht="15.75">
      <c r="A29" t="s">
        <v>29</v>
      </c>
      <c r="B29" s="24" t="s">
        <v>18</v>
      </c>
      <c r="C29" s="24">
        <v>14</v>
      </c>
      <c r="D29">
        <v>39</v>
      </c>
      <c r="E29">
        <v>17</v>
      </c>
      <c r="F29">
        <v>22</v>
      </c>
      <c r="G29" s="2">
        <f>42.6</f>
        <v>42.6</v>
      </c>
    </row>
    <row r="30" spans="1:7" ht="15.75">
      <c r="A30" t="s">
        <v>30</v>
      </c>
      <c r="B30" s="24" t="s">
        <v>14</v>
      </c>
      <c r="C30" s="24">
        <v>15</v>
      </c>
      <c r="D30">
        <v>29</v>
      </c>
      <c r="E30">
        <v>11</v>
      </c>
      <c r="F30">
        <v>18</v>
      </c>
      <c r="G30" s="2">
        <f>37.4</f>
        <v>37.4</v>
      </c>
    </row>
    <row r="31" spans="1:7" ht="15.75">
      <c r="A31" t="s">
        <v>31</v>
      </c>
      <c r="B31" s="24" t="s">
        <v>16</v>
      </c>
      <c r="C31" s="24">
        <v>16</v>
      </c>
      <c r="D31">
        <v>27</v>
      </c>
      <c r="E31">
        <v>14</v>
      </c>
      <c r="F31">
        <v>14</v>
      </c>
      <c r="G31" s="2">
        <f>50</f>
        <v>50</v>
      </c>
    </row>
    <row r="32" spans="1:7" ht="15.75">
      <c r="A32" t="s">
        <v>32</v>
      </c>
      <c r="B32" s="24" t="s">
        <v>14</v>
      </c>
      <c r="C32" s="24">
        <v>17</v>
      </c>
      <c r="D32">
        <v>26</v>
      </c>
      <c r="E32">
        <v>5</v>
      </c>
      <c r="F32">
        <v>21</v>
      </c>
      <c r="G32" s="2">
        <f>19.8</f>
        <v>19.8</v>
      </c>
    </row>
    <row r="33" spans="1:7" ht="15.75">
      <c r="A33" t="s">
        <v>33</v>
      </c>
      <c r="B33" s="24" t="s">
        <v>14</v>
      </c>
      <c r="C33" s="24">
        <v>18</v>
      </c>
      <c r="D33">
        <v>26</v>
      </c>
      <c r="E33">
        <v>6</v>
      </c>
      <c r="F33">
        <v>20</v>
      </c>
      <c r="G33" s="2">
        <f>21.9</f>
        <v>21.9</v>
      </c>
    </row>
    <row r="34" spans="1:7" ht="15.75">
      <c r="A34" t="s">
        <v>34</v>
      </c>
      <c r="B34" s="24" t="s">
        <v>14</v>
      </c>
      <c r="C34" s="24">
        <v>19</v>
      </c>
      <c r="D34">
        <v>25</v>
      </c>
      <c r="E34">
        <v>8</v>
      </c>
      <c r="F34">
        <v>17</v>
      </c>
      <c r="G34" s="2">
        <f>30.9</f>
        <v>30.9</v>
      </c>
    </row>
    <row r="35" spans="1:7" ht="15.75">
      <c r="A35" t="s">
        <v>35</v>
      </c>
      <c r="B35" s="24" t="s">
        <v>16</v>
      </c>
      <c r="C35" s="24">
        <v>20</v>
      </c>
      <c r="D35">
        <v>24</v>
      </c>
      <c r="E35">
        <v>11</v>
      </c>
      <c r="F35">
        <v>12</v>
      </c>
      <c r="G35" s="2">
        <f>48.3</f>
        <v>48.3</v>
      </c>
    </row>
    <row r="36" spans="1:7" ht="15.75">
      <c r="A36" t="s">
        <v>36</v>
      </c>
      <c r="B36" s="24" t="s">
        <v>14</v>
      </c>
      <c r="C36" s="24">
        <v>21</v>
      </c>
      <c r="D36">
        <v>23</v>
      </c>
      <c r="E36">
        <v>6</v>
      </c>
      <c r="F36">
        <v>17</v>
      </c>
      <c r="G36" s="2">
        <f>24.6</f>
        <v>24.6</v>
      </c>
    </row>
    <row r="37" spans="1:7" ht="15.75">
      <c r="A37" t="s">
        <v>37</v>
      </c>
      <c r="B37" s="24" t="s">
        <v>16</v>
      </c>
      <c r="C37" s="24">
        <v>22</v>
      </c>
      <c r="D37">
        <v>23</v>
      </c>
      <c r="E37">
        <v>14</v>
      </c>
      <c r="F37">
        <v>9</v>
      </c>
      <c r="G37" s="2">
        <f>61.5</f>
        <v>61.5</v>
      </c>
    </row>
    <row r="38" spans="1:7" ht="15.75">
      <c r="A38" t="s">
        <v>38</v>
      </c>
      <c r="B38" s="24" t="s">
        <v>16</v>
      </c>
      <c r="C38" s="24">
        <v>23</v>
      </c>
      <c r="D38">
        <v>22</v>
      </c>
      <c r="E38">
        <v>6</v>
      </c>
      <c r="F38">
        <v>16</v>
      </c>
      <c r="G38" s="2">
        <f>25.5</f>
        <v>25.5</v>
      </c>
    </row>
    <row r="39" spans="1:7" ht="15.75">
      <c r="A39" t="s">
        <v>39</v>
      </c>
      <c r="B39" s="24" t="s">
        <v>14</v>
      </c>
      <c r="C39" s="24">
        <v>24</v>
      </c>
      <c r="D39">
        <v>21</v>
      </c>
      <c r="E39">
        <v>7</v>
      </c>
      <c r="F39">
        <v>14</v>
      </c>
      <c r="G39" s="2">
        <f>34.7</f>
        <v>34.7</v>
      </c>
    </row>
    <row r="40" spans="1:7" ht="15.75">
      <c r="A40" t="s">
        <v>40</v>
      </c>
      <c r="B40" s="24" t="s">
        <v>18</v>
      </c>
      <c r="C40" s="24">
        <v>25</v>
      </c>
      <c r="D40">
        <v>20</v>
      </c>
      <c r="E40">
        <v>8</v>
      </c>
      <c r="F40">
        <v>11</v>
      </c>
      <c r="G40" s="2">
        <f>42</f>
        <v>42</v>
      </c>
    </row>
    <row r="41" spans="1:7" ht="15.75">
      <c r="A41" t="s">
        <v>41</v>
      </c>
      <c r="B41" s="24" t="s">
        <v>14</v>
      </c>
      <c r="C41" s="24">
        <v>26</v>
      </c>
      <c r="D41">
        <v>19</v>
      </c>
      <c r="E41">
        <v>11</v>
      </c>
      <c r="F41">
        <v>8</v>
      </c>
      <c r="G41" s="2">
        <f>57.9</f>
        <v>57.9</v>
      </c>
    </row>
    <row r="42" spans="1:7" ht="15.75">
      <c r="A42" t="s">
        <v>42</v>
      </c>
      <c r="B42" s="24" t="s">
        <v>16</v>
      </c>
      <c r="C42" s="24">
        <v>27</v>
      </c>
      <c r="D42">
        <v>19</v>
      </c>
      <c r="E42">
        <v>10</v>
      </c>
      <c r="F42">
        <v>9</v>
      </c>
      <c r="G42" s="2">
        <f>51.3</f>
        <v>51.3</v>
      </c>
    </row>
    <row r="43" spans="1:7" ht="15.75">
      <c r="A43" t="s">
        <v>43</v>
      </c>
      <c r="B43" s="24" t="s">
        <v>16</v>
      </c>
      <c r="C43" s="24">
        <v>28</v>
      </c>
      <c r="D43">
        <v>18</v>
      </c>
      <c r="E43">
        <v>8</v>
      </c>
      <c r="F43">
        <v>10</v>
      </c>
      <c r="G43" s="2">
        <f>45.6</f>
        <v>45.6</v>
      </c>
    </row>
    <row r="44" spans="1:7" ht="15.75">
      <c r="A44" t="s">
        <v>44</v>
      </c>
      <c r="B44" s="24" t="s">
        <v>14</v>
      </c>
      <c r="C44" s="24">
        <v>29</v>
      </c>
      <c r="D44">
        <v>17</v>
      </c>
      <c r="E44">
        <v>7</v>
      </c>
      <c r="F44">
        <v>10</v>
      </c>
      <c r="G44" s="2">
        <f>41.1</f>
        <v>41.1</v>
      </c>
    </row>
    <row r="45" spans="1:7" ht="15.75">
      <c r="A45" t="s">
        <v>45</v>
      </c>
      <c r="B45" s="24" t="s">
        <v>18</v>
      </c>
      <c r="C45" s="24">
        <v>30</v>
      </c>
      <c r="D45">
        <v>14</v>
      </c>
      <c r="E45">
        <v>5</v>
      </c>
      <c r="F45">
        <v>9</v>
      </c>
      <c r="G45" s="2">
        <f>36.2</f>
        <v>36.2</v>
      </c>
    </row>
    <row r="46" spans="1:7" ht="15.75">
      <c r="A46" t="s">
        <v>46</v>
      </c>
      <c r="B46" s="24" t="s">
        <v>18</v>
      </c>
      <c r="C46" s="24">
        <v>31</v>
      </c>
      <c r="D46">
        <v>14</v>
      </c>
      <c r="E46">
        <v>6</v>
      </c>
      <c r="F46">
        <v>8</v>
      </c>
      <c r="G46" s="2">
        <f>43.6</f>
        <v>43.6</v>
      </c>
    </row>
    <row r="47" spans="1:7" ht="15.75">
      <c r="A47" t="s">
        <v>47</v>
      </c>
      <c r="B47" s="24" t="s">
        <v>16</v>
      </c>
      <c r="C47" s="24">
        <v>32</v>
      </c>
      <c r="D47">
        <v>13</v>
      </c>
      <c r="E47">
        <v>3</v>
      </c>
      <c r="F47">
        <v>10</v>
      </c>
      <c r="G47" s="2">
        <f>20.1</f>
        <v>20.1</v>
      </c>
    </row>
    <row r="48" spans="1:7" ht="15.75">
      <c r="A48" t="s">
        <v>48</v>
      </c>
      <c r="B48" s="24" t="s">
        <v>16</v>
      </c>
      <c r="C48" s="24">
        <v>33</v>
      </c>
      <c r="D48">
        <v>12</v>
      </c>
      <c r="E48">
        <v>5</v>
      </c>
      <c r="F48">
        <v>7</v>
      </c>
      <c r="G48" s="2">
        <f>42.4</f>
        <v>42.4</v>
      </c>
    </row>
    <row r="49" spans="1:7" ht="15.75">
      <c r="A49" t="s">
        <v>49</v>
      </c>
      <c r="B49" s="24" t="s">
        <v>18</v>
      </c>
      <c r="C49" s="24">
        <v>34</v>
      </c>
      <c r="D49">
        <v>12</v>
      </c>
      <c r="E49">
        <v>5</v>
      </c>
      <c r="F49">
        <v>7</v>
      </c>
      <c r="G49" s="2">
        <f>43.6</f>
        <v>43.6</v>
      </c>
    </row>
    <row r="50" spans="1:7" ht="15.75">
      <c r="A50" t="s">
        <v>50</v>
      </c>
      <c r="B50" s="24" t="s">
        <v>14</v>
      </c>
      <c r="C50" s="24">
        <v>35</v>
      </c>
      <c r="D50">
        <v>12</v>
      </c>
      <c r="E50">
        <v>3</v>
      </c>
      <c r="F50">
        <v>9</v>
      </c>
      <c r="G50" s="2">
        <f>25.1</f>
        <v>25.1</v>
      </c>
    </row>
    <row r="51" spans="1:7" ht="15.75">
      <c r="A51" t="s">
        <v>51</v>
      </c>
      <c r="B51" s="24" t="s">
        <v>14</v>
      </c>
      <c r="C51" s="24">
        <v>36</v>
      </c>
      <c r="D51">
        <v>11</v>
      </c>
      <c r="E51">
        <v>2</v>
      </c>
      <c r="F51">
        <v>9</v>
      </c>
      <c r="G51" s="2">
        <f>20.8</f>
        <v>20.8</v>
      </c>
    </row>
    <row r="52" spans="1:7" ht="15.75">
      <c r="A52" t="s">
        <v>52</v>
      </c>
      <c r="B52" s="24" t="s">
        <v>14</v>
      </c>
      <c r="C52" s="24">
        <v>37</v>
      </c>
      <c r="D52">
        <v>10</v>
      </c>
      <c r="E52">
        <v>4</v>
      </c>
      <c r="F52">
        <v>6</v>
      </c>
      <c r="G52" s="2">
        <f>41.4</f>
        <v>41.4</v>
      </c>
    </row>
    <row r="53" spans="1:7" ht="15.75">
      <c r="A53" t="s">
        <v>53</v>
      </c>
      <c r="B53" s="24" t="s">
        <v>18</v>
      </c>
      <c r="C53" s="24">
        <v>38</v>
      </c>
      <c r="D53">
        <v>10</v>
      </c>
      <c r="E53">
        <v>4</v>
      </c>
      <c r="F53">
        <v>7</v>
      </c>
      <c r="G53" s="2">
        <f>34.2</f>
        <v>34.2</v>
      </c>
    </row>
    <row r="54" spans="1:7" ht="15.75">
      <c r="A54" t="s">
        <v>54</v>
      </c>
      <c r="B54" s="24" t="s">
        <v>14</v>
      </c>
      <c r="C54" s="24">
        <v>39</v>
      </c>
      <c r="D54">
        <v>10</v>
      </c>
      <c r="E54">
        <v>1</v>
      </c>
      <c r="F54">
        <v>10</v>
      </c>
      <c r="G54" s="2">
        <f>6.1</f>
        <v>6.1</v>
      </c>
    </row>
    <row r="55" spans="1:7" ht="15.75">
      <c r="A55" t="s">
        <v>55</v>
      </c>
      <c r="B55" s="24" t="s">
        <v>14</v>
      </c>
      <c r="C55" s="24">
        <v>40</v>
      </c>
      <c r="D55">
        <v>10</v>
      </c>
      <c r="E55">
        <v>0</v>
      </c>
      <c r="F55">
        <v>10</v>
      </c>
      <c r="G55" s="2">
        <f>1.8</f>
        <v>1.8</v>
      </c>
    </row>
    <row r="56" spans="1:7" ht="15.75">
      <c r="A56" t="s">
        <v>56</v>
      </c>
      <c r="B56" s="24" t="s">
        <v>18</v>
      </c>
      <c r="C56" s="24">
        <v>41</v>
      </c>
      <c r="D56">
        <v>10</v>
      </c>
      <c r="E56">
        <v>5</v>
      </c>
      <c r="F56">
        <v>5</v>
      </c>
      <c r="G56" s="2">
        <f>51.5</f>
        <v>51.5</v>
      </c>
    </row>
    <row r="57" spans="1:7" ht="15.75">
      <c r="A57" t="s">
        <v>57</v>
      </c>
      <c r="B57" s="24" t="s">
        <v>18</v>
      </c>
      <c r="C57" s="24">
        <v>42</v>
      </c>
      <c r="D57">
        <v>10</v>
      </c>
      <c r="E57">
        <v>4</v>
      </c>
      <c r="F57">
        <v>6</v>
      </c>
      <c r="G57" s="2">
        <f>38.2</f>
        <v>38.2</v>
      </c>
    </row>
    <row r="58" spans="1:7" ht="15.75">
      <c r="A58" t="s">
        <v>85</v>
      </c>
      <c r="B58" s="24" t="s">
        <v>14</v>
      </c>
      <c r="C58" s="24">
        <v>43</v>
      </c>
      <c r="D58">
        <v>10</v>
      </c>
      <c r="E58">
        <v>2</v>
      </c>
      <c r="F58">
        <v>8</v>
      </c>
      <c r="G58" s="2">
        <f>19.8</f>
        <v>19.8</v>
      </c>
    </row>
    <row r="59" spans="1:7" ht="15.75">
      <c r="A59" t="s">
        <v>58</v>
      </c>
      <c r="B59" s="24" t="s">
        <v>14</v>
      </c>
      <c r="C59" s="24">
        <v>44</v>
      </c>
      <c r="D59">
        <v>10</v>
      </c>
      <c r="E59">
        <v>1</v>
      </c>
      <c r="F59">
        <v>9</v>
      </c>
      <c r="G59" s="2">
        <f>9.9</f>
        <v>9.9</v>
      </c>
    </row>
    <row r="60" spans="1:7" ht="15.75">
      <c r="A60" t="s">
        <v>59</v>
      </c>
      <c r="B60" s="24" t="s">
        <v>18</v>
      </c>
      <c r="C60" s="24">
        <v>45</v>
      </c>
      <c r="D60">
        <v>9</v>
      </c>
      <c r="E60">
        <v>5</v>
      </c>
      <c r="F60">
        <v>4</v>
      </c>
      <c r="G60" s="2">
        <f>53.1</f>
        <v>53.1</v>
      </c>
    </row>
    <row r="61" spans="1:7" ht="15.75">
      <c r="A61" t="s">
        <v>60</v>
      </c>
      <c r="B61" s="24" t="s">
        <v>16</v>
      </c>
      <c r="C61" s="24">
        <v>46</v>
      </c>
      <c r="D61">
        <v>9</v>
      </c>
      <c r="E61">
        <v>6</v>
      </c>
      <c r="F61">
        <v>3</v>
      </c>
      <c r="G61" s="2">
        <f>62</f>
        <v>62</v>
      </c>
    </row>
    <row r="62" spans="1:7" ht="15.75">
      <c r="A62" t="s">
        <v>61</v>
      </c>
      <c r="B62" s="24" t="s">
        <v>18</v>
      </c>
      <c r="C62" s="24">
        <v>47</v>
      </c>
      <c r="D62">
        <v>9</v>
      </c>
      <c r="E62">
        <v>4</v>
      </c>
      <c r="F62">
        <v>5</v>
      </c>
      <c r="G62" s="2">
        <f>42.4</f>
        <v>42.4</v>
      </c>
    </row>
    <row r="63" spans="1:7" ht="15.75">
      <c r="A63" t="s">
        <v>62</v>
      </c>
      <c r="B63" s="24" t="s">
        <v>16</v>
      </c>
      <c r="C63" s="24">
        <v>48</v>
      </c>
      <c r="D63">
        <v>9</v>
      </c>
      <c r="E63">
        <v>5</v>
      </c>
      <c r="F63">
        <v>4</v>
      </c>
      <c r="G63" s="2">
        <f>53.8</f>
        <v>53.8</v>
      </c>
    </row>
    <row r="64" spans="1:7" ht="15.75">
      <c r="A64" t="s">
        <v>63</v>
      </c>
      <c r="B64" s="24" t="s">
        <v>18</v>
      </c>
      <c r="C64" s="24">
        <v>49</v>
      </c>
      <c r="D64">
        <v>7</v>
      </c>
      <c r="E64">
        <v>4</v>
      </c>
      <c r="F64">
        <v>4</v>
      </c>
      <c r="G64" s="2">
        <f>48.1</f>
        <v>48.1</v>
      </c>
    </row>
    <row r="65" spans="1:7" ht="15.75">
      <c r="A65" t="s">
        <v>64</v>
      </c>
      <c r="B65" s="24" t="s">
        <v>16</v>
      </c>
      <c r="C65" s="24">
        <v>50</v>
      </c>
      <c r="D65">
        <v>7</v>
      </c>
      <c r="E65">
        <v>4</v>
      </c>
      <c r="F65">
        <v>3</v>
      </c>
      <c r="G65" s="2">
        <f>56.8</f>
        <v>56.8</v>
      </c>
    </row>
    <row r="66" spans="1:7" ht="15.75">
      <c r="A66" s="14"/>
      <c r="B66" s="22"/>
      <c r="C66" s="22"/>
      <c r="D66" s="14"/>
      <c r="E66" s="14"/>
      <c r="F66" s="14"/>
      <c r="G66" s="14"/>
    </row>
    <row r="67" spans="1:7" ht="15.75">
      <c r="A67" s="13"/>
      <c r="B67" s="13"/>
      <c r="C67" s="13"/>
      <c r="D67" s="13"/>
      <c r="E67" s="13"/>
      <c r="F67" s="13"/>
      <c r="G67" s="13"/>
    </row>
    <row r="68" spans="1:7" ht="15.75">
      <c r="A68" s="13"/>
      <c r="B68" s="13"/>
      <c r="C68" s="13"/>
      <c r="D68" s="13"/>
      <c r="E68" s="13"/>
      <c r="F68" s="13"/>
      <c r="G68" s="13"/>
    </row>
    <row r="69" spans="1:7" ht="15.75">
      <c r="A69" s="17" t="s">
        <v>82</v>
      </c>
      <c r="B69" s="13"/>
      <c r="C69" s="13"/>
      <c r="D69" s="13"/>
      <c r="E69" s="13"/>
      <c r="F69" s="13"/>
      <c r="G69" s="13"/>
    </row>
    <row r="70" spans="1:7" ht="15.75">
      <c r="A70" s="15" t="s">
        <v>75</v>
      </c>
      <c r="B70" s="13"/>
      <c r="C70" s="13"/>
      <c r="D70" s="13"/>
      <c r="E70" s="13"/>
      <c r="F70" s="13"/>
      <c r="G70" s="13"/>
    </row>
    <row r="71" spans="1:7" ht="15.75">
      <c r="A71" s="13"/>
      <c r="B71" s="13"/>
      <c r="C71" s="13"/>
      <c r="D71" s="13"/>
      <c r="E71" s="13"/>
      <c r="F71" s="13"/>
      <c r="G71" s="13"/>
    </row>
    <row r="72" spans="1:7" ht="15.75">
      <c r="A72" s="13"/>
      <c r="B72" s="13"/>
      <c r="C72" s="13"/>
      <c r="D72" s="13"/>
      <c r="E72" s="13"/>
      <c r="F72" s="13"/>
      <c r="G72" s="13"/>
    </row>
    <row r="73" ht="15.75">
      <c r="A73" t="s">
        <v>73</v>
      </c>
    </row>
    <row r="74" ht="15.75">
      <c r="A74" t="s">
        <v>74</v>
      </c>
    </row>
    <row r="79" ht="15.75">
      <c r="A79" s="18"/>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Freight Gateways</dc:title>
  <dc:subject/>
  <dc:creator>US Census Bureau</dc:creator>
  <cp:keywords/>
  <dc:description/>
  <cp:lastModifiedBy>obrie014</cp:lastModifiedBy>
  <cp:lastPrinted>2008-06-24T14:39:24Z</cp:lastPrinted>
  <dcterms:created xsi:type="dcterms:W3CDTF">2005-06-02T12:21:49Z</dcterms:created>
  <dcterms:modified xsi:type="dcterms:W3CDTF">2008-11-04T19:35:10Z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