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<sst xmlns="http://schemas.openxmlformats.org/spreadsheetml/2006/main" count="399" uniqueCount="208">
  <si>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</si>
  <si>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</si>
  <si>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</si>
  <si>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</si>
  <si>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</si>
  <si>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</si>
  <si>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</si>
  <si>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</si>
  <si>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</si>
  <si>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</si>
  <si>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</si>
  <si>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</si>
  <si>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</si>
  <si>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</si>
  <si>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</si>
  <si>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</si>
  <si>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</si>
  <si>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</si>
  <si>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</si>
  <si>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</si>
  <si>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</si>
  <si>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</si>
  <si>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</si>
  <si>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</si>
  <si>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</si>
  <si>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</si>
  <si>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</si>
  <si>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</si>
  <si>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</si>
  <si>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</si>
  <si>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</si>
  <si>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</si>
  <si>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</si>
  <si>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</si>
  <si>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</si>
  <si>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</si>
  <si>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</si>
  <si>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</si>
  <si>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</si>
  <si>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</si>
  <si>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</si>
  <si>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</si>
  <si>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</si>
  <si>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</si>
  <si>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</si>
  <si>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</si>
  <si>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</si>
  <si>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</si>
  <si>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</si>
  <si>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</si>
  <si>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</si>
  <si>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</si>
  <si>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Run 1</t>
  </si>
  <si>
    <t>Run 3</t>
  </si>
  <si>
    <t>Spike</t>
  </si>
  <si>
    <t>ug/dscm</t>
  </si>
  <si>
    <t>SVM</t>
  </si>
  <si>
    <t>LVM</t>
  </si>
  <si>
    <t>O2 (%)</t>
  </si>
  <si>
    <t>TEQ Cond Avg</t>
  </si>
  <si>
    <t>Total Cond Avg</t>
  </si>
  <si>
    <t>mg/dscm</t>
  </si>
  <si>
    <t>Stack Gas Emissions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</si>
  <si>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</si>
  <si>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</si>
  <si>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</si>
  <si>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</si>
  <si>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</si>
  <si>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</si>
  <si>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</si>
  <si>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</si>
  <si>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</si>
  <si>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</si>
  <si>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</si>
  <si>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</si>
  <si>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</si>
  <si>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</si>
  <si>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</si>
  <si>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</si>
  <si>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</si>
  <si>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Comments</t>
  </si>
  <si>
    <t>Trial Burn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</si>
  <si>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</si>
  <si>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</si>
  <si>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</si>
  <si>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</si>
  <si>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</si>
  <si>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</si>
  <si>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</si>
  <si>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</si>
  <si>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</si>
  <si>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</si>
  <si>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</si>
  <si>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</si>
  <si>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</si>
  <si>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</si>
  <si>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</si>
  <si>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</si>
  <si>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</si>
  <si>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</si>
  <si>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</si>
  <si>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</si>
  <si>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Total Chlorine</t>
  </si>
  <si>
    <t>Phase I ID No.</t>
  </si>
  <si>
    <t>Nickel</t>
  </si>
  <si>
    <t>CO (RA)</t>
  </si>
  <si>
    <t>gpm</t>
  </si>
  <si>
    <t>Run 2</t>
  </si>
  <si>
    <t>Stack Gas Flowrate</t>
  </si>
  <si>
    <t>Oxygen</t>
  </si>
  <si>
    <t>Feedrate MTEC Calculations</t>
  </si>
  <si>
    <t>Crompton Corp OSi Group</t>
  </si>
  <si>
    <t>Rotary kiln</t>
  </si>
  <si>
    <t>WV</t>
  </si>
  <si>
    <t>Friendly</t>
  </si>
  <si>
    <t>Q/CCS/CFS/IWS</t>
  </si>
  <si>
    <t>Quench, counter-current scrubber, two cross flow scrubbers, three stage ionizing wet scrubber</t>
  </si>
  <si>
    <t>Miniburn Test Report, May 2001</t>
  </si>
  <si>
    <t>Franklin Engineering Group</t>
  </si>
  <si>
    <t>DEECO, Inc.</t>
  </si>
  <si>
    <t>January 25-26, 2001</t>
  </si>
  <si>
    <t>Worst case mini-burn to demo compliance with HWC MACT stnds</t>
  </si>
  <si>
    <t>Hope to show compliance with MACT alternative PM standard</t>
  </si>
  <si>
    <t>Expect to reduce HCl/Cl2 to MACT levels with operational / equipment changes</t>
  </si>
  <si>
    <t>Metals and D/F results used for compliance until MACT rule is in effect</t>
  </si>
  <si>
    <t>Notes:</t>
  </si>
  <si>
    <t>Crompton OSi</t>
  </si>
  <si>
    <t>3006C1</t>
  </si>
  <si>
    <t>Miniburn, January 2001</t>
  </si>
  <si>
    <t>Solvents, spiked in SiCl4</t>
  </si>
  <si>
    <t>PM, HCl/Cl2</t>
  </si>
  <si>
    <t>Solvents</t>
  </si>
  <si>
    <t>SiCl4</t>
  </si>
  <si>
    <t>Metal Spike</t>
  </si>
  <si>
    <t>Heating Value</t>
  </si>
  <si>
    <t>Btu/llb</t>
  </si>
  <si>
    <t>Specific Gravity</t>
  </si>
  <si>
    <t>Chlorine</t>
  </si>
  <si>
    <t>ppmw</t>
  </si>
  <si>
    <t>Kiln Temperature</t>
  </si>
  <si>
    <t>F</t>
  </si>
  <si>
    <t>kV</t>
  </si>
  <si>
    <t>IWS Voltage (total to 3 stages)</t>
  </si>
  <si>
    <t>CCS Liquor pH</t>
  </si>
  <si>
    <t>2.5-6</t>
  </si>
  <si>
    <t>CFS No. 1 Liquor pH</t>
  </si>
  <si>
    <t>CFS No. 2 Liquor pH</t>
  </si>
  <si>
    <t>IWS No. 1 Liquor pH</t>
  </si>
  <si>
    <t>IWS No. 2 Liquor pH</t>
  </si>
  <si>
    <t>IWS No. 3 Liquor pH</t>
  </si>
  <si>
    <t>2.1-6</t>
  </si>
  <si>
    <t>2.3-2.3</t>
  </si>
  <si>
    <t>3.2-1.6</t>
  </si>
  <si>
    <t>1.6-1.5</t>
  </si>
  <si>
    <t>1.6-1.4</t>
  </si>
  <si>
    <t>4.6-2.3</t>
  </si>
  <si>
    <t>2.4-2.3</t>
  </si>
  <si>
    <t>2.5-2.3</t>
  </si>
  <si>
    <t>2.1-2.4</t>
  </si>
  <si>
    <t>2.0-1.8</t>
  </si>
  <si>
    <t>2.7-2.5</t>
  </si>
  <si>
    <t>2.4-2.5</t>
  </si>
  <si>
    <t>2.1-2.1</t>
  </si>
  <si>
    <t>5.6-5.7</t>
  </si>
  <si>
    <t>5.3-6</t>
  </si>
  <si>
    <t>5.7-5.5</t>
  </si>
  <si>
    <t>Wet scrubbers all operated with liquor pH &lt;&lt; 7 very acidic, no wonder not capturing any Cl2</t>
  </si>
  <si>
    <t>Combustor Type</t>
  </si>
  <si>
    <t>Combustor Class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</si>
  <si>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</si>
  <si>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</si>
  <si>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</si>
  <si>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</si>
  <si>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</si>
  <si>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</si>
  <si>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</si>
  <si>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R1</t>
  </si>
  <si>
    <t>R2</t>
  </si>
  <si>
    <t>R3</t>
  </si>
  <si>
    <t>WVD004325353</t>
  </si>
  <si>
    <t>Feedstream</t>
  </si>
  <si>
    <t>Full ND</t>
  </si>
  <si>
    <t>E1</t>
  </si>
  <si>
    <t>E2</t>
  </si>
  <si>
    <t>Cond Dates</t>
  </si>
  <si>
    <t>Number of Sister Facilities</t>
  </si>
  <si>
    <t>APCS Detailed Acronym</t>
  </si>
  <si>
    <t>APCS General Class</t>
  </si>
  <si>
    <t>IWS, LEWS</t>
  </si>
  <si>
    <t>Liq, solid</t>
  </si>
  <si>
    <t>source</t>
  </si>
  <si>
    <t>cond</t>
  </si>
  <si>
    <t>emiss</t>
  </si>
  <si>
    <t>feed</t>
  </si>
  <si>
    <t>process</t>
  </si>
  <si>
    <t>df c1</t>
  </si>
  <si>
    <t>Onsite incinerator</t>
  </si>
  <si>
    <t>Feedstream Number</t>
  </si>
  <si>
    <t>Feed Class</t>
  </si>
  <si>
    <t>Liq HW</t>
  </si>
  <si>
    <t>Solid HW</t>
  </si>
  <si>
    <t>F1</t>
  </si>
  <si>
    <t>F2</t>
  </si>
  <si>
    <t>F3</t>
  </si>
  <si>
    <t>F4</t>
  </si>
  <si>
    <t>Feed Class 2</t>
  </si>
  <si>
    <t>PM, HCl/Cl2, D/F, CO, Cr, Pb, Ni</t>
  </si>
  <si>
    <t>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</si>
</sst>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5" sqref="D25"/>
    </sheetView>
  </sheetViews>
  <sheetFormatPr defaultColWidth="9.140625" defaultRowHeight="12.75"/>
  <sheetData>
    <row r="1" ht="12.75">
      <c r="A1" t="s">
        <v>190</v>
      </c>
    </row>
    <row r="2" ht="12.75">
      <c r="A2" t="s">
        <v>191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6" ht="12.75">
      <c r="A6" t="s">
        <v>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B11">
      <selection activeCell="C23" sqref="C23"/>
    </sheetView>
  </sheetViews>
  <sheetFormatPr defaultColWidth="9.140625" defaultRowHeight="12.75"/>
  <cols>
    <col min="1" max="1" width="3.281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8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2.75">
      <c r="B3" s="13" t="s">
        <v>103</v>
      </c>
      <c r="C3" s="14">
        <v>3006</v>
      </c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13" t="s">
        <v>0</v>
      </c>
      <c r="C4" s="13" t="s">
        <v>179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ht="12.75">
      <c r="B5" s="13" t="s">
        <v>1</v>
      </c>
      <c r="C5" s="13" t="s">
        <v>111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ht="12.75"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2.75">
      <c r="B7" s="13" t="s">
        <v>3</v>
      </c>
      <c r="C7" s="13" t="s">
        <v>114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 t="s">
        <v>4</v>
      </c>
      <c r="C8" s="13" t="s">
        <v>113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ht="12.75">
      <c r="B9" s="13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12.75">
      <c r="B10" s="13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2.75">
      <c r="B11" s="13" t="s">
        <v>185</v>
      </c>
      <c r="C11" s="14">
        <v>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>
      <c r="B12" s="13" t="s">
        <v>168</v>
      </c>
      <c r="C12" s="13" t="s">
        <v>196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 t="s">
        <v>167</v>
      </c>
      <c r="C13" s="13" t="s">
        <v>112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2:12" s="42" customFormat="1" ht="12.75">
      <c r="B14" s="41" t="s">
        <v>64</v>
      </c>
      <c r="C14" s="41" t="s">
        <v>112</v>
      </c>
      <c r="D14" s="41"/>
      <c r="E14" s="41"/>
      <c r="F14" s="41"/>
      <c r="G14" s="41"/>
      <c r="H14" s="41"/>
      <c r="I14" s="41"/>
      <c r="J14" s="41"/>
      <c r="K14" s="41"/>
      <c r="L14" s="41"/>
    </row>
    <row r="15" spans="2:12" s="42" customFormat="1" ht="12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s="42" customFormat="1" ht="12.75">
      <c r="B16" s="41" t="s">
        <v>71</v>
      </c>
      <c r="C16" s="43"/>
      <c r="D16" s="41"/>
      <c r="E16" s="41"/>
      <c r="F16" s="41"/>
      <c r="G16" s="41"/>
      <c r="H16" s="41"/>
      <c r="I16" s="41"/>
      <c r="J16" s="41"/>
      <c r="K16" s="41"/>
      <c r="L16" s="41"/>
    </row>
    <row r="17" spans="2:12" s="42" customFormat="1" ht="12.75">
      <c r="B17" s="13" t="s">
        <v>75</v>
      </c>
      <c r="C17" s="41"/>
      <c r="F17" s="41"/>
      <c r="G17" s="41"/>
      <c r="H17" s="41"/>
      <c r="I17" s="41"/>
      <c r="J17" s="41"/>
      <c r="K17" s="41"/>
      <c r="L17" s="41"/>
    </row>
    <row r="18" spans="2:12" s="42" customFormat="1" ht="12.75">
      <c r="B18" s="13" t="s">
        <v>186</v>
      </c>
      <c r="C18" s="41" t="s">
        <v>115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2:12" s="42" customFormat="1" ht="12.75">
      <c r="B19" s="13" t="s">
        <v>187</v>
      </c>
      <c r="C19" s="41" t="s">
        <v>188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2:12" ht="25.5">
      <c r="B20" s="41" t="s">
        <v>7</v>
      </c>
      <c r="C20" s="41" t="s">
        <v>116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12.75">
      <c r="B21" s="13" t="s">
        <v>69</v>
      </c>
      <c r="C21" s="13" t="s">
        <v>189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12.75">
      <c r="B22" s="13" t="s">
        <v>76</v>
      </c>
      <c r="C22" s="13" t="s">
        <v>129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12.75">
      <c r="B23" s="13" t="s">
        <v>70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 t="s">
        <v>8</v>
      </c>
      <c r="C25" s="14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2.75">
      <c r="B26" s="13" t="s">
        <v>9</v>
      </c>
      <c r="C26" s="46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 t="s">
        <v>10</v>
      </c>
      <c r="C27" s="14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 t="s">
        <v>72</v>
      </c>
      <c r="C28" s="15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4.25" customHeight="1">
      <c r="B29" s="13" t="s">
        <v>73</v>
      </c>
      <c r="C29" s="14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2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2.75">
      <c r="B31" s="13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3" t="s">
        <v>89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2.75">
      <c r="B34" s="55"/>
      <c r="C34" s="48"/>
      <c r="D34" s="13"/>
      <c r="E34" s="13"/>
      <c r="F34" s="13"/>
      <c r="G34" s="13"/>
      <c r="H34" s="13"/>
      <c r="I34" s="13"/>
      <c r="J34" s="13"/>
      <c r="K34" s="13"/>
      <c r="L34" s="13"/>
    </row>
    <row r="35" spans="2:12" ht="12.75">
      <c r="B35" s="55" t="s">
        <v>125</v>
      </c>
      <c r="C35" s="48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2.75">
      <c r="B37" s="13" t="s">
        <v>122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2.75">
      <c r="B38" s="13" t="s">
        <v>123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2.75">
      <c r="B39" s="13" t="s">
        <v>124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2.75">
      <c r="B40" s="13" t="s">
        <v>166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1"/>
  <sheetViews>
    <sheetView workbookViewId="0" topLeftCell="B1">
      <selection activeCell="C23" sqref="C23"/>
    </sheetView>
  </sheetViews>
  <sheetFormatPr defaultColWidth="9.140625" defaultRowHeight="12.75"/>
  <cols>
    <col min="1" max="1" width="1.8515625" style="0" hidden="1" customWidth="1"/>
    <col min="2" max="2" width="23.421875" style="0" customWidth="1"/>
    <col min="3" max="3" width="58.421875" style="0" customWidth="1"/>
  </cols>
  <sheetData>
    <row r="1" ht="12.75">
      <c r="B1" s="8" t="s">
        <v>169</v>
      </c>
    </row>
    <row r="3" spans="2:11" s="1" customFormat="1" ht="12.75">
      <c r="B3" s="8" t="s">
        <v>127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s="1" customFormat="1" ht="12.75">
      <c r="B4" s="8"/>
      <c r="C4" s="13"/>
      <c r="D4" s="13"/>
      <c r="E4" s="13"/>
      <c r="F4" s="13"/>
      <c r="G4" s="13"/>
      <c r="H4" s="13"/>
      <c r="I4" s="13"/>
      <c r="J4" s="13"/>
      <c r="K4" s="13"/>
    </row>
    <row r="5" spans="2:11" s="1" customFormat="1" ht="12.75">
      <c r="B5" s="55" t="s">
        <v>170</v>
      </c>
      <c r="C5" s="47" t="s">
        <v>117</v>
      </c>
      <c r="D5" s="13"/>
      <c r="E5" s="13"/>
      <c r="F5" s="13"/>
      <c r="G5" s="13"/>
      <c r="H5" s="13"/>
      <c r="I5" s="13"/>
      <c r="J5" s="13"/>
      <c r="K5" s="13"/>
    </row>
    <row r="6" spans="2:11" s="1" customFormat="1" ht="12.75">
      <c r="B6" s="13" t="s">
        <v>171</v>
      </c>
      <c r="C6" s="13" t="s">
        <v>118</v>
      </c>
      <c r="D6" s="13"/>
      <c r="E6" s="13"/>
      <c r="F6" s="13"/>
      <c r="G6" s="13"/>
      <c r="H6" s="13"/>
      <c r="I6" s="13"/>
      <c r="J6" s="13"/>
      <c r="K6" s="13"/>
    </row>
    <row r="7" spans="2:11" s="1" customFormat="1" ht="12.75">
      <c r="B7" s="13" t="s">
        <v>172</v>
      </c>
      <c r="C7" s="13" t="s">
        <v>119</v>
      </c>
      <c r="D7" s="13"/>
      <c r="E7" s="13"/>
      <c r="F7" s="13"/>
      <c r="G7" s="13"/>
      <c r="H7" s="13"/>
      <c r="I7" s="13"/>
      <c r="J7" s="13"/>
      <c r="K7" s="13"/>
    </row>
    <row r="8" spans="2:11" s="1" customFormat="1" ht="12.75">
      <c r="B8" s="13" t="s">
        <v>173</v>
      </c>
      <c r="C8" s="16" t="s">
        <v>120</v>
      </c>
      <c r="D8" s="13"/>
      <c r="E8" s="13"/>
      <c r="F8" s="13"/>
      <c r="G8" s="13"/>
      <c r="H8" s="13"/>
      <c r="I8" s="13"/>
      <c r="J8" s="13"/>
      <c r="K8" s="13"/>
    </row>
    <row r="9" spans="2:11" s="1" customFormat="1" ht="12.75">
      <c r="B9" s="13" t="s">
        <v>184</v>
      </c>
      <c r="C9" s="59">
        <v>36892</v>
      </c>
      <c r="D9" s="13"/>
      <c r="E9" s="13"/>
      <c r="F9" s="13"/>
      <c r="G9" s="13"/>
      <c r="H9" s="13"/>
      <c r="I9" s="13"/>
      <c r="J9" s="13"/>
      <c r="K9" s="13"/>
    </row>
    <row r="10" spans="2:11" s="1" customFormat="1" ht="12.75">
      <c r="B10" s="13" t="s">
        <v>174</v>
      </c>
      <c r="C10" s="13" t="s">
        <v>121</v>
      </c>
      <c r="D10" s="13"/>
      <c r="E10" s="13"/>
      <c r="F10" s="13"/>
      <c r="G10" s="13"/>
      <c r="H10" s="13"/>
      <c r="I10" s="13"/>
      <c r="J10" s="13"/>
      <c r="K10" s="13"/>
    </row>
    <row r="11" spans="2:11" s="1" customFormat="1" ht="12.75">
      <c r="B11" s="55" t="s">
        <v>175</v>
      </c>
      <c r="C11" s="48" t="s">
        <v>206</v>
      </c>
      <c r="D11" s="13"/>
      <c r="E11" s="13"/>
      <c r="F11" s="13"/>
      <c r="G11" s="13"/>
      <c r="H11" s="13"/>
      <c r="I11" s="13"/>
      <c r="J11" s="13"/>
      <c r="K11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5">
      <selection activeCell="C23" sqref="C23"/>
    </sheetView>
  </sheetViews>
  <sheetFormatPr defaultColWidth="9.140625" defaultRowHeight="12.75"/>
  <cols>
    <col min="1" max="1" width="6.00390625" style="18" hidden="1" customWidth="1"/>
    <col min="2" max="2" width="21.140625" style="18" customWidth="1"/>
    <col min="3" max="3" width="8.00390625" style="18" customWidth="1"/>
    <col min="4" max="4" width="8.8515625" style="9" customWidth="1"/>
    <col min="5" max="5" width="6.140625" style="9" customWidth="1"/>
    <col min="6" max="6" width="3.7109375" style="9" customWidth="1"/>
    <col min="7" max="7" width="11.28125" style="18" customWidth="1"/>
    <col min="8" max="8" width="3.421875" style="18" customWidth="1"/>
    <col min="9" max="9" width="11.00390625" style="19" customWidth="1"/>
    <col min="10" max="10" width="3.57421875" style="18" customWidth="1"/>
    <col min="11" max="11" width="10.8515625" style="18" customWidth="1"/>
    <col min="12" max="12" width="3.421875" style="18" customWidth="1"/>
    <col min="13" max="13" width="8.8515625" style="18" customWidth="1"/>
    <col min="14" max="14" width="2.140625" style="18" customWidth="1"/>
    <col min="15" max="16384" width="8.8515625" style="18" customWidth="1"/>
  </cols>
  <sheetData>
    <row r="1" spans="2:3" ht="12.75">
      <c r="B1" s="17" t="s">
        <v>62</v>
      </c>
      <c r="C1" s="17"/>
    </row>
    <row r="2" spans="2:12" ht="12.75">
      <c r="B2" s="20"/>
      <c r="C2" s="20"/>
      <c r="G2" s="20"/>
      <c r="H2" s="20"/>
      <c r="I2" s="21"/>
      <c r="J2" s="20"/>
      <c r="K2" s="20"/>
      <c r="L2" s="20"/>
    </row>
    <row r="3" spans="2:5" ht="12.75">
      <c r="B3" s="13"/>
      <c r="C3" s="13" t="s">
        <v>80</v>
      </c>
      <c r="D3" s="9" t="s">
        <v>12</v>
      </c>
      <c r="E3" s="9" t="s">
        <v>65</v>
      </c>
    </row>
    <row r="4" spans="2:12" ht="12.75">
      <c r="B4" s="13"/>
      <c r="C4" s="13"/>
      <c r="G4" s="20"/>
      <c r="H4" s="20"/>
      <c r="I4" s="21"/>
      <c r="J4" s="20"/>
      <c r="K4" s="20"/>
      <c r="L4" s="20"/>
    </row>
    <row r="5" spans="2:12" ht="12.75">
      <c r="B5" s="13"/>
      <c r="C5" s="13"/>
      <c r="G5" s="20"/>
      <c r="H5" s="20"/>
      <c r="I5" s="21"/>
      <c r="J5" s="20"/>
      <c r="K5" s="20"/>
      <c r="L5" s="20"/>
    </row>
    <row r="6" spans="1:13" ht="12.75">
      <c r="A6" s="18">
        <v>1</v>
      </c>
      <c r="B6" s="22" t="s">
        <v>127</v>
      </c>
      <c r="C6" s="22" t="s">
        <v>81</v>
      </c>
      <c r="G6" s="20" t="s">
        <v>176</v>
      </c>
      <c r="H6" s="20"/>
      <c r="I6" s="21" t="s">
        <v>177</v>
      </c>
      <c r="J6" s="20"/>
      <c r="K6" s="20" t="s">
        <v>178</v>
      </c>
      <c r="L6" s="20"/>
      <c r="M6" s="18" t="s">
        <v>47</v>
      </c>
    </row>
    <row r="7" spans="2:12" ht="12.75">
      <c r="B7" s="9"/>
      <c r="C7" s="9"/>
      <c r="D7" s="13"/>
      <c r="E7" s="13"/>
      <c r="F7" s="13"/>
      <c r="G7" s="13"/>
      <c r="H7" s="13"/>
      <c r="I7" s="23"/>
      <c r="J7" s="13"/>
      <c r="K7" s="13"/>
      <c r="L7" s="13"/>
    </row>
    <row r="8" spans="2:13" ht="12.75">
      <c r="B8" s="9" t="s">
        <v>105</v>
      </c>
      <c r="C8" s="9" t="s">
        <v>182</v>
      </c>
      <c r="D8" s="13" t="s">
        <v>16</v>
      </c>
      <c r="E8" s="13" t="s">
        <v>15</v>
      </c>
      <c r="F8"/>
      <c r="G8">
        <v>11</v>
      </c>
      <c r="H8"/>
      <c r="I8">
        <v>10</v>
      </c>
      <c r="J8"/>
      <c r="K8">
        <v>10.6</v>
      </c>
      <c r="L8"/>
      <c r="M8" s="57">
        <f>AVERAGE(K8,I8,G8)</f>
        <v>10.533333333333333</v>
      </c>
    </row>
    <row r="9" spans="2:12" ht="12.75">
      <c r="B9" s="9"/>
      <c r="C9" s="9"/>
      <c r="D9" s="13"/>
      <c r="E9" s="13"/>
      <c r="F9"/>
      <c r="G9"/>
      <c r="H9"/>
      <c r="I9"/>
      <c r="J9"/>
      <c r="K9"/>
      <c r="L9"/>
    </row>
    <row r="10" spans="2:13" ht="12.75">
      <c r="B10" s="9" t="s">
        <v>13</v>
      </c>
      <c r="C10" s="9" t="s">
        <v>182</v>
      </c>
      <c r="D10" s="9" t="s">
        <v>14</v>
      </c>
      <c r="E10" s="9" t="s">
        <v>15</v>
      </c>
      <c r="F10"/>
      <c r="G10">
        <v>0.0196</v>
      </c>
      <c r="H10"/>
      <c r="I10">
        <v>0.0172</v>
      </c>
      <c r="J10"/>
      <c r="K10">
        <v>0.0154</v>
      </c>
      <c r="L10"/>
      <c r="M10" s="56">
        <f>AVERAGE(K10,I10,G10)</f>
        <v>0.017400000000000002</v>
      </c>
    </row>
    <row r="11" spans="2:13" ht="12.75">
      <c r="B11" s="9"/>
      <c r="C11" s="9"/>
      <c r="F11"/>
      <c r="G11"/>
      <c r="H11"/>
      <c r="I11"/>
      <c r="J11"/>
      <c r="K11"/>
      <c r="L11"/>
      <c r="M11" s="56"/>
    </row>
    <row r="12" spans="2:13" ht="12.75">
      <c r="B12" s="9" t="s">
        <v>50</v>
      </c>
      <c r="C12" s="9" t="s">
        <v>182</v>
      </c>
      <c r="D12" s="9" t="s">
        <v>16</v>
      </c>
      <c r="E12" s="9" t="s">
        <v>15</v>
      </c>
      <c r="F12"/>
      <c r="G12">
        <v>11.3</v>
      </c>
      <c r="H12"/>
      <c r="I12">
        <v>10.3</v>
      </c>
      <c r="J12"/>
      <c r="K12">
        <v>4.7</v>
      </c>
      <c r="L12"/>
      <c r="M12" s="6">
        <f>AVERAGE(K12,I12,G12)</f>
        <v>8.766666666666667</v>
      </c>
    </row>
    <row r="13" spans="2:13" ht="12.75">
      <c r="B13" s="9" t="s">
        <v>51</v>
      </c>
      <c r="C13" s="9" t="s">
        <v>182</v>
      </c>
      <c r="D13" s="9" t="s">
        <v>16</v>
      </c>
      <c r="E13" s="9" t="s">
        <v>15</v>
      </c>
      <c r="F13"/>
      <c r="G13">
        <v>103.2</v>
      </c>
      <c r="H13"/>
      <c r="I13">
        <v>69.7</v>
      </c>
      <c r="J13"/>
      <c r="K13">
        <v>64.3</v>
      </c>
      <c r="L13"/>
      <c r="M13" s="6">
        <f>AVERAGE(K13,I13,G13)</f>
        <v>79.06666666666666</v>
      </c>
    </row>
    <row r="14" spans="2:13" ht="12.75">
      <c r="B14" s="9" t="s">
        <v>102</v>
      </c>
      <c r="C14" s="9" t="s">
        <v>182</v>
      </c>
      <c r="D14" s="9" t="s">
        <v>16</v>
      </c>
      <c r="E14" s="9" t="s">
        <v>15</v>
      </c>
      <c r="F14"/>
      <c r="G14">
        <f>G12+2*G13</f>
        <v>217.70000000000002</v>
      </c>
      <c r="H14"/>
      <c r="I14">
        <f>I12+2*I13</f>
        <v>149.70000000000002</v>
      </c>
      <c r="J14"/>
      <c r="K14">
        <f>K12+2*K13</f>
        <v>133.29999999999998</v>
      </c>
      <c r="L14"/>
      <c r="M14" s="6">
        <f>AVERAGE(K14,I14,G14)</f>
        <v>166.9</v>
      </c>
    </row>
    <row r="15" spans="2:13" ht="12.75">
      <c r="B15" s="9"/>
      <c r="C15" s="9"/>
      <c r="F15"/>
      <c r="G15"/>
      <c r="H15"/>
      <c r="I15"/>
      <c r="J15"/>
      <c r="K15"/>
      <c r="L15"/>
      <c r="M15" s="6"/>
    </row>
    <row r="16" spans="2:13" ht="12.75">
      <c r="B16" s="9" t="s">
        <v>84</v>
      </c>
      <c r="C16" s="9" t="s">
        <v>183</v>
      </c>
      <c r="D16" s="9" t="s">
        <v>55</v>
      </c>
      <c r="E16" s="9" t="s">
        <v>15</v>
      </c>
      <c r="F16"/>
      <c r="G16">
        <v>3.83</v>
      </c>
      <c r="H16"/>
      <c r="I16">
        <v>4.72</v>
      </c>
      <c r="J16"/>
      <c r="K16">
        <v>7.53</v>
      </c>
      <c r="L16"/>
      <c r="M16" s="6">
        <f>AVERAGE(G16:K16)</f>
        <v>5.36</v>
      </c>
    </row>
    <row r="17" spans="2:13" ht="12.75">
      <c r="B17" s="9" t="s">
        <v>79</v>
      </c>
      <c r="C17" s="9" t="s">
        <v>183</v>
      </c>
      <c r="D17" s="9" t="s">
        <v>55</v>
      </c>
      <c r="E17" s="9" t="s">
        <v>15</v>
      </c>
      <c r="F17"/>
      <c r="G17">
        <v>6.66</v>
      </c>
      <c r="H17"/>
      <c r="I17">
        <v>14.3</v>
      </c>
      <c r="J17"/>
      <c r="K17">
        <v>28.1</v>
      </c>
      <c r="L17"/>
      <c r="M17" s="6">
        <f>AVERAGE(G17:K17)</f>
        <v>16.353333333333335</v>
      </c>
    </row>
    <row r="18" spans="2:13" ht="12.75">
      <c r="B18" s="9" t="s">
        <v>104</v>
      </c>
      <c r="C18" s="9" t="s">
        <v>183</v>
      </c>
      <c r="D18" s="9" t="s">
        <v>55</v>
      </c>
      <c r="E18" s="9" t="s">
        <v>15</v>
      </c>
      <c r="F18"/>
      <c r="G18">
        <v>10.4</v>
      </c>
      <c r="H18"/>
      <c r="I18">
        <v>17</v>
      </c>
      <c r="J18"/>
      <c r="K18">
        <v>22.2</v>
      </c>
      <c r="L18"/>
      <c r="M18" s="6">
        <f>AVERAGE(G18:K18)</f>
        <v>16.53333333333333</v>
      </c>
    </row>
    <row r="19" spans="2:13" ht="12.75">
      <c r="B19" s="9"/>
      <c r="C19" s="9"/>
      <c r="F19"/>
      <c r="G19"/>
      <c r="H19"/>
      <c r="I19"/>
      <c r="J19"/>
      <c r="K19"/>
      <c r="L19"/>
      <c r="M19" s="6"/>
    </row>
    <row r="20" spans="2:13" ht="12.75">
      <c r="B20" s="9" t="s">
        <v>56</v>
      </c>
      <c r="C20" s="9" t="s">
        <v>183</v>
      </c>
      <c r="D20" s="9" t="s">
        <v>55</v>
      </c>
      <c r="E20" s="9" t="s">
        <v>15</v>
      </c>
      <c r="F20"/>
      <c r="G20">
        <f>G17</f>
        <v>6.66</v>
      </c>
      <c r="H20"/>
      <c r="I20">
        <f>I17</f>
        <v>14.3</v>
      </c>
      <c r="J20"/>
      <c r="K20">
        <f>K17</f>
        <v>28.1</v>
      </c>
      <c r="L20"/>
      <c r="M20" s="6">
        <f>AVERAGE(G20:K20)</f>
        <v>16.353333333333335</v>
      </c>
    </row>
    <row r="21" spans="2:13" ht="12.75">
      <c r="B21" s="9" t="s">
        <v>57</v>
      </c>
      <c r="C21" s="9" t="s">
        <v>183</v>
      </c>
      <c r="D21" s="9" t="s">
        <v>55</v>
      </c>
      <c r="E21" s="9" t="s">
        <v>15</v>
      </c>
      <c r="F21"/>
      <c r="G21">
        <f>G16</f>
        <v>3.83</v>
      </c>
      <c r="H21"/>
      <c r="I21">
        <f>I16</f>
        <v>4.72</v>
      </c>
      <c r="J21"/>
      <c r="K21">
        <f>K16</f>
        <v>7.53</v>
      </c>
      <c r="L21"/>
      <c r="M21" s="6">
        <f>AVERAGE(G21:K21)</f>
        <v>5.36</v>
      </c>
    </row>
    <row r="22" spans="2:13" ht="12.75">
      <c r="B22" s="9"/>
      <c r="C22" s="9"/>
      <c r="F22"/>
      <c r="G22"/>
      <c r="H22"/>
      <c r="I22"/>
      <c r="J22"/>
      <c r="K22"/>
      <c r="L22"/>
      <c r="M22"/>
    </row>
    <row r="23" spans="2:13" ht="12.75">
      <c r="B23" s="9" t="s">
        <v>85</v>
      </c>
      <c r="C23" s="9" t="s">
        <v>130</v>
      </c>
      <c r="D23" s="9" t="s">
        <v>182</v>
      </c>
      <c r="F23"/>
      <c r="G23"/>
      <c r="H23"/>
      <c r="I23"/>
      <c r="J23"/>
      <c r="K23"/>
      <c r="L23"/>
      <c r="M23"/>
    </row>
    <row r="24" spans="2:13" ht="12.75">
      <c r="B24" s="9" t="s">
        <v>78</v>
      </c>
      <c r="C24" s="9"/>
      <c r="D24" s="9" t="s">
        <v>17</v>
      </c>
      <c r="F24"/>
      <c r="G24">
        <v>14400</v>
      </c>
      <c r="H24"/>
      <c r="I24">
        <v>14200</v>
      </c>
      <c r="J24"/>
      <c r="K24">
        <v>14400</v>
      </c>
      <c r="L24"/>
      <c r="M24" s="6">
        <f>AVERAGE(K24,I24,G24)</f>
        <v>14333.333333333334</v>
      </c>
    </row>
    <row r="25" spans="2:13" ht="12.75">
      <c r="B25" s="9" t="s">
        <v>82</v>
      </c>
      <c r="C25" s="9"/>
      <c r="D25" s="9" t="s">
        <v>18</v>
      </c>
      <c r="F25"/>
      <c r="G25">
        <v>15.1</v>
      </c>
      <c r="H25"/>
      <c r="I25">
        <v>14.9</v>
      </c>
      <c r="J25"/>
      <c r="K25">
        <v>15.1</v>
      </c>
      <c r="L25"/>
      <c r="M25" s="6">
        <f>AVERAGE(K25,I25,G25)</f>
        <v>15.033333333333333</v>
      </c>
    </row>
    <row r="26" spans="2:13" ht="12.75">
      <c r="B26" s="9" t="s">
        <v>83</v>
      </c>
      <c r="C26" s="9"/>
      <c r="D26" s="9" t="s">
        <v>18</v>
      </c>
      <c r="F26"/>
      <c r="G26">
        <v>1.6</v>
      </c>
      <c r="H26"/>
      <c r="I26">
        <v>1.5</v>
      </c>
      <c r="J26"/>
      <c r="K26">
        <v>1.4</v>
      </c>
      <c r="L26"/>
      <c r="M26" s="6">
        <f>AVERAGE(K26,I26,G26)</f>
        <v>1.5</v>
      </c>
    </row>
    <row r="27" spans="2:13" ht="12.75">
      <c r="B27" s="9" t="s">
        <v>77</v>
      </c>
      <c r="C27" s="9"/>
      <c r="D27" s="9" t="s">
        <v>19</v>
      </c>
      <c r="F27"/>
      <c r="G27">
        <v>60.5</v>
      </c>
      <c r="H27"/>
      <c r="I27">
        <v>61.6</v>
      </c>
      <c r="J27"/>
      <c r="K27">
        <v>57.1</v>
      </c>
      <c r="L27"/>
      <c r="M27" s="6">
        <f>AVERAGE(K27,I27,G27)</f>
        <v>59.73333333333333</v>
      </c>
    </row>
    <row r="28" spans="2:13" ht="12.75">
      <c r="B28" s="9"/>
      <c r="C28" s="9"/>
      <c r="F28"/>
      <c r="G28"/>
      <c r="H28"/>
      <c r="I28"/>
      <c r="J28"/>
      <c r="K28"/>
      <c r="L28"/>
      <c r="M28"/>
    </row>
    <row r="29" spans="2:13" ht="12.75">
      <c r="B29" s="9" t="s">
        <v>85</v>
      </c>
      <c r="C29" s="9" t="s">
        <v>99</v>
      </c>
      <c r="D29" s="9" t="s">
        <v>183</v>
      </c>
      <c r="F29"/>
      <c r="G29"/>
      <c r="H29"/>
      <c r="I29"/>
      <c r="J29"/>
      <c r="K29"/>
      <c r="L29"/>
      <c r="M29"/>
    </row>
    <row r="30" spans="2:13" ht="12.75">
      <c r="B30" s="9" t="s">
        <v>78</v>
      </c>
      <c r="C30" s="9"/>
      <c r="D30" s="9" t="s">
        <v>17</v>
      </c>
      <c r="F30"/>
      <c r="G30">
        <v>14400</v>
      </c>
      <c r="H30"/>
      <c r="I30">
        <v>14800</v>
      </c>
      <c r="J30"/>
      <c r="K30">
        <v>14400</v>
      </c>
      <c r="L30"/>
      <c r="M30" s="6">
        <f>AVERAGE(K30,I30,G30)</f>
        <v>14533.333333333334</v>
      </c>
    </row>
    <row r="31" spans="2:13" ht="12.75">
      <c r="B31" s="9" t="s">
        <v>82</v>
      </c>
      <c r="C31" s="9"/>
      <c r="D31" s="9" t="s">
        <v>18</v>
      </c>
      <c r="F31"/>
      <c r="G31">
        <v>15.1</v>
      </c>
      <c r="H31"/>
      <c r="I31">
        <v>15</v>
      </c>
      <c r="J31"/>
      <c r="K31">
        <v>15.1</v>
      </c>
      <c r="L31"/>
      <c r="M31" s="6">
        <f>AVERAGE(K31,I31,G31)</f>
        <v>15.066666666666668</v>
      </c>
    </row>
    <row r="32" spans="2:13" ht="12.75">
      <c r="B32" s="9" t="s">
        <v>83</v>
      </c>
      <c r="C32" s="9"/>
      <c r="D32" s="9" t="s">
        <v>18</v>
      </c>
      <c r="F32"/>
      <c r="G32">
        <v>1.5</v>
      </c>
      <c r="H32"/>
      <c r="I32">
        <v>1.3</v>
      </c>
      <c r="J32"/>
      <c r="K32">
        <v>1.2</v>
      </c>
      <c r="L32"/>
      <c r="M32" s="6">
        <f>AVERAGE(K32,I32,G32)</f>
        <v>1.3333333333333333</v>
      </c>
    </row>
    <row r="33" spans="2:13" ht="12.75">
      <c r="B33" s="9" t="s">
        <v>77</v>
      </c>
      <c r="C33" s="9"/>
      <c r="D33" s="9" t="s">
        <v>19</v>
      </c>
      <c r="F33"/>
      <c r="G33">
        <v>57.8</v>
      </c>
      <c r="H33"/>
      <c r="I33">
        <v>57.4</v>
      </c>
      <c r="J33"/>
      <c r="K33">
        <v>55.9</v>
      </c>
      <c r="L33"/>
      <c r="M33" s="6">
        <f>AVERAGE(K33,I33,G33)</f>
        <v>57.03333333333333</v>
      </c>
    </row>
    <row r="34" spans="2:13" ht="12.75">
      <c r="B34" s="9"/>
      <c r="C34" s="9"/>
      <c r="F34"/>
      <c r="G34"/>
      <c r="H34"/>
      <c r="I34"/>
      <c r="J34"/>
      <c r="K34"/>
      <c r="L34"/>
      <c r="M3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0"/>
  <sheetViews>
    <sheetView workbookViewId="0" topLeftCell="B1">
      <selection activeCell="C23" sqref="C23"/>
    </sheetView>
  </sheetViews>
  <sheetFormatPr defaultColWidth="9.140625" defaultRowHeight="12.75"/>
  <cols>
    <col min="1" max="1" width="2.28125" style="25" hidden="1" customWidth="1"/>
    <col min="2" max="2" width="22.57421875" style="10" customWidth="1"/>
    <col min="3" max="3" width="2.57421875" style="10" customWidth="1"/>
    <col min="4" max="4" width="9.28125" style="10" customWidth="1"/>
    <col min="5" max="5" width="2.8515625" style="25" customWidth="1"/>
    <col min="6" max="6" width="8.7109375" style="26" customWidth="1"/>
    <col min="7" max="7" width="1.57421875" style="26" customWidth="1"/>
    <col min="8" max="8" width="8.28125" style="25" customWidth="1"/>
    <col min="9" max="9" width="2.57421875" style="25" customWidth="1"/>
    <col min="10" max="10" width="8.57421875" style="25" customWidth="1"/>
    <col min="11" max="11" width="2.140625" style="25" customWidth="1"/>
    <col min="12" max="12" width="9.421875" style="25" customWidth="1"/>
    <col min="13" max="13" width="1.57421875" style="25" customWidth="1"/>
    <col min="14" max="14" width="10.421875" style="25" customWidth="1"/>
    <col min="15" max="15" width="1.1484375" style="25" customWidth="1"/>
    <col min="16" max="16" width="10.421875" style="25" customWidth="1"/>
    <col min="17" max="17" width="1.28515625" style="25" customWidth="1"/>
    <col min="18" max="18" width="11.57421875" style="25" customWidth="1"/>
    <col min="19" max="19" width="2.57421875" style="25" customWidth="1"/>
    <col min="20" max="20" width="10.57421875" style="25" bestFit="1" customWidth="1"/>
    <col min="21" max="21" width="2.28125" style="25" customWidth="1"/>
    <col min="22" max="22" width="10.57421875" style="25" customWidth="1"/>
    <col min="23" max="23" width="1.8515625" style="25" customWidth="1"/>
    <col min="24" max="24" width="10.57421875" style="25" customWidth="1"/>
    <col min="25" max="25" width="2.28125" style="25" customWidth="1"/>
    <col min="26" max="26" width="10.57421875" style="25" customWidth="1"/>
    <col min="27" max="27" width="3.00390625" style="25" customWidth="1"/>
    <col min="28" max="28" width="10.57421875" style="25" customWidth="1"/>
    <col min="29" max="29" width="2.421875" style="25" customWidth="1"/>
    <col min="30" max="30" width="11.7109375" style="25" customWidth="1"/>
    <col min="31" max="31" width="2.7109375" style="25" customWidth="1"/>
    <col min="32" max="32" width="11.421875" style="25" customWidth="1"/>
    <col min="33" max="33" width="2.00390625" style="25" customWidth="1"/>
    <col min="34" max="34" width="11.421875" style="25" customWidth="1"/>
    <col min="35" max="35" width="2.57421875" style="25" customWidth="1"/>
    <col min="36" max="36" width="11.140625" style="25" customWidth="1"/>
    <col min="37" max="37" width="2.421875" style="25" customWidth="1"/>
    <col min="38" max="38" width="9.7109375" style="25" customWidth="1"/>
    <col min="39" max="39" width="3.00390625" style="25" customWidth="1"/>
    <col min="40" max="40" width="9.140625" style="25" customWidth="1"/>
    <col min="41" max="41" width="2.8515625" style="25" customWidth="1"/>
    <col min="42" max="42" width="9.00390625" style="25" bestFit="1" customWidth="1"/>
    <col min="43" max="43" width="2.8515625" style="25" customWidth="1"/>
    <col min="44" max="44" width="9.00390625" style="25" bestFit="1" customWidth="1"/>
    <col min="45" max="45" width="1.57421875" style="25" customWidth="1"/>
    <col min="46" max="46" width="14.28125" style="25" customWidth="1"/>
    <col min="47" max="47" width="16.140625" style="25" customWidth="1"/>
    <col min="48" max="16384" width="8.8515625" style="25" customWidth="1"/>
  </cols>
  <sheetData>
    <row r="1" spans="2:3" ht="12.75">
      <c r="B1" s="24" t="s">
        <v>180</v>
      </c>
      <c r="C1" s="24"/>
    </row>
    <row r="4" spans="1:44" ht="12.75">
      <c r="A4" s="25" t="s">
        <v>87</v>
      </c>
      <c r="B4" s="24" t="s">
        <v>127</v>
      </c>
      <c r="C4" s="10" t="s">
        <v>86</v>
      </c>
      <c r="F4" s="27" t="s">
        <v>176</v>
      </c>
      <c r="G4" s="27"/>
      <c r="H4" s="27" t="s">
        <v>177</v>
      </c>
      <c r="I4" s="27"/>
      <c r="J4" s="27" t="s">
        <v>178</v>
      </c>
      <c r="K4" s="27"/>
      <c r="L4" s="27" t="s">
        <v>47</v>
      </c>
      <c r="M4" s="27"/>
      <c r="N4" s="27" t="s">
        <v>176</v>
      </c>
      <c r="O4" s="27"/>
      <c r="P4" s="27" t="s">
        <v>177</v>
      </c>
      <c r="Q4" s="27"/>
      <c r="R4" s="27" t="s">
        <v>178</v>
      </c>
      <c r="S4" s="27"/>
      <c r="T4" s="27" t="s">
        <v>47</v>
      </c>
      <c r="U4" s="27"/>
      <c r="V4" s="27" t="s">
        <v>176</v>
      </c>
      <c r="W4" s="27"/>
      <c r="X4" s="27" t="s">
        <v>177</v>
      </c>
      <c r="Y4" s="27"/>
      <c r="Z4" s="27" t="s">
        <v>178</v>
      </c>
      <c r="AA4" s="27"/>
      <c r="AB4" s="27" t="s">
        <v>47</v>
      </c>
      <c r="AC4" s="49"/>
      <c r="AD4" s="27" t="s">
        <v>176</v>
      </c>
      <c r="AE4" s="27"/>
      <c r="AF4" s="27" t="s">
        <v>177</v>
      </c>
      <c r="AG4" s="27"/>
      <c r="AH4" s="27" t="s">
        <v>178</v>
      </c>
      <c r="AI4" s="27"/>
      <c r="AJ4" s="27" t="s">
        <v>47</v>
      </c>
      <c r="AK4" s="49"/>
      <c r="AL4" s="27" t="s">
        <v>176</v>
      </c>
      <c r="AM4" s="27"/>
      <c r="AN4" s="27" t="s">
        <v>177</v>
      </c>
      <c r="AO4" s="27"/>
      <c r="AP4" s="27" t="s">
        <v>178</v>
      </c>
      <c r="AQ4" s="27"/>
      <c r="AR4" s="27" t="s">
        <v>47</v>
      </c>
    </row>
    <row r="5" spans="2:44" ht="12.75">
      <c r="B5" s="24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49"/>
      <c r="AD5" s="27"/>
      <c r="AE5" s="27"/>
      <c r="AF5" s="27"/>
      <c r="AG5" s="27"/>
      <c r="AH5" s="27"/>
      <c r="AI5" s="27"/>
      <c r="AJ5" s="27"/>
      <c r="AK5" s="49"/>
      <c r="AL5" s="27"/>
      <c r="AM5" s="27"/>
      <c r="AN5" s="27"/>
      <c r="AO5" s="27"/>
      <c r="AP5" s="27"/>
      <c r="AQ5" s="27"/>
      <c r="AR5" s="27"/>
    </row>
    <row r="6" spans="2:44" ht="12.75">
      <c r="B6" s="10" t="s">
        <v>197</v>
      </c>
      <c r="F6" s="27" t="s">
        <v>201</v>
      </c>
      <c r="G6" s="27"/>
      <c r="H6" s="27" t="s">
        <v>201</v>
      </c>
      <c r="I6" s="27"/>
      <c r="J6" s="27" t="s">
        <v>201</v>
      </c>
      <c r="K6" s="27"/>
      <c r="L6" s="27" t="s">
        <v>201</v>
      </c>
      <c r="M6" s="27"/>
      <c r="N6" s="27" t="s">
        <v>202</v>
      </c>
      <c r="O6" s="27"/>
      <c r="P6" s="27" t="s">
        <v>202</v>
      </c>
      <c r="Q6" s="27"/>
      <c r="R6" s="27" t="s">
        <v>202</v>
      </c>
      <c r="S6" s="27"/>
      <c r="T6" s="27" t="s">
        <v>202</v>
      </c>
      <c r="U6" s="27"/>
      <c r="V6" s="27"/>
      <c r="W6" s="27"/>
      <c r="X6" s="27"/>
      <c r="Y6" s="27"/>
      <c r="Z6" s="27"/>
      <c r="AA6" s="27"/>
      <c r="AB6" s="27"/>
      <c r="AC6" s="49"/>
      <c r="AD6" s="27" t="s">
        <v>203</v>
      </c>
      <c r="AE6" s="27"/>
      <c r="AF6" s="27" t="s">
        <v>203</v>
      </c>
      <c r="AG6" s="27"/>
      <c r="AH6" s="27" t="s">
        <v>203</v>
      </c>
      <c r="AI6" s="27"/>
      <c r="AJ6" s="27" t="s">
        <v>203</v>
      </c>
      <c r="AK6" s="49"/>
      <c r="AL6" s="27" t="s">
        <v>204</v>
      </c>
      <c r="AM6" s="27"/>
      <c r="AN6" s="27" t="s">
        <v>204</v>
      </c>
      <c r="AO6" s="27"/>
      <c r="AP6" s="27" t="s">
        <v>204</v>
      </c>
      <c r="AQ6" s="27"/>
      <c r="AR6" s="27" t="s">
        <v>204</v>
      </c>
    </row>
    <row r="7" spans="2:44" ht="12.75">
      <c r="B7" s="10" t="s">
        <v>198</v>
      </c>
      <c r="F7" s="26" t="s">
        <v>199</v>
      </c>
      <c r="H7" s="26" t="s">
        <v>199</v>
      </c>
      <c r="J7" s="26" t="s">
        <v>199</v>
      </c>
      <c r="L7" s="26" t="s">
        <v>199</v>
      </c>
      <c r="N7" s="25" t="s">
        <v>200</v>
      </c>
      <c r="P7" s="25" t="s">
        <v>200</v>
      </c>
      <c r="R7" s="25" t="s">
        <v>200</v>
      </c>
      <c r="T7" s="25" t="s">
        <v>200</v>
      </c>
      <c r="AD7" s="25" t="s">
        <v>54</v>
      </c>
      <c r="AF7" s="25" t="s">
        <v>54</v>
      </c>
      <c r="AH7" s="25" t="s">
        <v>54</v>
      </c>
      <c r="AJ7" s="25" t="s">
        <v>54</v>
      </c>
      <c r="AL7" s="54" t="s">
        <v>25</v>
      </c>
      <c r="AM7" s="49"/>
      <c r="AN7" s="54" t="s">
        <v>25</v>
      </c>
      <c r="AO7" s="49"/>
      <c r="AP7" s="54" t="s">
        <v>25</v>
      </c>
      <c r="AQ7" s="49"/>
      <c r="AR7" s="54" t="s">
        <v>25</v>
      </c>
    </row>
    <row r="8" spans="2:44" ht="12.75">
      <c r="B8" s="10" t="s">
        <v>205</v>
      </c>
      <c r="H8" s="26"/>
      <c r="J8" s="26"/>
      <c r="L8" s="26"/>
      <c r="V8" s="25" t="s">
        <v>63</v>
      </c>
      <c r="X8" s="25" t="s">
        <v>63</v>
      </c>
      <c r="Z8" s="25" t="s">
        <v>63</v>
      </c>
      <c r="AB8" s="25" t="s">
        <v>63</v>
      </c>
      <c r="AD8" s="25" t="s">
        <v>54</v>
      </c>
      <c r="AF8" s="25" t="s">
        <v>54</v>
      </c>
      <c r="AH8" s="25" t="s">
        <v>54</v>
      </c>
      <c r="AJ8" s="25" t="s">
        <v>54</v>
      </c>
      <c r="AL8" s="54" t="s">
        <v>25</v>
      </c>
      <c r="AM8" s="49"/>
      <c r="AN8" s="54" t="s">
        <v>25</v>
      </c>
      <c r="AO8" s="49"/>
      <c r="AP8" s="54" t="s">
        <v>25</v>
      </c>
      <c r="AQ8" s="49"/>
      <c r="AR8" s="54" t="s">
        <v>25</v>
      </c>
    </row>
    <row r="9" spans="2:44" s="49" customFormat="1" ht="12.75">
      <c r="B9" s="49" t="s">
        <v>48</v>
      </c>
      <c r="E9" s="47"/>
      <c r="F9" s="14" t="s">
        <v>131</v>
      </c>
      <c r="G9" s="13"/>
      <c r="H9" s="14" t="s">
        <v>131</v>
      </c>
      <c r="I9" s="13"/>
      <c r="J9" s="14" t="s">
        <v>131</v>
      </c>
      <c r="K9" s="13"/>
      <c r="L9" s="14" t="s">
        <v>131</v>
      </c>
      <c r="M9" s="14"/>
      <c r="N9" s="49" t="s">
        <v>132</v>
      </c>
      <c r="P9" s="49" t="s">
        <v>132</v>
      </c>
      <c r="R9" s="49" t="s">
        <v>132</v>
      </c>
      <c r="T9" s="49" t="s">
        <v>132</v>
      </c>
      <c r="AD9" s="49" t="s">
        <v>133</v>
      </c>
      <c r="AF9" s="49" t="s">
        <v>133</v>
      </c>
      <c r="AH9" s="49" t="s">
        <v>133</v>
      </c>
      <c r="AJ9" s="49" t="s">
        <v>133</v>
      </c>
      <c r="AL9" s="54" t="s">
        <v>25</v>
      </c>
      <c r="AN9" s="54" t="s">
        <v>25</v>
      </c>
      <c r="AP9" s="54" t="s">
        <v>25</v>
      </c>
      <c r="AR9" s="54" t="s">
        <v>25</v>
      </c>
    </row>
    <row r="10" spans="2:43" ht="12.75">
      <c r="B10" s="10" t="s">
        <v>88</v>
      </c>
      <c r="D10" s="10" t="s">
        <v>106</v>
      </c>
      <c r="E10" s="13"/>
      <c r="F10" s="13">
        <v>4.5</v>
      </c>
      <c r="G10" s="13"/>
      <c r="H10" s="13">
        <v>4.3</v>
      </c>
      <c r="I10" s="13"/>
      <c r="J10" s="13">
        <v>3.8</v>
      </c>
      <c r="K10" s="13"/>
      <c r="L10" s="32">
        <f>AVERAGE(F10:J10)</f>
        <v>4.2</v>
      </c>
      <c r="M10" s="32"/>
      <c r="N10" s="13">
        <v>1.74</v>
      </c>
      <c r="O10" s="13"/>
      <c r="P10" s="13">
        <v>1.69</v>
      </c>
      <c r="Q10" s="13"/>
      <c r="R10" s="13">
        <v>1.18</v>
      </c>
      <c r="S10" s="13"/>
      <c r="T10" s="32">
        <f aca="true" t="shared" si="0" ref="T10:T17">AVERAGE(N10:R10)</f>
        <v>1.5366666666666664</v>
      </c>
      <c r="U10" s="32"/>
      <c r="V10" s="32"/>
      <c r="W10" s="32"/>
      <c r="X10" s="32"/>
      <c r="Y10" s="32"/>
      <c r="Z10" s="32"/>
      <c r="AA10" s="32"/>
      <c r="AB10" s="32"/>
      <c r="AC10" s="32"/>
      <c r="AD10" s="32">
        <v>0.57</v>
      </c>
      <c r="AE10" s="32"/>
      <c r="AF10" s="32">
        <v>0.6</v>
      </c>
      <c r="AG10" s="32"/>
      <c r="AH10" s="32">
        <v>0.82</v>
      </c>
      <c r="AI10" s="32"/>
      <c r="AJ10" s="32">
        <f aca="true" t="shared" si="1" ref="AJ10:AJ17">AVERAGE(AD10:AH10)</f>
        <v>0.6633333333333332</v>
      </c>
      <c r="AK10" s="32"/>
      <c r="AL10" s="32"/>
      <c r="AM10" s="32"/>
      <c r="AN10" s="32"/>
      <c r="AO10" s="32"/>
      <c r="AP10" s="32"/>
      <c r="AQ10" s="32"/>
    </row>
    <row r="11" spans="2:43" ht="12.75">
      <c r="B11" s="10" t="s">
        <v>134</v>
      </c>
      <c r="D11" s="10" t="s">
        <v>135</v>
      </c>
      <c r="E11" s="13"/>
      <c r="F11" s="13">
        <v>11301</v>
      </c>
      <c r="G11" s="13"/>
      <c r="H11" s="13">
        <v>11888.5</v>
      </c>
      <c r="I11" s="13"/>
      <c r="J11" s="13">
        <v>12857</v>
      </c>
      <c r="K11" s="13"/>
      <c r="L11" s="32">
        <f>AVERAGE(F11:J11)</f>
        <v>12015.5</v>
      </c>
      <c r="M11" s="32"/>
      <c r="N11" s="13">
        <v>3321</v>
      </c>
      <c r="O11" s="13"/>
      <c r="P11" s="13">
        <v>2552</v>
      </c>
      <c r="Q11" s="13"/>
      <c r="R11" s="13">
        <v>2811</v>
      </c>
      <c r="S11" s="13"/>
      <c r="T11" s="32">
        <f t="shared" si="0"/>
        <v>2894.6666666666665</v>
      </c>
      <c r="U11" s="32"/>
      <c r="V11" s="32"/>
      <c r="W11" s="32"/>
      <c r="X11" s="32"/>
      <c r="Y11" s="32"/>
      <c r="Z11" s="32"/>
      <c r="AA11" s="32"/>
      <c r="AB11" s="32"/>
      <c r="AC11" s="32"/>
      <c r="AD11" s="32">
        <v>4471</v>
      </c>
      <c r="AE11" s="32"/>
      <c r="AF11" s="32">
        <v>4175</v>
      </c>
      <c r="AG11" s="32"/>
      <c r="AH11" s="32">
        <v>3712</v>
      </c>
      <c r="AI11" s="32"/>
      <c r="AJ11" s="32">
        <f t="shared" si="1"/>
        <v>4119.333333333333</v>
      </c>
      <c r="AK11" s="32"/>
      <c r="AL11" s="32"/>
      <c r="AM11" s="32"/>
      <c r="AN11" s="32"/>
      <c r="AO11" s="32"/>
      <c r="AP11" s="32"/>
      <c r="AQ11" s="32"/>
    </row>
    <row r="12" spans="2:43" ht="12.75">
      <c r="B12" s="10" t="s">
        <v>136</v>
      </c>
      <c r="E12" s="13"/>
      <c r="F12" s="13">
        <v>0.809</v>
      </c>
      <c r="G12" s="13"/>
      <c r="H12" s="13">
        <v>0.809</v>
      </c>
      <c r="I12" s="13"/>
      <c r="J12" s="13">
        <v>0.82</v>
      </c>
      <c r="K12" s="13"/>
      <c r="L12" s="32">
        <f aca="true" t="shared" si="2" ref="L12:L17">AVERAGE(F12:J12)</f>
        <v>0.8126666666666668</v>
      </c>
      <c r="M12" s="32"/>
      <c r="N12" s="13">
        <v>1.48</v>
      </c>
      <c r="O12" s="13"/>
      <c r="P12" s="13">
        <v>1.48</v>
      </c>
      <c r="Q12" s="13"/>
      <c r="R12" s="13">
        <v>1.48</v>
      </c>
      <c r="S12" s="13"/>
      <c r="T12" s="32">
        <f t="shared" si="0"/>
        <v>1.4799999999999998</v>
      </c>
      <c r="U12" s="32"/>
      <c r="V12" s="32"/>
      <c r="W12" s="32"/>
      <c r="X12" s="32"/>
      <c r="Y12" s="32"/>
      <c r="Z12" s="32"/>
      <c r="AA12" s="32"/>
      <c r="AB12" s="32"/>
      <c r="AC12" s="32"/>
      <c r="AD12" s="32">
        <v>1.06</v>
      </c>
      <c r="AE12" s="32"/>
      <c r="AF12" s="32">
        <v>1.06</v>
      </c>
      <c r="AG12" s="32"/>
      <c r="AH12" s="32">
        <v>1.06</v>
      </c>
      <c r="AI12" s="32"/>
      <c r="AJ12" s="32">
        <f t="shared" si="1"/>
        <v>1.06</v>
      </c>
      <c r="AK12" s="32"/>
      <c r="AL12" s="32"/>
      <c r="AM12" s="32"/>
      <c r="AN12" s="32"/>
      <c r="AO12" s="32"/>
      <c r="AP12" s="32"/>
      <c r="AQ12" s="32"/>
    </row>
    <row r="13" spans="2:43" ht="12.75">
      <c r="B13" s="10" t="s">
        <v>49</v>
      </c>
      <c r="D13" s="10" t="s">
        <v>18</v>
      </c>
      <c r="E13" s="27"/>
      <c r="F13" s="13">
        <v>0.12</v>
      </c>
      <c r="G13" s="13"/>
      <c r="H13" s="13">
        <v>0.57</v>
      </c>
      <c r="I13" s="13"/>
      <c r="J13" s="13">
        <v>0.81</v>
      </c>
      <c r="K13" s="13"/>
      <c r="L13" s="32">
        <f t="shared" si="2"/>
        <v>0.5</v>
      </c>
      <c r="M13" s="32"/>
      <c r="N13" s="13">
        <v>35.3</v>
      </c>
      <c r="O13" s="13"/>
      <c r="P13" s="13">
        <v>35.3</v>
      </c>
      <c r="Q13" s="13"/>
      <c r="R13" s="13">
        <v>35.3</v>
      </c>
      <c r="S13" s="13"/>
      <c r="T13" s="32">
        <f t="shared" si="0"/>
        <v>35.3</v>
      </c>
      <c r="U13" s="32"/>
      <c r="V13" s="32"/>
      <c r="W13" s="32"/>
      <c r="X13" s="32"/>
      <c r="Y13" s="32"/>
      <c r="Z13" s="32"/>
      <c r="AA13" s="32"/>
      <c r="AB13" s="32"/>
      <c r="AC13" s="32"/>
      <c r="AD13" s="32">
        <v>2.57</v>
      </c>
      <c r="AE13" s="32"/>
      <c r="AF13" s="32">
        <v>3.61</v>
      </c>
      <c r="AG13" s="32"/>
      <c r="AH13" s="32">
        <v>1.66</v>
      </c>
      <c r="AI13" s="32"/>
      <c r="AJ13" s="32">
        <f t="shared" si="1"/>
        <v>2.6133333333333333</v>
      </c>
      <c r="AK13" s="32"/>
      <c r="AL13" s="32"/>
      <c r="AM13" s="32"/>
      <c r="AN13" s="32"/>
      <c r="AO13" s="32"/>
      <c r="AP13" s="32"/>
      <c r="AQ13" s="32"/>
    </row>
    <row r="14" spans="2:43" ht="12.75">
      <c r="B14" s="10" t="s">
        <v>137</v>
      </c>
      <c r="D14" s="10" t="s">
        <v>18</v>
      </c>
      <c r="F14" s="13">
        <v>0.35</v>
      </c>
      <c r="G14" s="13"/>
      <c r="H14" s="13">
        <v>0.38</v>
      </c>
      <c r="I14" s="13"/>
      <c r="J14" s="13">
        <v>0.11</v>
      </c>
      <c r="K14" s="13"/>
      <c r="L14" s="32">
        <f t="shared" si="2"/>
        <v>0.27999999999999997</v>
      </c>
      <c r="M14" s="32"/>
      <c r="N14" s="13">
        <v>83.5</v>
      </c>
      <c r="O14" s="13"/>
      <c r="P14" s="13">
        <v>83.5</v>
      </c>
      <c r="Q14" s="13"/>
      <c r="R14" s="13">
        <v>83.5</v>
      </c>
      <c r="S14" s="13"/>
      <c r="T14" s="32">
        <f t="shared" si="0"/>
        <v>83.5</v>
      </c>
      <c r="U14" s="32"/>
      <c r="V14" s="32"/>
      <c r="W14" s="32"/>
      <c r="X14" s="32"/>
      <c r="Y14" s="32"/>
      <c r="Z14" s="32"/>
      <c r="AA14" s="32"/>
      <c r="AB14" s="32"/>
      <c r="AC14" s="32"/>
      <c r="AD14" s="32">
        <v>0.18</v>
      </c>
      <c r="AE14" s="32"/>
      <c r="AF14" s="32">
        <v>0.27</v>
      </c>
      <c r="AG14" s="32"/>
      <c r="AH14" s="32">
        <v>0.03</v>
      </c>
      <c r="AI14" s="32"/>
      <c r="AJ14" s="32">
        <f t="shared" si="1"/>
        <v>0.16</v>
      </c>
      <c r="AK14" s="32"/>
      <c r="AL14" s="32"/>
      <c r="AM14" s="32"/>
      <c r="AN14" s="32"/>
      <c r="AO14" s="32"/>
      <c r="AP14" s="32"/>
      <c r="AQ14" s="32"/>
    </row>
    <row r="15" spans="2:43" ht="12.75">
      <c r="B15" s="10" t="s">
        <v>84</v>
      </c>
      <c r="D15" s="10" t="s">
        <v>138</v>
      </c>
      <c r="F15" s="13">
        <v>1.05</v>
      </c>
      <c r="G15" s="13"/>
      <c r="H15" s="13">
        <v>1.05</v>
      </c>
      <c r="I15" s="13"/>
      <c r="J15" s="13">
        <v>1.05</v>
      </c>
      <c r="K15" s="13"/>
      <c r="L15" s="32">
        <f t="shared" si="2"/>
        <v>1.05</v>
      </c>
      <c r="M15" s="32"/>
      <c r="N15" s="13">
        <v>1.05</v>
      </c>
      <c r="O15" s="13"/>
      <c r="P15" s="13">
        <v>1.05</v>
      </c>
      <c r="Q15" s="13"/>
      <c r="R15" s="13">
        <v>1.05</v>
      </c>
      <c r="S15" s="13"/>
      <c r="T15" s="32">
        <f t="shared" si="0"/>
        <v>1.05</v>
      </c>
      <c r="U15" s="32"/>
      <c r="V15" s="32"/>
      <c r="W15" s="32"/>
      <c r="X15" s="32"/>
      <c r="Y15" s="32"/>
      <c r="Z15" s="32"/>
      <c r="AA15" s="32"/>
      <c r="AB15" s="32"/>
      <c r="AC15" s="32"/>
      <c r="AD15" s="32">
        <v>438.7</v>
      </c>
      <c r="AE15" s="32"/>
      <c r="AF15" s="32">
        <v>450.9</v>
      </c>
      <c r="AG15" s="32"/>
      <c r="AH15" s="32">
        <v>441.8</v>
      </c>
      <c r="AI15" s="32"/>
      <c r="AJ15" s="32">
        <f t="shared" si="1"/>
        <v>443.79999999999995</v>
      </c>
      <c r="AK15" s="32"/>
      <c r="AL15" s="32"/>
      <c r="AM15" s="32"/>
      <c r="AN15" s="32"/>
      <c r="AO15" s="32"/>
      <c r="AP15" s="32"/>
      <c r="AQ15" s="32"/>
    </row>
    <row r="16" spans="2:43" ht="12.75">
      <c r="B16" s="10" t="s">
        <v>79</v>
      </c>
      <c r="D16" s="10" t="s">
        <v>138</v>
      </c>
      <c r="F16" s="13">
        <v>0.01</v>
      </c>
      <c r="G16" s="13"/>
      <c r="H16" s="13">
        <v>0.01</v>
      </c>
      <c r="I16" s="13"/>
      <c r="J16" s="13">
        <v>0.01</v>
      </c>
      <c r="K16" s="13"/>
      <c r="L16" s="32">
        <f t="shared" si="2"/>
        <v>0.01</v>
      </c>
      <c r="M16" s="32"/>
      <c r="N16" s="13">
        <v>0.01</v>
      </c>
      <c r="O16" s="13"/>
      <c r="P16" s="13">
        <v>0.01</v>
      </c>
      <c r="Q16" s="13"/>
      <c r="R16" s="13">
        <v>0.01</v>
      </c>
      <c r="S16" s="13"/>
      <c r="T16" s="32">
        <f t="shared" si="0"/>
        <v>0.01</v>
      </c>
      <c r="U16" s="32"/>
      <c r="V16" s="32"/>
      <c r="W16" s="32"/>
      <c r="X16" s="32"/>
      <c r="Y16" s="32"/>
      <c r="Z16" s="32"/>
      <c r="AA16" s="32"/>
      <c r="AB16" s="32"/>
      <c r="AC16" s="32"/>
      <c r="AD16" s="32">
        <v>475.1</v>
      </c>
      <c r="AE16" s="32"/>
      <c r="AF16" s="32">
        <v>478.2</v>
      </c>
      <c r="AG16" s="32"/>
      <c r="AH16" s="32">
        <v>462.3</v>
      </c>
      <c r="AI16" s="32"/>
      <c r="AJ16" s="32">
        <f t="shared" si="1"/>
        <v>471.8666666666666</v>
      </c>
      <c r="AK16" s="32"/>
      <c r="AL16" s="32"/>
      <c r="AM16" s="32"/>
      <c r="AN16" s="32"/>
      <c r="AO16" s="32"/>
      <c r="AP16" s="32"/>
      <c r="AQ16" s="32"/>
    </row>
    <row r="17" spans="2:43" ht="12.75">
      <c r="B17" s="10" t="s">
        <v>104</v>
      </c>
      <c r="D17" s="10" t="s">
        <v>138</v>
      </c>
      <c r="F17" s="13">
        <v>13</v>
      </c>
      <c r="G17" s="13"/>
      <c r="H17" s="13">
        <v>16</v>
      </c>
      <c r="I17" s="13"/>
      <c r="J17" s="13">
        <v>4.8</v>
      </c>
      <c r="K17" s="13"/>
      <c r="L17" s="32">
        <f t="shared" si="2"/>
        <v>11.266666666666666</v>
      </c>
      <c r="M17" s="32"/>
      <c r="N17" s="13">
        <v>1.42</v>
      </c>
      <c r="O17" s="13"/>
      <c r="P17" s="13">
        <v>1.42</v>
      </c>
      <c r="Q17" s="13"/>
      <c r="R17" s="13">
        <v>1.42</v>
      </c>
      <c r="S17" s="13"/>
      <c r="T17" s="32">
        <f t="shared" si="0"/>
        <v>1.42</v>
      </c>
      <c r="U17" s="32"/>
      <c r="V17" s="32"/>
      <c r="W17" s="32"/>
      <c r="X17" s="32"/>
      <c r="Y17" s="32"/>
      <c r="Z17" s="32"/>
      <c r="AA17" s="32"/>
      <c r="AB17" s="32"/>
      <c r="AC17" s="32"/>
      <c r="AD17" s="32">
        <v>501.2</v>
      </c>
      <c r="AE17" s="32"/>
      <c r="AF17" s="32">
        <v>504.9</v>
      </c>
      <c r="AG17" s="32"/>
      <c r="AH17" s="32">
        <v>489.3</v>
      </c>
      <c r="AI17" s="32"/>
      <c r="AJ17" s="32">
        <f t="shared" si="1"/>
        <v>498.46666666666664</v>
      </c>
      <c r="AK17" s="32"/>
      <c r="AL17" s="32"/>
      <c r="AM17" s="32"/>
      <c r="AN17" s="32"/>
      <c r="AO17" s="32"/>
      <c r="AP17" s="32"/>
      <c r="AQ17" s="32"/>
    </row>
    <row r="18" spans="6:7" ht="12.75">
      <c r="F18" s="11"/>
      <c r="G18" s="11"/>
    </row>
    <row r="19" spans="2:44" ht="12.75">
      <c r="B19" s="10" t="s">
        <v>108</v>
      </c>
      <c r="D19" s="10" t="s">
        <v>17</v>
      </c>
      <c r="E19" s="27"/>
      <c r="F19" s="11">
        <f>emiss!G24</f>
        <v>14400</v>
      </c>
      <c r="G19" s="11"/>
      <c r="H19" s="11">
        <f>emiss!I24</f>
        <v>14200</v>
      </c>
      <c r="J19" s="11">
        <f>emiss!K24</f>
        <v>14400</v>
      </c>
      <c r="L19" s="11">
        <f>emiss!M24</f>
        <v>14333.333333333334</v>
      </c>
      <c r="M19" s="28"/>
      <c r="N19" s="25">
        <v>14400</v>
      </c>
      <c r="P19" s="25">
        <v>14200</v>
      </c>
      <c r="R19" s="25">
        <v>14400</v>
      </c>
      <c r="T19" s="28">
        <v>14333.333333333334</v>
      </c>
      <c r="U19" s="28"/>
      <c r="V19" s="28"/>
      <c r="W19" s="28"/>
      <c r="X19" s="28"/>
      <c r="Y19" s="28"/>
      <c r="Z19" s="28"/>
      <c r="AA19" s="28"/>
      <c r="AB19" s="28"/>
      <c r="AC19" s="28"/>
      <c r="AD19" s="25">
        <v>14400</v>
      </c>
      <c r="AF19" s="25">
        <v>14200</v>
      </c>
      <c r="AH19" s="28">
        <v>14400</v>
      </c>
      <c r="AI19" s="28"/>
      <c r="AJ19" s="28">
        <v>14333.333333333334</v>
      </c>
      <c r="AK19" s="28"/>
      <c r="AL19" s="28"/>
      <c r="AM19" s="28"/>
      <c r="AN19" s="28"/>
      <c r="AO19" s="28"/>
      <c r="AP19" s="28">
        <f>emiss!$M$30</f>
        <v>14533.333333333334</v>
      </c>
      <c r="AQ19" s="28"/>
      <c r="AR19" s="28">
        <f>emiss!$M$30</f>
        <v>14533.333333333334</v>
      </c>
    </row>
    <row r="20" spans="2:44" ht="12.75">
      <c r="B20" s="10" t="s">
        <v>109</v>
      </c>
      <c r="D20" s="10" t="s">
        <v>18</v>
      </c>
      <c r="E20" s="27"/>
      <c r="F20" s="11">
        <f>emiss!G25</f>
        <v>15.1</v>
      </c>
      <c r="G20" s="11"/>
      <c r="H20" s="11">
        <f>emiss!I25</f>
        <v>14.9</v>
      </c>
      <c r="J20" s="11">
        <f>emiss!K25</f>
        <v>15.1</v>
      </c>
      <c r="L20" s="11">
        <f>emiss!M25</f>
        <v>15.033333333333333</v>
      </c>
      <c r="M20" s="28"/>
      <c r="N20" s="25">
        <v>15.1</v>
      </c>
      <c r="P20" s="25">
        <v>14.9</v>
      </c>
      <c r="R20" s="25">
        <v>15.1</v>
      </c>
      <c r="T20" s="28">
        <v>15.033333333333333</v>
      </c>
      <c r="U20" s="28"/>
      <c r="V20" s="28"/>
      <c r="W20" s="28"/>
      <c r="X20" s="28"/>
      <c r="Y20" s="28"/>
      <c r="Z20" s="28"/>
      <c r="AA20" s="28"/>
      <c r="AB20" s="28"/>
      <c r="AC20" s="28"/>
      <c r="AD20" s="25">
        <v>15.1</v>
      </c>
      <c r="AF20" s="25">
        <v>14.9</v>
      </c>
      <c r="AH20" s="28">
        <v>15.1</v>
      </c>
      <c r="AI20" s="28"/>
      <c r="AJ20" s="28">
        <v>15.033333333333333</v>
      </c>
      <c r="AK20" s="28"/>
      <c r="AL20" s="28"/>
      <c r="AM20" s="28"/>
      <c r="AN20" s="28"/>
      <c r="AO20" s="28"/>
      <c r="AP20" s="28">
        <f>emiss!$M$31</f>
        <v>15.066666666666668</v>
      </c>
      <c r="AQ20" s="28"/>
      <c r="AR20" s="28">
        <f>emiss!$M$31</f>
        <v>15.066666666666668</v>
      </c>
    </row>
    <row r="21" spans="5:7" ht="12.75">
      <c r="E21" s="27"/>
      <c r="F21" s="11"/>
      <c r="G21" s="11"/>
    </row>
    <row r="22" spans="2:7" ht="12.75">
      <c r="B22" s="44" t="s">
        <v>110</v>
      </c>
      <c r="F22" s="11"/>
      <c r="G22" s="11"/>
    </row>
    <row r="23" spans="2:44" ht="12.75">
      <c r="B23" s="10" t="s">
        <v>49</v>
      </c>
      <c r="D23" s="10" t="s">
        <v>61</v>
      </c>
      <c r="E23" s="25" t="s">
        <v>15</v>
      </c>
      <c r="F23" s="28">
        <f>F$10*(F$12*8.32)*(F13/100)*454/F$19/0.0283*(21-7)/(21-F$20)*1000</f>
        <v>96.08344301371504</v>
      </c>
      <c r="G23" s="11"/>
      <c r="H23" s="28">
        <f>H$10*(H$12*8.32)*(H13/100)*454/H$19/0.0283*(21-7)/(21-H$20)*1000</f>
        <v>427.7543480572715</v>
      </c>
      <c r="J23" s="28">
        <f>J$10*(J$12*8.32)*(J13/100)*454/J$19/0.0283*(21-7)/(21-J$20)*1000</f>
        <v>555.1223889321436</v>
      </c>
      <c r="L23" s="28">
        <f>L$10*(L$12*8.32)*(L13/100)*454/L$19/0.0283*(21-7)/(21-L$20)*1000</f>
        <v>372.8838237870659</v>
      </c>
      <c r="M23" s="28"/>
      <c r="N23" s="28">
        <f>N$10*(N$12*8.32)*(N13/100)*454/N$19/0.0283*(21-7)/(21-N$20)*1000</f>
        <v>19993.64352526402</v>
      </c>
      <c r="P23" s="28">
        <f>P$10*(P$12*8.32)*(P13/100)*454/P$19/0.0283*(21-7)/(21-P$20)*1000</f>
        <v>19046.96243668254</v>
      </c>
      <c r="R23" s="28">
        <f>R$10*(R$12*8.32)*(R13/100)*454/R$19/0.0283*(21-7)/(21-R$20)*1000</f>
        <v>13558.90767805261</v>
      </c>
      <c r="T23" s="28">
        <f>T$10*(T$12*8.32)*(T13/100)*454/T$19/0.0283*(21-7)/(21-T$20)*1000</f>
        <v>17541.14318500411</v>
      </c>
      <c r="U23" s="28"/>
      <c r="V23" s="28">
        <f>SUM(N23,F23)</f>
        <v>20089.726968277733</v>
      </c>
      <c r="W23" s="28"/>
      <c r="X23" s="28">
        <f>SUM(P23,H23)</f>
        <v>19474.716784739812</v>
      </c>
      <c r="Y23" s="28"/>
      <c r="Z23" s="28">
        <f>SUM(R23,J23)</f>
        <v>14114.030066984753</v>
      </c>
      <c r="AA23" s="28"/>
      <c r="AB23" s="28">
        <f>SUM(T23,L23)</f>
        <v>17914.027008791178</v>
      </c>
      <c r="AC23" s="28"/>
      <c r="AD23" s="28">
        <f>AD$10*(AD$12*8.32)*(AD13/100)*454/AD$19/0.0283*(21-7)/(21-AD$20)*1000</f>
        <v>341.52312825856933</v>
      </c>
      <c r="AE23" s="28"/>
      <c r="AF23" s="28">
        <f>AF$10*(AF$12*8.32)*(AF13/100)*454/AF$19/0.0283*(21-7)/(21-AF$20)*1000</f>
        <v>495.2983913458159</v>
      </c>
      <c r="AG23" s="28"/>
      <c r="AH23" s="28">
        <f>AH$10*(AH$12*8.32)*(AH13/100)*454/AH$19/0.0283*(21-7)/(21-AH$20)*1000</f>
        <v>317.34676918940863</v>
      </c>
      <c r="AI23" s="28"/>
      <c r="AJ23" s="28">
        <f>AJ$10*(AJ$12*8.32)*(AJ13/100)*454/AJ$19/0.0283*(21-7)/(21-AJ$20)*1000</f>
        <v>401.48959732203485</v>
      </c>
      <c r="AK23" s="28"/>
      <c r="AL23" s="28">
        <f>SUM(N23+F23+AD23)</f>
        <v>20431.250096536303</v>
      </c>
      <c r="AM23" s="28"/>
      <c r="AN23" s="28">
        <f>SUM(P23+H23+AF23)</f>
        <v>19970.015176085628</v>
      </c>
      <c r="AO23" s="28"/>
      <c r="AP23" s="28">
        <f>SUM(R23+J23+AH23)</f>
        <v>14431.376836174162</v>
      </c>
      <c r="AQ23" s="28"/>
      <c r="AR23" s="28">
        <f>AVERAGE(AL23,AN23,AP23)</f>
        <v>18277.5473695987</v>
      </c>
    </row>
    <row r="24" spans="2:44" s="61" customFormat="1" ht="12.75">
      <c r="B24" s="60" t="s">
        <v>137</v>
      </c>
      <c r="C24" s="60"/>
      <c r="D24" s="60" t="s">
        <v>55</v>
      </c>
      <c r="E24" s="61" t="s">
        <v>15</v>
      </c>
      <c r="F24" s="61">
        <f>F$10*(F$12*8.32)*(F14/100)*454/F$19/0.0283*(21-7)/(21-F$20)*1000000</f>
        <v>280243.37545666884</v>
      </c>
      <c r="G24" s="62"/>
      <c r="H24" s="61">
        <f>H$10*(H$12*8.32)*(H14/100)*454/H$19/0.0283*(21-7)/(21-H$20)*1000000</f>
        <v>285169.5653715143</v>
      </c>
      <c r="J24" s="61">
        <f>J$10*(J$12*8.32)*(J14/100)*454/J$19/0.0283*(21-7)/(21-J$20)*1000000</f>
        <v>75386.99108955036</v>
      </c>
      <c r="L24" s="61">
        <f>L$10*(L$12*8.32)*(L14/100)*454/L$19/0.0283*(21-7)/(21-L$20)*1000000</f>
        <v>208814.94132075683</v>
      </c>
      <c r="N24" s="61">
        <f>N$10*(N$12*8.32)*(N14/100)*454/N$19/0.0283*(21-7)/(21-N$20)*1000000</f>
        <v>47293746.015851155</v>
      </c>
      <c r="P24" s="61">
        <f>P$10*(P$12*8.32)*(P14/100)*454/P$19/0.0283*(21-7)/(21-P$20)*1000000</f>
        <v>45054429.559858136</v>
      </c>
      <c r="R24" s="61">
        <f>R$10*(R$12*8.32)*(R14/100)*454/R$19/0.0283*(21-7)/(21-R$20)*1000000</f>
        <v>32072770.2866117</v>
      </c>
      <c r="T24" s="61">
        <f>T$10*(T$12*8.32)*(T14/100)*454/T$19/0.0283*(21-7)/(21-T$20)*1000000</f>
        <v>41492505.83421653</v>
      </c>
      <c r="V24" s="61">
        <f aca="true" t="shared" si="3" ref="V24:AB30">SUM(N24,F24)</f>
        <v>47573989.39130782</v>
      </c>
      <c r="X24" s="61">
        <f t="shared" si="3"/>
        <v>45339599.12522965</v>
      </c>
      <c r="Z24" s="61">
        <f t="shared" si="3"/>
        <v>32148157.277701247</v>
      </c>
      <c r="AB24" s="61">
        <f t="shared" si="3"/>
        <v>41701320.77553728</v>
      </c>
      <c r="AD24" s="61">
        <f>AD$10*(AD$12*8.32)*(AD14/100)*454/AD$19/0.0283*(21-7)/(21-AD$20)*1000000</f>
        <v>23919.90781577529</v>
      </c>
      <c r="AF24" s="61">
        <f>AF$10*(AF$12*8.32)*(AF14/100)*454/AF$19/0.0283*(21-7)/(21-AF$20)*1000000</f>
        <v>37044.47802309426</v>
      </c>
      <c r="AH24" s="61">
        <f>AH$10*(AH$12*8.32)*(AH14/100)*454/AH$19/0.0283*(21-7)/(21-AH$20)*1000000</f>
        <v>5735.182575712202</v>
      </c>
      <c r="AJ24" s="61">
        <f>AJ$10*(AJ$12*8.32)*(AJ14/100)*454/AJ$19/0.0283*(21-7)/(21-AJ$20)*1000000</f>
        <v>24580.9957544103</v>
      </c>
      <c r="AL24" s="61">
        <f>SUM(N24+F24+AD24)</f>
        <v>47597909.2991236</v>
      </c>
      <c r="AN24" s="61">
        <f>SUM(P24+H24+AF24)</f>
        <v>45376643.603252746</v>
      </c>
      <c r="AP24" s="61">
        <f>SUM(R24+J24+AH24)</f>
        <v>32153892.46027696</v>
      </c>
      <c r="AR24" s="61">
        <f>AVERAGE(AL24,AN24,AP24)</f>
        <v>41709481.787551105</v>
      </c>
    </row>
    <row r="25" spans="2:44" ht="12.75">
      <c r="B25" s="10" t="s">
        <v>84</v>
      </c>
      <c r="D25" s="10" t="s">
        <v>55</v>
      </c>
      <c r="E25" s="25" t="s">
        <v>15</v>
      </c>
      <c r="F25" s="28">
        <f>F$10*(F$12*8.32)*(F15/1000000)*454/F$19/0.0283*(21-7)/(21-F$20)*1000000</f>
        <v>84.07301263700067</v>
      </c>
      <c r="G25" s="11"/>
      <c r="H25" s="28">
        <f>H$10*(H$12*8.32)*(H15/1000000)*454/H$19/0.0283*(21-7)/(21-H$20)*1000000</f>
        <v>78.79685358949737</v>
      </c>
      <c r="J25" s="28">
        <f>J$10*(J$12*8.32)*(J15/1000000)*454/J$19/0.0283*(21-7)/(21-J$20)*1000000</f>
        <v>71.96030967638896</v>
      </c>
      <c r="L25" s="28">
        <f>L$10*(L$12*8.32)*(L15/1000000)*454/L$19/0.0283*(21-7)/(21-L$20)*1000000</f>
        <v>78.30560299528386</v>
      </c>
      <c r="M25" s="28"/>
      <c r="N25" s="28">
        <f>N$10*(N$12*8.32)*(N15/1000000)*454/N$19/0.0283*(21-7)/(21-N$20)*1000000</f>
        <v>59.47117762472302</v>
      </c>
      <c r="P25" s="28">
        <f>P$10*(P$12*8.32)*(P15/1000000)*454/P$19/0.0283*(21-7)/(21-P$20)*1000000</f>
        <v>56.65527070401324</v>
      </c>
      <c r="R25" s="28">
        <f>R$10*(R$12*8.32)*(R15/1000000)*454/R$19/0.0283*(21-7)/(21-R$20)*1000000</f>
        <v>40.33102850412249</v>
      </c>
      <c r="T25" s="28">
        <f>T$10*(T$12*8.32)*(T15/1000000)*454/T$19/0.0283*(21-7)/(21-T$20)*1000000</f>
        <v>52.17620494123037</v>
      </c>
      <c r="U25" s="28"/>
      <c r="V25" s="28">
        <f t="shared" si="3"/>
        <v>143.54419026172368</v>
      </c>
      <c r="W25" s="28"/>
      <c r="X25" s="28">
        <f t="shared" si="3"/>
        <v>135.45212429351062</v>
      </c>
      <c r="Y25" s="28"/>
      <c r="Z25" s="28">
        <f t="shared" si="3"/>
        <v>112.29133818051145</v>
      </c>
      <c r="AA25" s="28"/>
      <c r="AB25" s="28">
        <f t="shared" si="3"/>
        <v>130.48180793651423</v>
      </c>
      <c r="AC25" s="28"/>
      <c r="AD25" s="28">
        <f>AD$10*(AD$12*8.32)*(AD15/1000000)*454/AD$19/0.0283*(21-7)/(21-AD$20)*1000000</f>
        <v>5829.813088211456</v>
      </c>
      <c r="AE25" s="28"/>
      <c r="AF25" s="28">
        <f>AF$10*(AF$12*8.32)*(AF15/1000000)*454/AF$19/0.0283*(21-7)/(21-AF$20)*1000000</f>
        <v>6186.42782985674</v>
      </c>
      <c r="AG25" s="28"/>
      <c r="AH25" s="28">
        <f>AH$10*(AH$12*8.32)*(AH15/1000000)*454/AH$19/0.0283*(21-7)/(21-AH$20)*1000000</f>
        <v>8446.012206498837</v>
      </c>
      <c r="AI25" s="28"/>
      <c r="AJ25" s="28">
        <f>AJ$10*(AJ$12*8.32)*(AJ15/1000000)*454/AJ$19/0.0283*(21-7)/(21-AJ$20)*1000000</f>
        <v>6818.153697379556</v>
      </c>
      <c r="AK25" s="28"/>
      <c r="AL25" s="28">
        <f>SUM(N25+F25+AD25)</f>
        <v>5973.35727847318</v>
      </c>
      <c r="AM25" s="28"/>
      <c r="AN25" s="28">
        <f>SUM(P25+H25+AF25)</f>
        <v>6321.87995415025</v>
      </c>
      <c r="AO25" s="28"/>
      <c r="AP25" s="28">
        <f>SUM(R25+J25+AH25)</f>
        <v>8558.30354467935</v>
      </c>
      <c r="AQ25" s="28"/>
      <c r="AR25" s="28">
        <f>AVERAGE(AL25,AN25,AP25)</f>
        <v>6951.1802591009255</v>
      </c>
    </row>
    <row r="26" spans="2:44" ht="12.75">
      <c r="B26" s="10" t="s">
        <v>79</v>
      </c>
      <c r="D26" s="10" t="s">
        <v>55</v>
      </c>
      <c r="E26" s="25" t="s">
        <v>15</v>
      </c>
      <c r="F26" s="28">
        <f>F$10*(F$12*8.32)*(F16/1000000)*454/F$19/0.0283*(21-7)/(21-F$20)*1000000</f>
        <v>0.8006953584476253</v>
      </c>
      <c r="G26" s="11"/>
      <c r="H26" s="28">
        <f>H$10*(H$12*8.32)*(H16/1000000)*454/H$19/0.0283*(21-7)/(21-H$20)*1000000</f>
        <v>0.7504462246618798</v>
      </c>
      <c r="J26" s="28">
        <f>J$10*(J$12*8.32)*(J16/1000000)*454/J$19/0.0283*(21-7)/(21-J$20)*1000000</f>
        <v>0.685336282632276</v>
      </c>
      <c r="L26" s="28">
        <f>L$10*(L$12*8.32)*(L16/1000000)*454/L$19/0.0283*(21-7)/(21-L$20)*1000000</f>
        <v>0.7457676475741319</v>
      </c>
      <c r="M26" s="28"/>
      <c r="N26" s="28">
        <f>N$10*(N$12*8.32)*(N16/1000000)*454/N$19/0.0283*(21-7)/(21-N$20)*1000000</f>
        <v>0.5663921678545047</v>
      </c>
      <c r="P26" s="28">
        <f>P$10*(P$12*8.32)*(P16/1000000)*454/P$19/0.0283*(21-7)/(21-P$20)*1000000</f>
        <v>0.539574006704888</v>
      </c>
      <c r="R26" s="28">
        <f>R$10*(R$12*8.32)*(R16/1000000)*454/R$19/0.0283*(21-7)/(21-R$20)*1000000</f>
        <v>0.38410503337259516</v>
      </c>
      <c r="T26" s="28">
        <f>T$10*(T$12*8.32)*(T16/1000000)*454/T$19/0.0283*(21-7)/(21-T$20)*1000000</f>
        <v>0.4969162375355274</v>
      </c>
      <c r="U26" s="28"/>
      <c r="V26" s="28">
        <f t="shared" si="3"/>
        <v>1.36708752630213</v>
      </c>
      <c r="W26" s="28"/>
      <c r="X26" s="28">
        <f t="shared" si="3"/>
        <v>1.2900202313667677</v>
      </c>
      <c r="Y26" s="28"/>
      <c r="Z26" s="28">
        <f t="shared" si="3"/>
        <v>1.069441316004871</v>
      </c>
      <c r="AA26" s="28"/>
      <c r="AB26" s="28">
        <f t="shared" si="3"/>
        <v>1.2426838851096593</v>
      </c>
      <c r="AC26" s="28"/>
      <c r="AD26" s="28">
        <f>AD$10*(AD$12*8.32)*(AD16/1000000)*454/AD$19/0.0283*(21-7)/(21-AD$20)*1000000</f>
        <v>6313.526779597132</v>
      </c>
      <c r="AE26" s="28"/>
      <c r="AF26" s="28">
        <f>AF$10*(AF$12*8.32)*(AF16/1000000)*454/AF$19/0.0283*(21-7)/(21-AF$20)*1000000</f>
        <v>6560.9886632013595</v>
      </c>
      <c r="AG26" s="28"/>
      <c r="AH26" s="28">
        <f>AH$10*(AH$12*8.32)*(AH16/1000000)*454/AH$19/0.0283*(21-7)/(21-AH$20)*1000000</f>
        <v>8837.916349172507</v>
      </c>
      <c r="AI26" s="28"/>
      <c r="AJ26" s="28">
        <f>AJ$10*(AJ$12*8.32)*(AJ16/1000000)*454/AJ$19/0.0283*(21-7)/(21-AJ$20)*1000000</f>
        <v>7249.34533123817</v>
      </c>
      <c r="AK26" s="28"/>
      <c r="AL26" s="28">
        <f>SUM(N26+F26+AD26)</f>
        <v>6314.893867123435</v>
      </c>
      <c r="AM26" s="28"/>
      <c r="AN26" s="28">
        <f>SUM(P26+H26+AF26)</f>
        <v>6562.278683432726</v>
      </c>
      <c r="AO26" s="28"/>
      <c r="AP26" s="28">
        <f>SUM(R26+J26+AH26)</f>
        <v>8838.985790488512</v>
      </c>
      <c r="AQ26" s="28"/>
      <c r="AR26" s="28">
        <f>AVERAGE(AL26,AN26,AP26)</f>
        <v>7238.719447014891</v>
      </c>
    </row>
    <row r="27" spans="2:44" ht="12.75">
      <c r="B27" s="10" t="s">
        <v>104</v>
      </c>
      <c r="D27" s="10" t="s">
        <v>55</v>
      </c>
      <c r="E27" s="25" t="s">
        <v>15</v>
      </c>
      <c r="F27" s="28">
        <f>F$10*(F$12*8.32)*(F17/1000000)*454/F$19/0.0283*(21-7)/(21-F$20)*1000000</f>
        <v>1040.903965981913</v>
      </c>
      <c r="G27" s="11"/>
      <c r="H27" s="28">
        <f>H$10*(H$12*8.32)*(H17/1000000)*454/H$19/0.0283*(21-7)/(21-H$20)*1000000</f>
        <v>1200.7139594590078</v>
      </c>
      <c r="J27" s="28">
        <f>J$10*(J$12*8.32)*(J17/1000000)*454/J$19/0.0283*(21-7)/(21-J$20)*1000000</f>
        <v>328.96141566349246</v>
      </c>
      <c r="L27" s="28">
        <f>L$10*(L$12*8.32)*(L17/1000000)*454/L$19/0.0283*(21-7)/(21-L$20)*1000000</f>
        <v>840.2315496001885</v>
      </c>
      <c r="M27" s="28"/>
      <c r="N27" s="28">
        <f>N$10*(N$12*8.32)*(N17/1000000)*454/N$19/0.0283*(21-7)/(21-N$20)*1000000</f>
        <v>80.4276878353397</v>
      </c>
      <c r="P27" s="28">
        <f>P$10*(P$12*8.32)*(P17/1000000)*454/P$19/0.0283*(21-7)/(21-P$20)*1000000</f>
        <v>76.61950895209408</v>
      </c>
      <c r="R27" s="28">
        <f>R$10*(R$12*8.32)*(R17/1000000)*454/R$19/0.0283*(21-7)/(21-R$20)*1000000</f>
        <v>54.542914738908514</v>
      </c>
      <c r="T27" s="28">
        <f>T$10*(T$12*8.32)*(T17/1000000)*454/T$19/0.0283*(21-7)/(21-T$20)*1000000</f>
        <v>70.56210573004488</v>
      </c>
      <c r="U27" s="28"/>
      <c r="V27" s="28">
        <f t="shared" si="3"/>
        <v>1121.3316538172526</v>
      </c>
      <c r="W27" s="28"/>
      <c r="X27" s="28">
        <f t="shared" si="3"/>
        <v>1277.3334684111019</v>
      </c>
      <c r="Y27" s="28"/>
      <c r="Z27" s="28">
        <f t="shared" si="3"/>
        <v>383.50433040240097</v>
      </c>
      <c r="AA27" s="28"/>
      <c r="AB27" s="28">
        <f t="shared" si="3"/>
        <v>910.7936553302334</v>
      </c>
      <c r="AC27" s="28"/>
      <c r="AD27" s="28">
        <f>AD$10*(AD$12*8.32)*(AD17/1000000)*454/AD$19/0.0283*(21-7)/(21-AD$20)*1000000</f>
        <v>6660.365442925874</v>
      </c>
      <c r="AE27" s="28"/>
      <c r="AF27" s="28">
        <f>AF$10*(AF$12*8.32)*(AF17/1000000)*454/AF$19/0.0283*(21-7)/(21-AF$20)*1000000</f>
        <v>6927.317390318625</v>
      </c>
      <c r="AG27" s="28"/>
      <c r="AH27" s="28">
        <f>AH$10*(AH$12*8.32)*(AH17/1000000)*454/AH$19/0.0283*(21-7)/(21-AH$20)*1000000</f>
        <v>9354.082780986604</v>
      </c>
      <c r="AI27" s="28"/>
      <c r="AJ27" s="28">
        <f>AJ$10*(AJ$12*8.32)*(AJ17/1000000)*454/AJ$19/0.0283*(21-7)/(21-AJ$20)*1000000</f>
        <v>7658.004385655243</v>
      </c>
      <c r="AK27" s="28"/>
      <c r="AL27" s="28">
        <f>SUM(N27+F27+AD27)</f>
        <v>7781.697096743126</v>
      </c>
      <c r="AM27" s="28"/>
      <c r="AN27" s="28">
        <f>SUM(P27+H27+AF27)</f>
        <v>8204.650858729727</v>
      </c>
      <c r="AO27" s="28"/>
      <c r="AP27" s="28">
        <f>SUM(R27+J27+AH27)</f>
        <v>9737.587111389004</v>
      </c>
      <c r="AQ27" s="28"/>
      <c r="AR27" s="28">
        <f>AVERAGE(AL27,AN27,AP27)</f>
        <v>8574.645022287286</v>
      </c>
    </row>
    <row r="28" spans="6:28" ht="12.75">
      <c r="F28" s="25"/>
      <c r="V28" s="28"/>
      <c r="X28" s="28"/>
      <c r="Z28" s="28"/>
      <c r="AB28" s="28"/>
    </row>
    <row r="29" spans="2:44" ht="12.75">
      <c r="B29" s="10" t="s">
        <v>56</v>
      </c>
      <c r="D29" s="10" t="s">
        <v>55</v>
      </c>
      <c r="E29" s="25" t="s">
        <v>15</v>
      </c>
      <c r="F29" s="28">
        <f>F26</f>
        <v>0.8006953584476253</v>
      </c>
      <c r="H29" s="28">
        <f>H26</f>
        <v>0.7504462246618798</v>
      </c>
      <c r="J29" s="28">
        <f>J26</f>
        <v>0.685336282632276</v>
      </c>
      <c r="L29" s="28">
        <f>L26</f>
        <v>0.7457676475741319</v>
      </c>
      <c r="M29" s="28"/>
      <c r="N29" s="28">
        <f>N26</f>
        <v>0.5663921678545047</v>
      </c>
      <c r="P29" s="28">
        <f>P26</f>
        <v>0.539574006704888</v>
      </c>
      <c r="R29" s="28">
        <f>R26</f>
        <v>0.38410503337259516</v>
      </c>
      <c r="T29" s="28">
        <f>T26</f>
        <v>0.4969162375355274</v>
      </c>
      <c r="U29" s="28"/>
      <c r="V29" s="28">
        <f t="shared" si="3"/>
        <v>1.36708752630213</v>
      </c>
      <c r="W29" s="28"/>
      <c r="X29" s="28">
        <f t="shared" si="3"/>
        <v>1.2900202313667677</v>
      </c>
      <c r="Y29" s="28"/>
      <c r="Z29" s="28">
        <f t="shared" si="3"/>
        <v>1.069441316004871</v>
      </c>
      <c r="AA29" s="28"/>
      <c r="AB29" s="28">
        <f t="shared" si="3"/>
        <v>1.2426838851096593</v>
      </c>
      <c r="AC29" s="28"/>
      <c r="AD29" s="28">
        <f>AD26</f>
        <v>6313.526779597132</v>
      </c>
      <c r="AF29" s="28">
        <f>AF26</f>
        <v>6560.9886632013595</v>
      </c>
      <c r="AH29" s="28">
        <f>AH26</f>
        <v>8837.916349172507</v>
      </c>
      <c r="AJ29" s="28">
        <f>AJ26</f>
        <v>7249.34533123817</v>
      </c>
      <c r="AK29" s="28"/>
      <c r="AL29" s="28">
        <f>AL26</f>
        <v>6314.893867123435</v>
      </c>
      <c r="AM29" s="28"/>
      <c r="AN29" s="28">
        <f>AN26</f>
        <v>6562.278683432726</v>
      </c>
      <c r="AO29" s="28"/>
      <c r="AP29" s="28">
        <f>AP26</f>
        <v>8838.985790488512</v>
      </c>
      <c r="AQ29" s="28"/>
      <c r="AR29" s="28">
        <f>AVERAGE(AL29,AN29,AP29)</f>
        <v>7238.719447014891</v>
      </c>
    </row>
    <row r="30" spans="2:44" ht="12.75">
      <c r="B30" s="10" t="s">
        <v>57</v>
      </c>
      <c r="D30" s="10" t="s">
        <v>55</v>
      </c>
      <c r="E30" s="25" t="s">
        <v>15</v>
      </c>
      <c r="F30" s="28">
        <f>F25</f>
        <v>84.07301263700067</v>
      </c>
      <c r="H30" s="28">
        <f>H25</f>
        <v>78.79685358949737</v>
      </c>
      <c r="J30" s="28">
        <f>J25</f>
        <v>71.96030967638896</v>
      </c>
      <c r="L30" s="28">
        <f>L25</f>
        <v>78.30560299528386</v>
      </c>
      <c r="M30" s="28"/>
      <c r="N30" s="28">
        <f>N25</f>
        <v>59.47117762472302</v>
      </c>
      <c r="P30" s="28">
        <f>P25</f>
        <v>56.65527070401324</v>
      </c>
      <c r="R30" s="28">
        <f>R25</f>
        <v>40.33102850412249</v>
      </c>
      <c r="T30" s="28">
        <f>T25</f>
        <v>52.17620494123037</v>
      </c>
      <c r="U30" s="28"/>
      <c r="V30" s="28">
        <f t="shared" si="3"/>
        <v>143.54419026172368</v>
      </c>
      <c r="W30" s="28"/>
      <c r="X30" s="28">
        <f t="shared" si="3"/>
        <v>135.45212429351062</v>
      </c>
      <c r="Y30" s="28"/>
      <c r="Z30" s="28">
        <f t="shared" si="3"/>
        <v>112.29133818051145</v>
      </c>
      <c r="AA30" s="28"/>
      <c r="AB30" s="28">
        <f t="shared" si="3"/>
        <v>130.48180793651423</v>
      </c>
      <c r="AC30" s="28"/>
      <c r="AD30" s="28">
        <f>AD25</f>
        <v>5829.813088211456</v>
      </c>
      <c r="AF30" s="28">
        <f>AF25</f>
        <v>6186.42782985674</v>
      </c>
      <c r="AH30" s="28">
        <f>AH25</f>
        <v>8446.012206498837</v>
      </c>
      <c r="AJ30" s="28">
        <f>AJ25</f>
        <v>6818.153697379556</v>
      </c>
      <c r="AK30" s="28"/>
      <c r="AL30" s="28">
        <f>AL25</f>
        <v>5973.35727847318</v>
      </c>
      <c r="AM30" s="28"/>
      <c r="AN30" s="28">
        <f>AN25</f>
        <v>6321.87995415025</v>
      </c>
      <c r="AO30" s="28"/>
      <c r="AP30" s="28">
        <f>AP25</f>
        <v>8558.30354467935</v>
      </c>
      <c r="AQ30" s="28"/>
      <c r="AR30" s="28">
        <f>AVERAGE(AL30,AN30,AP30)</f>
        <v>6951.1802591009255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B1">
      <selection activeCell="C23" sqref="C23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9.57421875" style="0" customWidth="1"/>
    <col min="5" max="5" width="8.28125" style="0" customWidth="1"/>
    <col min="6" max="6" width="8.7109375" style="0" customWidth="1"/>
    <col min="7" max="7" width="12.28125" style="0" customWidth="1"/>
    <col min="8" max="8" width="12.421875" style="0" customWidth="1"/>
  </cols>
  <sheetData>
    <row r="1" spans="2:8" ht="12.75">
      <c r="B1" s="8" t="s">
        <v>66</v>
      </c>
      <c r="C1" s="13"/>
      <c r="D1" s="13"/>
      <c r="E1" s="13"/>
      <c r="F1" s="13"/>
      <c r="G1" s="13"/>
      <c r="H1" s="13"/>
    </row>
    <row r="2" spans="2:8" ht="12.75">
      <c r="B2" s="13"/>
      <c r="C2" s="13"/>
      <c r="D2" s="13"/>
      <c r="E2" s="13"/>
      <c r="F2" s="13"/>
      <c r="G2" s="13"/>
      <c r="H2" s="13"/>
    </row>
    <row r="3" spans="1:8" ht="12.75">
      <c r="A3" t="s">
        <v>87</v>
      </c>
      <c r="B3" s="8" t="s">
        <v>127</v>
      </c>
      <c r="C3" s="13"/>
      <c r="D3" s="45" t="s">
        <v>176</v>
      </c>
      <c r="E3" s="45" t="s">
        <v>177</v>
      </c>
      <c r="F3" s="45" t="s">
        <v>178</v>
      </c>
      <c r="G3" s="50" t="s">
        <v>47</v>
      </c>
      <c r="H3" s="13"/>
    </row>
    <row r="4" spans="2:8" ht="12.75">
      <c r="B4" s="13"/>
      <c r="C4" s="13"/>
      <c r="D4" s="13"/>
      <c r="E4" s="13"/>
      <c r="F4" s="13"/>
      <c r="H4" s="13"/>
    </row>
    <row r="5" spans="2:7" s="13" customFormat="1" ht="12.75">
      <c r="B5" s="13" t="s">
        <v>139</v>
      </c>
      <c r="C5" s="13" t="s">
        <v>140</v>
      </c>
      <c r="D5" s="39">
        <v>1645</v>
      </c>
      <c r="E5" s="13">
        <v>1670</v>
      </c>
      <c r="F5" s="13">
        <v>1650</v>
      </c>
      <c r="G5" s="13">
        <v>1655</v>
      </c>
    </row>
    <row r="6" spans="2:7" s="13" customFormat="1" ht="12.75">
      <c r="B6" s="13" t="s">
        <v>142</v>
      </c>
      <c r="C6" s="13" t="s">
        <v>141</v>
      </c>
      <c r="D6" s="13">
        <v>56.3</v>
      </c>
      <c r="E6" s="13">
        <v>55.9</v>
      </c>
      <c r="F6" s="13">
        <v>55.6</v>
      </c>
      <c r="G6"/>
    </row>
    <row r="7" spans="2:7" s="13" customFormat="1" ht="12.75">
      <c r="B7" s="13" t="s">
        <v>143</v>
      </c>
      <c r="D7" s="45" t="s">
        <v>144</v>
      </c>
      <c r="E7" s="45" t="s">
        <v>150</v>
      </c>
      <c r="F7" s="45" t="s">
        <v>151</v>
      </c>
      <c r="G7"/>
    </row>
    <row r="8" spans="2:7" s="13" customFormat="1" ht="12.75">
      <c r="B8" s="13" t="s">
        <v>145</v>
      </c>
      <c r="D8" s="45" t="s">
        <v>152</v>
      </c>
      <c r="E8" s="45" t="s">
        <v>153</v>
      </c>
      <c r="F8" s="45" t="s">
        <v>154</v>
      </c>
      <c r="G8"/>
    </row>
    <row r="9" spans="2:7" s="13" customFormat="1" ht="12.75">
      <c r="B9" s="13" t="s">
        <v>146</v>
      </c>
      <c r="D9" s="45" t="s">
        <v>155</v>
      </c>
      <c r="E9" s="45" t="s">
        <v>156</v>
      </c>
      <c r="F9" s="45" t="s">
        <v>151</v>
      </c>
      <c r="G9"/>
    </row>
    <row r="10" spans="2:6" ht="12.75">
      <c r="B10" t="s">
        <v>147</v>
      </c>
      <c r="D10" s="50" t="s">
        <v>157</v>
      </c>
      <c r="E10" s="50" t="s">
        <v>158</v>
      </c>
      <c r="F10" s="50" t="s">
        <v>159</v>
      </c>
    </row>
    <row r="11" spans="2:6" ht="12.75">
      <c r="B11" t="s">
        <v>148</v>
      </c>
      <c r="D11" s="50" t="s">
        <v>160</v>
      </c>
      <c r="E11" s="50" t="s">
        <v>161</v>
      </c>
      <c r="F11" s="50" t="s">
        <v>162</v>
      </c>
    </row>
    <row r="12" spans="2:6" ht="12.75">
      <c r="B12" t="s">
        <v>149</v>
      </c>
      <c r="D12" s="50" t="s">
        <v>163</v>
      </c>
      <c r="E12" s="50" t="s">
        <v>164</v>
      </c>
      <c r="F12" s="50" t="s">
        <v>165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5">
      <selection activeCell="C23" sqref="C2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57421875" style="0" bestFit="1" customWidth="1"/>
    <col min="5" max="5" width="9.421875" style="0" customWidth="1"/>
    <col min="6" max="6" width="9.8515625" style="0" customWidth="1"/>
    <col min="8" max="8" width="9.8515625" style="0" customWidth="1"/>
    <col min="9" max="9" width="4.57421875" style="50" bestFit="1" customWidth="1"/>
    <col min="11" max="11" width="9.28125" style="0" customWidth="1"/>
    <col min="13" max="13" width="9.28125" style="0" customWidth="1"/>
    <col min="14" max="14" width="4.57421875" style="0" bestFit="1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40" t="s">
        <v>68</v>
      </c>
      <c r="B1" s="25"/>
      <c r="C1" s="25"/>
      <c r="D1" s="25"/>
      <c r="E1" s="33"/>
      <c r="F1" s="34"/>
      <c r="G1" s="33"/>
      <c r="H1" s="34"/>
      <c r="I1" s="37"/>
      <c r="J1" s="33"/>
      <c r="K1" s="33"/>
      <c r="L1" s="33"/>
      <c r="M1" s="33"/>
      <c r="N1" s="33"/>
      <c r="O1" s="33"/>
      <c r="P1" s="33"/>
      <c r="Q1" s="33"/>
      <c r="R1" s="33"/>
    </row>
    <row r="2" spans="1:18" ht="12.75">
      <c r="A2" s="25" t="s">
        <v>207</v>
      </c>
      <c r="B2" s="25"/>
      <c r="C2" s="25"/>
      <c r="D2" s="25"/>
      <c r="E2" s="33"/>
      <c r="F2" s="34"/>
      <c r="G2" s="33"/>
      <c r="H2" s="34"/>
      <c r="I2" s="37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25" t="s">
        <v>20</v>
      </c>
      <c r="B3" s="25"/>
      <c r="C3" s="10" t="s">
        <v>126</v>
      </c>
      <c r="D3" s="10"/>
      <c r="E3" s="33"/>
      <c r="F3" s="34"/>
      <c r="G3" s="33"/>
      <c r="H3" s="34"/>
      <c r="I3" s="37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25" t="s">
        <v>21</v>
      </c>
      <c r="B4" s="25"/>
      <c r="C4" s="10" t="s">
        <v>127</v>
      </c>
      <c r="D4" s="10"/>
      <c r="E4" s="35"/>
      <c r="F4" s="36"/>
      <c r="G4" s="35"/>
      <c r="H4" s="36"/>
      <c r="I4" s="37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25" t="s">
        <v>22</v>
      </c>
      <c r="B5" s="25"/>
      <c r="C5" s="13" t="s">
        <v>128</v>
      </c>
      <c r="D5" s="13"/>
      <c r="E5" s="13"/>
      <c r="F5" s="13"/>
      <c r="G5" s="13"/>
      <c r="H5" s="13"/>
      <c r="I5" s="45"/>
      <c r="J5" s="13"/>
      <c r="K5" s="33"/>
      <c r="L5" s="13"/>
      <c r="M5" s="33"/>
      <c r="N5" s="33"/>
      <c r="O5" s="33"/>
      <c r="P5" s="33"/>
      <c r="Q5" s="33"/>
      <c r="R5" s="33"/>
    </row>
    <row r="6" spans="1:18" ht="12.75">
      <c r="A6" s="25"/>
      <c r="B6" s="25"/>
      <c r="C6" s="27"/>
      <c r="D6" s="27"/>
      <c r="E6" s="37"/>
      <c r="F6" s="34"/>
      <c r="G6" s="37"/>
      <c r="H6" s="34"/>
      <c r="I6" s="37"/>
      <c r="J6" s="37"/>
      <c r="K6" s="33"/>
      <c r="L6" s="37"/>
      <c r="M6" s="33"/>
      <c r="N6" s="33"/>
      <c r="O6" s="37"/>
      <c r="P6" s="33"/>
      <c r="Q6" s="37"/>
      <c r="R6" s="33"/>
    </row>
    <row r="7" spans="1:18" ht="12.75">
      <c r="A7" s="25"/>
      <c r="B7" s="25"/>
      <c r="C7" s="27" t="s">
        <v>23</v>
      </c>
      <c r="D7" s="27"/>
      <c r="E7" s="38" t="s">
        <v>52</v>
      </c>
      <c r="F7" s="38"/>
      <c r="G7" s="38"/>
      <c r="H7" s="38"/>
      <c r="I7" s="12"/>
      <c r="J7" s="38" t="s">
        <v>107</v>
      </c>
      <c r="K7" s="38"/>
      <c r="L7" s="38"/>
      <c r="M7" s="38"/>
      <c r="N7" s="12"/>
      <c r="O7" s="38" t="s">
        <v>53</v>
      </c>
      <c r="P7" s="38"/>
      <c r="Q7" s="38"/>
      <c r="R7" s="38"/>
    </row>
    <row r="8" spans="1:18" ht="12.75">
      <c r="A8" s="25"/>
      <c r="B8" s="25"/>
      <c r="C8" s="27" t="s">
        <v>24</v>
      </c>
      <c r="D8" s="25"/>
      <c r="E8" s="37" t="s">
        <v>25</v>
      </c>
      <c r="F8" s="36" t="s">
        <v>26</v>
      </c>
      <c r="G8" s="37" t="s">
        <v>25</v>
      </c>
      <c r="H8" s="36" t="s">
        <v>26</v>
      </c>
      <c r="I8" s="37"/>
      <c r="J8" s="37" t="s">
        <v>25</v>
      </c>
      <c r="K8" s="37" t="s">
        <v>27</v>
      </c>
      <c r="L8" s="37" t="s">
        <v>25</v>
      </c>
      <c r="M8" s="37" t="s">
        <v>27</v>
      </c>
      <c r="N8" s="33"/>
      <c r="O8" s="37" t="s">
        <v>25</v>
      </c>
      <c r="P8" s="37" t="s">
        <v>27</v>
      </c>
      <c r="Q8" s="37" t="s">
        <v>25</v>
      </c>
      <c r="R8" s="37" t="s">
        <v>27</v>
      </c>
    </row>
    <row r="9" spans="1:18" ht="12.75">
      <c r="A9" s="25"/>
      <c r="B9" s="25"/>
      <c r="C9" s="27"/>
      <c r="D9" s="25"/>
      <c r="E9" s="37" t="s">
        <v>181</v>
      </c>
      <c r="F9" s="37" t="s">
        <v>181</v>
      </c>
      <c r="G9" s="37" t="s">
        <v>67</v>
      </c>
      <c r="H9" s="36" t="s">
        <v>67</v>
      </c>
      <c r="I9" s="37"/>
      <c r="J9" s="37" t="s">
        <v>181</v>
      </c>
      <c r="K9" s="37" t="s">
        <v>181</v>
      </c>
      <c r="L9" s="37" t="s">
        <v>67</v>
      </c>
      <c r="M9" s="36" t="s">
        <v>67</v>
      </c>
      <c r="N9" s="33"/>
      <c r="O9" s="37" t="s">
        <v>181</v>
      </c>
      <c r="P9" s="37" t="s">
        <v>181</v>
      </c>
      <c r="Q9" s="37" t="s">
        <v>67</v>
      </c>
      <c r="R9" s="36" t="s">
        <v>67</v>
      </c>
    </row>
    <row r="10" spans="1:18" ht="12.75">
      <c r="A10" s="25" t="s">
        <v>101</v>
      </c>
      <c r="B10" s="25"/>
      <c r="C10" s="25"/>
      <c r="D10" s="25"/>
      <c r="E10" s="33"/>
      <c r="F10" s="34"/>
      <c r="G10" s="33"/>
      <c r="H10" s="34"/>
      <c r="I10" s="37"/>
      <c r="J10" s="33"/>
      <c r="K10" s="33"/>
      <c r="L10" s="33"/>
      <c r="M10" s="33"/>
      <c r="N10" s="33"/>
      <c r="O10" s="28"/>
      <c r="P10" s="33"/>
      <c r="Q10" s="33"/>
      <c r="R10" s="33"/>
    </row>
    <row r="11" spans="1:18" ht="12.75">
      <c r="A11" s="25"/>
      <c r="B11" s="25" t="s">
        <v>28</v>
      </c>
      <c r="C11" s="27">
        <v>1</v>
      </c>
      <c r="D11" t="s">
        <v>100</v>
      </c>
      <c r="E11" s="58">
        <v>0.839</v>
      </c>
      <c r="F11" s="29">
        <f aca="true" t="shared" si="0" ref="F11:F35">IF(E11="","",E11*$C11)</f>
        <v>0.839</v>
      </c>
      <c r="G11" s="29">
        <f aca="true" t="shared" si="1" ref="G11:G35">IF(E11=0,"",IF(D11="nd",E11/2,E11))</f>
        <v>0.4195</v>
      </c>
      <c r="H11" s="29">
        <f aca="true" t="shared" si="2" ref="H11:H35">IF(G11="","",G11*$C11)</f>
        <v>0.4195</v>
      </c>
      <c r="I11" s="58" t="s">
        <v>100</v>
      </c>
      <c r="J11" s="58">
        <v>0.539</v>
      </c>
      <c r="K11" s="29">
        <f aca="true" t="shared" si="3" ref="K11:K35">IF(J11="","",J11*$C11)</f>
        <v>0.539</v>
      </c>
      <c r="L11" s="29">
        <f>IF(J11=0,"",IF(I11="nd",J11/2,J11))</f>
        <v>0.2695</v>
      </c>
      <c r="M11" s="29">
        <f aca="true" t="shared" si="4" ref="M11:M35">IF(L11="","",L11*$C11)</f>
        <v>0.2695</v>
      </c>
      <c r="N11" s="58"/>
      <c r="O11" s="58">
        <v>1.26</v>
      </c>
      <c r="P11" s="29">
        <f aca="true" t="shared" si="5" ref="P11:P35">IF(O11="","",O11*$C11)</f>
        <v>1.26</v>
      </c>
      <c r="Q11" s="29">
        <f>IF(O11=0,"",IF(N11="nd",O11/2,O11))</f>
        <v>1.26</v>
      </c>
      <c r="R11" s="29">
        <f aca="true" t="shared" si="6" ref="R11:R35">IF(Q11="","",Q11*$C11)</f>
        <v>1.26</v>
      </c>
    </row>
    <row r="12" spans="1:18" ht="12.75">
      <c r="A12" s="25"/>
      <c r="B12" s="25" t="s">
        <v>90</v>
      </c>
      <c r="C12" s="27">
        <v>0</v>
      </c>
      <c r="E12" s="58">
        <v>16.3</v>
      </c>
      <c r="F12" s="29">
        <f t="shared" si="0"/>
        <v>0</v>
      </c>
      <c r="G12" s="29">
        <f>IF(E12=0,"",IF(D12="nd",E12/2,E12))</f>
        <v>16.3</v>
      </c>
      <c r="H12" s="29">
        <f t="shared" si="2"/>
        <v>0</v>
      </c>
      <c r="I12" s="58"/>
      <c r="J12" s="58">
        <v>3.43</v>
      </c>
      <c r="K12" s="29">
        <f t="shared" si="3"/>
        <v>0</v>
      </c>
      <c r="L12" s="29">
        <f>IF(J12=0,"",IF(I12="nd",J12/2,J12))</f>
        <v>3.43</v>
      </c>
      <c r="M12" s="29">
        <f t="shared" si="4"/>
        <v>0</v>
      </c>
      <c r="N12" s="58"/>
      <c r="O12" s="58">
        <v>2.72</v>
      </c>
      <c r="P12" s="29">
        <f t="shared" si="5"/>
        <v>0</v>
      </c>
      <c r="Q12" s="29">
        <f>IF(O12=0,"",IF(N12="nd",O12/2,O12))</f>
        <v>2.72</v>
      </c>
      <c r="R12" s="29">
        <f t="shared" si="6"/>
        <v>0</v>
      </c>
    </row>
    <row r="13" spans="1:18" ht="12.75">
      <c r="A13" s="25"/>
      <c r="B13" s="25" t="s">
        <v>29</v>
      </c>
      <c r="C13" s="27">
        <v>0.5</v>
      </c>
      <c r="D13" t="s">
        <v>100</v>
      </c>
      <c r="E13" s="58">
        <v>1.07</v>
      </c>
      <c r="F13" s="29">
        <f t="shared" si="0"/>
        <v>0.535</v>
      </c>
      <c r="G13" s="29">
        <f t="shared" si="1"/>
        <v>0.535</v>
      </c>
      <c r="H13" s="29">
        <f t="shared" si="2"/>
        <v>0.2675</v>
      </c>
      <c r="I13" s="58" t="s">
        <v>100</v>
      </c>
      <c r="J13" s="58">
        <v>1.1</v>
      </c>
      <c r="K13" s="29">
        <f t="shared" si="3"/>
        <v>0.55</v>
      </c>
      <c r="L13" s="29">
        <f aca="true" t="shared" si="7" ref="L13:L35">IF(J13=0,"",IF(I13="nd",J13/2,J13))</f>
        <v>0.55</v>
      </c>
      <c r="M13" s="29">
        <f t="shared" si="4"/>
        <v>0.275</v>
      </c>
      <c r="N13" s="58" t="s">
        <v>100</v>
      </c>
      <c r="O13" s="58">
        <v>0.699</v>
      </c>
      <c r="P13" s="29">
        <f t="shared" si="5"/>
        <v>0.3495</v>
      </c>
      <c r="Q13" s="29">
        <f aca="true" t="shared" si="8" ref="Q13:Q35">IF(O13=0,"",IF(N13="nd",O13/2,O13))</f>
        <v>0.3495</v>
      </c>
      <c r="R13" s="29">
        <f t="shared" si="6"/>
        <v>0.17475</v>
      </c>
    </row>
    <row r="14" spans="1:18" ht="12.75">
      <c r="A14" s="25"/>
      <c r="B14" s="25" t="s">
        <v>91</v>
      </c>
      <c r="C14" s="27">
        <v>0</v>
      </c>
      <c r="E14" s="58">
        <v>8.51</v>
      </c>
      <c r="F14" s="29">
        <f t="shared" si="0"/>
        <v>0</v>
      </c>
      <c r="G14" s="29">
        <f>IF(E14=0,"",IF(D14="nd",E14/2,E14))</f>
        <v>8.51</v>
      </c>
      <c r="H14" s="29">
        <f t="shared" si="2"/>
        <v>0</v>
      </c>
      <c r="I14" s="58"/>
      <c r="J14" s="58">
        <v>0</v>
      </c>
      <c r="K14" s="29">
        <f t="shared" si="3"/>
        <v>0</v>
      </c>
      <c r="L14" s="29">
        <f>IF(J14=0,"",IF(I14="nd",J14/2,J14))</f>
      </c>
      <c r="M14" s="29">
        <f t="shared" si="4"/>
      </c>
      <c r="N14" s="58"/>
      <c r="O14" s="58">
        <v>1.69</v>
      </c>
      <c r="P14" s="29">
        <f t="shared" si="5"/>
        <v>0</v>
      </c>
      <c r="Q14" s="29">
        <f>IF(O14=0,"",IF(N14="nd",O14/2,O14))</f>
        <v>1.69</v>
      </c>
      <c r="R14" s="29">
        <f t="shared" si="6"/>
        <v>0</v>
      </c>
    </row>
    <row r="15" spans="1:18" ht="12.75">
      <c r="A15" s="25"/>
      <c r="B15" s="25" t="s">
        <v>30</v>
      </c>
      <c r="C15" s="27">
        <v>0.1</v>
      </c>
      <c r="D15" t="s">
        <v>100</v>
      </c>
      <c r="E15" s="58">
        <v>1.88</v>
      </c>
      <c r="F15" s="29">
        <f t="shared" si="0"/>
        <v>0.188</v>
      </c>
      <c r="G15" s="29">
        <f t="shared" si="1"/>
        <v>0.94</v>
      </c>
      <c r="H15" s="29">
        <f t="shared" si="2"/>
        <v>0.094</v>
      </c>
      <c r="I15" s="58" t="s">
        <v>100</v>
      </c>
      <c r="J15" s="58">
        <v>1.02</v>
      </c>
      <c r="K15" s="29">
        <f t="shared" si="3"/>
        <v>0.10200000000000001</v>
      </c>
      <c r="L15" s="29">
        <f t="shared" si="7"/>
        <v>0.51</v>
      </c>
      <c r="M15" s="29">
        <f t="shared" si="4"/>
        <v>0.051000000000000004</v>
      </c>
      <c r="N15" s="58" t="s">
        <v>100</v>
      </c>
      <c r="O15" s="58">
        <v>4.41</v>
      </c>
      <c r="P15" s="29">
        <f t="shared" si="5"/>
        <v>0.44100000000000006</v>
      </c>
      <c r="Q15" s="29">
        <f t="shared" si="8"/>
        <v>2.205</v>
      </c>
      <c r="R15" s="29">
        <f t="shared" si="6"/>
        <v>0.22050000000000003</v>
      </c>
    </row>
    <row r="16" spans="1:18" ht="12.75">
      <c r="A16" s="25"/>
      <c r="B16" s="25" t="s">
        <v>31</v>
      </c>
      <c r="C16" s="27">
        <v>0.1</v>
      </c>
      <c r="D16" t="s">
        <v>100</v>
      </c>
      <c r="E16" s="58">
        <v>2.1</v>
      </c>
      <c r="F16" s="29">
        <f t="shared" si="0"/>
        <v>0.21000000000000002</v>
      </c>
      <c r="G16" s="29">
        <f t="shared" si="1"/>
        <v>1.05</v>
      </c>
      <c r="H16" s="29">
        <f t="shared" si="2"/>
        <v>0.10500000000000001</v>
      </c>
      <c r="I16" s="58" t="s">
        <v>100</v>
      </c>
      <c r="J16" s="58">
        <v>1.14</v>
      </c>
      <c r="K16" s="29">
        <f t="shared" si="3"/>
        <v>0.11399999999999999</v>
      </c>
      <c r="L16" s="29">
        <f t="shared" si="7"/>
        <v>0.57</v>
      </c>
      <c r="M16" s="29">
        <f t="shared" si="4"/>
        <v>0.056999999999999995</v>
      </c>
      <c r="N16" s="58" t="s">
        <v>100</v>
      </c>
      <c r="O16" s="58">
        <v>4.91</v>
      </c>
      <c r="P16" s="29">
        <f t="shared" si="5"/>
        <v>0.49100000000000005</v>
      </c>
      <c r="Q16" s="29">
        <f t="shared" si="8"/>
        <v>2.455</v>
      </c>
      <c r="R16" s="29">
        <f t="shared" si="6"/>
        <v>0.24550000000000002</v>
      </c>
    </row>
    <row r="17" spans="1:18" ht="12.75">
      <c r="A17" s="25"/>
      <c r="B17" s="25" t="s">
        <v>32</v>
      </c>
      <c r="C17" s="27">
        <v>0.1</v>
      </c>
      <c r="D17" t="s">
        <v>100</v>
      </c>
      <c r="E17" s="58">
        <v>1.88</v>
      </c>
      <c r="F17" s="29">
        <f t="shared" si="0"/>
        <v>0.188</v>
      </c>
      <c r="G17" s="29">
        <f t="shared" si="1"/>
        <v>0.94</v>
      </c>
      <c r="H17" s="29">
        <f t="shared" si="2"/>
        <v>0.094</v>
      </c>
      <c r="I17" s="58" t="s">
        <v>100</v>
      </c>
      <c r="J17" s="58">
        <v>1.02</v>
      </c>
      <c r="K17" s="29">
        <f t="shared" si="3"/>
        <v>0.10200000000000001</v>
      </c>
      <c r="L17" s="29">
        <f t="shared" si="7"/>
        <v>0.51</v>
      </c>
      <c r="M17" s="29">
        <f t="shared" si="4"/>
        <v>0.051000000000000004</v>
      </c>
      <c r="N17" s="58" t="s">
        <v>100</v>
      </c>
      <c r="O17" s="58">
        <v>4.4</v>
      </c>
      <c r="P17" s="29">
        <f t="shared" si="5"/>
        <v>0.44000000000000006</v>
      </c>
      <c r="Q17" s="29">
        <f t="shared" si="8"/>
        <v>2.2</v>
      </c>
      <c r="R17" s="29">
        <f t="shared" si="6"/>
        <v>0.22000000000000003</v>
      </c>
    </row>
    <row r="18" spans="1:18" ht="12.75">
      <c r="A18" s="25"/>
      <c r="B18" s="25" t="s">
        <v>92</v>
      </c>
      <c r="C18" s="27">
        <v>0</v>
      </c>
      <c r="E18" s="58">
        <v>3.31</v>
      </c>
      <c r="F18" s="29">
        <f t="shared" si="0"/>
        <v>0</v>
      </c>
      <c r="G18" s="29">
        <f>IF(E18=0,"",IF(D18="nd",E18/2,E18))</f>
        <v>3.31</v>
      </c>
      <c r="H18" s="29">
        <f t="shared" si="2"/>
        <v>0</v>
      </c>
      <c r="I18" s="58"/>
      <c r="J18" s="58">
        <v>0</v>
      </c>
      <c r="K18" s="29">
        <f t="shared" si="3"/>
        <v>0</v>
      </c>
      <c r="L18" s="29">
        <f>IF(J18=0,"",IF(I18="nd",J18/2,J18))</f>
      </c>
      <c r="M18" s="29">
        <f t="shared" si="4"/>
      </c>
      <c r="N18" s="58"/>
      <c r="O18" s="58">
        <v>2.01</v>
      </c>
      <c r="P18" s="29">
        <f t="shared" si="5"/>
        <v>0</v>
      </c>
      <c r="Q18" s="29">
        <f>IF(O18=0,"",IF(N18="nd",O18/2,O18))</f>
        <v>2.01</v>
      </c>
      <c r="R18" s="29">
        <f t="shared" si="6"/>
        <v>0</v>
      </c>
    </row>
    <row r="19" spans="1:18" ht="12.75">
      <c r="A19" s="25"/>
      <c r="B19" s="25" t="s">
        <v>33</v>
      </c>
      <c r="C19" s="27">
        <v>0.01</v>
      </c>
      <c r="E19" s="58">
        <v>7.32</v>
      </c>
      <c r="F19" s="29">
        <f t="shared" si="0"/>
        <v>0.0732</v>
      </c>
      <c r="G19" s="29">
        <f t="shared" si="1"/>
        <v>7.32</v>
      </c>
      <c r="H19" s="29">
        <f t="shared" si="2"/>
        <v>0.0732</v>
      </c>
      <c r="I19" s="58"/>
      <c r="J19" s="58">
        <v>2.32</v>
      </c>
      <c r="K19" s="29">
        <f t="shared" si="3"/>
        <v>0.0232</v>
      </c>
      <c r="L19" s="29">
        <f t="shared" si="7"/>
        <v>2.32</v>
      </c>
      <c r="M19" s="29">
        <f t="shared" si="4"/>
        <v>0.0232</v>
      </c>
      <c r="N19" s="58"/>
      <c r="O19" s="58">
        <v>3.57</v>
      </c>
      <c r="P19" s="29">
        <f t="shared" si="5"/>
        <v>0.0357</v>
      </c>
      <c r="Q19" s="29">
        <f t="shared" si="8"/>
        <v>3.57</v>
      </c>
      <c r="R19" s="29">
        <f t="shared" si="6"/>
        <v>0.0357</v>
      </c>
    </row>
    <row r="20" spans="1:18" ht="12.75">
      <c r="A20" s="25"/>
      <c r="B20" s="25" t="s">
        <v>93</v>
      </c>
      <c r="C20" s="27">
        <v>0</v>
      </c>
      <c r="E20" s="58">
        <v>12.9</v>
      </c>
      <c r="F20" s="29">
        <f t="shared" si="0"/>
        <v>0</v>
      </c>
      <c r="G20" s="29">
        <f>IF(E20=0,"",IF(D20="nd",E20/2,E20))</f>
        <v>12.9</v>
      </c>
      <c r="H20" s="29">
        <f t="shared" si="2"/>
        <v>0</v>
      </c>
      <c r="I20" s="58"/>
      <c r="J20" s="58">
        <v>4.39</v>
      </c>
      <c r="K20" s="29">
        <f t="shared" si="3"/>
        <v>0</v>
      </c>
      <c r="L20" s="29">
        <f>IF(J20=0,"",IF(I20="nd",J20/2,J20))</f>
        <v>4.39</v>
      </c>
      <c r="M20" s="29">
        <f t="shared" si="4"/>
        <v>0</v>
      </c>
      <c r="N20" s="58"/>
      <c r="O20" s="58">
        <v>6.41</v>
      </c>
      <c r="P20" s="29">
        <f t="shared" si="5"/>
        <v>0</v>
      </c>
      <c r="Q20" s="29">
        <f>IF(O20=0,"",IF(N20="nd",O20/2,O20))</f>
        <v>6.41</v>
      </c>
      <c r="R20" s="29">
        <f t="shared" si="6"/>
        <v>0</v>
      </c>
    </row>
    <row r="21" spans="1:18" ht="12.75">
      <c r="A21" s="25"/>
      <c r="B21" s="25" t="s">
        <v>34</v>
      </c>
      <c r="C21" s="27">
        <v>0.001</v>
      </c>
      <c r="E21" s="58">
        <v>28.8</v>
      </c>
      <c r="F21" s="29">
        <f t="shared" si="0"/>
        <v>0.028800000000000003</v>
      </c>
      <c r="G21" s="29">
        <f t="shared" si="1"/>
        <v>28.8</v>
      </c>
      <c r="H21" s="29">
        <f t="shared" si="2"/>
        <v>0.028800000000000003</v>
      </c>
      <c r="I21" s="58"/>
      <c r="J21" s="58">
        <v>8.93</v>
      </c>
      <c r="K21" s="29">
        <f t="shared" si="3"/>
        <v>0.00893</v>
      </c>
      <c r="L21" s="29">
        <f t="shared" si="7"/>
        <v>8.93</v>
      </c>
      <c r="M21" s="29">
        <f t="shared" si="4"/>
        <v>0.00893</v>
      </c>
      <c r="N21" s="58"/>
      <c r="O21" s="58">
        <v>16.4</v>
      </c>
      <c r="P21" s="29">
        <f t="shared" si="5"/>
        <v>0.016399999999999998</v>
      </c>
      <c r="Q21" s="29">
        <f t="shared" si="8"/>
        <v>16.4</v>
      </c>
      <c r="R21" s="29">
        <f t="shared" si="6"/>
        <v>0.016399999999999998</v>
      </c>
    </row>
    <row r="22" spans="1:18" ht="12.75">
      <c r="A22" s="25"/>
      <c r="B22" s="25" t="s">
        <v>35</v>
      </c>
      <c r="C22" s="27">
        <v>0.1</v>
      </c>
      <c r="E22" s="58">
        <v>3.68</v>
      </c>
      <c r="F22" s="29">
        <f t="shared" si="0"/>
        <v>0.36800000000000005</v>
      </c>
      <c r="G22" s="29">
        <f t="shared" si="1"/>
        <v>3.68</v>
      </c>
      <c r="H22" s="29">
        <f t="shared" si="2"/>
        <v>0.36800000000000005</v>
      </c>
      <c r="I22" s="58" t="s">
        <v>100</v>
      </c>
      <c r="J22" s="58">
        <v>1.22</v>
      </c>
      <c r="K22" s="29">
        <f t="shared" si="3"/>
        <v>0.122</v>
      </c>
      <c r="L22" s="29">
        <f t="shared" si="7"/>
        <v>0.61</v>
      </c>
      <c r="M22" s="29">
        <f t="shared" si="4"/>
        <v>0.061</v>
      </c>
      <c r="N22" s="58"/>
      <c r="O22" s="58">
        <v>4.36</v>
      </c>
      <c r="P22" s="29">
        <f t="shared" si="5"/>
        <v>0.43600000000000005</v>
      </c>
      <c r="Q22" s="29">
        <f t="shared" si="8"/>
        <v>4.36</v>
      </c>
      <c r="R22" s="29">
        <f t="shared" si="6"/>
        <v>0.43600000000000005</v>
      </c>
    </row>
    <row r="23" spans="1:18" ht="12.75">
      <c r="A23" s="25"/>
      <c r="B23" s="25" t="s">
        <v>94</v>
      </c>
      <c r="C23" s="27">
        <v>0</v>
      </c>
      <c r="E23" s="58">
        <v>39.1</v>
      </c>
      <c r="F23" s="29">
        <f t="shared" si="0"/>
        <v>0</v>
      </c>
      <c r="G23" s="29">
        <f>IF(E23=0,"",IF(D23="nd",E23/2,E23))</f>
        <v>39.1</v>
      </c>
      <c r="H23" s="29">
        <f t="shared" si="2"/>
        <v>0</v>
      </c>
      <c r="I23" s="58"/>
      <c r="J23" s="58">
        <v>4.93</v>
      </c>
      <c r="K23" s="29">
        <f t="shared" si="3"/>
        <v>0</v>
      </c>
      <c r="L23" s="29">
        <f>IF(J23=0,"",IF(I23="nd",J23/2,J23))</f>
        <v>4.93</v>
      </c>
      <c r="M23" s="29">
        <f t="shared" si="4"/>
        <v>0</v>
      </c>
      <c r="N23" s="58"/>
      <c r="O23" s="58">
        <v>26.6</v>
      </c>
      <c r="P23" s="29">
        <f t="shared" si="5"/>
        <v>0</v>
      </c>
      <c r="Q23" s="29">
        <f>IF(O23=0,"",IF(N23="nd",O23/2,O23))</f>
        <v>26.6</v>
      </c>
      <c r="R23" s="29">
        <f t="shared" si="6"/>
        <v>0</v>
      </c>
    </row>
    <row r="24" spans="1:18" ht="12.75">
      <c r="A24" s="25"/>
      <c r="B24" s="25" t="s">
        <v>36</v>
      </c>
      <c r="C24" s="27">
        <v>0.05</v>
      </c>
      <c r="E24" s="58">
        <v>2.03</v>
      </c>
      <c r="F24" s="29">
        <f t="shared" si="0"/>
        <v>0.10149999999999999</v>
      </c>
      <c r="G24" s="29">
        <f t="shared" si="1"/>
        <v>2.03</v>
      </c>
      <c r="H24" s="29">
        <f t="shared" si="2"/>
        <v>0.10149999999999999</v>
      </c>
      <c r="I24" s="58" t="s">
        <v>100</v>
      </c>
      <c r="J24" s="58">
        <v>1.19</v>
      </c>
      <c r="K24" s="29">
        <f t="shared" si="3"/>
        <v>0.0595</v>
      </c>
      <c r="L24" s="29">
        <f t="shared" si="7"/>
        <v>0.595</v>
      </c>
      <c r="M24" s="29">
        <f t="shared" si="4"/>
        <v>0.02975</v>
      </c>
      <c r="N24" s="58" t="s">
        <v>100</v>
      </c>
      <c r="O24" s="58">
        <v>1.29</v>
      </c>
      <c r="P24" s="29">
        <f t="shared" si="5"/>
        <v>0.0645</v>
      </c>
      <c r="Q24" s="29">
        <f t="shared" si="8"/>
        <v>0.645</v>
      </c>
      <c r="R24" s="29">
        <f t="shared" si="6"/>
        <v>0.03225</v>
      </c>
    </row>
    <row r="25" spans="1:18" ht="12.75">
      <c r="A25" s="25"/>
      <c r="B25" s="25" t="s">
        <v>37</v>
      </c>
      <c r="C25" s="27">
        <v>0.5</v>
      </c>
      <c r="E25" s="58">
        <v>2.48</v>
      </c>
      <c r="F25" s="29">
        <f t="shared" si="0"/>
        <v>1.24</v>
      </c>
      <c r="G25" s="29">
        <f t="shared" si="1"/>
        <v>2.48</v>
      </c>
      <c r="H25" s="29">
        <f t="shared" si="2"/>
        <v>1.24</v>
      </c>
      <c r="I25" s="58" t="s">
        <v>100</v>
      </c>
      <c r="J25" s="58">
        <v>1.18</v>
      </c>
      <c r="K25" s="29">
        <f t="shared" si="3"/>
        <v>0.59</v>
      </c>
      <c r="L25" s="29">
        <f t="shared" si="7"/>
        <v>0.59</v>
      </c>
      <c r="M25" s="29">
        <f t="shared" si="4"/>
        <v>0.295</v>
      </c>
      <c r="N25" s="58" t="s">
        <v>100</v>
      </c>
      <c r="O25" s="58">
        <v>1.27</v>
      </c>
      <c r="P25" s="29">
        <f t="shared" si="5"/>
        <v>0.635</v>
      </c>
      <c r="Q25" s="29">
        <f t="shared" si="8"/>
        <v>0.635</v>
      </c>
      <c r="R25" s="29">
        <f t="shared" si="6"/>
        <v>0.3175</v>
      </c>
    </row>
    <row r="26" spans="1:18" ht="12.75">
      <c r="A26" s="25"/>
      <c r="B26" s="25" t="s">
        <v>95</v>
      </c>
      <c r="C26" s="27">
        <v>0</v>
      </c>
      <c r="E26" s="58">
        <v>21.3</v>
      </c>
      <c r="F26" s="29">
        <f t="shared" si="0"/>
        <v>0</v>
      </c>
      <c r="G26" s="29">
        <f>IF(E26=0,"",IF(D26="nd",E26/2,E26))</f>
        <v>21.3</v>
      </c>
      <c r="H26" s="29">
        <f t="shared" si="2"/>
        <v>0</v>
      </c>
      <c r="I26" s="58"/>
      <c r="J26" s="58">
        <v>0</v>
      </c>
      <c r="K26" s="29">
        <f t="shared" si="3"/>
        <v>0</v>
      </c>
      <c r="L26" s="29">
        <f>IF(J26=0,"",IF(I26="nd",J26/2,J26))</f>
      </c>
      <c r="M26" s="29">
        <f t="shared" si="4"/>
      </c>
      <c r="N26" s="58"/>
      <c r="O26" s="58">
        <v>2.77</v>
      </c>
      <c r="P26" s="29">
        <f t="shared" si="5"/>
        <v>0</v>
      </c>
      <c r="Q26" s="29">
        <f>IF(O26=0,"",IF(N26="nd",O26/2,O26))</f>
        <v>2.77</v>
      </c>
      <c r="R26" s="29">
        <f t="shared" si="6"/>
        <v>0</v>
      </c>
    </row>
    <row r="27" spans="1:18" ht="12.75">
      <c r="A27" s="25"/>
      <c r="B27" s="25" t="s">
        <v>38</v>
      </c>
      <c r="C27" s="27">
        <v>0.1</v>
      </c>
      <c r="E27" s="58">
        <v>3.76</v>
      </c>
      <c r="F27" s="29">
        <f t="shared" si="0"/>
        <v>0.376</v>
      </c>
      <c r="G27" s="29">
        <f t="shared" si="1"/>
        <v>3.76</v>
      </c>
      <c r="H27" s="29">
        <f t="shared" si="2"/>
        <v>0.376</v>
      </c>
      <c r="I27" s="58"/>
      <c r="J27" s="58">
        <v>2.12</v>
      </c>
      <c r="K27" s="29">
        <f t="shared" si="3"/>
        <v>0.21200000000000002</v>
      </c>
      <c r="L27" s="29">
        <f t="shared" si="7"/>
        <v>2.12</v>
      </c>
      <c r="M27" s="29">
        <f t="shared" si="4"/>
        <v>0.21200000000000002</v>
      </c>
      <c r="N27" s="58"/>
      <c r="O27" s="58">
        <v>2.18</v>
      </c>
      <c r="P27" s="29">
        <f t="shared" si="5"/>
        <v>0.21800000000000003</v>
      </c>
      <c r="Q27" s="29">
        <f t="shared" si="8"/>
        <v>2.18</v>
      </c>
      <c r="R27" s="29">
        <f t="shared" si="6"/>
        <v>0.21800000000000003</v>
      </c>
    </row>
    <row r="28" spans="1:18" ht="12.75">
      <c r="A28" s="25"/>
      <c r="B28" s="25" t="s">
        <v>39</v>
      </c>
      <c r="C28" s="27">
        <v>0.1</v>
      </c>
      <c r="E28" s="58">
        <v>2.36</v>
      </c>
      <c r="F28" s="29">
        <f t="shared" si="0"/>
        <v>0.236</v>
      </c>
      <c r="G28" s="29">
        <f t="shared" si="1"/>
        <v>2.36</v>
      </c>
      <c r="H28" s="29">
        <f t="shared" si="2"/>
        <v>0.236</v>
      </c>
      <c r="I28" s="58" t="s">
        <v>100</v>
      </c>
      <c r="J28" s="58">
        <v>0.563</v>
      </c>
      <c r="K28" s="29">
        <f t="shared" si="3"/>
        <v>0.056299999999999996</v>
      </c>
      <c r="L28" s="29">
        <f t="shared" si="7"/>
        <v>0.2815</v>
      </c>
      <c r="M28" s="29">
        <f t="shared" si="4"/>
        <v>0.028149999999999998</v>
      </c>
      <c r="N28" s="58"/>
      <c r="O28" s="58">
        <v>1.02</v>
      </c>
      <c r="P28" s="29">
        <f t="shared" si="5"/>
        <v>0.10200000000000001</v>
      </c>
      <c r="Q28" s="29">
        <f t="shared" si="8"/>
        <v>1.02</v>
      </c>
      <c r="R28" s="29">
        <f t="shared" si="6"/>
        <v>0.10200000000000001</v>
      </c>
    </row>
    <row r="29" spans="1:18" ht="12.75">
      <c r="A29" s="25"/>
      <c r="B29" s="25" t="s">
        <v>40</v>
      </c>
      <c r="C29" s="27">
        <v>0.1</v>
      </c>
      <c r="E29" s="58">
        <v>2.47</v>
      </c>
      <c r="F29" s="29">
        <f t="shared" si="0"/>
        <v>0.24700000000000003</v>
      </c>
      <c r="G29" s="29">
        <f t="shared" si="1"/>
        <v>2.47</v>
      </c>
      <c r="H29" s="29">
        <f t="shared" si="2"/>
        <v>0.24700000000000003</v>
      </c>
      <c r="I29" s="58" t="s">
        <v>100</v>
      </c>
      <c r="J29" s="58">
        <v>0.599</v>
      </c>
      <c r="K29" s="29">
        <f t="shared" si="3"/>
        <v>0.0599</v>
      </c>
      <c r="L29" s="29">
        <f t="shared" si="7"/>
        <v>0.2995</v>
      </c>
      <c r="M29" s="29">
        <f t="shared" si="4"/>
        <v>0.02995</v>
      </c>
      <c r="N29" s="58"/>
      <c r="O29" s="58">
        <v>1.18</v>
      </c>
      <c r="P29" s="29">
        <f t="shared" si="5"/>
        <v>0.118</v>
      </c>
      <c r="Q29" s="29">
        <f t="shared" si="8"/>
        <v>1.18</v>
      </c>
      <c r="R29" s="29">
        <f t="shared" si="6"/>
        <v>0.118</v>
      </c>
    </row>
    <row r="30" spans="1:18" ht="12.75">
      <c r="A30" s="25"/>
      <c r="B30" s="25" t="s">
        <v>41</v>
      </c>
      <c r="C30" s="27">
        <v>0.1</v>
      </c>
      <c r="D30" t="s">
        <v>100</v>
      </c>
      <c r="E30" s="58">
        <v>0.431</v>
      </c>
      <c r="F30" s="29">
        <f t="shared" si="0"/>
        <v>0.0431</v>
      </c>
      <c r="G30" s="29">
        <f t="shared" si="1"/>
        <v>0.2155</v>
      </c>
      <c r="H30" s="29">
        <f t="shared" si="2"/>
        <v>0.02155</v>
      </c>
      <c r="I30" s="58" t="s">
        <v>100</v>
      </c>
      <c r="J30" s="58">
        <v>0.685</v>
      </c>
      <c r="K30" s="29">
        <f t="shared" si="3"/>
        <v>0.0685</v>
      </c>
      <c r="L30" s="29">
        <f t="shared" si="7"/>
        <v>0.3425</v>
      </c>
      <c r="M30" s="29">
        <f t="shared" si="4"/>
        <v>0.03425</v>
      </c>
      <c r="N30" s="58" t="s">
        <v>100</v>
      </c>
      <c r="O30" s="58">
        <v>0.349</v>
      </c>
      <c r="P30" s="29">
        <f t="shared" si="5"/>
        <v>0.0349</v>
      </c>
      <c r="Q30" s="29">
        <f t="shared" si="8"/>
        <v>0.1745</v>
      </c>
      <c r="R30" s="29">
        <f t="shared" si="6"/>
        <v>0.01745</v>
      </c>
    </row>
    <row r="31" spans="1:18" ht="12.75">
      <c r="A31" s="25"/>
      <c r="B31" s="25" t="s">
        <v>96</v>
      </c>
      <c r="C31" s="27">
        <v>0</v>
      </c>
      <c r="E31" s="58">
        <v>18.5</v>
      </c>
      <c r="F31" s="29">
        <f t="shared" si="0"/>
        <v>0</v>
      </c>
      <c r="G31" s="29">
        <f>IF(E31=0,"",IF(D31="nd",E31/2,E31))</f>
        <v>18.5</v>
      </c>
      <c r="H31" s="29">
        <f t="shared" si="2"/>
        <v>0</v>
      </c>
      <c r="I31" s="58"/>
      <c r="J31" s="58">
        <v>2.12</v>
      </c>
      <c r="K31" s="29">
        <f t="shared" si="3"/>
        <v>0</v>
      </c>
      <c r="L31" s="29">
        <f>IF(J31=0,"",IF(I31="nd",J31/2,J31))</f>
        <v>2.12</v>
      </c>
      <c r="M31" s="29">
        <f t="shared" si="4"/>
        <v>0</v>
      </c>
      <c r="N31" s="58"/>
      <c r="O31" s="58">
        <v>4.37</v>
      </c>
      <c r="P31" s="29">
        <f t="shared" si="5"/>
        <v>0</v>
      </c>
      <c r="Q31" s="29">
        <f>IF(O31=0,"",IF(N31="nd",O31/2,O31))</f>
        <v>4.37</v>
      </c>
      <c r="R31" s="29">
        <f t="shared" si="6"/>
        <v>0</v>
      </c>
    </row>
    <row r="32" spans="1:18" ht="12.75">
      <c r="A32" s="25"/>
      <c r="B32" s="25" t="s">
        <v>42</v>
      </c>
      <c r="C32" s="27">
        <v>0.01</v>
      </c>
      <c r="E32" s="58">
        <v>8.23</v>
      </c>
      <c r="F32" s="29">
        <f t="shared" si="0"/>
        <v>0.08230000000000001</v>
      </c>
      <c r="G32" s="29">
        <f t="shared" si="1"/>
        <v>8.23</v>
      </c>
      <c r="H32" s="29">
        <f t="shared" si="2"/>
        <v>0.08230000000000001</v>
      </c>
      <c r="I32" s="58"/>
      <c r="J32" s="58">
        <v>1.96</v>
      </c>
      <c r="K32" s="29">
        <f t="shared" si="3"/>
        <v>0.0196</v>
      </c>
      <c r="L32" s="29">
        <f t="shared" si="7"/>
        <v>1.96</v>
      </c>
      <c r="M32" s="29">
        <f t="shared" si="4"/>
        <v>0.0196</v>
      </c>
      <c r="N32" s="58"/>
      <c r="O32" s="58">
        <v>3.76</v>
      </c>
      <c r="P32" s="29">
        <f t="shared" si="5"/>
        <v>0.0376</v>
      </c>
      <c r="Q32" s="29">
        <f t="shared" si="8"/>
        <v>3.76</v>
      </c>
      <c r="R32" s="29">
        <f t="shared" si="6"/>
        <v>0.0376</v>
      </c>
    </row>
    <row r="33" spans="1:18" ht="12.75">
      <c r="A33" s="25"/>
      <c r="B33" s="25" t="s">
        <v>43</v>
      </c>
      <c r="C33" s="27">
        <v>0.01</v>
      </c>
      <c r="D33" t="s">
        <v>100</v>
      </c>
      <c r="E33" s="58">
        <v>1.3</v>
      </c>
      <c r="F33" s="29">
        <f t="shared" si="0"/>
        <v>0.013000000000000001</v>
      </c>
      <c r="G33" s="29">
        <f t="shared" si="1"/>
        <v>0.65</v>
      </c>
      <c r="H33" s="29">
        <f t="shared" si="2"/>
        <v>0.006500000000000001</v>
      </c>
      <c r="I33" s="58" t="s">
        <v>100</v>
      </c>
      <c r="J33" s="58">
        <v>0.943</v>
      </c>
      <c r="K33" s="29">
        <f t="shared" si="3"/>
        <v>0.00943</v>
      </c>
      <c r="L33" s="29">
        <f t="shared" si="7"/>
        <v>0.4715</v>
      </c>
      <c r="M33" s="29">
        <f t="shared" si="4"/>
        <v>0.004715</v>
      </c>
      <c r="N33" s="58" t="s">
        <v>100</v>
      </c>
      <c r="O33" s="58">
        <v>0.634</v>
      </c>
      <c r="P33" s="29">
        <f t="shared" si="5"/>
        <v>0.00634</v>
      </c>
      <c r="Q33" s="29">
        <f t="shared" si="8"/>
        <v>0.317</v>
      </c>
      <c r="R33" s="29">
        <f t="shared" si="6"/>
        <v>0.00317</v>
      </c>
    </row>
    <row r="34" spans="1:18" ht="12.75">
      <c r="A34" s="25"/>
      <c r="B34" s="25" t="s">
        <v>97</v>
      </c>
      <c r="C34" s="27">
        <v>0</v>
      </c>
      <c r="E34" s="58">
        <v>10.1</v>
      </c>
      <c r="F34" s="29">
        <f t="shared" si="0"/>
        <v>0</v>
      </c>
      <c r="G34" s="29">
        <f>IF(E34=0,"",IF(D34="nd",E34/2,E34))</f>
        <v>10.1</v>
      </c>
      <c r="H34" s="29">
        <f t="shared" si="2"/>
        <v>0</v>
      </c>
      <c r="I34" s="58"/>
      <c r="J34" s="58">
        <v>1.96</v>
      </c>
      <c r="K34" s="29">
        <f t="shared" si="3"/>
        <v>0</v>
      </c>
      <c r="L34" s="29">
        <f>IF(J34=0,"",IF(I34="nd",J34/2,J34))</f>
        <v>1.96</v>
      </c>
      <c r="M34" s="29">
        <f t="shared" si="4"/>
        <v>0</v>
      </c>
      <c r="N34" s="58"/>
      <c r="O34" s="58">
        <v>3.76</v>
      </c>
      <c r="P34" s="29">
        <f t="shared" si="5"/>
        <v>0</v>
      </c>
      <c r="Q34" s="29">
        <f>IF(O34=0,"",IF(N34="nd",O34/2,O34))</f>
        <v>3.76</v>
      </c>
      <c r="R34" s="29">
        <f t="shared" si="6"/>
        <v>0</v>
      </c>
    </row>
    <row r="35" spans="1:18" ht="12.75">
      <c r="A35" s="25"/>
      <c r="B35" s="25" t="s">
        <v>44</v>
      </c>
      <c r="C35" s="27">
        <v>0.001</v>
      </c>
      <c r="E35" s="58">
        <v>7.5</v>
      </c>
      <c r="F35" s="29">
        <f t="shared" si="0"/>
        <v>0.0075</v>
      </c>
      <c r="G35" s="29">
        <f t="shared" si="1"/>
        <v>7.5</v>
      </c>
      <c r="H35" s="29">
        <f t="shared" si="2"/>
        <v>0.0075</v>
      </c>
      <c r="I35" s="58" t="s">
        <v>100</v>
      </c>
      <c r="J35" s="58">
        <v>5.48</v>
      </c>
      <c r="K35" s="29">
        <f t="shared" si="3"/>
        <v>0.0054800000000000005</v>
      </c>
      <c r="L35" s="29">
        <f t="shared" si="7"/>
        <v>2.74</v>
      </c>
      <c r="M35" s="29">
        <f t="shared" si="4"/>
        <v>0.0027400000000000002</v>
      </c>
      <c r="N35" s="58"/>
      <c r="O35" s="58">
        <v>5.41</v>
      </c>
      <c r="P35" s="29">
        <f t="shared" si="5"/>
        <v>0.00541</v>
      </c>
      <c r="Q35" s="29">
        <f t="shared" si="8"/>
        <v>5.41</v>
      </c>
      <c r="R35" s="29">
        <f t="shared" si="6"/>
        <v>0.00541</v>
      </c>
    </row>
    <row r="36" spans="1:18" ht="12.75">
      <c r="A36" s="25"/>
      <c r="B36" s="25"/>
      <c r="C36" s="25"/>
      <c r="D36" s="25"/>
      <c r="E36" s="30"/>
      <c r="F36" s="34"/>
      <c r="G36" s="30"/>
      <c r="H36" s="34"/>
      <c r="I36" s="51"/>
      <c r="J36" s="13"/>
      <c r="K36" s="28"/>
      <c r="L36" s="28"/>
      <c r="M36" s="28"/>
      <c r="N36" s="30"/>
      <c r="O36" s="13"/>
      <c r="P36" s="33"/>
      <c r="Q36" s="30"/>
      <c r="R36" s="33"/>
    </row>
    <row r="37" spans="1:18" ht="12.75">
      <c r="A37" s="25"/>
      <c r="B37" s="25" t="s">
        <v>45</v>
      </c>
      <c r="C37" s="25"/>
      <c r="D37" s="25"/>
      <c r="E37" s="30"/>
      <c r="F37">
        <v>175.34</v>
      </c>
      <c r="G37">
        <v>175.34</v>
      </c>
      <c r="H37">
        <v>175.34</v>
      </c>
      <c r="I37"/>
      <c r="K37">
        <v>172.99</v>
      </c>
      <c r="L37">
        <v>172.99</v>
      </c>
      <c r="M37">
        <v>172.99</v>
      </c>
      <c r="P37">
        <v>171.642</v>
      </c>
      <c r="Q37">
        <v>171.642</v>
      </c>
      <c r="R37">
        <v>171.642</v>
      </c>
    </row>
    <row r="38" spans="1:18" ht="12.75">
      <c r="A38" s="25"/>
      <c r="B38" s="25" t="s">
        <v>58</v>
      </c>
      <c r="C38" s="25"/>
      <c r="D38" s="25"/>
      <c r="E38" s="30"/>
      <c r="F38">
        <v>14.9</v>
      </c>
      <c r="G38">
        <v>14.9</v>
      </c>
      <c r="H38">
        <v>14.9</v>
      </c>
      <c r="I38"/>
      <c r="K38">
        <v>15.1</v>
      </c>
      <c r="L38">
        <v>15.1</v>
      </c>
      <c r="M38">
        <v>15.1</v>
      </c>
      <c r="P38">
        <v>15.2</v>
      </c>
      <c r="Q38">
        <v>15.2</v>
      </c>
      <c r="R38">
        <v>15.2</v>
      </c>
    </row>
    <row r="39" spans="1:18" ht="12.75">
      <c r="A39" s="25"/>
      <c r="B39" s="25"/>
      <c r="C39" s="25"/>
      <c r="D39" s="25"/>
      <c r="E39" s="30"/>
      <c r="F39" s="13"/>
      <c r="G39" s="30"/>
      <c r="H39" s="13"/>
      <c r="I39" s="45"/>
      <c r="J39" s="30"/>
      <c r="K39" s="31"/>
      <c r="L39" s="28"/>
      <c r="M39" s="31"/>
      <c r="N39" s="30"/>
      <c r="O39" s="30"/>
      <c r="P39" s="30"/>
      <c r="Q39" s="30"/>
      <c r="R39" s="30"/>
    </row>
    <row r="40" spans="1:18" ht="12.75">
      <c r="A40" s="25"/>
      <c r="B40" s="25" t="s">
        <v>98</v>
      </c>
      <c r="C40" s="34"/>
      <c r="D40" s="34"/>
      <c r="E40" s="28"/>
      <c r="F40" s="29">
        <f>SUM(F11:F35)/1000</f>
        <v>0.0047764</v>
      </c>
      <c r="G40" s="28">
        <f>SUM(G35,G34,G31,G26,G23,G21,G20,G18,G14,G12)/1000</f>
        <v>0.16632</v>
      </c>
      <c r="H40" s="29">
        <f>SUM(H11:H35)/1000</f>
        <v>0.0037683499999999997</v>
      </c>
      <c r="I40" s="36"/>
      <c r="J40" s="28"/>
      <c r="K40" s="29">
        <f>SUM(K11:K35)/1000</f>
        <v>0.0026418400000000003</v>
      </c>
      <c r="L40" s="28">
        <f>SUM(L35,L34,L31,L26,L23,L21,L20,L18,L14,L12)/1000</f>
        <v>0.0285</v>
      </c>
      <c r="M40" s="29">
        <f>SUM(M11:M35)/1000</f>
        <v>0.0014527849999999998</v>
      </c>
      <c r="N40" s="34"/>
      <c r="O40" s="30"/>
      <c r="P40" s="30">
        <f>SUM(P11:P35)/1000</f>
        <v>0.00469135</v>
      </c>
      <c r="Q40" s="28">
        <f>SUM(Q35,Q34,Q31,Q26,Q23,Q21,Q20,Q18,Q14,Q12)/1000</f>
        <v>0.07214</v>
      </c>
      <c r="R40" s="30">
        <f>SUM(R11:R35)/1000</f>
        <v>0.003460229999999999</v>
      </c>
    </row>
    <row r="41" spans="1:18" ht="12.75">
      <c r="A41" s="25"/>
      <c r="B41" s="25" t="s">
        <v>46</v>
      </c>
      <c r="C41" s="34"/>
      <c r="D41" s="28">
        <f>(F41-H41)*2/F41*100</f>
        <v>42.20961393518133</v>
      </c>
      <c r="E41" s="30"/>
      <c r="F41" s="34">
        <f>(F40/F37/0.0283*(21-7)/(21-F38))</f>
        <v>0.002209181779125286</v>
      </c>
      <c r="G41" s="34">
        <f>(G40/G37/0.0283*(21-7)/(21-G38))</f>
        <v>0.07692636996568912</v>
      </c>
      <c r="H41" s="34">
        <f>(H40/H37/0.0283*(21-7)/(21-H38))</f>
        <v>0.0017429382290777094</v>
      </c>
      <c r="I41" s="28">
        <f>(K41-M41)*2/K41*100</f>
        <v>90.01718499227813</v>
      </c>
      <c r="J41" s="34"/>
      <c r="K41" s="34">
        <f>K40/K37/0.0283*(21-7)/(21-K38)</f>
        <v>0.0012804867867228854</v>
      </c>
      <c r="L41" s="34">
        <f>(L40/L37/0.0283*(21-7)/(21-L38))</f>
        <v>0.013813809095782573</v>
      </c>
      <c r="M41" s="34">
        <f>M40/M37/0.0283*(21-7)/(21-M38)</f>
        <v>0.0007041577069198765</v>
      </c>
      <c r="N41" s="28">
        <f>(P41-R41)*2/P41*100</f>
        <v>52.48467925010928</v>
      </c>
      <c r="O41" s="34"/>
      <c r="P41" s="34">
        <f>P40/P37/0.0283*(21-7)/(21-P38)</f>
        <v>0.0023312447713737293</v>
      </c>
      <c r="Q41" s="34">
        <f>(Q40/Q37/0.0283*(21-7)/(21-Q38))</f>
        <v>0.03584810295691024</v>
      </c>
      <c r="R41" s="34">
        <f>R40/R37/0.0283*(21-7)/(21-R38)</f>
        <v>0.0017194716009785067</v>
      </c>
    </row>
    <row r="42" spans="1:18" ht="12.75">
      <c r="A42" s="25"/>
      <c r="B42" s="25"/>
      <c r="C42" s="25"/>
      <c r="D42" s="25"/>
      <c r="E42" s="29"/>
      <c r="F42" s="34"/>
      <c r="G42" s="29"/>
      <c r="H42" s="34"/>
      <c r="I42" s="52"/>
      <c r="J42" s="29"/>
      <c r="K42" s="29"/>
      <c r="L42" s="29"/>
      <c r="M42" s="29"/>
      <c r="N42" s="29"/>
      <c r="O42" s="29"/>
      <c r="P42" s="33"/>
      <c r="Q42" s="29"/>
      <c r="R42" s="33"/>
    </row>
    <row r="43" spans="1:18" ht="12.75">
      <c r="A43" s="30"/>
      <c r="B43" s="25" t="s">
        <v>59</v>
      </c>
      <c r="C43" s="34">
        <f>AVERAGE(H41,M41,R41)</f>
        <v>0.0013888558456586974</v>
      </c>
      <c r="D43" s="30"/>
      <c r="E43" s="30"/>
      <c r="F43" s="34"/>
      <c r="G43" s="30"/>
      <c r="H43" s="34"/>
      <c r="I43" s="51"/>
      <c r="J43" s="30"/>
      <c r="K43" s="30"/>
      <c r="L43" s="30"/>
      <c r="M43" s="30"/>
      <c r="N43" s="30"/>
      <c r="O43" s="30"/>
      <c r="P43" s="33"/>
      <c r="Q43" s="30"/>
      <c r="R43" s="33"/>
    </row>
    <row r="44" spans="1:18" ht="12.75">
      <c r="A44" s="25"/>
      <c r="B44" s="25" t="s">
        <v>60</v>
      </c>
      <c r="C44" s="34">
        <f>AVERAGE(G41,L41,Q41)</f>
        <v>0.04219609400612731</v>
      </c>
      <c r="D44" s="25"/>
      <c r="E44" s="33"/>
      <c r="F44" s="34"/>
      <c r="G44" s="33"/>
      <c r="H44" s="34"/>
      <c r="I44" s="37"/>
      <c r="J44" s="33"/>
      <c r="K44" s="33"/>
      <c r="L44" s="33"/>
      <c r="M44" s="33"/>
      <c r="N44" s="33"/>
      <c r="O44" s="33"/>
      <c r="P44" s="33"/>
      <c r="Q44" s="33"/>
      <c r="R44" s="33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5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5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2004-02-24T21:52:54Z</cp:lastPrinted>
  <dcterms:created xsi:type="dcterms:W3CDTF">2000-01-10T00:44:42Z</dcterms:created>
  <dcterms:modified xsi:type="dcterms:W3CDTF">2004-02-24T21:53:05Z</dcterms:modified>
  <cp:category/>
  <cp:version/>
  <cp:contentType/>
  <cp:contentStatus/>
</cp:coreProperties>
</file>