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720" windowHeight="5835" activeTab="0"/>
  </bookViews>
  <sheets>
    <sheet name="A" sheetId="1" r:id="rId1"/>
  </sheets>
  <definedNames>
    <definedName name="_xlnm.Print_Area" localSheetId="0">'A'!$B$7:$V$147</definedName>
    <definedName name="Print_Area_MI" localSheetId="0">'A'!$B$1:$W$154</definedName>
    <definedName name="_xlnm.Print_Titles" localSheetId="0">'A'!$1:$6</definedName>
    <definedName name="Print_Titles_MI" localSheetId="0">'A'!$1:$6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<sst xmlns="http://schemas.openxmlformats.org/spreadsheetml/2006/main" count="164" uniqueCount="161">
  <si>
    <t xml:space="preserve"> </t>
  </si>
  <si>
    <t>UZA</t>
  </si>
  <si>
    <t>FY 70-87</t>
  </si>
  <si>
    <t>FY 88</t>
  </si>
  <si>
    <t>FY 89</t>
  </si>
  <si>
    <t>FY 90</t>
  </si>
  <si>
    <t>FY 91</t>
  </si>
  <si>
    <t>FY 92</t>
  </si>
  <si>
    <t>FY 93</t>
  </si>
  <si>
    <t>FY 94</t>
  </si>
  <si>
    <t>FY 95</t>
  </si>
  <si>
    <t>FY 96</t>
  </si>
  <si>
    <t>FY 97</t>
  </si>
  <si>
    <t>TOTAL BY UZA</t>
  </si>
  <si>
    <t xml:space="preserve">  Phase A [MARTA Rapid Rail]</t>
  </si>
  <si>
    <t xml:space="preserve">  Phase B1 [MARTA Rapid Rail]</t>
  </si>
  <si>
    <t xml:space="preserve">  Phase B2/C/D [MARTA Rapid Rail]</t>
  </si>
  <si>
    <t xml:space="preserve">  DeKalb County Study </t>
  </si>
  <si>
    <t xml:space="preserve">  SEC. A</t>
  </si>
  <si>
    <t xml:space="preserve">  SEC. B (NW EXT)</t>
  </si>
  <si>
    <t xml:space="preserve">  CENT.LRT LINE</t>
  </si>
  <si>
    <t>BURLINGTON-CHARLOTTE, VT  [Comm. rail]</t>
  </si>
  <si>
    <t xml:space="preserve">   Northern Indiana</t>
  </si>
  <si>
    <t xml:space="preserve">  South Oak Cliff LRT</t>
  </si>
  <si>
    <t xml:space="preserve">  North Central LRT</t>
  </si>
  <si>
    <t xml:space="preserve">  RAILTRAN</t>
  </si>
  <si>
    <t xml:space="preserve">   Metrorail Extensions</t>
  </si>
  <si>
    <t xml:space="preserve">   Orange County</t>
  </si>
  <si>
    <t xml:space="preserve">   LOSSAN</t>
  </si>
  <si>
    <t>MORGANTOWN, WV- PRT Mod.</t>
  </si>
  <si>
    <t>NE NEW JERSEY</t>
  </si>
  <si>
    <t xml:space="preserve">   Secaucus Transfer</t>
  </si>
  <si>
    <t xml:space="preserve">   Hudson-Bergen LRT</t>
  </si>
  <si>
    <t xml:space="preserve">   Other Projects [Penn Station, etc.]</t>
  </si>
  <si>
    <t>NEW JERSEY [Commuter Rail]</t>
  </si>
  <si>
    <t>PORTLAND, ME-BOSTON, MA</t>
  </si>
  <si>
    <t>PORTLAND, OR</t>
  </si>
  <si>
    <t xml:space="preserve">   Banfield</t>
  </si>
  <si>
    <t xml:space="preserve">   Westside/Hillsboro</t>
  </si>
  <si>
    <t xml:space="preserve">   South/North</t>
  </si>
  <si>
    <t xml:space="preserve">  MetroLink [First Phase]</t>
  </si>
  <si>
    <t xml:space="preserve">  St. Clair County, IL Extension</t>
  </si>
  <si>
    <t>SAN DIEGO, CA</t>
  </si>
  <si>
    <t xml:space="preserve">  SAN JOSE/SANTA CLARA COUNTY</t>
  </si>
  <si>
    <t xml:space="preserve">  VALLEJO</t>
  </si>
  <si>
    <t>OTHERS</t>
  </si>
  <si>
    <t xml:space="preserve">  TOTALS</t>
  </si>
  <si>
    <t>FY 98</t>
  </si>
  <si>
    <t>NORTH CAROLINA [Research Triangle]</t>
  </si>
  <si>
    <t>FY 98 Other includes:  Little Rock, AR  -  $0.2M,  Springfield, MO  -  $0.5M</t>
  </si>
  <si>
    <t>ATLANTA, GA:</t>
  </si>
  <si>
    <t>BALTIMORE, MD:</t>
  </si>
  <si>
    <t>BUFFALO, NY</t>
  </si>
  <si>
    <t>CANTON-AKRON-CLEVELAND, OH  [Comm. rail]</t>
  </si>
  <si>
    <t>CHARLOTTE, NC</t>
  </si>
  <si>
    <t>CHICAGO, IL</t>
  </si>
  <si>
    <t>CINCINNATI, OH</t>
  </si>
  <si>
    <t>CLEVELAND, OH</t>
  </si>
  <si>
    <t>DALLAS, TX:</t>
  </si>
  <si>
    <t>DENVER, CO [I-25 Busway]</t>
  </si>
  <si>
    <t>DENVER, CO [Southwest LRT Extension]</t>
  </si>
  <si>
    <t>DETROIT, MI (RAIL)</t>
  </si>
  <si>
    <t>DETROIT, MI (CATS)</t>
  </si>
  <si>
    <t>HONOLULU, HI [Rapid Transit-cancelled]</t>
  </si>
  <si>
    <t>INDIANAPOLIS, IN [Northeast Corridor MIS]</t>
  </si>
  <si>
    <t>JACKSONVILLE, FL (ASE)</t>
  </si>
  <si>
    <t>KANSAS CITY, MO-KS</t>
  </si>
  <si>
    <t>LOS ANGELES, CA</t>
  </si>
  <si>
    <t>MEMPHIS, TN [Regional Rail Plan]</t>
  </si>
  <si>
    <t>MIAMI, FL (METRORAIL)</t>
  </si>
  <si>
    <t>MIAMI, FL (DPM)</t>
  </si>
  <si>
    <t>MIAMI, FL [DPM Extensions]</t>
  </si>
  <si>
    <t>NEW ORLEANS, LA</t>
  </si>
  <si>
    <t>NEW YORK CITY, NY</t>
  </si>
  <si>
    <t>ORLANDO, FL</t>
  </si>
  <si>
    <t>OKLAHOMA CITY, OK [MAPS]</t>
  </si>
  <si>
    <t>PHILADELPHIA, PA [Cross County Study]</t>
  </si>
  <si>
    <t>PITTSBURGH, PA</t>
  </si>
  <si>
    <t>SACRAMENTO, CA [South LRT Ext.]</t>
  </si>
  <si>
    <t>SAINT LOUIS, MO-IL</t>
  </si>
  <si>
    <t>SALT LAKE CITY, UT</t>
  </si>
  <si>
    <t>SAN FRANCISCO, CA</t>
  </si>
  <si>
    <t>SAN JUAN, PR [Tren Urbano]</t>
  </si>
  <si>
    <t>SEATTLE, WA</t>
  </si>
  <si>
    <t>TAMPA BAY, FL</t>
  </si>
  <si>
    <t>TWIN CITIES [Minneapolis/St.Paul, MN]</t>
  </si>
  <si>
    <t>FY 99</t>
  </si>
  <si>
    <t>LAS VEGAS [RTC FIXED GUIDEWAY]</t>
  </si>
  <si>
    <t>PHOENIX, AZ [LRT]</t>
  </si>
  <si>
    <t>CHARLESTON, SC [MONOBEAM PRJT]</t>
  </si>
  <si>
    <t>DAYTON [LRT STUDY]</t>
  </si>
  <si>
    <t>KNOXVILLE [ELECTRIC TRANSIT]</t>
  </si>
  <si>
    <t>NORFOLK-VA BCH, VA [LRT]</t>
  </si>
  <si>
    <t>DENVER, CO (PITKEN CO.) [RAIL]</t>
  </si>
  <si>
    <t>ALASKA [INTER-ISL FERRY AUTH]</t>
  </si>
  <si>
    <t>BOSTON, MA [NORTH SHORE]</t>
  </si>
  <si>
    <t>BOSTON, MA [SOUTH PIERS]</t>
  </si>
  <si>
    <t>BOSTON, MA [URBAN RING]</t>
  </si>
  <si>
    <t>MINNEAPOLIS, MN [HIAWATHA CORR.]</t>
  </si>
  <si>
    <t>SALT LAKE CITY, UT [COMM. RAIL STDY]</t>
  </si>
  <si>
    <t>BURLINGTON-ESSEX, VT  [Comm. rail]</t>
  </si>
  <si>
    <t xml:space="preserve">TOLEDO, OH </t>
  </si>
  <si>
    <t>LITTLE ROCK, AR [RIVER RAIL PRJT.]</t>
  </si>
  <si>
    <t>BALT, MD-WASH,DC [MARC COMM.RAIL]</t>
  </si>
  <si>
    <t>MILWAUKEE [COMM. RAIL STUDY]</t>
  </si>
  <si>
    <t>WASH, DC [VIRGINIA RAIL]</t>
  </si>
  <si>
    <t>JACKSON, MS [INTERMODAL CORR.]</t>
  </si>
  <si>
    <t>CAPITAL PROGRAM    ---    NEW STARTS OBLIGATIONS</t>
  </si>
  <si>
    <t>FY 00</t>
  </si>
  <si>
    <t>SCRANTON-LACKWNA CO. - LAUREL RAIL</t>
  </si>
  <si>
    <t>HARTFORD</t>
  </si>
  <si>
    <t>STAMFORD FG CONNECTOR</t>
  </si>
  <si>
    <t>DENVER SOUTHEAST</t>
  </si>
  <si>
    <t>NASHVILLE COMMUTER RAIL</t>
  </si>
  <si>
    <t>AUSTIN CAPITAL METRO</t>
  </si>
  <si>
    <t>GALVESTON RAIL TROLLEY</t>
  </si>
  <si>
    <t>FT LAUD/MIAMI/WPLMBCH, FL [TRI-RAIL]</t>
  </si>
  <si>
    <t xml:space="preserve">   Rail extension to Riverside / San Bern</t>
  </si>
  <si>
    <t>WASH, DC [Maryland - METRO]</t>
  </si>
  <si>
    <t>WASH, DC [Maryland - Route 5 Corridor]</t>
  </si>
  <si>
    <t>JEFFERSON CITY-CROSS STATE  (MO)</t>
  </si>
  <si>
    <t>FY 01</t>
  </si>
  <si>
    <t>BIRMINGHAM, AL TRANSIT CORRIDOR</t>
  </si>
  <si>
    <t>COLORADO ROARING FORK VALLEY</t>
  </si>
  <si>
    <t>DANBURY, CT METRO-NORTH / NORWALK</t>
  </si>
  <si>
    <t>WILMINGTON DOWNTOWN CONNECTOR</t>
  </si>
  <si>
    <t>SAVANNAH, GA WATER TAXI</t>
  </si>
  <si>
    <t>HAWAII FERRY PROJECT</t>
  </si>
  <si>
    <t>SIOUX CITY MICRO RAIL TROLLEY</t>
  </si>
  <si>
    <t>BOSTON, MA [NORTH/SOUTH RAIL LINK]</t>
  </si>
  <si>
    <t>HARRISBURG, PA CORR. 1 COMM. RAIL</t>
  </si>
  <si>
    <t>LOWELL, MA-NASHUA, NH COMM RAIL</t>
  </si>
  <si>
    <t>OMAHA TROLLEY SYSTEM</t>
  </si>
  <si>
    <t xml:space="preserve">   Interstate MAX LRT extension</t>
  </si>
  <si>
    <t xml:space="preserve">   Wilsonville  Commuter Rail</t>
  </si>
  <si>
    <t>RIVERSIDE, CA SAN JACINTO BRANCH</t>
  </si>
  <si>
    <t>SPOKANE, WA SOUTH VALLEY LRT</t>
  </si>
  <si>
    <t>ANCHORAGE, AK GIRDWOOD COMM RAIL</t>
  </si>
  <si>
    <t>(Millions of Dollars)</t>
  </si>
  <si>
    <t>FY 02</t>
  </si>
  <si>
    <t>ALBUQUERQUE HIGH CAPACITY TRANSIT</t>
  </si>
  <si>
    <t>BANGOR, ME CORRIDOR STUDY</t>
  </si>
  <si>
    <t>COLUMBUS, OH CENTRAL NORTH CORR.</t>
  </si>
  <si>
    <t>DUBUQUE, IA TRANSIT STUDY</t>
  </si>
  <si>
    <t>GRAND RAPIDS, MI CORRIDOR STUDY</t>
  </si>
  <si>
    <t>HONOLULU BRT</t>
  </si>
  <si>
    <t>HOUSTON, TX [Reg Bus Plan/Adv.Prg]</t>
  </si>
  <si>
    <t>MIAMI, FL S MIAMI-DADE BUSWAY</t>
  </si>
  <si>
    <t>PHILA, PA SCHUYLKILL VALLEY METRO</t>
  </si>
  <si>
    <t>PROV-PAWTCKT, RI-MA COMM. RAIL</t>
  </si>
  <si>
    <t>SANTA FE, NM</t>
  </si>
  <si>
    <t xml:space="preserve">  Cross County Extension</t>
  </si>
  <si>
    <t>STOCKTON, CA COMMUTER RAIL</t>
  </si>
  <si>
    <t>TRENTON, NJ PASSENGER RAIL</t>
  </si>
  <si>
    <t>TABLE 84</t>
  </si>
  <si>
    <t>FY 03</t>
  </si>
  <si>
    <t>FY 1970 - 2003</t>
  </si>
  <si>
    <t xml:space="preserve">  Southeast LRT</t>
  </si>
  <si>
    <t xml:space="preserve">   Eastside LRT</t>
  </si>
  <si>
    <t xml:space="preserve">  BART Extensions </t>
  </si>
  <si>
    <t xml:space="preserve">  LRT Extensions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</si>
</sst>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&quot;$&quot;#,##0.0_);\(&quot;$&quot;#,##0.0\)"/>
    <numFmt numFmtId="167" formatCode="0.0_)"/>
    <numFmt numFmtId="168" formatCode="0.00_)"/>
    <numFmt numFmtId="169" formatCode="#,##0.0"/>
    <numFmt numFmtId="170" formatCode="&quot;$&quot;#,##0.0"/>
  </numFmts>
  <fonts count="4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gray0625">
        <fgColor indexed="37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168" fontId="0" fillId="0" borderId="0" xfId="0" applyAlignment="1">
      <alignment/>
    </xf>
    <xf numFmtId="164" fontId="0" fillId="0" borderId="0" xfId="0" applyNumberFormat="1" applyAlignment="1" applyProtection="1">
      <alignment horizontal="center"/>
      <protection/>
    </xf>
    <xf numFmtId="168" fontId="2" fillId="0" borderId="0" xfId="0" applyFont="1" applyAlignment="1">
      <alignment/>
    </xf>
    <xf numFmtId="168" fontId="3" fillId="0" borderId="0" xfId="0" applyFont="1" applyAlignment="1">
      <alignment/>
    </xf>
    <xf numFmtId="168" fontId="2" fillId="0" borderId="1" xfId="0" applyFont="1" applyBorder="1" applyAlignment="1">
      <alignment/>
    </xf>
    <xf numFmtId="168" fontId="0" fillId="0" borderId="2" xfId="0" applyBorder="1" applyAlignment="1">
      <alignment/>
    </xf>
    <xf numFmtId="165" fontId="0" fillId="0" borderId="0" xfId="0" applyNumberFormat="1" applyAlignment="1" applyProtection="1">
      <alignment/>
      <protection/>
    </xf>
    <xf numFmtId="165" fontId="0" fillId="2" borderId="3" xfId="0" applyNumberFormat="1" applyFill="1" applyBorder="1" applyAlignment="1" applyProtection="1">
      <alignment/>
      <protection/>
    </xf>
    <xf numFmtId="166" fontId="0" fillId="2" borderId="3" xfId="0" applyNumberFormat="1" applyFill="1" applyBorder="1" applyAlignment="1" applyProtection="1">
      <alignment/>
      <protection/>
    </xf>
    <xf numFmtId="165" fontId="0" fillId="2" borderId="4" xfId="0" applyNumberFormat="1" applyFill="1" applyBorder="1" applyAlignment="1" applyProtection="1">
      <alignment/>
      <protection/>
    </xf>
    <xf numFmtId="168" fontId="2" fillId="0" borderId="5" xfId="0" applyFont="1" applyBorder="1" applyAlignment="1">
      <alignment/>
    </xf>
    <xf numFmtId="168" fontId="2" fillId="0" borderId="6" xfId="0" applyFont="1" applyBorder="1" applyAlignment="1">
      <alignment/>
    </xf>
    <xf numFmtId="164" fontId="0" fillId="0" borderId="7" xfId="0" applyNumberFormat="1" applyBorder="1" applyAlignment="1" applyProtection="1">
      <alignment horizontal="center"/>
      <protection/>
    </xf>
    <xf numFmtId="168" fontId="2" fillId="0" borderId="8" xfId="0" applyFont="1" applyBorder="1" applyAlignment="1">
      <alignment/>
    </xf>
    <xf numFmtId="165" fontId="0" fillId="0" borderId="8" xfId="0" applyNumberFormat="1" applyBorder="1" applyAlignment="1" applyProtection="1">
      <alignment/>
      <protection/>
    </xf>
    <xf numFmtId="168" fontId="0" fillId="0" borderId="9" xfId="0" applyBorder="1" applyAlignment="1">
      <alignment/>
    </xf>
    <xf numFmtId="166" fontId="2" fillId="0" borderId="8" xfId="0" applyNumberFormat="1" applyFont="1" applyBorder="1" applyAlignment="1" applyProtection="1">
      <alignment/>
      <protection/>
    </xf>
    <xf numFmtId="165" fontId="0" fillId="0" borderId="9" xfId="0" applyNumberFormat="1" applyBorder="1" applyAlignment="1" applyProtection="1">
      <alignment/>
      <protection/>
    </xf>
    <xf numFmtId="168" fontId="2" fillId="0" borderId="1" xfId="0" applyFont="1" applyBorder="1" applyAlignment="1">
      <alignment horizontal="center"/>
    </xf>
    <xf numFmtId="168" fontId="2" fillId="0" borderId="3" xfId="0" applyFont="1" applyBorder="1" applyAlignment="1">
      <alignment horizontal="center"/>
    </xf>
    <xf numFmtId="168" fontId="0" fillId="0" borderId="0" xfId="0" applyBorder="1" applyAlignment="1">
      <alignment/>
    </xf>
    <xf numFmtId="165" fontId="0" fillId="0" borderId="0" xfId="0" applyNumberFormat="1" applyBorder="1" applyAlignment="1" applyProtection="1">
      <alignment/>
      <protection/>
    </xf>
    <xf numFmtId="169" fontId="0" fillId="0" borderId="3" xfId="0" applyNumberFormat="1" applyBorder="1" applyAlignment="1" applyProtection="1">
      <alignment/>
      <protection/>
    </xf>
    <xf numFmtId="169" fontId="0" fillId="2" borderId="3" xfId="0" applyNumberFormat="1" applyFill="1" applyBorder="1" applyAlignment="1" applyProtection="1">
      <alignment/>
      <protection/>
    </xf>
    <xf numFmtId="169" fontId="0" fillId="0" borderId="4" xfId="0" applyNumberFormat="1" applyBorder="1" applyAlignment="1" applyProtection="1">
      <alignment/>
      <protection/>
    </xf>
    <xf numFmtId="169" fontId="0" fillId="2" borderId="2" xfId="0" applyNumberFormat="1" applyFill="1" applyBorder="1" applyAlignment="1" applyProtection="1">
      <alignment/>
      <protection/>
    </xf>
    <xf numFmtId="169" fontId="0" fillId="0" borderId="2" xfId="0" applyNumberFormat="1" applyBorder="1" applyAlignment="1" applyProtection="1">
      <alignment/>
      <protection/>
    </xf>
    <xf numFmtId="169" fontId="0" fillId="2" borderId="4" xfId="0" applyNumberFormat="1" applyFill="1" applyBorder="1" applyAlignment="1" applyProtection="1">
      <alignment/>
      <protection/>
    </xf>
    <xf numFmtId="169" fontId="0" fillId="0" borderId="3" xfId="0" applyNumberFormat="1" applyFill="1" applyBorder="1" applyAlignment="1" applyProtection="1">
      <alignment/>
      <protection/>
    </xf>
    <xf numFmtId="169" fontId="0" fillId="0" borderId="2" xfId="0" applyNumberFormat="1" applyFill="1" applyBorder="1" applyAlignment="1" applyProtection="1">
      <alignment/>
      <protection/>
    </xf>
    <xf numFmtId="169" fontId="0" fillId="0" borderId="2" xfId="0" applyNumberFormat="1" applyBorder="1" applyAlignment="1">
      <alignment/>
    </xf>
    <xf numFmtId="169" fontId="0" fillId="2" borderId="10" xfId="0" applyNumberForma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70" fontId="0" fillId="0" borderId="3" xfId="0" applyNumberFormat="1" applyBorder="1" applyAlignment="1" applyProtection="1">
      <alignment/>
      <protection/>
    </xf>
    <xf numFmtId="170" fontId="0" fillId="2" borderId="3" xfId="0" applyNumberFormat="1" applyFill="1" applyBorder="1" applyAlignment="1" applyProtection="1">
      <alignment/>
      <protection/>
    </xf>
    <xf numFmtId="170" fontId="0" fillId="0" borderId="4" xfId="0" applyNumberFormat="1" applyBorder="1" applyAlignment="1" applyProtection="1">
      <alignment/>
      <protection/>
    </xf>
    <xf numFmtId="170" fontId="0" fillId="0" borderId="0" xfId="0" applyNumberFormat="1" applyAlignment="1">
      <alignment/>
    </xf>
    <xf numFmtId="168" fontId="3" fillId="0" borderId="0" xfId="0" applyFont="1" applyAlignment="1">
      <alignment horizontal="left"/>
    </xf>
    <xf numFmtId="169" fontId="0" fillId="0" borderId="3" xfId="0" applyNumberFormat="1" applyFill="1" applyBorder="1" applyAlignment="1" applyProtection="1">
      <alignment/>
      <protection/>
    </xf>
    <xf numFmtId="169" fontId="0" fillId="0" borderId="2" xfId="0" applyNumberFormat="1" applyFill="1" applyBorder="1" applyAlignment="1" applyProtection="1">
      <alignment/>
      <protection/>
    </xf>
    <xf numFmtId="168" fontId="2" fillId="0" borderId="4" xfId="0" applyFont="1" applyBorder="1" applyAlignment="1">
      <alignment horizontal="center" wrapText="1"/>
    </xf>
    <xf numFmtId="166" fontId="0" fillId="0" borderId="3" xfId="0" applyNumberFormat="1" applyFill="1" applyBorder="1" applyAlignment="1" applyProtection="1">
      <alignment/>
      <protection/>
    </xf>
    <xf numFmtId="165" fontId="0" fillId="0" borderId="3" xfId="0" applyNumberFormat="1" applyFill="1" applyBorder="1" applyAlignment="1" applyProtection="1">
      <alignment/>
      <protection/>
    </xf>
    <xf numFmtId="169" fontId="0" fillId="0" borderId="4" xfId="0" applyNumberFormat="1" applyFill="1" applyBorder="1" applyAlignment="1" applyProtection="1">
      <alignment/>
      <protection/>
    </xf>
    <xf numFmtId="166" fontId="0" fillId="2" borderId="2" xfId="0" applyNumberFormat="1" applyFill="1" applyBorder="1" applyAlignment="1" applyProtection="1">
      <alignment/>
      <protection/>
    </xf>
    <xf numFmtId="168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64"/>
  <sheetViews>
    <sheetView tabSelected="1" defaultGridColor="0" zoomScale="67" zoomScaleNormal="67" colorId="22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77734375" defaultRowHeight="15"/>
  <cols>
    <col min="1" max="1" width="0.23046875" style="1" customWidth="1"/>
    <col min="2" max="2" width="36.77734375" style="0" customWidth="1"/>
    <col min="3" max="3" width="8.77734375" style="0" bestFit="1" customWidth="1"/>
    <col min="4" max="19" width="9.77734375" style="0" customWidth="1"/>
    <col min="20" max="20" width="0.9921875" style="0" customWidth="1"/>
    <col min="21" max="21" width="13.6640625" style="0" customWidth="1"/>
    <col min="22" max="22" width="1.77734375" style="0" customWidth="1"/>
    <col min="23" max="23" width="7.77734375" style="0" customWidth="1"/>
  </cols>
  <sheetData>
    <row r="1" spans="2:21" ht="15.75">
      <c r="B1" s="45" t="s">
        <v>154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2:21" ht="15.75">
      <c r="B2" s="45" t="s">
        <v>107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2:21" ht="15.75">
      <c r="B3" s="45" t="s">
        <v>156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2:23" ht="6" customHeight="1">
      <c r="B4" s="2"/>
      <c r="F4" s="2" t="s">
        <v>0</v>
      </c>
      <c r="G4" s="2"/>
      <c r="H4" s="2"/>
      <c r="I4" s="2" t="s">
        <v>0</v>
      </c>
      <c r="J4" s="2"/>
      <c r="K4" s="2"/>
      <c r="L4" s="2"/>
      <c r="M4" s="3"/>
      <c r="N4" s="37"/>
      <c r="T4" s="37"/>
      <c r="U4" s="3"/>
      <c r="V4" s="2"/>
      <c r="W4" s="2"/>
    </row>
    <row r="5" spans="2:23" ht="28.5" customHeight="1">
      <c r="B5" s="2" t="s">
        <v>1</v>
      </c>
      <c r="C5" s="18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19" t="s">
        <v>47</v>
      </c>
      <c r="O5" s="19" t="s">
        <v>86</v>
      </c>
      <c r="P5" s="19" t="s">
        <v>108</v>
      </c>
      <c r="Q5" s="19" t="s">
        <v>121</v>
      </c>
      <c r="R5" s="19" t="s">
        <v>139</v>
      </c>
      <c r="S5" s="19" t="s">
        <v>155</v>
      </c>
      <c r="T5" s="19"/>
      <c r="U5" s="40" t="s">
        <v>13</v>
      </c>
      <c r="V5" s="2"/>
      <c r="W5" s="2"/>
    </row>
    <row r="6" spans="2:22" ht="15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0"/>
      <c r="S6" s="20"/>
      <c r="T6" s="37" t="s">
        <v>138</v>
      </c>
      <c r="U6" s="3"/>
      <c r="V6" t="s">
        <v>0</v>
      </c>
    </row>
    <row r="7" spans="2:21" ht="19.5" customHeight="1">
      <c r="B7" s="4" t="s">
        <v>94</v>
      </c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41">
        <v>6.3</v>
      </c>
      <c r="P7" s="8"/>
      <c r="Q7" s="41">
        <v>25</v>
      </c>
      <c r="R7" s="8"/>
      <c r="S7" s="41">
        <v>0.6</v>
      </c>
      <c r="T7" s="41"/>
      <c r="U7" s="35">
        <f>SUM(C7:T7)</f>
        <v>31.900000000000002</v>
      </c>
    </row>
    <row r="8" spans="2:21" ht="19.5" customHeight="1">
      <c r="B8" s="4" t="s">
        <v>140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42">
        <v>2</v>
      </c>
      <c r="Q8" s="8"/>
      <c r="R8" s="38">
        <v>6</v>
      </c>
      <c r="S8" s="38">
        <v>0.5</v>
      </c>
      <c r="T8" s="41"/>
      <c r="U8" s="24">
        <f>SUM(C8:T8)</f>
        <v>8.5</v>
      </c>
    </row>
    <row r="9" spans="2:21" ht="19.5" customHeight="1">
      <c r="B9" s="4" t="s">
        <v>137</v>
      </c>
      <c r="C9" s="7"/>
      <c r="D9" s="7"/>
      <c r="E9" s="7"/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42">
        <v>5.6</v>
      </c>
      <c r="R9" s="38">
        <v>9</v>
      </c>
      <c r="S9" s="38">
        <v>10</v>
      </c>
      <c r="T9" s="41"/>
      <c r="U9" s="24">
        <f>SUM(C9:T9)</f>
        <v>24.6</v>
      </c>
    </row>
    <row r="10" spans="2:23" ht="19.5" customHeight="1">
      <c r="B10" s="4" t="s">
        <v>50</v>
      </c>
      <c r="C10" s="7"/>
      <c r="D10" s="7"/>
      <c r="E10" s="7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23"/>
      <c r="S10" s="23"/>
      <c r="T10" s="8"/>
      <c r="U10" s="9"/>
      <c r="W10" s="20"/>
    </row>
    <row r="11" spans="2:23" ht="19.5" customHeight="1">
      <c r="B11" s="4" t="s">
        <v>14</v>
      </c>
      <c r="C11" s="33">
        <v>808.5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3"/>
      <c r="S11" s="23"/>
      <c r="T11" s="34"/>
      <c r="U11" s="24">
        <f>SUM(C11:T11)</f>
        <v>808.5</v>
      </c>
      <c r="V11" s="36"/>
      <c r="W11" s="20" t="s">
        <v>0</v>
      </c>
    </row>
    <row r="12" spans="2:23" ht="19.5" customHeight="1">
      <c r="B12" s="4" t="s">
        <v>15</v>
      </c>
      <c r="C12" s="22">
        <v>131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>
        <f aca="true" t="shared" si="0" ref="U12:U122">SUM(C12:T12)</f>
        <v>131</v>
      </c>
      <c r="W12" s="20"/>
    </row>
    <row r="13" spans="2:23" ht="19.5" customHeight="1">
      <c r="B13" s="4" t="s">
        <v>16</v>
      </c>
      <c r="C13" s="22">
        <f>131.2+95+65.7+51.1</f>
        <v>343</v>
      </c>
      <c r="D13" s="22">
        <v>145</v>
      </c>
      <c r="E13" s="22">
        <v>69.6</v>
      </c>
      <c r="F13" s="23"/>
      <c r="G13" s="22">
        <v>30.2</v>
      </c>
      <c r="H13" s="22">
        <v>61.98</v>
      </c>
      <c r="I13" s="22">
        <v>18.929</v>
      </c>
      <c r="J13" s="23"/>
      <c r="K13" s="22">
        <f>10.73+0.32</f>
        <v>11.05</v>
      </c>
      <c r="L13" s="22">
        <v>60.27</v>
      </c>
      <c r="M13" s="22">
        <v>0</v>
      </c>
      <c r="N13" s="22">
        <v>108.4</v>
      </c>
      <c r="O13" s="22">
        <v>51.7</v>
      </c>
      <c r="P13" s="22">
        <v>44.3</v>
      </c>
      <c r="Q13" s="22">
        <v>12</v>
      </c>
      <c r="R13" s="22">
        <v>50.2</v>
      </c>
      <c r="S13" s="22">
        <v>15.8</v>
      </c>
      <c r="T13" s="22"/>
      <c r="U13" s="24">
        <f t="shared" si="0"/>
        <v>1022.429</v>
      </c>
      <c r="W13" s="20"/>
    </row>
    <row r="14" spans="2:23" ht="19.5" customHeight="1">
      <c r="B14" s="4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2">
        <v>0.656</v>
      </c>
      <c r="N14" s="22">
        <v>0.99</v>
      </c>
      <c r="O14" s="25"/>
      <c r="P14" s="25"/>
      <c r="Q14" s="25"/>
      <c r="R14" s="25"/>
      <c r="S14" s="25"/>
      <c r="T14" s="25"/>
      <c r="U14" s="24">
        <f t="shared" si="0"/>
        <v>1.646</v>
      </c>
      <c r="W14" s="20"/>
    </row>
    <row r="15" spans="2:23" ht="19.5" customHeight="1">
      <c r="B15" s="4" t="s">
        <v>114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/>
      <c r="N15" s="8"/>
      <c r="O15" s="25"/>
      <c r="P15" s="39">
        <v>3</v>
      </c>
      <c r="Q15" s="8"/>
      <c r="R15" s="38">
        <v>1</v>
      </c>
      <c r="S15" s="23"/>
      <c r="T15" s="34"/>
      <c r="U15" s="24">
        <f t="shared" si="0"/>
        <v>4</v>
      </c>
      <c r="W15" s="20"/>
    </row>
    <row r="16" spans="2:23" ht="19.5" customHeight="1">
      <c r="B16" s="4" t="s">
        <v>51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5"/>
      <c r="O16" s="25"/>
      <c r="P16" s="25"/>
      <c r="Q16" s="25"/>
      <c r="R16" s="25"/>
      <c r="S16" s="25"/>
      <c r="T16" s="25"/>
      <c r="U16" s="27"/>
      <c r="W16" s="20"/>
    </row>
    <row r="17" spans="2:23" ht="19.5" customHeight="1">
      <c r="B17" s="4" t="s">
        <v>18</v>
      </c>
      <c r="C17" s="22">
        <v>627.6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>
        <f aca="true" t="shared" si="1" ref="U17:U23">SUM(C17:T17)</f>
        <v>627.6</v>
      </c>
      <c r="W17" s="20"/>
    </row>
    <row r="18" spans="2:23" ht="19.5" customHeight="1">
      <c r="B18" s="4" t="s">
        <v>19</v>
      </c>
      <c r="C18" s="22">
        <v>8.8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>
        <f t="shared" si="1"/>
        <v>8.8</v>
      </c>
      <c r="W18" s="20"/>
    </row>
    <row r="19" spans="2:23" ht="19.5" customHeight="1">
      <c r="B19" s="4" t="s">
        <v>20</v>
      </c>
      <c r="C19" s="23"/>
      <c r="D19" s="23"/>
      <c r="E19" s="22">
        <v>2.6</v>
      </c>
      <c r="F19" s="23"/>
      <c r="G19" s="23"/>
      <c r="H19" s="23"/>
      <c r="I19" s="23"/>
      <c r="J19" s="22">
        <v>16.87</v>
      </c>
      <c r="K19" s="22">
        <v>27.79</v>
      </c>
      <c r="L19" s="22">
        <v>27.4</v>
      </c>
      <c r="M19" s="22">
        <v>10.26</v>
      </c>
      <c r="N19" s="23"/>
      <c r="O19" s="38">
        <v>1</v>
      </c>
      <c r="P19" s="8"/>
      <c r="Q19" s="38">
        <v>8.1</v>
      </c>
      <c r="R19" s="38">
        <v>12.9</v>
      </c>
      <c r="S19" s="38">
        <v>17.7</v>
      </c>
      <c r="T19" s="38"/>
      <c r="U19" s="24">
        <f t="shared" si="1"/>
        <v>124.62</v>
      </c>
      <c r="W19" s="20"/>
    </row>
    <row r="20" spans="2:23" ht="19.5" customHeight="1">
      <c r="B20" s="4" t="s">
        <v>103</v>
      </c>
      <c r="C20" s="23"/>
      <c r="D20" s="23"/>
      <c r="E20" s="23"/>
      <c r="F20" s="23"/>
      <c r="G20" s="23"/>
      <c r="H20" s="23"/>
      <c r="I20" s="26">
        <v>9.93</v>
      </c>
      <c r="J20" s="26">
        <v>16.55</v>
      </c>
      <c r="K20" s="26">
        <v>20.67</v>
      </c>
      <c r="L20" s="26">
        <v>9.9</v>
      </c>
      <c r="M20" s="26">
        <v>32.96</v>
      </c>
      <c r="N20" s="23"/>
      <c r="O20" s="38">
        <v>47.8</v>
      </c>
      <c r="P20" s="38">
        <v>1.4</v>
      </c>
      <c r="Q20" s="38">
        <v>5</v>
      </c>
      <c r="R20" s="23"/>
      <c r="S20" s="38">
        <v>6.4</v>
      </c>
      <c r="T20" s="38"/>
      <c r="U20" s="24">
        <f t="shared" si="1"/>
        <v>150.61</v>
      </c>
      <c r="W20" s="20"/>
    </row>
    <row r="21" spans="2:23" ht="19.5" customHeight="1">
      <c r="B21" s="4" t="s">
        <v>141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38">
        <v>1</v>
      </c>
      <c r="S21" s="23"/>
      <c r="T21" s="34"/>
      <c r="U21" s="24">
        <f t="shared" si="1"/>
        <v>1</v>
      </c>
      <c r="W21" s="20"/>
    </row>
    <row r="22" spans="2:23" ht="19.5" customHeight="1">
      <c r="B22" s="4" t="s">
        <v>122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38">
        <v>1.8</v>
      </c>
      <c r="R22" s="38">
        <v>1</v>
      </c>
      <c r="S22" s="38">
        <v>1.1</v>
      </c>
      <c r="T22" s="38"/>
      <c r="U22" s="24">
        <f t="shared" si="1"/>
        <v>3.9</v>
      </c>
      <c r="W22" s="20"/>
    </row>
    <row r="23" spans="2:23" ht="19.5" customHeight="1">
      <c r="B23" s="4" t="s">
        <v>95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8">
        <v>1</v>
      </c>
      <c r="P23" s="8"/>
      <c r="Q23" s="8"/>
      <c r="R23" s="23"/>
      <c r="S23" s="23"/>
      <c r="T23" s="8"/>
      <c r="U23" s="24">
        <f t="shared" si="1"/>
        <v>1</v>
      </c>
      <c r="W23" s="20"/>
    </row>
    <row r="24" spans="2:23" ht="19.5" customHeight="1">
      <c r="B24" s="4" t="s">
        <v>96</v>
      </c>
      <c r="C24" s="23"/>
      <c r="D24" s="23"/>
      <c r="E24" s="23"/>
      <c r="F24" s="23"/>
      <c r="G24" s="23"/>
      <c r="H24" s="22">
        <f>10.75+0.25</f>
        <v>11</v>
      </c>
      <c r="I24" s="22">
        <v>37.96</v>
      </c>
      <c r="J24" s="23"/>
      <c r="K24" s="22">
        <v>43.75</v>
      </c>
      <c r="L24" s="22">
        <v>19.95</v>
      </c>
      <c r="M24" s="22">
        <v>29.79</v>
      </c>
      <c r="N24" s="23"/>
      <c r="O24" s="38">
        <v>46.1</v>
      </c>
      <c r="P24" s="38">
        <v>53.6</v>
      </c>
      <c r="Q24" s="38">
        <v>73.6</v>
      </c>
      <c r="R24" s="8"/>
      <c r="S24" s="38">
        <v>14.5</v>
      </c>
      <c r="T24" s="38"/>
      <c r="U24" s="24">
        <f t="shared" si="0"/>
        <v>330.25</v>
      </c>
      <c r="W24" s="20"/>
    </row>
    <row r="25" spans="2:23" ht="19.5" customHeight="1">
      <c r="B25" s="10" t="s">
        <v>97</v>
      </c>
      <c r="C25" s="25"/>
      <c r="D25" s="25"/>
      <c r="E25" s="25"/>
      <c r="F25" s="25"/>
      <c r="G25" s="25"/>
      <c r="H25" s="23"/>
      <c r="I25" s="23"/>
      <c r="J25" s="23"/>
      <c r="K25" s="26">
        <v>1.09</v>
      </c>
      <c r="L25" s="23"/>
      <c r="M25" s="23"/>
      <c r="N25" s="22">
        <v>0.99</v>
      </c>
      <c r="O25" s="22">
        <v>0.7</v>
      </c>
      <c r="P25" s="8"/>
      <c r="Q25" s="8"/>
      <c r="R25" s="38">
        <v>2.5</v>
      </c>
      <c r="S25" s="23"/>
      <c r="T25" s="34"/>
      <c r="U25" s="24">
        <f t="shared" si="0"/>
        <v>5.28</v>
      </c>
      <c r="W25" s="20"/>
    </row>
    <row r="26" spans="2:23" ht="19.5" customHeight="1">
      <c r="B26" s="10" t="s">
        <v>129</v>
      </c>
      <c r="C26" s="25"/>
      <c r="D26" s="25"/>
      <c r="E26" s="25"/>
      <c r="F26" s="25"/>
      <c r="G26" s="25"/>
      <c r="H26" s="23"/>
      <c r="I26" s="23"/>
      <c r="J26" s="23"/>
      <c r="K26" s="23"/>
      <c r="L26" s="23"/>
      <c r="M26" s="23"/>
      <c r="N26" s="23"/>
      <c r="O26" s="23"/>
      <c r="P26" s="23"/>
      <c r="Q26" s="26">
        <v>0.5</v>
      </c>
      <c r="R26" s="26">
        <v>2</v>
      </c>
      <c r="S26" s="23"/>
      <c r="T26" s="34"/>
      <c r="U26" s="24">
        <f t="shared" si="0"/>
        <v>2.5</v>
      </c>
      <c r="W26" s="20"/>
    </row>
    <row r="27" spans="2:23" ht="19.5" customHeight="1">
      <c r="B27" s="10" t="s">
        <v>52</v>
      </c>
      <c r="C27" s="26">
        <f>403.5+2.7+2.3</f>
        <v>408.5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5"/>
      <c r="O27" s="25"/>
      <c r="P27" s="25"/>
      <c r="Q27" s="25"/>
      <c r="R27" s="25"/>
      <c r="S27" s="25"/>
      <c r="T27" s="25"/>
      <c r="U27" s="24">
        <f t="shared" si="0"/>
        <v>408.5</v>
      </c>
      <c r="W27" s="21"/>
    </row>
    <row r="28" spans="2:23" ht="19.5" customHeight="1">
      <c r="B28" s="10" t="s">
        <v>21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8">
        <v>3.72</v>
      </c>
      <c r="N28" s="29">
        <v>1.86</v>
      </c>
      <c r="O28" s="29">
        <v>1</v>
      </c>
      <c r="P28" s="8"/>
      <c r="Q28" s="8"/>
      <c r="R28" s="23"/>
      <c r="S28" s="23"/>
      <c r="T28" s="8"/>
      <c r="U28" s="24">
        <f t="shared" si="0"/>
        <v>6.58</v>
      </c>
      <c r="W28" s="21"/>
    </row>
    <row r="29" spans="2:23" ht="19.5" customHeight="1">
      <c r="B29" s="10" t="s">
        <v>100</v>
      </c>
      <c r="C29" s="23"/>
      <c r="D29" s="23"/>
      <c r="E29" s="23"/>
      <c r="F29" s="23"/>
      <c r="G29" s="23"/>
      <c r="H29" s="25"/>
      <c r="I29" s="23"/>
      <c r="J29" s="23"/>
      <c r="K29" s="25"/>
      <c r="L29" s="23"/>
      <c r="M29" s="23"/>
      <c r="N29" s="23"/>
      <c r="O29" s="29">
        <v>0.1</v>
      </c>
      <c r="P29" s="29">
        <v>2</v>
      </c>
      <c r="Q29" s="8"/>
      <c r="R29" s="38">
        <v>4.9</v>
      </c>
      <c r="S29" s="23"/>
      <c r="T29" s="34"/>
      <c r="U29" s="24">
        <f t="shared" si="0"/>
        <v>7</v>
      </c>
      <c r="W29" s="21"/>
    </row>
    <row r="30" spans="2:23" ht="19.5" customHeight="1">
      <c r="B30" s="10" t="s">
        <v>53</v>
      </c>
      <c r="C30" s="23"/>
      <c r="D30" s="23"/>
      <c r="E30" s="23"/>
      <c r="F30" s="23"/>
      <c r="G30" s="23"/>
      <c r="H30" s="29">
        <v>0.8</v>
      </c>
      <c r="I30" s="23"/>
      <c r="J30" s="23"/>
      <c r="K30" s="26">
        <v>0.99</v>
      </c>
      <c r="L30" s="23"/>
      <c r="M30" s="28">
        <v>7.67</v>
      </c>
      <c r="N30" s="25"/>
      <c r="O30" s="39">
        <v>2</v>
      </c>
      <c r="P30" s="39">
        <v>2.2</v>
      </c>
      <c r="Q30" s="39">
        <v>2.5</v>
      </c>
      <c r="R30" s="23"/>
      <c r="S30" s="39">
        <v>2</v>
      </c>
      <c r="T30" s="39"/>
      <c r="U30" s="24">
        <f t="shared" si="0"/>
        <v>18.16</v>
      </c>
      <c r="W30" s="21"/>
    </row>
    <row r="31" spans="2:23" ht="19.5" customHeight="1">
      <c r="B31" s="10" t="s">
        <v>89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9">
        <v>1.5</v>
      </c>
      <c r="P31" s="8"/>
      <c r="Q31" s="8"/>
      <c r="R31" s="23"/>
      <c r="S31" s="23"/>
      <c r="T31" s="8"/>
      <c r="U31" s="24">
        <f t="shared" si="0"/>
        <v>1.5</v>
      </c>
      <c r="W31" s="21"/>
    </row>
    <row r="32" spans="2:23" ht="19.5" customHeight="1">
      <c r="B32" s="10" t="s">
        <v>54</v>
      </c>
      <c r="C32" s="23"/>
      <c r="D32" s="23"/>
      <c r="E32" s="23"/>
      <c r="F32" s="23"/>
      <c r="G32" s="23"/>
      <c r="H32" s="26">
        <v>0.13</v>
      </c>
      <c r="I32" s="23"/>
      <c r="J32" s="23"/>
      <c r="K32" s="23"/>
      <c r="L32" s="23"/>
      <c r="M32" s="23"/>
      <c r="N32" s="29">
        <v>0.99</v>
      </c>
      <c r="O32" s="25"/>
      <c r="P32" s="39">
        <v>2</v>
      </c>
      <c r="Q32" s="39">
        <v>3.1</v>
      </c>
      <c r="R32" s="39">
        <v>5.2</v>
      </c>
      <c r="S32" s="39">
        <v>5.5</v>
      </c>
      <c r="T32" s="39"/>
      <c r="U32" s="24">
        <f t="shared" si="0"/>
        <v>16.92</v>
      </c>
      <c r="W32" s="21"/>
    </row>
    <row r="33" spans="2:23" ht="19.5" customHeight="1">
      <c r="B33" s="10" t="s">
        <v>55</v>
      </c>
      <c r="C33" s="23"/>
      <c r="D33" s="23"/>
      <c r="E33" s="23"/>
      <c r="F33" s="26">
        <v>1</v>
      </c>
      <c r="G33" s="26">
        <v>0.7</v>
      </c>
      <c r="H33" s="26">
        <v>17.07</v>
      </c>
      <c r="I33" s="23"/>
      <c r="J33" s="26">
        <f>7.94+8.49</f>
        <v>16.43</v>
      </c>
      <c r="K33" s="26">
        <v>91.5</v>
      </c>
      <c r="L33" s="26">
        <v>14.2</v>
      </c>
      <c r="M33" s="23"/>
      <c r="N33" s="22">
        <v>22.3</v>
      </c>
      <c r="O33" s="22">
        <v>6</v>
      </c>
      <c r="P33" s="22">
        <v>3.4</v>
      </c>
      <c r="Q33" s="22">
        <v>27</v>
      </c>
      <c r="R33" s="22">
        <v>146.3</v>
      </c>
      <c r="S33" s="22">
        <v>108.1</v>
      </c>
      <c r="T33" s="22">
        <v>0</v>
      </c>
      <c r="U33" s="24">
        <f t="shared" si="0"/>
        <v>454</v>
      </c>
      <c r="W33" s="21"/>
    </row>
    <row r="34" spans="2:23" ht="19.5" customHeight="1">
      <c r="B34" s="10" t="s">
        <v>22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8">
        <v>0.497</v>
      </c>
      <c r="N34" s="23"/>
      <c r="O34" s="38">
        <v>7</v>
      </c>
      <c r="P34" s="38">
        <v>3.9</v>
      </c>
      <c r="Q34" s="38">
        <v>2</v>
      </c>
      <c r="R34" s="38">
        <v>2.5</v>
      </c>
      <c r="S34" s="38">
        <v>2.5</v>
      </c>
      <c r="T34" s="38"/>
      <c r="U34" s="24">
        <f t="shared" si="0"/>
        <v>18.397</v>
      </c>
      <c r="W34" s="21"/>
    </row>
    <row r="35" spans="2:23" ht="19.5" customHeight="1">
      <c r="B35" s="10" t="s">
        <v>56</v>
      </c>
      <c r="C35" s="23"/>
      <c r="D35" s="23"/>
      <c r="E35" s="23"/>
      <c r="F35" s="23"/>
      <c r="G35" s="23"/>
      <c r="H35" s="23"/>
      <c r="I35" s="23"/>
      <c r="J35" s="26">
        <v>1.34</v>
      </c>
      <c r="K35" s="26">
        <v>1.19</v>
      </c>
      <c r="L35" s="26">
        <v>1</v>
      </c>
      <c r="M35" s="26">
        <v>2.98</v>
      </c>
      <c r="N35" s="25"/>
      <c r="O35" s="39">
        <v>0.5</v>
      </c>
      <c r="P35" s="39">
        <v>2.8</v>
      </c>
      <c r="Q35" s="8"/>
      <c r="R35" s="23"/>
      <c r="S35" s="23"/>
      <c r="T35" s="8"/>
      <c r="U35" s="24">
        <f t="shared" si="0"/>
        <v>9.809999999999999</v>
      </c>
      <c r="W35" s="21"/>
    </row>
    <row r="36" spans="2:23" ht="19.5" customHeight="1">
      <c r="B36" s="10" t="s">
        <v>57</v>
      </c>
      <c r="C36" s="23"/>
      <c r="D36" s="23"/>
      <c r="E36" s="23"/>
      <c r="F36" s="23"/>
      <c r="G36" s="23"/>
      <c r="H36" s="23"/>
      <c r="I36" s="26">
        <v>1.5</v>
      </c>
      <c r="J36" s="26">
        <v>1</v>
      </c>
      <c r="K36" s="23"/>
      <c r="L36" s="26">
        <v>4</v>
      </c>
      <c r="M36" s="23"/>
      <c r="N36" s="26">
        <v>1.79</v>
      </c>
      <c r="O36" s="26">
        <v>0.5</v>
      </c>
      <c r="P36" s="26">
        <v>2.7</v>
      </c>
      <c r="Q36" s="26">
        <v>1</v>
      </c>
      <c r="R36" s="26">
        <v>8.9</v>
      </c>
      <c r="S36" s="26">
        <v>9.5</v>
      </c>
      <c r="T36" s="26"/>
      <c r="U36" s="24">
        <f t="shared" si="0"/>
        <v>30.89</v>
      </c>
      <c r="W36" s="21"/>
    </row>
    <row r="37" spans="2:23" ht="19.5" customHeight="1">
      <c r="B37" s="10" t="s">
        <v>123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5"/>
      <c r="O37" s="25"/>
      <c r="P37" s="25"/>
      <c r="Q37" s="26">
        <v>0.8</v>
      </c>
      <c r="R37" s="26"/>
      <c r="S37" s="23"/>
      <c r="T37" s="34"/>
      <c r="U37" s="24">
        <f t="shared" si="0"/>
        <v>0.8</v>
      </c>
      <c r="W37" s="21"/>
    </row>
    <row r="38" spans="2:23" ht="19.5" customHeight="1">
      <c r="B38" s="10" t="s">
        <v>142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5"/>
      <c r="O38" s="25"/>
      <c r="P38" s="25"/>
      <c r="Q38" s="25"/>
      <c r="R38" s="26">
        <v>0.5</v>
      </c>
      <c r="S38" s="23"/>
      <c r="T38" s="34"/>
      <c r="U38" s="24">
        <f t="shared" si="0"/>
        <v>0.5</v>
      </c>
      <c r="W38" s="21"/>
    </row>
    <row r="39" spans="2:23" ht="19.5" customHeight="1">
      <c r="B39" s="10" t="s">
        <v>58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5"/>
      <c r="O39" s="25"/>
      <c r="P39" s="25"/>
      <c r="Q39" s="25"/>
      <c r="R39" s="25"/>
      <c r="S39" s="25"/>
      <c r="T39" s="25"/>
      <c r="U39" s="27"/>
      <c r="W39" s="21"/>
    </row>
    <row r="40" spans="2:23" ht="19.5" customHeight="1">
      <c r="B40" s="10" t="s">
        <v>23</v>
      </c>
      <c r="C40" s="23"/>
      <c r="D40" s="23"/>
      <c r="E40" s="23"/>
      <c r="F40" s="23"/>
      <c r="G40" s="23"/>
      <c r="H40" s="23"/>
      <c r="I40" s="26">
        <v>82.56</v>
      </c>
      <c r="J40" s="23"/>
      <c r="K40" s="26">
        <v>60.5</v>
      </c>
      <c r="L40" s="26">
        <v>16.94</v>
      </c>
      <c r="M40" s="23"/>
      <c r="N40" s="25"/>
      <c r="O40" s="25"/>
      <c r="P40" s="25"/>
      <c r="Q40" s="25"/>
      <c r="R40" s="25"/>
      <c r="S40" s="25"/>
      <c r="T40" s="25"/>
      <c r="U40" s="24">
        <f t="shared" si="0"/>
        <v>160</v>
      </c>
      <c r="W40" s="21"/>
    </row>
    <row r="41" spans="2:23" ht="19.5" customHeight="1">
      <c r="B41" s="10" t="s">
        <v>24</v>
      </c>
      <c r="C41" s="23"/>
      <c r="D41" s="23"/>
      <c r="E41" s="23"/>
      <c r="F41" s="23"/>
      <c r="G41" s="23"/>
      <c r="H41" s="23"/>
      <c r="I41" s="23"/>
      <c r="J41" s="23"/>
      <c r="K41" s="26">
        <v>1.2</v>
      </c>
      <c r="L41" s="26">
        <v>1.5</v>
      </c>
      <c r="M41" s="26">
        <v>13.66</v>
      </c>
      <c r="N41" s="25"/>
      <c r="O41" s="39">
        <v>26.9</v>
      </c>
      <c r="P41" s="39">
        <v>49</v>
      </c>
      <c r="Q41" s="39">
        <v>69.3</v>
      </c>
      <c r="R41" s="39">
        <v>69.3</v>
      </c>
      <c r="S41" s="39">
        <v>59</v>
      </c>
      <c r="T41" s="39"/>
      <c r="U41" s="24">
        <f t="shared" si="0"/>
        <v>289.86</v>
      </c>
      <c r="W41" s="21"/>
    </row>
    <row r="42" spans="2:23" ht="19.5" customHeight="1">
      <c r="B42" s="10" t="s">
        <v>25</v>
      </c>
      <c r="C42" s="23"/>
      <c r="D42" s="23"/>
      <c r="E42" s="23"/>
      <c r="F42" s="23"/>
      <c r="G42" s="23"/>
      <c r="H42" s="23"/>
      <c r="I42" s="23"/>
      <c r="J42" s="29">
        <v>2.48</v>
      </c>
      <c r="K42" s="23"/>
      <c r="L42" s="26">
        <v>8.91</v>
      </c>
      <c r="M42" s="26">
        <v>0</v>
      </c>
      <c r="N42" s="25"/>
      <c r="O42" s="39">
        <v>15.1</v>
      </c>
      <c r="P42" s="39">
        <v>19.9</v>
      </c>
      <c r="Q42" s="8"/>
      <c r="R42" s="38">
        <v>2</v>
      </c>
      <c r="S42" s="23"/>
      <c r="T42" s="34"/>
      <c r="U42" s="24">
        <f>SUM(C42:T42)</f>
        <v>48.39</v>
      </c>
      <c r="W42" s="21"/>
    </row>
    <row r="43" spans="2:23" ht="19.5" customHeight="1">
      <c r="B43" s="10" t="s">
        <v>157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38">
        <v>1</v>
      </c>
      <c r="T43" s="41"/>
      <c r="U43" s="24">
        <f t="shared" si="0"/>
        <v>1</v>
      </c>
      <c r="W43" s="21"/>
    </row>
    <row r="44" spans="2:23" ht="19.5" customHeight="1">
      <c r="B44" s="10" t="s">
        <v>124</v>
      </c>
      <c r="C44" s="23"/>
      <c r="D44" s="23"/>
      <c r="E44" s="23"/>
      <c r="F44" s="25"/>
      <c r="G44" s="25"/>
      <c r="H44" s="23"/>
      <c r="I44" s="23"/>
      <c r="J44" s="23"/>
      <c r="K44" s="23"/>
      <c r="L44" s="23"/>
      <c r="M44" s="23"/>
      <c r="N44" s="25"/>
      <c r="O44" s="23"/>
      <c r="P44" s="25"/>
      <c r="Q44" s="39">
        <v>2</v>
      </c>
      <c r="R44" s="8"/>
      <c r="S44" s="23"/>
      <c r="T44" s="34"/>
      <c r="U44" s="24">
        <f t="shared" si="0"/>
        <v>2</v>
      </c>
      <c r="W44" s="21"/>
    </row>
    <row r="45" spans="2:23" ht="19.5" customHeight="1">
      <c r="B45" s="10" t="s">
        <v>90</v>
      </c>
      <c r="C45" s="23"/>
      <c r="D45" s="23"/>
      <c r="E45" s="23"/>
      <c r="F45" s="25"/>
      <c r="G45" s="25"/>
      <c r="H45" s="23"/>
      <c r="I45" s="23"/>
      <c r="J45" s="23"/>
      <c r="K45" s="23"/>
      <c r="L45" s="23"/>
      <c r="M45" s="23"/>
      <c r="N45" s="25"/>
      <c r="O45" s="39">
        <v>1</v>
      </c>
      <c r="P45" s="8"/>
      <c r="Q45" s="8"/>
      <c r="R45" s="38">
        <v>1</v>
      </c>
      <c r="S45" s="23"/>
      <c r="T45" s="34"/>
      <c r="U45" s="24">
        <f t="shared" si="0"/>
        <v>2</v>
      </c>
      <c r="W45" s="21"/>
    </row>
    <row r="46" spans="2:23" ht="19.5" customHeight="1">
      <c r="B46" s="10" t="s">
        <v>59</v>
      </c>
      <c r="C46" s="23"/>
      <c r="D46" s="23"/>
      <c r="E46" s="23"/>
      <c r="F46" s="26">
        <v>36.5</v>
      </c>
      <c r="G46" s="26">
        <v>33.4</v>
      </c>
      <c r="H46" s="23"/>
      <c r="I46" s="23"/>
      <c r="J46" s="23"/>
      <c r="K46" s="23"/>
      <c r="L46" s="23"/>
      <c r="M46" s="23"/>
      <c r="N46" s="25"/>
      <c r="O46" s="25"/>
      <c r="P46" s="25"/>
      <c r="Q46" s="25"/>
      <c r="R46" s="25"/>
      <c r="S46" s="25"/>
      <c r="T46" s="25"/>
      <c r="U46" s="24">
        <f t="shared" si="0"/>
        <v>69.9</v>
      </c>
      <c r="W46" s="21"/>
    </row>
    <row r="47" spans="2:23" ht="19.5" customHeight="1">
      <c r="B47" s="4" t="s">
        <v>60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2">
        <v>2.83</v>
      </c>
      <c r="N47" s="22">
        <v>22.93</v>
      </c>
      <c r="O47" s="22">
        <v>39.7</v>
      </c>
      <c r="P47" s="22">
        <v>34.3</v>
      </c>
      <c r="Q47" s="22">
        <v>20</v>
      </c>
      <c r="R47" s="22">
        <v>0.2</v>
      </c>
      <c r="S47" s="23"/>
      <c r="T47" s="34"/>
      <c r="U47" s="24">
        <f t="shared" si="0"/>
        <v>119.96000000000001</v>
      </c>
      <c r="W47" s="21"/>
    </row>
    <row r="48" spans="2:23" ht="19.5" customHeight="1">
      <c r="B48" s="10" t="s">
        <v>112</v>
      </c>
      <c r="C48" s="25"/>
      <c r="D48" s="23"/>
      <c r="E48" s="23"/>
      <c r="F48" s="23"/>
      <c r="G48" s="23"/>
      <c r="H48" s="23"/>
      <c r="I48" s="23"/>
      <c r="J48" s="23"/>
      <c r="K48" s="23"/>
      <c r="L48" s="25"/>
      <c r="M48" s="8"/>
      <c r="N48" s="8"/>
      <c r="O48" s="8"/>
      <c r="P48" s="26">
        <v>3.4</v>
      </c>
      <c r="Q48" s="26">
        <v>3</v>
      </c>
      <c r="R48" s="26">
        <v>54.5</v>
      </c>
      <c r="S48" s="26">
        <v>68.9</v>
      </c>
      <c r="T48" s="26"/>
      <c r="U48" s="24">
        <f t="shared" si="0"/>
        <v>129.8</v>
      </c>
      <c r="W48" s="21"/>
    </row>
    <row r="49" spans="2:23" ht="19.5" customHeight="1">
      <c r="B49" s="10" t="s">
        <v>93</v>
      </c>
      <c r="C49" s="25"/>
      <c r="D49" s="23"/>
      <c r="E49" s="23"/>
      <c r="F49" s="23"/>
      <c r="G49" s="23"/>
      <c r="H49" s="23"/>
      <c r="I49" s="23"/>
      <c r="J49" s="23"/>
      <c r="K49" s="23"/>
      <c r="L49" s="25"/>
      <c r="M49" s="25"/>
      <c r="N49" s="25"/>
      <c r="O49" s="26">
        <v>1.2</v>
      </c>
      <c r="P49" s="8"/>
      <c r="Q49" s="8"/>
      <c r="R49" s="23"/>
      <c r="S49" s="23"/>
      <c r="T49" s="8"/>
      <c r="U49" s="24">
        <f t="shared" si="0"/>
        <v>1.2</v>
      </c>
      <c r="W49" s="21"/>
    </row>
    <row r="50" spans="2:23" ht="19.5" customHeight="1">
      <c r="B50" s="10" t="s">
        <v>61</v>
      </c>
      <c r="C50" s="26">
        <v>6.7</v>
      </c>
      <c r="D50" s="23"/>
      <c r="E50" s="23"/>
      <c r="F50" s="23"/>
      <c r="G50" s="23"/>
      <c r="H50" s="23"/>
      <c r="I50" s="23"/>
      <c r="J50" s="23"/>
      <c r="K50" s="23"/>
      <c r="L50" s="26">
        <v>0.2</v>
      </c>
      <c r="M50" s="23"/>
      <c r="N50" s="25"/>
      <c r="O50" s="25"/>
      <c r="P50" s="39">
        <v>0.2</v>
      </c>
      <c r="Q50" s="8"/>
      <c r="R50" s="38">
        <v>0.5</v>
      </c>
      <c r="S50" s="23"/>
      <c r="T50" s="34"/>
      <c r="U50" s="24">
        <f t="shared" si="0"/>
        <v>7.6000000000000005</v>
      </c>
      <c r="W50" s="21"/>
    </row>
    <row r="51" spans="2:23" ht="19.5" customHeight="1">
      <c r="B51" s="10" t="s">
        <v>62</v>
      </c>
      <c r="C51" s="26">
        <f>104.7+5.4</f>
        <v>110.10000000000001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5"/>
      <c r="O51" s="25"/>
      <c r="P51" s="25"/>
      <c r="Q51" s="25"/>
      <c r="R51" s="25"/>
      <c r="S51" s="25"/>
      <c r="T51" s="25"/>
      <c r="U51" s="24">
        <f t="shared" si="0"/>
        <v>110.10000000000001</v>
      </c>
      <c r="W51" s="21"/>
    </row>
    <row r="52" spans="2:23" ht="19.5" customHeight="1">
      <c r="B52" s="10" t="s">
        <v>143</v>
      </c>
      <c r="C52" s="23"/>
      <c r="D52" s="23"/>
      <c r="E52" s="23"/>
      <c r="F52" s="23"/>
      <c r="G52" s="23"/>
      <c r="H52" s="23"/>
      <c r="I52" s="25"/>
      <c r="J52" s="25"/>
      <c r="K52" s="25"/>
      <c r="L52" s="25"/>
      <c r="M52" s="25"/>
      <c r="N52" s="25"/>
      <c r="O52" s="25"/>
      <c r="P52" s="25"/>
      <c r="Q52" s="25"/>
      <c r="R52" s="39">
        <v>0.2</v>
      </c>
      <c r="S52" s="23"/>
      <c r="T52" s="34"/>
      <c r="U52" s="24">
        <f t="shared" si="0"/>
        <v>0.2</v>
      </c>
      <c r="W52" s="21"/>
    </row>
    <row r="53" spans="2:23" ht="19.5" customHeight="1">
      <c r="B53" s="10" t="s">
        <v>116</v>
      </c>
      <c r="C53" s="23"/>
      <c r="D53" s="23"/>
      <c r="E53" s="23"/>
      <c r="F53" s="23"/>
      <c r="G53" s="23"/>
      <c r="H53" s="23"/>
      <c r="I53" s="26">
        <v>4.6</v>
      </c>
      <c r="J53" s="26">
        <v>9.93</v>
      </c>
      <c r="K53" s="26">
        <v>9.93</v>
      </c>
      <c r="L53" s="26">
        <v>9.9</v>
      </c>
      <c r="M53" s="26">
        <v>8.94</v>
      </c>
      <c r="N53" s="26">
        <v>7.97</v>
      </c>
      <c r="O53" s="25"/>
      <c r="P53" s="39">
        <v>4.5</v>
      </c>
      <c r="Q53" s="39">
        <v>24.7</v>
      </c>
      <c r="R53" s="39">
        <v>26.7</v>
      </c>
      <c r="S53" s="23"/>
      <c r="T53" s="34"/>
      <c r="U53" s="24">
        <f t="shared" si="0"/>
        <v>107.17</v>
      </c>
      <c r="W53" s="21"/>
    </row>
    <row r="54" spans="2:23" ht="19.5" customHeight="1">
      <c r="B54" s="10" t="s">
        <v>115</v>
      </c>
      <c r="C54" s="23"/>
      <c r="D54" s="23"/>
      <c r="E54" s="23"/>
      <c r="F54" s="23"/>
      <c r="G54" s="25"/>
      <c r="H54" s="25"/>
      <c r="I54" s="25"/>
      <c r="J54" s="23"/>
      <c r="K54" s="23"/>
      <c r="L54" s="23"/>
      <c r="M54" s="23"/>
      <c r="N54" s="25"/>
      <c r="O54" s="25"/>
      <c r="P54" s="39">
        <v>0.5</v>
      </c>
      <c r="Q54" s="39">
        <v>3.9</v>
      </c>
      <c r="R54" s="25"/>
      <c r="S54" s="23"/>
      <c r="T54" s="34"/>
      <c r="U54" s="24">
        <f t="shared" si="0"/>
        <v>4.4</v>
      </c>
      <c r="W54" s="21"/>
    </row>
    <row r="55" spans="2:23" ht="19.5" customHeight="1">
      <c r="B55" s="10" t="s">
        <v>144</v>
      </c>
      <c r="C55" s="23"/>
      <c r="D55" s="23"/>
      <c r="E55" s="23"/>
      <c r="F55" s="23"/>
      <c r="G55" s="25"/>
      <c r="H55" s="25"/>
      <c r="I55" s="25"/>
      <c r="J55" s="23"/>
      <c r="K55" s="23"/>
      <c r="L55" s="23"/>
      <c r="M55" s="23"/>
      <c r="N55" s="25"/>
      <c r="O55" s="25"/>
      <c r="P55" s="25"/>
      <c r="Q55" s="25"/>
      <c r="R55" s="39">
        <v>0.7</v>
      </c>
      <c r="S55" s="23"/>
      <c r="T55" s="34"/>
      <c r="U55" s="24">
        <f t="shared" si="0"/>
        <v>0.7</v>
      </c>
      <c r="W55" s="21"/>
    </row>
    <row r="56" spans="2:23" ht="19.5" customHeight="1">
      <c r="B56" s="10" t="s">
        <v>130</v>
      </c>
      <c r="C56" s="23"/>
      <c r="D56" s="23"/>
      <c r="E56" s="23"/>
      <c r="F56" s="23"/>
      <c r="G56" s="25"/>
      <c r="H56" s="25"/>
      <c r="I56" s="25"/>
      <c r="J56" s="23"/>
      <c r="K56" s="23"/>
      <c r="L56" s="23"/>
      <c r="M56" s="23"/>
      <c r="N56" s="25"/>
      <c r="O56" s="25"/>
      <c r="P56" s="25"/>
      <c r="Q56" s="39">
        <v>1</v>
      </c>
      <c r="R56" s="39">
        <v>1</v>
      </c>
      <c r="S56" s="23"/>
      <c r="T56" s="34"/>
      <c r="U56" s="24">
        <f t="shared" si="0"/>
        <v>2</v>
      </c>
      <c r="W56" s="21"/>
    </row>
    <row r="57" spans="2:23" ht="19.5" customHeight="1">
      <c r="B57" s="10" t="s">
        <v>110</v>
      </c>
      <c r="C57" s="23"/>
      <c r="D57" s="23"/>
      <c r="E57" s="23"/>
      <c r="F57" s="23"/>
      <c r="G57" s="25"/>
      <c r="H57" s="25"/>
      <c r="I57" s="25"/>
      <c r="J57" s="23"/>
      <c r="K57" s="23"/>
      <c r="L57" s="23"/>
      <c r="M57" s="23"/>
      <c r="N57" s="25"/>
      <c r="O57" s="25"/>
      <c r="P57" s="39">
        <v>1.6</v>
      </c>
      <c r="Q57" s="39">
        <v>0.9</v>
      </c>
      <c r="R57" s="25"/>
      <c r="S57" s="23"/>
      <c r="T57" s="34"/>
      <c r="U57" s="24">
        <f t="shared" si="0"/>
        <v>2.5</v>
      </c>
      <c r="W57" s="21"/>
    </row>
    <row r="58" spans="2:23" ht="19.5" customHeight="1">
      <c r="B58" s="10" t="s">
        <v>127</v>
      </c>
      <c r="C58" s="23"/>
      <c r="D58" s="23"/>
      <c r="E58" s="23"/>
      <c r="F58" s="23"/>
      <c r="G58" s="25"/>
      <c r="H58" s="25"/>
      <c r="I58" s="25"/>
      <c r="J58" s="23"/>
      <c r="K58" s="23"/>
      <c r="L58" s="23"/>
      <c r="M58" s="23"/>
      <c r="N58" s="25"/>
      <c r="O58" s="25"/>
      <c r="P58" s="25"/>
      <c r="Q58" s="39">
        <v>0.4</v>
      </c>
      <c r="R58" s="25"/>
      <c r="S58" s="39">
        <v>4.8</v>
      </c>
      <c r="T58" s="39"/>
      <c r="U58" s="24">
        <f t="shared" si="0"/>
        <v>5.2</v>
      </c>
      <c r="W58" s="21"/>
    </row>
    <row r="59" spans="2:23" ht="19.5" customHeight="1">
      <c r="B59" s="10" t="s">
        <v>145</v>
      </c>
      <c r="C59" s="23"/>
      <c r="D59" s="23"/>
      <c r="E59" s="23"/>
      <c r="F59" s="23"/>
      <c r="G59" s="25"/>
      <c r="H59" s="25"/>
      <c r="I59" s="25"/>
      <c r="J59" s="23"/>
      <c r="K59" s="23"/>
      <c r="L59" s="23"/>
      <c r="M59" s="23"/>
      <c r="N59" s="25"/>
      <c r="O59" s="25"/>
      <c r="P59" s="39">
        <v>3</v>
      </c>
      <c r="Q59" s="8"/>
      <c r="R59" s="38">
        <v>2.5</v>
      </c>
      <c r="S59" s="23"/>
      <c r="T59" s="34"/>
      <c r="U59" s="24">
        <f t="shared" si="0"/>
        <v>5.5</v>
      </c>
      <c r="W59" s="21"/>
    </row>
    <row r="60" spans="2:23" ht="19.5" customHeight="1">
      <c r="B60" s="10" t="s">
        <v>63</v>
      </c>
      <c r="C60" s="23"/>
      <c r="D60" s="23"/>
      <c r="E60" s="23"/>
      <c r="F60" s="23"/>
      <c r="G60" s="26">
        <v>10.5</v>
      </c>
      <c r="H60" s="26">
        <v>20.93</v>
      </c>
      <c r="I60" s="23"/>
      <c r="J60" s="23"/>
      <c r="K60" s="23"/>
      <c r="L60" s="23"/>
      <c r="M60" s="23"/>
      <c r="N60" s="25"/>
      <c r="O60" s="25"/>
      <c r="P60" s="25"/>
      <c r="Q60" s="25"/>
      <c r="R60" s="25"/>
      <c r="S60" s="25"/>
      <c r="T60" s="25"/>
      <c r="U60" s="24">
        <f t="shared" si="0"/>
        <v>31.43</v>
      </c>
      <c r="W60" s="21"/>
    </row>
    <row r="61" spans="2:23" ht="19.5" customHeight="1">
      <c r="B61" s="10" t="s">
        <v>146</v>
      </c>
      <c r="C61" s="26">
        <f>5.9+35+62+0</f>
        <v>102.9</v>
      </c>
      <c r="D61" s="26">
        <v>46.8</v>
      </c>
      <c r="E61" s="23"/>
      <c r="F61" s="23"/>
      <c r="G61" s="23"/>
      <c r="H61" s="26">
        <v>6.4</v>
      </c>
      <c r="I61" s="26">
        <v>188.6</v>
      </c>
      <c r="J61" s="23"/>
      <c r="K61" s="26">
        <v>69.66</v>
      </c>
      <c r="L61" s="26">
        <v>22.4</v>
      </c>
      <c r="M61" s="26">
        <v>0</v>
      </c>
      <c r="N61" s="26">
        <v>0.99</v>
      </c>
      <c r="O61" s="26">
        <v>61.2</v>
      </c>
      <c r="P61" s="26">
        <v>161.9</v>
      </c>
      <c r="Q61" s="8"/>
      <c r="R61" s="38">
        <v>24.3</v>
      </c>
      <c r="S61" s="38">
        <v>4.5</v>
      </c>
      <c r="T61" s="41"/>
      <c r="U61" s="24">
        <f t="shared" si="0"/>
        <v>689.65</v>
      </c>
      <c r="W61" s="21"/>
    </row>
    <row r="62" spans="2:23" ht="19.5" customHeight="1">
      <c r="B62" s="10" t="s">
        <v>64</v>
      </c>
      <c r="C62" s="23"/>
      <c r="D62" s="23"/>
      <c r="E62" s="25"/>
      <c r="F62" s="23"/>
      <c r="G62" s="25"/>
      <c r="H62" s="23"/>
      <c r="I62" s="23"/>
      <c r="J62" s="23"/>
      <c r="K62" s="23"/>
      <c r="L62" s="23"/>
      <c r="M62" s="23"/>
      <c r="N62" s="26">
        <v>1.25</v>
      </c>
      <c r="O62" s="25"/>
      <c r="P62" s="25"/>
      <c r="Q62" s="25"/>
      <c r="R62" s="39">
        <v>1.2</v>
      </c>
      <c r="S62" s="23"/>
      <c r="T62" s="34"/>
      <c r="U62" s="24">
        <f t="shared" si="0"/>
        <v>2.45</v>
      </c>
      <c r="W62" s="21"/>
    </row>
    <row r="63" spans="2:23" ht="19.5" customHeight="1">
      <c r="B63" s="10" t="s">
        <v>106</v>
      </c>
      <c r="C63" s="25"/>
      <c r="D63" s="23"/>
      <c r="E63" s="25"/>
      <c r="F63" s="23"/>
      <c r="G63" s="25"/>
      <c r="H63" s="23"/>
      <c r="I63" s="23"/>
      <c r="J63" s="25"/>
      <c r="K63" s="23"/>
      <c r="L63" s="23"/>
      <c r="M63" s="25"/>
      <c r="N63" s="25"/>
      <c r="O63" s="26">
        <v>5.5</v>
      </c>
      <c r="P63" s="25"/>
      <c r="Q63" s="26">
        <v>3</v>
      </c>
      <c r="R63" s="25"/>
      <c r="S63" s="23"/>
      <c r="T63" s="34"/>
      <c r="U63" s="24">
        <f t="shared" si="0"/>
        <v>8.5</v>
      </c>
      <c r="W63" s="21"/>
    </row>
    <row r="64" spans="2:23" ht="19.5" customHeight="1">
      <c r="B64" s="10" t="s">
        <v>65</v>
      </c>
      <c r="C64" s="26">
        <f>1.5+15.5+0</f>
        <v>17</v>
      </c>
      <c r="D64" s="23"/>
      <c r="E64" s="26">
        <v>5.8</v>
      </c>
      <c r="F64" s="23"/>
      <c r="G64" s="26">
        <v>28.8</v>
      </c>
      <c r="H64" s="23"/>
      <c r="I64" s="23"/>
      <c r="J64" s="26">
        <v>15.05</v>
      </c>
      <c r="K64" s="23"/>
      <c r="L64" s="23"/>
      <c r="M64" s="26">
        <v>9.6</v>
      </c>
      <c r="N64" s="26">
        <v>14.89</v>
      </c>
      <c r="O64" s="25"/>
      <c r="P64" s="25"/>
      <c r="Q64" s="25"/>
      <c r="R64" s="25"/>
      <c r="S64" s="25"/>
      <c r="T64" s="25"/>
      <c r="U64" s="24">
        <f t="shared" si="0"/>
        <v>91.14</v>
      </c>
      <c r="W64" s="21"/>
    </row>
    <row r="65" spans="2:23" ht="19.5" customHeight="1">
      <c r="B65" s="10" t="s">
        <v>120</v>
      </c>
      <c r="C65" s="23"/>
      <c r="D65" s="23"/>
      <c r="E65" s="23"/>
      <c r="F65" s="23"/>
      <c r="G65" s="23"/>
      <c r="H65" s="25"/>
      <c r="I65" s="23"/>
      <c r="J65" s="25"/>
      <c r="K65" s="25"/>
      <c r="L65" s="23"/>
      <c r="M65" s="8"/>
      <c r="N65" s="8"/>
      <c r="O65" s="25"/>
      <c r="P65" s="39">
        <v>0.5</v>
      </c>
      <c r="Q65" s="8"/>
      <c r="R65" s="23"/>
      <c r="S65" s="23"/>
      <c r="T65" s="8"/>
      <c r="U65" s="24">
        <f t="shared" si="0"/>
        <v>0.5</v>
      </c>
      <c r="W65" s="21"/>
    </row>
    <row r="66" spans="2:23" ht="19.5" customHeight="1">
      <c r="B66" s="10" t="s">
        <v>66</v>
      </c>
      <c r="C66" s="23"/>
      <c r="D66" s="23"/>
      <c r="E66" s="23"/>
      <c r="F66" s="23"/>
      <c r="G66" s="23"/>
      <c r="H66" s="26">
        <v>0.37</v>
      </c>
      <c r="I66" s="23"/>
      <c r="J66" s="26">
        <v>0.2</v>
      </c>
      <c r="K66" s="26">
        <v>0.47</v>
      </c>
      <c r="L66" s="23"/>
      <c r="M66" s="28">
        <v>2.979</v>
      </c>
      <c r="N66" s="25"/>
      <c r="O66" s="39">
        <v>0.5</v>
      </c>
      <c r="P66" s="39">
        <v>1</v>
      </c>
      <c r="Q66" s="39">
        <v>2</v>
      </c>
      <c r="R66" s="39">
        <v>1.2</v>
      </c>
      <c r="S66" s="39">
        <v>2.3</v>
      </c>
      <c r="T66" s="39"/>
      <c r="U66" s="24">
        <f t="shared" si="0"/>
        <v>11.018999999999998</v>
      </c>
      <c r="W66" s="21"/>
    </row>
    <row r="67" spans="2:23" ht="19.5" customHeight="1">
      <c r="B67" s="10" t="s">
        <v>91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5"/>
      <c r="O67" s="39">
        <v>0.7</v>
      </c>
      <c r="P67" s="25"/>
      <c r="Q67" s="39">
        <v>0.8</v>
      </c>
      <c r="R67" s="8"/>
      <c r="S67" s="23"/>
      <c r="T67" s="34"/>
      <c r="U67" s="24">
        <f t="shared" si="0"/>
        <v>1.5</v>
      </c>
      <c r="W67" s="21"/>
    </row>
    <row r="68" spans="2:23" ht="19.5" customHeight="1">
      <c r="B68" s="10" t="s">
        <v>87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39">
        <v>5</v>
      </c>
      <c r="P68" s="39">
        <v>7.4</v>
      </c>
      <c r="Q68" s="8"/>
      <c r="R68" s="38">
        <v>1.5</v>
      </c>
      <c r="S68" s="38">
        <v>1.5</v>
      </c>
      <c r="T68" s="41"/>
      <c r="U68" s="24">
        <f t="shared" si="0"/>
        <v>15.4</v>
      </c>
      <c r="W68" s="21"/>
    </row>
    <row r="69" spans="2:23" ht="19.5" customHeight="1">
      <c r="B69" s="10" t="s">
        <v>102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39">
        <v>1.8</v>
      </c>
      <c r="P69" s="39">
        <v>1</v>
      </c>
      <c r="Q69" s="39">
        <v>3</v>
      </c>
      <c r="R69" s="39">
        <v>2</v>
      </c>
      <c r="S69" s="23"/>
      <c r="T69" s="34"/>
      <c r="U69" s="24">
        <f t="shared" si="0"/>
        <v>7.8</v>
      </c>
      <c r="W69" s="21"/>
    </row>
    <row r="70" spans="2:23" ht="19.5" customHeight="1">
      <c r="B70" s="10" t="s">
        <v>67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7"/>
      <c r="W70" s="21"/>
    </row>
    <row r="71" spans="2:23" ht="19.5" customHeight="1">
      <c r="B71" s="10" t="s">
        <v>158</v>
      </c>
      <c r="C71" s="25"/>
      <c r="D71" s="25"/>
      <c r="E71" s="23"/>
      <c r="F71" s="25"/>
      <c r="G71" s="25"/>
      <c r="H71" s="25"/>
      <c r="I71" s="25"/>
      <c r="J71" s="23"/>
      <c r="K71" s="25"/>
      <c r="L71" s="25"/>
      <c r="M71" s="25"/>
      <c r="N71" s="25"/>
      <c r="O71" s="25"/>
      <c r="P71" s="25"/>
      <c r="Q71" s="25"/>
      <c r="R71" s="25"/>
      <c r="S71" s="26">
        <v>4</v>
      </c>
      <c r="T71" s="26"/>
      <c r="U71" s="24">
        <f>SUM(C71:T71)</f>
        <v>4</v>
      </c>
      <c r="W71" s="21"/>
    </row>
    <row r="72" spans="2:23" ht="19.5" customHeight="1">
      <c r="B72" s="10" t="s">
        <v>26</v>
      </c>
      <c r="C72" s="26">
        <f>176.5+0+225.2+107.4</f>
        <v>509.1</v>
      </c>
      <c r="D72" s="26">
        <v>96.3</v>
      </c>
      <c r="E72" s="23"/>
      <c r="F72" s="26">
        <v>329.7</v>
      </c>
      <c r="G72" s="26">
        <v>149.2</v>
      </c>
      <c r="H72" s="26">
        <v>69.11</v>
      </c>
      <c r="I72" s="26">
        <v>109.2</v>
      </c>
      <c r="J72" s="23"/>
      <c r="K72" s="26">
        <f>297.19+69.35+10</f>
        <v>376.54</v>
      </c>
      <c r="L72" s="26">
        <v>83.98</v>
      </c>
      <c r="M72" s="26">
        <v>0</v>
      </c>
      <c r="N72" s="26">
        <v>106.9</v>
      </c>
      <c r="O72" s="26">
        <v>69.6</v>
      </c>
      <c r="P72" s="26">
        <v>53</v>
      </c>
      <c r="Q72" s="26">
        <v>51.5</v>
      </c>
      <c r="R72" s="26">
        <v>9.2</v>
      </c>
      <c r="S72" s="26">
        <v>39.8</v>
      </c>
      <c r="T72" s="26"/>
      <c r="U72" s="24">
        <f t="shared" si="0"/>
        <v>2053.13</v>
      </c>
      <c r="W72" s="21"/>
    </row>
    <row r="73" spans="2:23" ht="19.5" customHeight="1">
      <c r="B73" s="10" t="s">
        <v>27</v>
      </c>
      <c r="C73" s="23"/>
      <c r="D73" s="23"/>
      <c r="E73" s="23"/>
      <c r="F73" s="23"/>
      <c r="G73" s="23"/>
      <c r="H73" s="23"/>
      <c r="I73" s="23"/>
      <c r="J73" s="23"/>
      <c r="K73" s="23"/>
      <c r="L73" s="26">
        <v>20.3</v>
      </c>
      <c r="M73" s="23"/>
      <c r="N73" s="29">
        <v>4.97</v>
      </c>
      <c r="O73" s="25"/>
      <c r="P73" s="25"/>
      <c r="Q73" s="39">
        <v>2.5</v>
      </c>
      <c r="R73" s="39">
        <v>3</v>
      </c>
      <c r="S73" s="23"/>
      <c r="T73" s="34"/>
      <c r="U73" s="24">
        <f t="shared" si="0"/>
        <v>30.77</v>
      </c>
      <c r="W73" s="21"/>
    </row>
    <row r="74" spans="2:23" ht="19.5" customHeight="1">
      <c r="B74" s="10" t="s">
        <v>117</v>
      </c>
      <c r="C74" s="23"/>
      <c r="D74" s="23"/>
      <c r="E74" s="23"/>
      <c r="F74" s="23"/>
      <c r="G74" s="23"/>
      <c r="H74" s="23"/>
      <c r="I74" s="23"/>
      <c r="J74" s="23"/>
      <c r="K74" s="25"/>
      <c r="L74" s="25"/>
      <c r="M74" s="25"/>
      <c r="N74" s="25"/>
      <c r="O74" s="25"/>
      <c r="P74" s="29">
        <v>3</v>
      </c>
      <c r="Q74" s="29">
        <v>1</v>
      </c>
      <c r="R74" s="29">
        <v>7.4</v>
      </c>
      <c r="S74" s="23"/>
      <c r="T74" s="34"/>
      <c r="U74" s="24">
        <f t="shared" si="0"/>
        <v>11.4</v>
      </c>
      <c r="W74" s="21"/>
    </row>
    <row r="75" spans="2:23" ht="19.5" customHeight="1">
      <c r="B75" s="10" t="s">
        <v>28</v>
      </c>
      <c r="C75" s="23"/>
      <c r="D75" s="23"/>
      <c r="E75" s="23"/>
      <c r="F75" s="23"/>
      <c r="G75" s="23"/>
      <c r="H75" s="23"/>
      <c r="I75" s="23"/>
      <c r="J75" s="23"/>
      <c r="K75" s="26">
        <v>10</v>
      </c>
      <c r="L75" s="23"/>
      <c r="M75" s="26">
        <v>9.887</v>
      </c>
      <c r="N75" s="25"/>
      <c r="O75" s="25"/>
      <c r="P75" s="25"/>
      <c r="Q75" s="25"/>
      <c r="R75" s="39">
        <v>1</v>
      </c>
      <c r="S75" s="23"/>
      <c r="T75" s="34"/>
      <c r="U75" s="24">
        <f t="shared" si="0"/>
        <v>20.887</v>
      </c>
      <c r="W75" s="21"/>
    </row>
    <row r="76" spans="2:23" ht="19.5" customHeight="1">
      <c r="B76" s="10" t="s">
        <v>131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5"/>
      <c r="O76" s="25"/>
      <c r="P76" s="25"/>
      <c r="Q76" s="39">
        <v>1</v>
      </c>
      <c r="R76" s="8"/>
      <c r="S76" s="39">
        <v>0.8</v>
      </c>
      <c r="T76" s="39"/>
      <c r="U76" s="24">
        <f t="shared" si="0"/>
        <v>1.8</v>
      </c>
      <c r="W76" s="21"/>
    </row>
    <row r="77" spans="2:23" ht="19.5" customHeight="1">
      <c r="B77" s="10" t="s">
        <v>68</v>
      </c>
      <c r="C77" s="23"/>
      <c r="D77" s="23"/>
      <c r="E77" s="23"/>
      <c r="F77" s="23"/>
      <c r="G77" s="23"/>
      <c r="H77" s="23"/>
      <c r="I77" s="23"/>
      <c r="J77" s="23"/>
      <c r="K77" s="26">
        <v>0.5</v>
      </c>
      <c r="L77" s="23"/>
      <c r="M77" s="23"/>
      <c r="N77" s="29">
        <v>5.25</v>
      </c>
      <c r="O77" s="25"/>
      <c r="P77" s="29">
        <v>0.5</v>
      </c>
      <c r="Q77" s="29">
        <v>10.6</v>
      </c>
      <c r="R77" s="29">
        <v>19</v>
      </c>
      <c r="S77" s="29">
        <v>15.4</v>
      </c>
      <c r="T77" s="30"/>
      <c r="U77" s="24">
        <f t="shared" si="0"/>
        <v>51.25</v>
      </c>
      <c r="W77" s="21"/>
    </row>
    <row r="78" spans="2:23" ht="19.5" customHeight="1">
      <c r="B78" s="10" t="s">
        <v>69</v>
      </c>
      <c r="C78" s="26">
        <f>709.4+12.5</f>
        <v>721.9</v>
      </c>
      <c r="D78" s="23"/>
      <c r="E78" s="23"/>
      <c r="F78" s="23"/>
      <c r="G78" s="23"/>
      <c r="H78" s="23"/>
      <c r="I78" s="23"/>
      <c r="J78" s="29">
        <v>2.15</v>
      </c>
      <c r="K78" s="29">
        <f>0.99+0.33</f>
        <v>1.32</v>
      </c>
      <c r="L78" s="23"/>
      <c r="M78" s="28">
        <f>6.4+1.976</f>
        <v>8.376000000000001</v>
      </c>
      <c r="N78" s="25"/>
      <c r="O78" s="39">
        <v>23</v>
      </c>
      <c r="P78" s="25"/>
      <c r="Q78" s="39">
        <v>18.4</v>
      </c>
      <c r="R78" s="39"/>
      <c r="S78" s="23"/>
      <c r="T78" s="34"/>
      <c r="U78" s="24">
        <f t="shared" si="0"/>
        <v>775.146</v>
      </c>
      <c r="W78" s="21"/>
    </row>
    <row r="79" spans="2:23" ht="19.5" customHeight="1">
      <c r="B79" s="10" t="s">
        <v>70</v>
      </c>
      <c r="C79" s="26">
        <v>66.1</v>
      </c>
      <c r="D79" s="23"/>
      <c r="E79" s="23"/>
      <c r="F79" s="26">
        <v>20.1</v>
      </c>
      <c r="G79" s="23"/>
      <c r="H79" s="23"/>
      <c r="I79" s="23"/>
      <c r="J79" s="26">
        <v>7.5</v>
      </c>
      <c r="K79" s="23"/>
      <c r="L79" s="23"/>
      <c r="M79" s="23"/>
      <c r="N79" s="25"/>
      <c r="O79" s="25"/>
      <c r="P79" s="25"/>
      <c r="Q79" s="25"/>
      <c r="R79" s="25"/>
      <c r="S79" s="25"/>
      <c r="T79" s="25"/>
      <c r="U79" s="24">
        <f t="shared" si="0"/>
        <v>93.69999999999999</v>
      </c>
      <c r="W79" s="21"/>
    </row>
    <row r="80" spans="2:23" ht="19.5" customHeight="1">
      <c r="B80" s="10" t="s">
        <v>71</v>
      </c>
      <c r="C80" s="26">
        <v>0.7</v>
      </c>
      <c r="D80" s="23"/>
      <c r="E80" s="26">
        <v>115.5</v>
      </c>
      <c r="F80" s="23"/>
      <c r="G80" s="23"/>
      <c r="H80" s="23"/>
      <c r="I80" s="26">
        <v>25.6</v>
      </c>
      <c r="J80" s="23"/>
      <c r="K80" s="26">
        <v>17.25</v>
      </c>
      <c r="L80" s="23"/>
      <c r="M80" s="23"/>
      <c r="N80" s="25"/>
      <c r="O80" s="25"/>
      <c r="P80" s="25"/>
      <c r="Q80" s="25"/>
      <c r="R80" s="25"/>
      <c r="S80" s="25"/>
      <c r="T80" s="25"/>
      <c r="U80" s="24">
        <f t="shared" si="0"/>
        <v>159.05</v>
      </c>
      <c r="W80" s="21"/>
    </row>
    <row r="81" spans="2:23" ht="19.5" customHeight="1">
      <c r="B81" s="10" t="s">
        <v>147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39">
        <v>1.5</v>
      </c>
      <c r="S81" s="39">
        <v>5</v>
      </c>
      <c r="T81" s="39"/>
      <c r="U81" s="24">
        <f t="shared" si="0"/>
        <v>6.5</v>
      </c>
      <c r="W81" s="21"/>
    </row>
    <row r="82" spans="2:23" ht="19.5" customHeight="1">
      <c r="B82" s="10" t="s">
        <v>104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39">
        <v>0.5</v>
      </c>
      <c r="P82" s="8"/>
      <c r="Q82" s="8"/>
      <c r="R82" s="23"/>
      <c r="S82" s="23"/>
      <c r="T82" s="8"/>
      <c r="U82" s="24">
        <f t="shared" si="0"/>
        <v>0.5</v>
      </c>
      <c r="W82" s="21"/>
    </row>
    <row r="83" spans="2:23" ht="19.5" customHeight="1">
      <c r="B83" s="10" t="s">
        <v>98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39">
        <v>6.5</v>
      </c>
      <c r="P83" s="39">
        <v>17</v>
      </c>
      <c r="Q83" s="39">
        <v>58.1</v>
      </c>
      <c r="R83" s="39">
        <v>49.5</v>
      </c>
      <c r="S83" s="39">
        <v>59</v>
      </c>
      <c r="T83" s="39"/>
      <c r="U83" s="24">
        <f t="shared" si="0"/>
        <v>190.1</v>
      </c>
      <c r="W83" s="21"/>
    </row>
    <row r="84" spans="2:23" ht="19.5" customHeight="1">
      <c r="B84" s="10" t="s">
        <v>29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8">
        <v>4.231</v>
      </c>
      <c r="N84" s="8"/>
      <c r="O84" s="25"/>
      <c r="P84" s="25"/>
      <c r="Q84" s="39">
        <v>4</v>
      </c>
      <c r="R84" s="8"/>
      <c r="S84" s="23"/>
      <c r="T84" s="34"/>
      <c r="U84" s="24">
        <f t="shared" si="0"/>
        <v>8.231</v>
      </c>
      <c r="W84" s="21"/>
    </row>
    <row r="85" spans="2:23" ht="19.5" customHeight="1">
      <c r="B85" s="10" t="s">
        <v>113</v>
      </c>
      <c r="C85" s="23"/>
      <c r="D85" s="23"/>
      <c r="E85" s="23"/>
      <c r="F85" s="23"/>
      <c r="G85" s="23"/>
      <c r="H85" s="23"/>
      <c r="I85" s="23"/>
      <c r="J85" s="25"/>
      <c r="K85" s="25"/>
      <c r="L85" s="23"/>
      <c r="M85" s="8"/>
      <c r="N85" s="8"/>
      <c r="O85" s="25"/>
      <c r="P85" s="39">
        <v>0.3</v>
      </c>
      <c r="Q85" s="39">
        <v>1.7</v>
      </c>
      <c r="R85" s="8"/>
      <c r="S85" s="39">
        <v>13.8</v>
      </c>
      <c r="T85" s="39"/>
      <c r="U85" s="24">
        <f t="shared" si="0"/>
        <v>15.8</v>
      </c>
      <c r="W85" s="21"/>
    </row>
    <row r="86" spans="2:23" ht="19.5" customHeight="1">
      <c r="B86" s="10" t="s">
        <v>72</v>
      </c>
      <c r="C86" s="23"/>
      <c r="D86" s="23"/>
      <c r="E86" s="23"/>
      <c r="F86" s="23"/>
      <c r="G86" s="23"/>
      <c r="H86" s="23"/>
      <c r="I86" s="23"/>
      <c r="J86" s="26">
        <v>2</v>
      </c>
      <c r="K86" s="26">
        <v>3.76</v>
      </c>
      <c r="L86" s="23"/>
      <c r="M86" s="28">
        <v>7.734</v>
      </c>
      <c r="N86" s="29">
        <f>4.94+1.99</f>
        <v>6.930000000000001</v>
      </c>
      <c r="O86" s="25"/>
      <c r="P86" s="39">
        <v>40.2</v>
      </c>
      <c r="Q86" s="39">
        <v>0.5</v>
      </c>
      <c r="R86" s="8"/>
      <c r="S86" s="39">
        <v>14.8</v>
      </c>
      <c r="T86" s="39"/>
      <c r="U86" s="43">
        <f t="shared" si="0"/>
        <v>75.924</v>
      </c>
      <c r="W86" s="21"/>
    </row>
    <row r="87" spans="2:23" ht="19.5" customHeight="1">
      <c r="B87" s="10" t="s">
        <v>30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5"/>
      <c r="O87" s="25"/>
      <c r="P87" s="25"/>
      <c r="Q87" s="25"/>
      <c r="R87" s="25"/>
      <c r="S87" s="25"/>
      <c r="T87" s="25"/>
      <c r="U87" s="27"/>
      <c r="W87" s="20"/>
    </row>
    <row r="88" spans="2:23" ht="19.5" customHeight="1">
      <c r="B88" s="10" t="s">
        <v>31</v>
      </c>
      <c r="C88" s="23"/>
      <c r="D88" s="23"/>
      <c r="E88" s="23"/>
      <c r="F88" s="23"/>
      <c r="G88" s="23"/>
      <c r="H88" s="23"/>
      <c r="I88" s="23"/>
      <c r="J88" s="26">
        <v>132.18</v>
      </c>
      <c r="K88" s="26">
        <v>101</v>
      </c>
      <c r="L88" s="26">
        <v>79.29</v>
      </c>
      <c r="M88" s="26">
        <v>104.79</v>
      </c>
      <c r="N88" s="26">
        <v>26.91</v>
      </c>
      <c r="O88" s="25"/>
      <c r="P88" s="25"/>
      <c r="Q88" s="25"/>
      <c r="R88" s="25"/>
      <c r="S88" s="25"/>
      <c r="T88" s="25"/>
      <c r="U88" s="24">
        <f t="shared" si="0"/>
        <v>444.1700000000001</v>
      </c>
      <c r="W88" s="20"/>
    </row>
    <row r="89" spans="2:23" ht="19.5" customHeight="1">
      <c r="B89" s="10" t="s">
        <v>32</v>
      </c>
      <c r="C89" s="23"/>
      <c r="D89" s="23"/>
      <c r="E89" s="23"/>
      <c r="F89" s="23"/>
      <c r="G89" s="23"/>
      <c r="H89" s="23"/>
      <c r="I89" s="26">
        <v>12.4</v>
      </c>
      <c r="J89" s="23"/>
      <c r="K89" s="26">
        <v>76.69</v>
      </c>
      <c r="L89" s="23"/>
      <c r="M89" s="26">
        <v>9.93</v>
      </c>
      <c r="N89" s="26">
        <v>59.81</v>
      </c>
      <c r="O89" s="25"/>
      <c r="P89" s="39">
        <v>166.6</v>
      </c>
      <c r="Q89" s="39">
        <v>124.8</v>
      </c>
      <c r="R89" s="39">
        <v>139.6</v>
      </c>
      <c r="S89" s="39">
        <v>68</v>
      </c>
      <c r="T89" s="39"/>
      <c r="U89" s="24">
        <f t="shared" si="0"/>
        <v>657.83</v>
      </c>
      <c r="W89" s="20"/>
    </row>
    <row r="90" spans="2:23" ht="19.5" customHeight="1">
      <c r="B90" s="10" t="s">
        <v>33</v>
      </c>
      <c r="C90" s="23"/>
      <c r="D90" s="23"/>
      <c r="E90" s="23"/>
      <c r="F90" s="29">
        <v>1.989</v>
      </c>
      <c r="G90" s="29">
        <v>2.33</v>
      </c>
      <c r="H90" s="23"/>
      <c r="I90" s="26">
        <f>17.57+4.96</f>
        <v>22.53</v>
      </c>
      <c r="J90" s="26">
        <v>6.8</v>
      </c>
      <c r="K90" s="23"/>
      <c r="L90" s="23"/>
      <c r="M90" s="23"/>
      <c r="N90" s="25"/>
      <c r="O90" s="25"/>
      <c r="P90" s="39">
        <v>6.9</v>
      </c>
      <c r="Q90" s="39">
        <v>21.6</v>
      </c>
      <c r="R90" s="39">
        <v>20.8</v>
      </c>
      <c r="S90" s="23"/>
      <c r="T90" s="34"/>
      <c r="U90" s="24">
        <f t="shared" si="0"/>
        <v>82.949</v>
      </c>
      <c r="W90" s="20"/>
    </row>
    <row r="91" spans="2:23" ht="19.5" customHeight="1">
      <c r="B91" s="10" t="s">
        <v>34</v>
      </c>
      <c r="C91" s="23"/>
      <c r="D91" s="23"/>
      <c r="E91" s="23"/>
      <c r="F91" s="23"/>
      <c r="G91" s="23"/>
      <c r="H91" s="23"/>
      <c r="I91" s="26">
        <f>1.507+1.8</f>
        <v>3.307</v>
      </c>
      <c r="J91" s="23"/>
      <c r="K91" s="26">
        <f>6.66+5.96+0.5+3.97</f>
        <v>17.09</v>
      </c>
      <c r="L91" s="26">
        <v>21.6</v>
      </c>
      <c r="M91" s="26">
        <v>0.497</v>
      </c>
      <c r="N91" s="25"/>
      <c r="O91" s="25"/>
      <c r="P91" s="25"/>
      <c r="Q91" s="25"/>
      <c r="R91" s="25"/>
      <c r="S91" s="26">
        <v>61</v>
      </c>
      <c r="T91" s="26"/>
      <c r="U91" s="24">
        <f t="shared" si="0"/>
        <v>103.494</v>
      </c>
      <c r="W91" s="20"/>
    </row>
    <row r="92" spans="2:23" ht="19.5" customHeight="1">
      <c r="B92" s="10" t="s">
        <v>73</v>
      </c>
      <c r="C92" s="23"/>
      <c r="D92" s="23"/>
      <c r="E92" s="23"/>
      <c r="F92" s="23"/>
      <c r="G92" s="23"/>
      <c r="H92" s="26">
        <v>11</v>
      </c>
      <c r="I92" s="26">
        <v>15.775</v>
      </c>
      <c r="J92" s="26">
        <v>64.51</v>
      </c>
      <c r="K92" s="26">
        <f>54.59+0.25</f>
        <v>54.84</v>
      </c>
      <c r="L92" s="26">
        <f>0.4+125.2</f>
        <v>125.60000000000001</v>
      </c>
      <c r="M92" s="26">
        <f>35.02+0.372</f>
        <v>35.392</v>
      </c>
      <c r="N92" s="26">
        <v>7</v>
      </c>
      <c r="O92" s="26">
        <v>47.9</v>
      </c>
      <c r="P92" s="26">
        <v>4.9</v>
      </c>
      <c r="Q92" s="26">
        <v>12.4</v>
      </c>
      <c r="R92" s="26">
        <v>19.6</v>
      </c>
      <c r="S92" s="26">
        <v>15.3</v>
      </c>
      <c r="T92" s="26"/>
      <c r="U92" s="24">
        <f t="shared" si="0"/>
        <v>414.217</v>
      </c>
      <c r="W92" s="20"/>
    </row>
    <row r="93" spans="2:23" ht="19.5" customHeight="1">
      <c r="B93" s="10" t="s">
        <v>92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6">
        <v>9.9</v>
      </c>
      <c r="P93" s="25"/>
      <c r="Q93" s="39">
        <v>1</v>
      </c>
      <c r="R93" s="8"/>
      <c r="S93" s="23"/>
      <c r="T93" s="34"/>
      <c r="U93" s="24">
        <f t="shared" si="0"/>
        <v>10.9</v>
      </c>
      <c r="W93" s="20"/>
    </row>
    <row r="94" spans="2:23" ht="19.5" customHeight="1">
      <c r="B94" s="10" t="s">
        <v>48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6">
        <v>1.29</v>
      </c>
      <c r="O94" s="26">
        <v>0.7</v>
      </c>
      <c r="P94" s="26">
        <v>12</v>
      </c>
      <c r="Q94" s="26">
        <v>24.9</v>
      </c>
      <c r="R94" s="8"/>
      <c r="S94" s="26">
        <v>6.5</v>
      </c>
      <c r="T94" s="26"/>
      <c r="U94" s="24">
        <f t="shared" si="0"/>
        <v>45.39</v>
      </c>
      <c r="W94" s="20"/>
    </row>
    <row r="95" spans="2:23" ht="19.5" customHeight="1">
      <c r="B95" s="10" t="s">
        <v>132</v>
      </c>
      <c r="C95" s="23"/>
      <c r="D95" s="23"/>
      <c r="E95" s="23"/>
      <c r="F95" s="23"/>
      <c r="G95" s="23"/>
      <c r="H95" s="23"/>
      <c r="I95" s="23"/>
      <c r="J95" s="25"/>
      <c r="K95" s="25"/>
      <c r="L95" s="23"/>
      <c r="M95" s="25"/>
      <c r="N95" s="25"/>
      <c r="O95" s="25"/>
      <c r="P95" s="25"/>
      <c r="Q95" s="26">
        <v>1</v>
      </c>
      <c r="R95" s="8"/>
      <c r="S95" s="23"/>
      <c r="T95" s="34"/>
      <c r="U95" s="24">
        <f t="shared" si="0"/>
        <v>1</v>
      </c>
      <c r="W95" s="20"/>
    </row>
    <row r="96" spans="2:23" ht="19.5" customHeight="1">
      <c r="B96" s="10" t="s">
        <v>74</v>
      </c>
      <c r="C96" s="23"/>
      <c r="D96" s="23"/>
      <c r="E96" s="23"/>
      <c r="F96" s="23"/>
      <c r="G96" s="23"/>
      <c r="H96" s="23"/>
      <c r="I96" s="23"/>
      <c r="J96" s="26">
        <v>0.74</v>
      </c>
      <c r="K96" s="26">
        <v>4.73</v>
      </c>
      <c r="L96" s="23"/>
      <c r="M96" s="26">
        <v>1.99</v>
      </c>
      <c r="N96" s="26">
        <v>22.6</v>
      </c>
      <c r="O96" s="26">
        <v>26.5</v>
      </c>
      <c r="P96" s="25"/>
      <c r="Q96" s="8"/>
      <c r="R96" s="38">
        <v>3</v>
      </c>
      <c r="S96" s="23"/>
      <c r="T96" s="34"/>
      <c r="U96" s="24">
        <f t="shared" si="0"/>
        <v>59.56</v>
      </c>
      <c r="W96" s="21"/>
    </row>
    <row r="97" spans="2:23" ht="19.5" customHeight="1">
      <c r="B97" s="10" t="s">
        <v>75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6">
        <v>1.986</v>
      </c>
      <c r="O97" s="26">
        <v>1.6</v>
      </c>
      <c r="P97" s="25"/>
      <c r="Q97" s="8"/>
      <c r="R97" s="23"/>
      <c r="S97" s="23"/>
      <c r="T97" s="8"/>
      <c r="U97" s="24">
        <f t="shared" si="0"/>
        <v>3.5860000000000003</v>
      </c>
      <c r="W97" s="21"/>
    </row>
    <row r="98" spans="2:23" ht="19.5" customHeight="1">
      <c r="B98" s="10" t="s">
        <v>76</v>
      </c>
      <c r="C98" s="23"/>
      <c r="D98" s="23"/>
      <c r="E98" s="23"/>
      <c r="F98" s="23"/>
      <c r="G98" s="23"/>
      <c r="H98" s="23"/>
      <c r="I98" s="23"/>
      <c r="J98" s="23"/>
      <c r="K98" s="26">
        <v>1.2</v>
      </c>
      <c r="L98" s="23"/>
      <c r="M98" s="23"/>
      <c r="N98" s="25"/>
      <c r="O98" s="39">
        <v>0.2</v>
      </c>
      <c r="P98" s="25"/>
      <c r="Q98" s="39">
        <v>1.7</v>
      </c>
      <c r="R98" s="8"/>
      <c r="S98" s="23"/>
      <c r="T98" s="34"/>
      <c r="U98" s="24">
        <f t="shared" si="0"/>
        <v>3.0999999999999996</v>
      </c>
      <c r="W98" s="20"/>
    </row>
    <row r="99" spans="2:23" ht="19.5" customHeight="1">
      <c r="B99" s="10" t="s">
        <v>148</v>
      </c>
      <c r="C99" s="23"/>
      <c r="D99" s="23"/>
      <c r="E99" s="23"/>
      <c r="F99" s="23"/>
      <c r="G99" s="23"/>
      <c r="H99" s="23"/>
      <c r="I99" s="25"/>
      <c r="J99" s="23"/>
      <c r="K99" s="23"/>
      <c r="L99" s="23"/>
      <c r="M99" s="23"/>
      <c r="N99" s="25"/>
      <c r="O99" s="25"/>
      <c r="P99" s="25"/>
      <c r="Q99" s="25"/>
      <c r="R99" s="39">
        <v>6.9</v>
      </c>
      <c r="S99" s="39">
        <v>9.9</v>
      </c>
      <c r="T99" s="39"/>
      <c r="U99" s="24">
        <f t="shared" si="0"/>
        <v>16.8</v>
      </c>
      <c r="W99" s="20"/>
    </row>
    <row r="100" spans="2:23" ht="19.5" customHeight="1">
      <c r="B100" s="10" t="s">
        <v>88</v>
      </c>
      <c r="C100" s="23"/>
      <c r="D100" s="23"/>
      <c r="E100" s="23"/>
      <c r="F100" s="23"/>
      <c r="G100" s="23"/>
      <c r="H100" s="23"/>
      <c r="I100" s="25"/>
      <c r="J100" s="23"/>
      <c r="K100" s="23"/>
      <c r="L100" s="23"/>
      <c r="M100" s="23"/>
      <c r="N100" s="23"/>
      <c r="O100" s="39">
        <v>4</v>
      </c>
      <c r="P100" s="39">
        <v>9.9</v>
      </c>
      <c r="Q100" s="39">
        <v>9.9</v>
      </c>
      <c r="R100" s="8"/>
      <c r="S100" s="23"/>
      <c r="T100" s="34"/>
      <c r="U100" s="24">
        <f t="shared" si="0"/>
        <v>23.8</v>
      </c>
      <c r="W100" s="20"/>
    </row>
    <row r="101" spans="2:23" ht="19.5" customHeight="1">
      <c r="B101" s="10" t="s">
        <v>77</v>
      </c>
      <c r="C101" s="23"/>
      <c r="D101" s="23"/>
      <c r="E101" s="23"/>
      <c r="F101" s="23"/>
      <c r="G101" s="23"/>
      <c r="H101" s="23"/>
      <c r="I101" s="26">
        <v>24.55</v>
      </c>
      <c r="J101" s="23"/>
      <c r="K101" s="26">
        <v>51.35</v>
      </c>
      <c r="L101" s="26">
        <v>45.1</v>
      </c>
      <c r="M101" s="26">
        <v>11.7</v>
      </c>
      <c r="N101" s="23"/>
      <c r="O101" s="23"/>
      <c r="P101" s="23"/>
      <c r="Q101" s="38">
        <v>32</v>
      </c>
      <c r="R101" s="38">
        <v>20.3</v>
      </c>
      <c r="S101" s="38">
        <v>38.7</v>
      </c>
      <c r="T101" s="38"/>
      <c r="U101" s="24">
        <f t="shared" si="0"/>
        <v>223.7</v>
      </c>
      <c r="W101" s="20"/>
    </row>
    <row r="102" spans="2:23" ht="19.5" customHeight="1">
      <c r="B102" s="10" t="s">
        <v>35</v>
      </c>
      <c r="C102" s="25"/>
      <c r="D102" s="25"/>
      <c r="E102" s="25"/>
      <c r="F102" s="25"/>
      <c r="G102" s="25"/>
      <c r="H102" s="23"/>
      <c r="I102" s="23"/>
      <c r="J102" s="23"/>
      <c r="K102" s="26">
        <v>38.31</v>
      </c>
      <c r="L102" s="23"/>
      <c r="M102" s="23"/>
      <c r="N102" s="23"/>
      <c r="O102" s="23"/>
      <c r="P102" s="38">
        <v>0.5</v>
      </c>
      <c r="Q102" s="8"/>
      <c r="R102" s="23"/>
      <c r="S102" s="38">
        <v>2</v>
      </c>
      <c r="T102" s="41"/>
      <c r="U102" s="24">
        <f t="shared" si="0"/>
        <v>40.81</v>
      </c>
      <c r="W102" s="20"/>
    </row>
    <row r="103" spans="2:23" ht="19.5" customHeight="1">
      <c r="B103" s="10" t="s">
        <v>36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5"/>
      <c r="O103" s="25"/>
      <c r="P103" s="25"/>
      <c r="Q103" s="25"/>
      <c r="R103" s="25"/>
      <c r="S103" s="25"/>
      <c r="T103" s="25"/>
      <c r="U103" s="27"/>
      <c r="W103" s="21"/>
    </row>
    <row r="104" spans="2:23" ht="19.5" customHeight="1">
      <c r="B104" s="4" t="s">
        <v>37</v>
      </c>
      <c r="C104" s="26">
        <v>87</v>
      </c>
      <c r="D104" s="23"/>
      <c r="E104" s="23"/>
      <c r="F104" s="23"/>
      <c r="G104" s="23"/>
      <c r="H104" s="23"/>
      <c r="I104" s="23"/>
      <c r="J104" s="26">
        <v>13.4</v>
      </c>
      <c r="K104" s="26">
        <v>7.65</v>
      </c>
      <c r="L104" s="23"/>
      <c r="M104" s="23"/>
      <c r="N104" s="25"/>
      <c r="O104" s="25"/>
      <c r="P104" s="25"/>
      <c r="Q104" s="25"/>
      <c r="R104" s="25"/>
      <c r="S104" s="25"/>
      <c r="T104" s="25"/>
      <c r="U104" s="24">
        <f t="shared" si="0"/>
        <v>108.05000000000001</v>
      </c>
      <c r="W104" s="21"/>
    </row>
    <row r="105" spans="2:23" ht="19.5" customHeight="1">
      <c r="B105" s="4" t="s">
        <v>38</v>
      </c>
      <c r="C105" s="23"/>
      <c r="D105" s="31"/>
      <c r="E105" s="31"/>
      <c r="F105" s="31"/>
      <c r="G105" s="31"/>
      <c r="H105" s="32">
        <v>14.3</v>
      </c>
      <c r="I105" s="32">
        <v>67.5</v>
      </c>
      <c r="J105" s="32">
        <v>93.25</v>
      </c>
      <c r="K105" s="32">
        <v>89.6</v>
      </c>
      <c r="L105" s="26">
        <v>128.6</v>
      </c>
      <c r="M105" s="26">
        <v>137.04</v>
      </c>
      <c r="N105" s="26">
        <v>63.19</v>
      </c>
      <c r="O105" s="26">
        <v>22.5</v>
      </c>
      <c r="P105" s="26">
        <v>13.8</v>
      </c>
      <c r="Q105" s="8"/>
      <c r="R105" s="23"/>
      <c r="S105" s="23"/>
      <c r="T105" s="8"/>
      <c r="U105" s="24">
        <f t="shared" si="0"/>
        <v>629.78</v>
      </c>
      <c r="W105" s="21"/>
    </row>
    <row r="106" spans="2:23" ht="19.5" customHeight="1">
      <c r="B106" s="4" t="s">
        <v>133</v>
      </c>
      <c r="C106" s="23"/>
      <c r="D106" s="31"/>
      <c r="E106" s="31"/>
      <c r="F106" s="31"/>
      <c r="G106" s="31"/>
      <c r="H106" s="23"/>
      <c r="I106" s="23"/>
      <c r="J106" s="23"/>
      <c r="K106" s="23"/>
      <c r="L106" s="23"/>
      <c r="M106" s="23"/>
      <c r="N106" s="23"/>
      <c r="O106" s="23"/>
      <c r="P106" s="23"/>
      <c r="Q106" s="26">
        <v>7.4</v>
      </c>
      <c r="R106" s="26">
        <v>63.4</v>
      </c>
      <c r="S106" s="26">
        <v>68.8</v>
      </c>
      <c r="T106" s="26"/>
      <c r="U106" s="24">
        <f t="shared" si="0"/>
        <v>139.6</v>
      </c>
      <c r="W106" s="21"/>
    </row>
    <row r="107" spans="2:23" ht="19.5" customHeight="1">
      <c r="B107" s="4" t="s">
        <v>134</v>
      </c>
      <c r="C107" s="23"/>
      <c r="D107" s="31"/>
      <c r="E107" s="31"/>
      <c r="F107" s="31"/>
      <c r="G107" s="31"/>
      <c r="H107" s="23"/>
      <c r="I107" s="23"/>
      <c r="J107" s="23"/>
      <c r="K107" s="23"/>
      <c r="L107" s="23"/>
      <c r="M107" s="23"/>
      <c r="N107" s="23"/>
      <c r="O107" s="23"/>
      <c r="P107" s="23"/>
      <c r="Q107" s="26">
        <v>1.5</v>
      </c>
      <c r="R107" s="8"/>
      <c r="S107" s="26">
        <v>0.5</v>
      </c>
      <c r="T107" s="26"/>
      <c r="U107" s="24">
        <f t="shared" si="0"/>
        <v>2</v>
      </c>
      <c r="W107" s="21"/>
    </row>
    <row r="108" spans="2:23" ht="19.5" customHeight="1">
      <c r="B108" s="4" t="s">
        <v>39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6">
        <v>5.96</v>
      </c>
      <c r="N108" s="25"/>
      <c r="O108" s="25"/>
      <c r="P108" s="25"/>
      <c r="Q108" s="25"/>
      <c r="R108" s="25"/>
      <c r="S108" s="25"/>
      <c r="T108" s="25"/>
      <c r="U108" s="24">
        <f t="shared" si="0"/>
        <v>5.96</v>
      </c>
      <c r="W108" s="21"/>
    </row>
    <row r="109" spans="2:23" ht="19.5" customHeight="1">
      <c r="B109" s="4" t="s">
        <v>149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5"/>
      <c r="O109" s="25"/>
      <c r="P109" s="25"/>
      <c r="Q109" s="25"/>
      <c r="R109" s="39">
        <v>5.4</v>
      </c>
      <c r="S109" s="39">
        <v>4.4</v>
      </c>
      <c r="T109" s="39"/>
      <c r="U109" s="24">
        <f t="shared" si="0"/>
        <v>9.8</v>
      </c>
      <c r="W109" s="21"/>
    </row>
    <row r="110" spans="2:23" ht="19.5" customHeight="1">
      <c r="B110" s="4" t="s">
        <v>135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5"/>
      <c r="O110" s="25"/>
      <c r="P110" s="25"/>
      <c r="Q110" s="39">
        <v>0.5</v>
      </c>
      <c r="R110" s="8"/>
      <c r="S110" s="23"/>
      <c r="T110" s="34"/>
      <c r="U110" s="24">
        <f t="shared" si="0"/>
        <v>0.5</v>
      </c>
      <c r="W110" s="21"/>
    </row>
    <row r="111" spans="2:23" ht="19.5" customHeight="1">
      <c r="B111" s="4" t="s">
        <v>78</v>
      </c>
      <c r="C111" s="23"/>
      <c r="D111" s="23"/>
      <c r="E111" s="23"/>
      <c r="F111" s="23"/>
      <c r="G111" s="23"/>
      <c r="H111" s="23"/>
      <c r="I111" s="22">
        <v>0.99</v>
      </c>
      <c r="J111" s="22">
        <v>0.99</v>
      </c>
      <c r="K111" s="23"/>
      <c r="L111" s="23"/>
      <c r="M111" s="22">
        <v>7.94</v>
      </c>
      <c r="N111" s="22">
        <v>20.23</v>
      </c>
      <c r="O111" s="22">
        <v>23.3</v>
      </c>
      <c r="P111" s="22">
        <v>24.5</v>
      </c>
      <c r="Q111" s="22">
        <v>34.9</v>
      </c>
      <c r="R111" s="8"/>
      <c r="S111" s="22">
        <v>0.3</v>
      </c>
      <c r="T111" s="22"/>
      <c r="U111" s="24">
        <f t="shared" si="0"/>
        <v>113.14999999999999</v>
      </c>
      <c r="W111" s="21"/>
    </row>
    <row r="112" spans="2:23" ht="19.5" customHeight="1">
      <c r="B112" s="10" t="s">
        <v>79</v>
      </c>
      <c r="C112" s="26">
        <v>2</v>
      </c>
      <c r="D112" s="23"/>
      <c r="E112" s="23"/>
      <c r="F112" s="23"/>
      <c r="G112" s="23"/>
      <c r="H112" s="23"/>
      <c r="I112" s="26">
        <v>0.9</v>
      </c>
      <c r="J112" s="23"/>
      <c r="K112" s="23"/>
      <c r="L112" s="23"/>
      <c r="M112" s="23"/>
      <c r="N112" s="25"/>
      <c r="O112" s="25"/>
      <c r="P112" s="25"/>
      <c r="Q112" s="25"/>
      <c r="R112" s="25"/>
      <c r="S112" s="25"/>
      <c r="T112" s="25"/>
      <c r="U112" s="24">
        <f t="shared" si="0"/>
        <v>2.9</v>
      </c>
      <c r="W112" s="21"/>
    </row>
    <row r="113" spans="2:23" ht="19.5" customHeight="1">
      <c r="B113" s="10" t="s">
        <v>40</v>
      </c>
      <c r="C113" s="23"/>
      <c r="D113" s="23"/>
      <c r="E113" s="26">
        <v>149.5</v>
      </c>
      <c r="F113" s="26">
        <v>66.5</v>
      </c>
      <c r="G113" s="26">
        <v>56.1</v>
      </c>
      <c r="H113" s="26">
        <v>15.87</v>
      </c>
      <c r="I113" s="26">
        <v>39.3</v>
      </c>
      <c r="J113" s="26">
        <v>15.09</v>
      </c>
      <c r="K113" s="26">
        <v>6.05</v>
      </c>
      <c r="L113" s="26">
        <v>10.37</v>
      </c>
      <c r="M113" s="26">
        <v>10</v>
      </c>
      <c r="N113" s="25"/>
      <c r="O113" s="39">
        <v>3.4</v>
      </c>
      <c r="P113" s="8"/>
      <c r="Q113" s="8"/>
      <c r="R113" s="23"/>
      <c r="S113" s="23"/>
      <c r="T113" s="8"/>
      <c r="U113" s="24">
        <f t="shared" si="0"/>
        <v>372.18</v>
      </c>
      <c r="W113" s="21"/>
    </row>
    <row r="114" spans="2:23" ht="19.5" customHeight="1">
      <c r="B114" s="10" t="s">
        <v>41</v>
      </c>
      <c r="C114" s="23"/>
      <c r="D114" s="23"/>
      <c r="E114" s="23"/>
      <c r="F114" s="23"/>
      <c r="G114" s="26">
        <v>0.45</v>
      </c>
      <c r="H114" s="23"/>
      <c r="I114" s="23"/>
      <c r="J114" s="23"/>
      <c r="K114" s="26">
        <v>8.04</v>
      </c>
      <c r="L114" s="23"/>
      <c r="M114" s="26">
        <v>39.7</v>
      </c>
      <c r="N114" s="26">
        <v>29.9</v>
      </c>
      <c r="O114" s="26">
        <v>34.7</v>
      </c>
      <c r="P114" s="26">
        <v>49.1</v>
      </c>
      <c r="Q114" s="26">
        <v>59.4</v>
      </c>
      <c r="R114" s="26">
        <v>27.7</v>
      </c>
      <c r="S114" s="26">
        <v>3.3</v>
      </c>
      <c r="T114" s="26"/>
      <c r="U114" s="24">
        <f t="shared" si="0"/>
        <v>252.29000000000002</v>
      </c>
      <c r="W114" s="21"/>
    </row>
    <row r="115" spans="2:23" ht="19.5" customHeight="1">
      <c r="B115" s="10" t="s">
        <v>151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6">
        <v>3.4</v>
      </c>
      <c r="S115" s="23"/>
      <c r="T115" s="34"/>
      <c r="U115" s="24">
        <f t="shared" si="0"/>
        <v>3.4</v>
      </c>
      <c r="W115" s="21"/>
    </row>
    <row r="116" spans="2:23" ht="19.5" customHeight="1">
      <c r="B116" s="10" t="s">
        <v>80</v>
      </c>
      <c r="C116" s="23"/>
      <c r="D116" s="23"/>
      <c r="E116" s="23"/>
      <c r="F116" s="23"/>
      <c r="G116" s="26">
        <v>6.6</v>
      </c>
      <c r="H116" s="23"/>
      <c r="I116" s="26">
        <v>12.5</v>
      </c>
      <c r="J116" s="23"/>
      <c r="K116" s="26">
        <v>9.9</v>
      </c>
      <c r="L116" s="26">
        <v>9.6</v>
      </c>
      <c r="M116" s="26">
        <v>34.75</v>
      </c>
      <c r="N116" s="26">
        <v>63.19</v>
      </c>
      <c r="O116" s="26">
        <v>69.5</v>
      </c>
      <c r="P116" s="26">
        <v>42.2</v>
      </c>
      <c r="Q116" s="26">
        <v>11.8</v>
      </c>
      <c r="R116" s="26">
        <v>16.8</v>
      </c>
      <c r="S116" s="26">
        <v>80.1</v>
      </c>
      <c r="T116" s="26"/>
      <c r="U116" s="24">
        <f t="shared" si="0"/>
        <v>356.94000000000005</v>
      </c>
      <c r="W116" s="21"/>
    </row>
    <row r="117" spans="2:23" ht="19.5" customHeight="1">
      <c r="B117" s="10" t="s">
        <v>99</v>
      </c>
      <c r="C117" s="23"/>
      <c r="D117" s="23"/>
      <c r="E117" s="25"/>
      <c r="F117" s="23"/>
      <c r="G117" s="23"/>
      <c r="H117" s="23"/>
      <c r="I117" s="23"/>
      <c r="J117" s="23"/>
      <c r="K117" s="23"/>
      <c r="L117" s="23"/>
      <c r="M117" s="23"/>
      <c r="N117" s="23"/>
      <c r="O117" s="26">
        <v>1.2</v>
      </c>
      <c r="P117" s="26">
        <v>2.8</v>
      </c>
      <c r="Q117" s="8"/>
      <c r="R117" s="23"/>
      <c r="S117" s="38">
        <v>3.3</v>
      </c>
      <c r="T117" s="41"/>
      <c r="U117" s="24">
        <f t="shared" si="0"/>
        <v>7.3</v>
      </c>
      <c r="W117" s="21"/>
    </row>
    <row r="118" spans="2:23" ht="19.5" customHeight="1">
      <c r="B118" s="10" t="s">
        <v>42</v>
      </c>
      <c r="C118" s="32">
        <v>20.2</v>
      </c>
      <c r="D118" s="23"/>
      <c r="E118" s="26">
        <v>0.2</v>
      </c>
      <c r="F118" s="23"/>
      <c r="G118" s="23"/>
      <c r="H118" s="23"/>
      <c r="I118" s="26">
        <v>0.5</v>
      </c>
      <c r="J118" s="23"/>
      <c r="K118" s="23"/>
      <c r="L118" s="26">
        <v>0.9</v>
      </c>
      <c r="M118" s="23"/>
      <c r="N118" s="25"/>
      <c r="O118" s="39">
        <v>1.5</v>
      </c>
      <c r="P118" s="39">
        <v>31.5</v>
      </c>
      <c r="Q118" s="39">
        <v>37.5</v>
      </c>
      <c r="R118" s="39">
        <v>60</v>
      </c>
      <c r="S118" s="39">
        <v>93.7</v>
      </c>
      <c r="T118" s="39"/>
      <c r="U118" s="24">
        <f t="shared" si="0"/>
        <v>246</v>
      </c>
      <c r="W118" s="21"/>
    </row>
    <row r="119" spans="2:23" ht="19.5" customHeight="1">
      <c r="B119" s="11" t="s">
        <v>81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5"/>
      <c r="O119" s="25"/>
      <c r="P119" s="25"/>
      <c r="Q119" s="25"/>
      <c r="R119" s="25"/>
      <c r="S119" s="25"/>
      <c r="T119" s="25"/>
      <c r="U119" s="27"/>
      <c r="W119" s="21"/>
    </row>
    <row r="120" spans="2:23" ht="19.5" customHeight="1">
      <c r="B120" s="4" t="s">
        <v>159</v>
      </c>
      <c r="C120" s="26">
        <v>192.7</v>
      </c>
      <c r="D120" s="23"/>
      <c r="E120" s="23"/>
      <c r="F120" s="23"/>
      <c r="G120" s="32">
        <v>11.7</v>
      </c>
      <c r="H120" s="32">
        <v>70.01</v>
      </c>
      <c r="I120" s="32">
        <v>105.6</v>
      </c>
      <c r="J120" s="23"/>
      <c r="K120" s="32">
        <v>40.28</v>
      </c>
      <c r="L120" s="23"/>
      <c r="M120" s="22">
        <v>28.42</v>
      </c>
      <c r="N120" s="22">
        <v>29.8</v>
      </c>
      <c r="O120" s="22">
        <v>39.7</v>
      </c>
      <c r="P120" s="22">
        <v>63.8</v>
      </c>
      <c r="Q120" s="22">
        <v>79.2</v>
      </c>
      <c r="R120" s="22">
        <v>74.9</v>
      </c>
      <c r="S120" s="22">
        <v>98.3</v>
      </c>
      <c r="T120" s="22"/>
      <c r="U120" s="24">
        <f t="shared" si="0"/>
        <v>834.41</v>
      </c>
      <c r="W120" s="21"/>
    </row>
    <row r="121" spans="2:23" ht="19.5" customHeight="1">
      <c r="B121" s="4" t="s">
        <v>160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2">
        <v>1.5</v>
      </c>
      <c r="T121" s="22"/>
      <c r="U121" s="24">
        <f>SUM(C121:T121)</f>
        <v>1.5</v>
      </c>
      <c r="W121" s="21"/>
    </row>
    <row r="122" spans="2:23" ht="19.5" customHeight="1">
      <c r="B122" s="4" t="s">
        <v>43</v>
      </c>
      <c r="C122" s="32">
        <v>192.1</v>
      </c>
      <c r="D122" s="23"/>
      <c r="E122" s="23"/>
      <c r="F122" s="28">
        <v>0.4</v>
      </c>
      <c r="G122" s="23"/>
      <c r="H122" s="22">
        <v>12.75</v>
      </c>
      <c r="I122" s="23"/>
      <c r="J122" s="23"/>
      <c r="K122" s="23"/>
      <c r="L122" s="32">
        <v>32</v>
      </c>
      <c r="M122" s="22">
        <v>10</v>
      </c>
      <c r="N122" s="22">
        <v>21.33</v>
      </c>
      <c r="O122" s="22">
        <v>26.8</v>
      </c>
      <c r="P122" s="22">
        <v>19.6</v>
      </c>
      <c r="Q122" s="8"/>
      <c r="R122" s="38">
        <v>12.2</v>
      </c>
      <c r="S122" s="38">
        <v>0.2</v>
      </c>
      <c r="T122" s="41"/>
      <c r="U122" s="24">
        <f t="shared" si="0"/>
        <v>327.38</v>
      </c>
      <c r="W122" s="21"/>
    </row>
    <row r="123" spans="2:23" ht="19.5" customHeight="1">
      <c r="B123" s="4" t="s">
        <v>44</v>
      </c>
      <c r="C123" s="23"/>
      <c r="D123" s="23"/>
      <c r="E123" s="23"/>
      <c r="F123" s="23"/>
      <c r="G123" s="23"/>
      <c r="H123" s="23"/>
      <c r="I123" s="23"/>
      <c r="J123" s="23"/>
      <c r="K123" s="26">
        <v>8</v>
      </c>
      <c r="L123" s="23"/>
      <c r="M123" s="23"/>
      <c r="N123" s="23"/>
      <c r="O123" s="23"/>
      <c r="P123" s="23"/>
      <c r="Q123" s="23"/>
      <c r="R123" s="23"/>
      <c r="S123" s="23"/>
      <c r="T123" s="23"/>
      <c r="U123" s="24">
        <f aca="true" t="shared" si="2" ref="U123:U141">SUM(C123:T123)</f>
        <v>8</v>
      </c>
      <c r="W123" s="21"/>
    </row>
    <row r="124" spans="2:23" ht="19.5" customHeight="1">
      <c r="B124" s="10" t="s">
        <v>82</v>
      </c>
      <c r="C124" s="23"/>
      <c r="D124" s="23"/>
      <c r="E124" s="23"/>
      <c r="F124" s="23"/>
      <c r="G124" s="23"/>
      <c r="H124" s="23"/>
      <c r="I124" s="23"/>
      <c r="J124" s="23"/>
      <c r="K124" s="26">
        <v>4.96</v>
      </c>
      <c r="L124" s="26">
        <v>7.4</v>
      </c>
      <c r="M124" s="26">
        <v>0</v>
      </c>
      <c r="N124" s="26">
        <v>6.05</v>
      </c>
      <c r="O124" s="26">
        <v>34.8</v>
      </c>
      <c r="P124" s="8"/>
      <c r="Q124" s="8"/>
      <c r="R124" s="38">
        <v>105.6</v>
      </c>
      <c r="S124" s="38">
        <v>39.6</v>
      </c>
      <c r="T124" s="41"/>
      <c r="U124" s="24">
        <f t="shared" si="2"/>
        <v>198.41</v>
      </c>
      <c r="W124" s="21"/>
    </row>
    <row r="125" spans="2:23" ht="19.5" customHeight="1">
      <c r="B125" s="10" t="s">
        <v>150</v>
      </c>
      <c r="C125" s="25"/>
      <c r="D125" s="25"/>
      <c r="E125" s="25"/>
      <c r="F125" s="23"/>
      <c r="G125" s="23"/>
      <c r="H125" s="23"/>
      <c r="I125" s="25"/>
      <c r="J125" s="23"/>
      <c r="K125" s="23"/>
      <c r="L125" s="23"/>
      <c r="M125" s="23"/>
      <c r="N125" s="23"/>
      <c r="O125" s="23"/>
      <c r="P125" s="8"/>
      <c r="Q125" s="44"/>
      <c r="R125" s="39">
        <v>4.4</v>
      </c>
      <c r="S125" s="23"/>
      <c r="T125" s="34"/>
      <c r="U125" s="24">
        <f t="shared" si="2"/>
        <v>4.4</v>
      </c>
      <c r="W125" s="21"/>
    </row>
    <row r="126" spans="2:23" ht="19.5" customHeight="1">
      <c r="B126" s="10" t="s">
        <v>126</v>
      </c>
      <c r="C126" s="25"/>
      <c r="D126" s="25"/>
      <c r="E126" s="25"/>
      <c r="F126" s="23"/>
      <c r="G126" s="23"/>
      <c r="H126" s="23"/>
      <c r="I126" s="25"/>
      <c r="J126" s="23"/>
      <c r="K126" s="23"/>
      <c r="L126" s="23"/>
      <c r="M126" s="23"/>
      <c r="N126" s="23"/>
      <c r="O126" s="23"/>
      <c r="P126" s="23"/>
      <c r="Q126" s="26">
        <v>0.5</v>
      </c>
      <c r="R126" s="8"/>
      <c r="S126" s="23"/>
      <c r="T126" s="34"/>
      <c r="U126" s="24">
        <f t="shared" si="2"/>
        <v>0.5</v>
      </c>
      <c r="W126" s="21"/>
    </row>
    <row r="127" spans="2:23" ht="19.5" customHeight="1">
      <c r="B127" s="10" t="s">
        <v>109</v>
      </c>
      <c r="C127" s="25"/>
      <c r="D127" s="25"/>
      <c r="E127" s="25"/>
      <c r="F127" s="23"/>
      <c r="G127" s="23"/>
      <c r="H127" s="23"/>
      <c r="I127" s="25"/>
      <c r="J127" s="23"/>
      <c r="K127" s="8"/>
      <c r="L127" s="8"/>
      <c r="M127" s="8"/>
      <c r="N127" s="8"/>
      <c r="O127" s="8"/>
      <c r="P127" s="26">
        <v>0.5</v>
      </c>
      <c r="Q127" s="8"/>
      <c r="R127" s="23"/>
      <c r="S127" s="23"/>
      <c r="T127" s="8"/>
      <c r="U127" s="24">
        <f t="shared" si="2"/>
        <v>0.5</v>
      </c>
      <c r="W127" s="21"/>
    </row>
    <row r="128" spans="2:23" ht="19.5" customHeight="1">
      <c r="B128" s="10" t="s">
        <v>83</v>
      </c>
      <c r="C128" s="26">
        <f>1.5+20+23.6+67.4</f>
        <v>112.5</v>
      </c>
      <c r="D128" s="26">
        <v>67.2</v>
      </c>
      <c r="E128" s="26">
        <v>17.8</v>
      </c>
      <c r="F128" s="23"/>
      <c r="G128" s="23"/>
      <c r="H128" s="23"/>
      <c r="I128" s="26">
        <v>1.9</v>
      </c>
      <c r="J128" s="23"/>
      <c r="K128" s="23"/>
      <c r="L128" s="26">
        <f>1+1.6</f>
        <v>2.6</v>
      </c>
      <c r="M128" s="28">
        <v>1.33</v>
      </c>
      <c r="N128" s="25"/>
      <c r="O128" s="39">
        <v>25.9</v>
      </c>
      <c r="P128" s="39">
        <v>65.2</v>
      </c>
      <c r="Q128" s="39">
        <v>10.1</v>
      </c>
      <c r="R128" s="8"/>
      <c r="S128" s="39">
        <v>59.4</v>
      </c>
      <c r="T128" s="39"/>
      <c r="U128" s="24">
        <f t="shared" si="2"/>
        <v>363.93</v>
      </c>
      <c r="W128" s="21"/>
    </row>
    <row r="129" spans="2:23" ht="19.5" customHeight="1">
      <c r="B129" s="10" t="s">
        <v>128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5"/>
      <c r="O129" s="25"/>
      <c r="P129" s="25"/>
      <c r="Q129" s="39">
        <v>0.2</v>
      </c>
      <c r="R129" s="8"/>
      <c r="S129" s="39"/>
      <c r="T129" s="39"/>
      <c r="U129" s="24">
        <f t="shared" si="2"/>
        <v>0.2</v>
      </c>
      <c r="W129" s="21"/>
    </row>
    <row r="130" spans="2:23" ht="19.5" customHeight="1">
      <c r="B130" s="10" t="s">
        <v>136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5"/>
      <c r="O130" s="25"/>
      <c r="P130" s="25"/>
      <c r="Q130" s="39">
        <v>3</v>
      </c>
      <c r="R130" s="39">
        <v>1.8</v>
      </c>
      <c r="S130" s="39">
        <v>2.1</v>
      </c>
      <c r="T130" s="39"/>
      <c r="U130" s="24">
        <f t="shared" si="2"/>
        <v>6.9</v>
      </c>
      <c r="W130" s="21"/>
    </row>
    <row r="131" spans="2:23" ht="19.5" customHeight="1">
      <c r="B131" s="10" t="s">
        <v>111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5"/>
      <c r="O131" s="25"/>
      <c r="P131" s="39">
        <v>1</v>
      </c>
      <c r="Q131" s="8"/>
      <c r="R131" s="38">
        <v>1</v>
      </c>
      <c r="S131" s="38">
        <v>7.9</v>
      </c>
      <c r="T131" s="41"/>
      <c r="U131" s="24">
        <f t="shared" si="2"/>
        <v>9.9</v>
      </c>
      <c r="W131" s="21"/>
    </row>
    <row r="132" spans="2:23" ht="19.5" customHeight="1">
      <c r="B132" s="10" t="s">
        <v>152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5"/>
      <c r="M132" s="25"/>
      <c r="N132" s="25"/>
      <c r="O132" s="25"/>
      <c r="P132" s="25"/>
      <c r="Q132" s="8"/>
      <c r="R132" s="38">
        <v>1</v>
      </c>
      <c r="S132" s="38">
        <v>7.2</v>
      </c>
      <c r="T132" s="41"/>
      <c r="U132" s="24">
        <f t="shared" si="2"/>
        <v>8.2</v>
      </c>
      <c r="W132" s="21"/>
    </row>
    <row r="133" spans="2:23" ht="19.5" customHeight="1">
      <c r="B133" s="10" t="s">
        <v>84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6">
        <v>1</v>
      </c>
      <c r="M133" s="26">
        <v>1.99</v>
      </c>
      <c r="N133" s="26">
        <v>0.99</v>
      </c>
      <c r="O133" s="26">
        <v>1</v>
      </c>
      <c r="P133" s="26">
        <v>1</v>
      </c>
      <c r="Q133" s="8"/>
      <c r="R133" s="38">
        <v>2.4</v>
      </c>
      <c r="S133" s="23"/>
      <c r="T133" s="34"/>
      <c r="U133" s="24">
        <f t="shared" si="2"/>
        <v>8.38</v>
      </c>
      <c r="W133" s="21"/>
    </row>
    <row r="134" spans="2:23" ht="19.5" customHeight="1">
      <c r="B134" s="10" t="s">
        <v>101</v>
      </c>
      <c r="C134" s="23"/>
      <c r="D134" s="23"/>
      <c r="E134" s="23"/>
      <c r="F134" s="23"/>
      <c r="G134" s="23"/>
      <c r="H134" s="23"/>
      <c r="I134" s="23"/>
      <c r="J134" s="23"/>
      <c r="K134" s="25"/>
      <c r="L134" s="25"/>
      <c r="M134" s="25"/>
      <c r="N134" s="25"/>
      <c r="O134" s="26">
        <v>1</v>
      </c>
      <c r="P134" s="8"/>
      <c r="Q134" s="8"/>
      <c r="R134" s="23"/>
      <c r="S134" s="23"/>
      <c r="T134" s="8"/>
      <c r="U134" s="24">
        <f t="shared" si="2"/>
        <v>1</v>
      </c>
      <c r="W134" s="21"/>
    </row>
    <row r="135" spans="2:23" ht="19.5" customHeight="1">
      <c r="B135" s="10" t="s">
        <v>153</v>
      </c>
      <c r="C135" s="23"/>
      <c r="D135" s="23"/>
      <c r="E135" s="23"/>
      <c r="F135" s="23"/>
      <c r="G135" s="23"/>
      <c r="H135" s="23"/>
      <c r="I135" s="23"/>
      <c r="J135" s="23"/>
      <c r="K135" s="25"/>
      <c r="L135" s="25"/>
      <c r="M135" s="25"/>
      <c r="N135" s="25"/>
      <c r="O135" s="25"/>
      <c r="P135" s="8"/>
      <c r="Q135" s="8"/>
      <c r="R135" s="38">
        <v>1</v>
      </c>
      <c r="S135" s="23"/>
      <c r="T135" s="34"/>
      <c r="U135" s="24">
        <f t="shared" si="2"/>
        <v>1</v>
      </c>
      <c r="W135" s="21"/>
    </row>
    <row r="136" spans="2:23" ht="19.5" customHeight="1">
      <c r="B136" s="10" t="s">
        <v>85</v>
      </c>
      <c r="C136" s="23"/>
      <c r="D136" s="23"/>
      <c r="E136" s="23"/>
      <c r="F136" s="23"/>
      <c r="G136" s="23"/>
      <c r="H136" s="23"/>
      <c r="I136" s="23"/>
      <c r="J136" s="23"/>
      <c r="K136" s="26">
        <v>2.78</v>
      </c>
      <c r="L136" s="23"/>
      <c r="M136" s="23"/>
      <c r="N136" s="22">
        <v>1.5</v>
      </c>
      <c r="O136" s="22">
        <v>3.9</v>
      </c>
      <c r="P136" s="22">
        <v>33.4</v>
      </c>
      <c r="Q136" s="8"/>
      <c r="R136" s="23"/>
      <c r="S136" s="38">
        <v>7.9</v>
      </c>
      <c r="T136" s="38"/>
      <c r="U136" s="24">
        <f t="shared" si="2"/>
        <v>49.48</v>
      </c>
      <c r="W136" s="21"/>
    </row>
    <row r="137" spans="2:23" ht="19.5" customHeight="1">
      <c r="B137" s="10" t="s">
        <v>118</v>
      </c>
      <c r="C137" s="25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6">
        <v>5.7</v>
      </c>
      <c r="Q137" s="26">
        <v>7.4</v>
      </c>
      <c r="R137" s="26">
        <v>55.1</v>
      </c>
      <c r="S137" s="26">
        <v>59</v>
      </c>
      <c r="T137" s="26"/>
      <c r="U137" s="24">
        <f t="shared" si="2"/>
        <v>127.2</v>
      </c>
      <c r="W137" s="21"/>
    </row>
    <row r="138" spans="2:23" ht="19.5" customHeight="1">
      <c r="B138" s="10" t="s">
        <v>119</v>
      </c>
      <c r="C138" s="25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6">
        <v>1</v>
      </c>
      <c r="Q138" s="8"/>
      <c r="R138" s="23"/>
      <c r="S138" s="23"/>
      <c r="T138" s="8"/>
      <c r="U138" s="24">
        <f>SUM(C138:T138)</f>
        <v>1</v>
      </c>
      <c r="W138" s="21"/>
    </row>
    <row r="139" spans="2:23" ht="19.5" customHeight="1">
      <c r="B139" s="10" t="s">
        <v>105</v>
      </c>
      <c r="C139" s="25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6">
        <v>0.7</v>
      </c>
      <c r="P139" s="26">
        <v>4</v>
      </c>
      <c r="Q139" s="26">
        <v>39.4</v>
      </c>
      <c r="R139" s="26">
        <v>3</v>
      </c>
      <c r="S139" s="23"/>
      <c r="T139" s="34"/>
      <c r="U139" s="24">
        <f t="shared" si="2"/>
        <v>47.1</v>
      </c>
      <c r="W139" s="21"/>
    </row>
    <row r="140" spans="2:23" ht="19.5" customHeight="1">
      <c r="B140" s="10" t="s">
        <v>125</v>
      </c>
      <c r="C140" s="25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5"/>
      <c r="P140" s="25"/>
      <c r="Q140" s="26">
        <v>1</v>
      </c>
      <c r="R140" s="8"/>
      <c r="S140" s="23"/>
      <c r="T140" s="34"/>
      <c r="U140" s="24">
        <f t="shared" si="2"/>
        <v>1</v>
      </c>
      <c r="W140" s="21"/>
    </row>
    <row r="141" spans="2:23" ht="19.5" customHeight="1">
      <c r="B141" s="10" t="s">
        <v>45</v>
      </c>
      <c r="C141" s="26">
        <v>25.7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2">
        <f>0.18+0.498</f>
        <v>0.6779999999999999</v>
      </c>
      <c r="O141" s="25"/>
      <c r="P141" s="25"/>
      <c r="Q141" s="25"/>
      <c r="R141" s="25"/>
      <c r="S141" s="25"/>
      <c r="T141" s="25"/>
      <c r="U141" s="24">
        <f t="shared" si="2"/>
        <v>26.378</v>
      </c>
      <c r="W141" s="21"/>
    </row>
    <row r="142" spans="2:23" ht="12.75" customHeight="1" thickBot="1">
      <c r="B142" s="2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W142" s="21"/>
    </row>
    <row r="143" spans="1:23" ht="6.75" customHeight="1" thickBot="1" thickTop="1">
      <c r="A143" s="12"/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5"/>
      <c r="W143" s="21"/>
    </row>
    <row r="144" spans="1:23" ht="19.5" customHeight="1" thickBot="1" thickTop="1">
      <c r="A144" s="12"/>
      <c r="B144" s="13" t="s">
        <v>46</v>
      </c>
      <c r="C144" s="16">
        <f aca="true" t="shared" si="3" ref="C144:N144">SUM(C10:C141)</f>
        <v>4494.099999999999</v>
      </c>
      <c r="D144" s="16">
        <f t="shared" si="3"/>
        <v>355.3</v>
      </c>
      <c r="E144" s="16">
        <f t="shared" si="3"/>
        <v>361</v>
      </c>
      <c r="F144" s="16">
        <f t="shared" si="3"/>
        <v>456.18899999999996</v>
      </c>
      <c r="G144" s="16">
        <f t="shared" si="3"/>
        <v>329.98</v>
      </c>
      <c r="H144" s="16">
        <f t="shared" si="3"/>
        <v>311.72</v>
      </c>
      <c r="I144" s="16">
        <f t="shared" si="3"/>
        <v>786.6309999999999</v>
      </c>
      <c r="J144" s="16">
        <f t="shared" si="3"/>
        <v>418.46</v>
      </c>
      <c r="K144" s="16">
        <f t="shared" si="3"/>
        <v>1271.6299999999999</v>
      </c>
      <c r="L144" s="16">
        <f t="shared" si="3"/>
        <v>764.9100000000001</v>
      </c>
      <c r="M144" s="16">
        <f t="shared" si="3"/>
        <v>598.1990000000001</v>
      </c>
      <c r="N144" s="16">
        <f t="shared" si="3"/>
        <v>665.854</v>
      </c>
      <c r="O144" s="16">
        <f>SUM(O7:O141)</f>
        <v>812.0999999999999</v>
      </c>
      <c r="P144" s="16">
        <f>SUM(P7:P141)</f>
        <v>1085.4</v>
      </c>
      <c r="Q144" s="16">
        <f>SUM(Q7:Q141)</f>
        <v>974.3999999999999</v>
      </c>
      <c r="R144" s="16">
        <f>SUM(R7:R141)</f>
        <v>1182.6</v>
      </c>
      <c r="S144" s="16">
        <f>SUM(S7:S141)</f>
        <v>1227.7</v>
      </c>
      <c r="T144" s="16"/>
      <c r="U144" s="16">
        <f>SUM(C144:T144)</f>
        <v>16096.173</v>
      </c>
      <c r="V144" s="15"/>
      <c r="W144" s="20"/>
    </row>
    <row r="145" spans="1:23" ht="6.75" customHeight="1" thickBot="1" thickTop="1">
      <c r="A145" s="12"/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7"/>
      <c r="W145" s="21"/>
    </row>
    <row r="146" spans="2:23" ht="12.75" customHeight="1" thickTop="1">
      <c r="B146" s="2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21"/>
    </row>
    <row r="147" spans="2:23" ht="19.5" customHeight="1">
      <c r="B147" s="2" t="s">
        <v>49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21"/>
    </row>
    <row r="148" spans="2:23" ht="19.5" customHeight="1">
      <c r="B148" s="2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21"/>
    </row>
    <row r="149" spans="2:23" ht="15.75">
      <c r="B149" s="2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21"/>
    </row>
    <row r="150" spans="2:23" ht="15.75">
      <c r="B150" s="2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21"/>
    </row>
    <row r="151" spans="2:23" ht="15.75">
      <c r="B151" s="2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21"/>
    </row>
    <row r="152" spans="2:23" ht="15.75">
      <c r="B152" s="2"/>
      <c r="W152" s="20"/>
    </row>
    <row r="153" spans="2:23" ht="15.75">
      <c r="B153" s="2"/>
      <c r="W153" s="20"/>
    </row>
    <row r="154" spans="2:23" ht="15.75">
      <c r="B154" s="2"/>
      <c r="W154" s="20"/>
    </row>
    <row r="155" spans="2:23" ht="15.75">
      <c r="B155" s="2"/>
      <c r="W155" s="20"/>
    </row>
    <row r="156" spans="2:23" ht="15.75">
      <c r="B156" s="2"/>
      <c r="W156" s="20"/>
    </row>
    <row r="157" ht="15.75">
      <c r="B157" s="2"/>
    </row>
    <row r="158" ht="15.75">
      <c r="B158" s="2"/>
    </row>
    <row r="159" ht="15.75">
      <c r="B159" s="2"/>
    </row>
    <row r="160" ht="15.75">
      <c r="B160" s="2"/>
    </row>
    <row r="164" ht="15">
      <c r="A164"/>
    </row>
  </sheetData>
  <mergeCells count="3">
    <mergeCell ref="B1:U1"/>
    <mergeCell ref="B2:U2"/>
    <mergeCell ref="B3:U3"/>
  </mergeCells>
  <printOptions horizontalCentered="1"/>
  <pageMargins left="0" right="0" top="0.25" bottom="0.25" header="0.5" footer="0.5"/>
  <pageSetup horizontalDpi="300" verticalDpi="300" orientation="landscape" scale="38" r:id="rId1"/>
  <rowBreaks count="1" manualBreakCount="1">
    <brk id="7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2004-02-11T14:03:07Z</cp:lastPrinted>
  <dcterms:created xsi:type="dcterms:W3CDTF">1998-10-15T18:45:38Z</dcterms:created>
  <dcterms:modified xsi:type="dcterms:W3CDTF">2004-03-13T14:10:06Z</dcterms:modified>
  <cp:category/>
  <cp:version/>
  <cp:contentType/>
  <cp:contentStatus/>
</cp:coreProperties>
</file>