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56" windowWidth="15360" windowHeight="837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<sst xmlns="http://schemas.openxmlformats.org/spreadsheetml/2006/main" count="38" uniqueCount="38">
  <si>
    <t>SmartWay Technology Package Savings Calculator</t>
  </si>
  <si>
    <t>Instructions</t>
  </si>
  <si>
    <t>Total Number of Trucks in Fleet</t>
  </si>
  <si>
    <t xml:space="preserve">Total Cost  </t>
  </si>
  <si>
    <t xml:space="preserve">% Fuel Savings </t>
  </si>
  <si>
    <t xml:space="preserve">Monthly Fuel Savings </t>
  </si>
  <si>
    <t xml:space="preserve">Monthly Loan Payment </t>
  </si>
  <si>
    <t xml:space="preserve">Net Monthly Savings  </t>
  </si>
  <si>
    <t xml:space="preserve">Annual Fuel Savings  </t>
  </si>
  <si>
    <t xml:space="preserve">Average Annual Fuel Use (Gallons) </t>
  </si>
  <si>
    <t>Cost of Fuel</t>
  </si>
  <si>
    <t>Yearly Fuel Cost</t>
  </si>
  <si>
    <t>Monthly Fuel Cost</t>
  </si>
  <si>
    <t>Loan Period (Months)</t>
  </si>
  <si>
    <t>Loan Interest Rate (Percent)</t>
  </si>
  <si>
    <t>Average Annual Idling per Truck (Hours)</t>
  </si>
  <si>
    <t>Auxiliary Power Unit (APU)</t>
  </si>
  <si>
    <t>Aluminum Wheel Sets for Single Wide Tires (Tires)</t>
  </si>
  <si>
    <t>Trailer Aerodynamics (Aero)</t>
  </si>
  <si>
    <t>Automatic Tire Inflation (ATI)</t>
  </si>
  <si>
    <t>Oxidation Catalyst (DOC)</t>
  </si>
  <si>
    <t>Technology</t>
  </si>
  <si>
    <t>Cost</t>
  </si>
  <si>
    <t>Quantity</t>
  </si>
  <si>
    <t>Total Annual Fuel Use for Fleet (Gallons)</t>
  </si>
  <si>
    <t>Bunk Heater (Heater)*</t>
  </si>
  <si>
    <t>* What percent of the year do you idle for heat?</t>
  </si>
  <si>
    <t>Total Cost</t>
  </si>
  <si>
    <t>% fuel savings</t>
  </si>
  <si>
    <t>Checked</t>
  </si>
  <si>
    <t>Annual Savings</t>
  </si>
  <si>
    <t>www.epa.gov/smartway/loancalc.htm</t>
  </si>
  <si>
    <t>For more information please go to:</t>
  </si>
  <si>
    <t>The below information calculates the savings.  Please do not modify.</t>
  </si>
  <si>
    <t>The SmartWay calculator allows you to compare your costs with various technologies by letting you enter</t>
  </si>
  <si>
    <t>yellow cells; the grey cells contain formulas.  Try as many combinations of technologies, as you'd like.</t>
  </si>
  <si>
    <t xml:space="preserve">different values for fuel use, fuel cost, and a few other critical factors. You can change the numbers in the </t>
  </si>
  <si>
    <t>Truck technologies that save fuel or use fuel more efficiently can pay for themselves through fuel savings. They also, help you reduce greenhouse gas emissions and other air pollution. The SmartWay calculator is designed to help truck owners compare the costs and estimate the fuel savings associated with various efficiency technologies. The calculator is designed for owners of single trucks as well as multiple-truck fleets.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</si>
</sst>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quot;$&quot;#,##0.00;[Red]&quot;$&quot;#,##0.00"/>
  </numFmts>
  <fonts count="9">
    <font>
      <sz val="10"/>
      <name val="Arial"/>
      <family val="0"/>
    </font>
    <font>
      <b/>
      <sz val="18"/>
      <color indexed="8"/>
      <name val="Arial"/>
      <family val="2"/>
    </font>
    <font>
      <b/>
      <sz val="10"/>
      <name val="Arial"/>
      <family val="2"/>
    </font>
    <font>
      <sz val="10"/>
      <color indexed="17"/>
      <name val="Arial"/>
      <family val="0"/>
    </font>
    <font>
      <sz val="8"/>
      <name val="Arial"/>
      <family val="0"/>
    </font>
    <font>
      <b/>
      <sz val="10"/>
      <color indexed="17"/>
      <name val="Arial"/>
      <family val="2"/>
    </font>
    <font>
      <u val="single"/>
      <sz val="10"/>
      <color indexed="12"/>
      <name val="Arial"/>
      <family val="0"/>
    </font>
    <font>
      <sz val="10"/>
      <color indexed="55"/>
      <name val="Arial"/>
      <family val="0"/>
    </font>
    <font>
      <sz val="10"/>
      <color indexed="23"/>
      <name val="Arial"/>
      <family val="0"/>
    </font>
  </fonts>
  <fills count="4">
    <fill>
      <patternFill/>
    </fill>
    <fill>
      <patternFill patternType="gray125"/>
    </fill>
    <fill>
      <patternFill patternType="solid">
        <fgColor indexed="43"/>
        <bgColor indexed="64"/>
      </patternFill>
    </fill>
    <fill>
      <patternFill patternType="solid">
        <fgColor indexed="22"/>
        <bgColor indexed="64"/>
      </patternFill>
    </fill>
  </fills>
  <borders count="14">
    <border>
      <left/>
      <right/>
      <top/>
      <bottom/>
      <diagonal/>
    </border>
    <border>
      <left style="thin"/>
      <right style="thin"/>
      <top style="thin"/>
      <bottom style="thin"/>
    </border>
    <border>
      <left style="thick">
        <color indexed="17"/>
      </left>
      <right style="thick">
        <color indexed="17"/>
      </right>
      <top style="thick">
        <color indexed="17"/>
      </top>
      <bottom>
        <color indexed="63"/>
      </bottom>
    </border>
    <border>
      <left style="thick">
        <color indexed="17"/>
      </left>
      <right style="thick">
        <color indexed="17"/>
      </right>
      <top style="medium">
        <color indexed="17"/>
      </top>
      <bottom style="thick">
        <color indexed="17"/>
      </bottom>
    </border>
    <border>
      <left style="thin"/>
      <right>
        <color indexed="63"/>
      </right>
      <top>
        <color indexed="63"/>
      </top>
      <bottom>
        <color indexed="63"/>
      </bottom>
    </border>
    <border>
      <left>
        <color indexed="63"/>
      </left>
      <right style="thin"/>
      <top>
        <color indexed="63"/>
      </top>
      <bottom>
        <color indexed="63"/>
      </bottom>
    </border>
    <border>
      <left style="thick">
        <color indexed="17"/>
      </left>
      <right>
        <color indexed="63"/>
      </right>
      <top style="thick">
        <color indexed="17"/>
      </top>
      <bottom style="thick">
        <color indexed="17"/>
      </bottom>
    </border>
    <border>
      <left>
        <color indexed="63"/>
      </left>
      <right style="thick">
        <color indexed="17"/>
      </right>
      <top style="thick">
        <color indexed="17"/>
      </top>
      <bottom style="thick">
        <color indexed="17"/>
      </bottom>
    </border>
    <border>
      <left style="thick">
        <color indexed="17"/>
      </left>
      <right>
        <color indexed="63"/>
      </right>
      <top style="thick">
        <color indexed="17"/>
      </top>
      <bottom style="medium">
        <color indexed="17"/>
      </bottom>
    </border>
    <border>
      <left>
        <color indexed="63"/>
      </left>
      <right style="thick">
        <color indexed="17"/>
      </right>
      <top style="thick">
        <color indexed="17"/>
      </top>
      <bottom style="medium">
        <color indexed="17"/>
      </bottom>
    </border>
    <border>
      <left style="thick">
        <color indexed="17"/>
      </left>
      <right>
        <color indexed="63"/>
      </right>
      <top style="medium">
        <color indexed="17"/>
      </top>
      <bottom style="thick">
        <color indexed="17"/>
      </bottom>
    </border>
    <border>
      <left>
        <color indexed="63"/>
      </left>
      <right style="thick">
        <color indexed="17"/>
      </right>
      <top style="medium">
        <color indexed="17"/>
      </top>
      <bottom style="thick">
        <color indexed="17"/>
      </bottom>
    </border>
    <border>
      <left style="thick">
        <color indexed="17"/>
      </left>
      <right>
        <color indexed="63"/>
      </right>
      <top>
        <color indexed="63"/>
      </top>
      <bottom style="thick">
        <color indexed="17"/>
      </bottom>
    </border>
    <border>
      <left>
        <color indexed="63"/>
      </left>
      <right style="thick">
        <color indexed="17"/>
      </right>
      <top>
        <color indexed="63"/>
      </top>
      <bottom style="thick">
        <color indexed="17"/>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Alignment="1">
      <alignment/>
    </xf>
    <xf numFmtId="0" fontId="0" fillId="0" borderId="0" xfId="0" applyNumberFormat="1" applyAlignment="1">
      <alignment/>
    </xf>
    <xf numFmtId="0" fontId="2" fillId="0" borderId="0" xfId="0" applyFont="1" applyAlignment="1">
      <alignment/>
    </xf>
    <xf numFmtId="0" fontId="0" fillId="2" borderId="1" xfId="0" applyFill="1" applyBorder="1" applyAlignment="1">
      <alignment/>
    </xf>
    <xf numFmtId="168" fontId="0" fillId="2" borderId="1" xfId="0" applyNumberFormat="1" applyFill="1" applyBorder="1" applyAlignment="1">
      <alignment/>
    </xf>
    <xf numFmtId="0" fontId="0" fillId="3" borderId="1" xfId="0" applyFont="1" applyFill="1" applyBorder="1" applyAlignment="1">
      <alignment/>
    </xf>
    <xf numFmtId="9" fontId="0" fillId="2" borderId="0" xfId="0" applyNumberFormat="1" applyFill="1" applyAlignment="1">
      <alignment/>
    </xf>
    <xf numFmtId="168" fontId="0" fillId="3" borderId="1" xfId="0" applyNumberFormat="1" applyFill="1" applyBorder="1" applyAlignment="1">
      <alignment/>
    </xf>
    <xf numFmtId="10" fontId="0" fillId="2" borderId="1" xfId="0" applyNumberFormat="1" applyFill="1" applyBorder="1" applyAlignment="1">
      <alignment/>
    </xf>
    <xf numFmtId="0" fontId="3" fillId="0" borderId="0" xfId="0" applyFont="1" applyFill="1" applyAlignment="1">
      <alignment/>
    </xf>
    <xf numFmtId="0" fontId="6" fillId="0" borderId="0" xfId="19" applyAlignment="1">
      <alignment/>
    </xf>
    <xf numFmtId="0" fontId="7" fillId="3" borderId="0" xfId="0" applyFont="1" applyFill="1" applyAlignment="1">
      <alignment/>
    </xf>
    <xf numFmtId="168" fontId="7" fillId="3" borderId="0" xfId="0" applyNumberFormat="1" applyFont="1" applyFill="1" applyAlignment="1">
      <alignment/>
    </xf>
    <xf numFmtId="0" fontId="5" fillId="0" borderId="2" xfId="0" applyFont="1" applyBorder="1" applyAlignment="1">
      <alignment vertical="top" wrapText="1"/>
    </xf>
    <xf numFmtId="10" fontId="3" fillId="3" borderId="3" xfId="0" applyNumberFormat="1" applyFont="1" applyFill="1" applyBorder="1" applyAlignment="1">
      <alignment/>
    </xf>
    <xf numFmtId="168" fontId="0" fillId="0" borderId="0" xfId="0" applyNumberFormat="1" applyAlignment="1">
      <alignment/>
    </xf>
    <xf numFmtId="0" fontId="8" fillId="3" borderId="0" xfId="0" applyFont="1" applyFill="1" applyAlignment="1">
      <alignment/>
    </xf>
    <xf numFmtId="0" fontId="0" fillId="0" borderId="0" xfId="0" applyNumberFormat="1" applyAlignment="1">
      <alignment/>
    </xf>
    <xf numFmtId="0" fontId="0" fillId="0" borderId="0" xfId="0" applyAlignment="1">
      <alignment vertical="top" wrapText="1"/>
    </xf>
    <xf numFmtId="0" fontId="7" fillId="3" borderId="4" xfId="0" applyFont="1" applyFill="1" applyBorder="1" applyAlignment="1">
      <alignment vertical="center"/>
    </xf>
    <xf numFmtId="0" fontId="0" fillId="0" borderId="0" xfId="0" applyAlignment="1">
      <alignment/>
    </xf>
    <xf numFmtId="0" fontId="0" fillId="0" borderId="0" xfId="0" applyAlignment="1">
      <alignment wrapText="1"/>
    </xf>
    <xf numFmtId="0" fontId="0" fillId="2" borderId="1" xfId="0" applyFill="1" applyBorder="1" applyAlignment="1">
      <alignment/>
    </xf>
    <xf numFmtId="0" fontId="0" fillId="0" borderId="1" xfId="0" applyBorder="1" applyAlignment="1">
      <alignment/>
    </xf>
    <xf numFmtId="168" fontId="0" fillId="2" borderId="1" xfId="0" applyNumberFormat="1" applyFill="1" applyBorder="1" applyAlignment="1">
      <alignment/>
    </xf>
    <xf numFmtId="0" fontId="0" fillId="0" borderId="5" xfId="0" applyBorder="1" applyAlignment="1">
      <alignment wrapText="1"/>
    </xf>
    <xf numFmtId="0" fontId="5" fillId="0" borderId="6" xfId="0" applyFont="1" applyBorder="1" applyAlignment="1">
      <alignment vertical="top" wrapText="1"/>
    </xf>
    <xf numFmtId="0" fontId="0" fillId="0" borderId="7" xfId="0" applyBorder="1" applyAlignment="1">
      <alignment vertical="top"/>
    </xf>
    <xf numFmtId="7" fontId="3" fillId="3" borderId="6" xfId="0" applyNumberFormat="1" applyFont="1" applyFill="1" applyBorder="1" applyAlignment="1">
      <alignment/>
    </xf>
    <xf numFmtId="7" fontId="0" fillId="0" borderId="7" xfId="0" applyNumberFormat="1" applyBorder="1" applyAlignment="1">
      <alignment/>
    </xf>
    <xf numFmtId="7" fontId="0" fillId="3" borderId="6" xfId="0" applyNumberFormat="1" applyFill="1" applyBorder="1" applyAlignment="1">
      <alignment/>
    </xf>
    <xf numFmtId="0" fontId="0" fillId="3" borderId="7" xfId="0" applyFill="1" applyBorder="1" applyAlignment="1">
      <alignment/>
    </xf>
    <xf numFmtId="0" fontId="5" fillId="0" borderId="6" xfId="0" applyFont="1" applyBorder="1" applyAlignment="1">
      <alignment vertical="top"/>
    </xf>
    <xf numFmtId="0" fontId="5" fillId="0" borderId="8" xfId="0" applyFont="1" applyBorder="1" applyAlignment="1">
      <alignment vertical="top" wrapText="1"/>
    </xf>
    <xf numFmtId="0" fontId="5" fillId="0" borderId="9" xfId="0" applyFont="1" applyBorder="1" applyAlignment="1">
      <alignment vertical="top" wrapText="1"/>
    </xf>
    <xf numFmtId="168" fontId="3" fillId="3" borderId="10" xfId="0" applyNumberFormat="1" applyFont="1" applyFill="1" applyBorder="1" applyAlignment="1">
      <alignment vertical="top" wrapText="1"/>
    </xf>
    <xf numFmtId="0" fontId="0" fillId="0" borderId="11" xfId="0" applyBorder="1" applyAlignment="1">
      <alignment vertical="top" wrapText="1"/>
    </xf>
    <xf numFmtId="7" fontId="3" fillId="3" borderId="12" xfId="0" applyNumberFormat="1" applyFont="1" applyFill="1" applyBorder="1" applyAlignment="1">
      <alignment/>
    </xf>
    <xf numFmtId="0" fontId="3" fillId="0" borderId="13" xfId="0" applyFont="1" applyBorder="1" applyAlignment="1">
      <alignment/>
    </xf>
    <xf numFmtId="0" fontId="5" fillId="0" borderId="8" xfId="0" applyFont="1" applyBorder="1" applyAlignment="1">
      <alignment vertical="top"/>
    </xf>
    <xf numFmtId="0" fontId="0" fillId="0" borderId="9" xfId="0" applyBorder="1" applyAlignment="1">
      <alignment vertical="top"/>
    </xf>
    <xf numFmtId="168" fontId="3" fillId="3" borderId="10" xfId="0" applyNumberFormat="1" applyFont="1" applyFill="1" applyBorder="1" applyAlignment="1">
      <alignment/>
    </xf>
    <xf numFmtId="168" fontId="3" fillId="3" borderId="11" xfId="0" applyNumberFormat="1" applyFont="1" applyFill="1" applyBorder="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38100</xdr:colOff>
      <xdr:row>16</xdr:row>
      <xdr:rowOff>133350</xdr:rowOff>
    </xdr:from>
    <xdr:to>
      <xdr:col>9</xdr:col>
      <xdr:colOff>304800</xdr:colOff>
      <xdr:row>17</xdr:row>
      <xdr:rowOff>152400</xdr:rowOff>
    </xdr:to>
    <xdr:pic>
      <xdr:nvPicPr>
        <xdr:cNvPr id="1" name="CheckBox1"/>
        <xdr:cNvPicPr preferRelativeResize="1">
          <a:picLocks noChangeAspect="1"/>
        </xdr:cNvPicPr>
      </xdr:nvPicPr>
      <xdr:blipFill>
        <a:blip r:embed="rId1"/>
        <a:stretch>
          <a:fillRect/>
        </a:stretch>
      </xdr:blipFill>
      <xdr:spPr>
        <a:xfrm>
          <a:off x="5905500" y="3105150"/>
          <a:ext cx="266700" cy="180975"/>
        </a:xfrm>
        <a:prstGeom prst="rect">
          <a:avLst/>
        </a:prstGeom>
        <a:noFill/>
        <a:ln w="9525" cmpd="sng">
          <a:noFill/>
        </a:ln>
      </xdr:spPr>
    </xdr:pic>
    <xdr:clientData/>
  </xdr:twoCellAnchor>
  <xdr:twoCellAnchor editAs="oneCell">
    <xdr:from>
      <xdr:col>9</xdr:col>
      <xdr:colOff>38100</xdr:colOff>
      <xdr:row>18</xdr:row>
      <xdr:rowOff>0</xdr:rowOff>
    </xdr:from>
    <xdr:to>
      <xdr:col>9</xdr:col>
      <xdr:colOff>295275</xdr:colOff>
      <xdr:row>19</xdr:row>
      <xdr:rowOff>19050</xdr:rowOff>
    </xdr:to>
    <xdr:pic>
      <xdr:nvPicPr>
        <xdr:cNvPr id="2" name="CheckBox2"/>
        <xdr:cNvPicPr preferRelativeResize="1">
          <a:picLocks noChangeAspect="1"/>
        </xdr:cNvPicPr>
      </xdr:nvPicPr>
      <xdr:blipFill>
        <a:blip r:embed="rId1"/>
        <a:stretch>
          <a:fillRect/>
        </a:stretch>
      </xdr:blipFill>
      <xdr:spPr>
        <a:xfrm>
          <a:off x="5905500" y="3295650"/>
          <a:ext cx="257175" cy="180975"/>
        </a:xfrm>
        <a:prstGeom prst="rect">
          <a:avLst/>
        </a:prstGeom>
        <a:noFill/>
        <a:ln w="9525" cmpd="sng">
          <a:noFill/>
        </a:ln>
      </xdr:spPr>
    </xdr:pic>
    <xdr:clientData/>
  </xdr:twoCellAnchor>
  <xdr:twoCellAnchor editAs="oneCell">
    <xdr:from>
      <xdr:col>9</xdr:col>
      <xdr:colOff>38100</xdr:colOff>
      <xdr:row>19</xdr:row>
      <xdr:rowOff>76200</xdr:rowOff>
    </xdr:from>
    <xdr:to>
      <xdr:col>9</xdr:col>
      <xdr:colOff>295275</xdr:colOff>
      <xdr:row>20</xdr:row>
      <xdr:rowOff>85725</xdr:rowOff>
    </xdr:to>
    <xdr:pic>
      <xdr:nvPicPr>
        <xdr:cNvPr id="3" name="CheckBox3"/>
        <xdr:cNvPicPr preferRelativeResize="1">
          <a:picLocks noChangeAspect="1"/>
        </xdr:cNvPicPr>
      </xdr:nvPicPr>
      <xdr:blipFill>
        <a:blip r:embed="rId1"/>
        <a:stretch>
          <a:fillRect/>
        </a:stretch>
      </xdr:blipFill>
      <xdr:spPr>
        <a:xfrm>
          <a:off x="5905500" y="3533775"/>
          <a:ext cx="257175" cy="171450"/>
        </a:xfrm>
        <a:prstGeom prst="rect">
          <a:avLst/>
        </a:prstGeom>
        <a:noFill/>
        <a:ln w="9525" cmpd="sng">
          <a:noFill/>
        </a:ln>
      </xdr:spPr>
    </xdr:pic>
    <xdr:clientData/>
  </xdr:twoCellAnchor>
  <xdr:twoCellAnchor editAs="oneCell">
    <xdr:from>
      <xdr:col>9</xdr:col>
      <xdr:colOff>38100</xdr:colOff>
      <xdr:row>22</xdr:row>
      <xdr:rowOff>0</xdr:rowOff>
    </xdr:from>
    <xdr:to>
      <xdr:col>9</xdr:col>
      <xdr:colOff>295275</xdr:colOff>
      <xdr:row>23</xdr:row>
      <xdr:rowOff>19050</xdr:rowOff>
    </xdr:to>
    <xdr:pic>
      <xdr:nvPicPr>
        <xdr:cNvPr id="4" name="CheckBox4"/>
        <xdr:cNvPicPr preferRelativeResize="1">
          <a:picLocks noChangeAspect="1"/>
        </xdr:cNvPicPr>
      </xdr:nvPicPr>
      <xdr:blipFill>
        <a:blip r:embed="rId1"/>
        <a:stretch>
          <a:fillRect/>
        </a:stretch>
      </xdr:blipFill>
      <xdr:spPr>
        <a:xfrm>
          <a:off x="5905500" y="3943350"/>
          <a:ext cx="257175" cy="180975"/>
        </a:xfrm>
        <a:prstGeom prst="rect">
          <a:avLst/>
        </a:prstGeom>
        <a:noFill/>
        <a:ln w="9525" cmpd="sng">
          <a:noFill/>
        </a:ln>
      </xdr:spPr>
    </xdr:pic>
    <xdr:clientData/>
  </xdr:twoCellAnchor>
  <xdr:twoCellAnchor editAs="oneCell">
    <xdr:from>
      <xdr:col>9</xdr:col>
      <xdr:colOff>38100</xdr:colOff>
      <xdr:row>20</xdr:row>
      <xdr:rowOff>152400</xdr:rowOff>
    </xdr:from>
    <xdr:to>
      <xdr:col>9</xdr:col>
      <xdr:colOff>295275</xdr:colOff>
      <xdr:row>22</xdr:row>
      <xdr:rowOff>9525</xdr:rowOff>
    </xdr:to>
    <xdr:pic>
      <xdr:nvPicPr>
        <xdr:cNvPr id="5" name="CheckBox5"/>
        <xdr:cNvPicPr preferRelativeResize="1">
          <a:picLocks noChangeAspect="1"/>
        </xdr:cNvPicPr>
      </xdr:nvPicPr>
      <xdr:blipFill>
        <a:blip r:embed="rId1"/>
        <a:stretch>
          <a:fillRect/>
        </a:stretch>
      </xdr:blipFill>
      <xdr:spPr>
        <a:xfrm>
          <a:off x="5905500" y="3771900"/>
          <a:ext cx="257175" cy="180975"/>
        </a:xfrm>
        <a:prstGeom prst="rect">
          <a:avLst/>
        </a:prstGeom>
        <a:noFill/>
        <a:ln w="9525" cmpd="sng">
          <a:noFill/>
        </a:ln>
      </xdr:spPr>
    </xdr:pic>
    <xdr:clientData/>
  </xdr:twoCellAnchor>
  <xdr:twoCellAnchor editAs="oneCell">
    <xdr:from>
      <xdr:col>9</xdr:col>
      <xdr:colOff>38100</xdr:colOff>
      <xdr:row>23</xdr:row>
      <xdr:rowOff>0</xdr:rowOff>
    </xdr:from>
    <xdr:to>
      <xdr:col>9</xdr:col>
      <xdr:colOff>295275</xdr:colOff>
      <xdr:row>24</xdr:row>
      <xdr:rowOff>19050</xdr:rowOff>
    </xdr:to>
    <xdr:pic>
      <xdr:nvPicPr>
        <xdr:cNvPr id="6" name="CheckBox6"/>
        <xdr:cNvPicPr preferRelativeResize="1">
          <a:picLocks noChangeAspect="1"/>
        </xdr:cNvPicPr>
      </xdr:nvPicPr>
      <xdr:blipFill>
        <a:blip r:embed="rId1"/>
        <a:stretch>
          <a:fillRect/>
        </a:stretch>
      </xdr:blipFill>
      <xdr:spPr>
        <a:xfrm>
          <a:off x="5905500" y="4105275"/>
          <a:ext cx="257175" cy="18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pa.gov/smartway/loancalc.ht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B1:P29"/>
  <sheetViews>
    <sheetView tabSelected="1" workbookViewId="0" topLeftCell="A1">
      <selection activeCell="F22" sqref="F22"/>
    </sheetView>
  </sheetViews>
  <sheetFormatPr defaultColWidth="9.140625" defaultRowHeight="12.75"/>
  <cols>
    <col min="1" max="1" width="1.421875" style="0" customWidth="1"/>
    <col min="2" max="2" width="11.57421875" style="0" customWidth="1"/>
    <col min="3" max="4" width="11.28125" style="0" customWidth="1"/>
    <col min="5" max="5" width="10.8515625" style="0" customWidth="1"/>
    <col min="6" max="7" width="11.28125" style="0" customWidth="1"/>
    <col min="8" max="8" width="9.57421875" style="0" customWidth="1"/>
    <col min="9" max="9" width="9.421875" style="0" customWidth="1"/>
    <col min="10" max="10" width="4.57421875" style="0" customWidth="1"/>
    <col min="12" max="12" width="10.57421875" style="0" customWidth="1"/>
    <col min="15" max="15" width="12.8515625" style="0" bestFit="1" customWidth="1"/>
    <col min="16" max="16" width="13.8515625" style="0" bestFit="1" customWidth="1"/>
  </cols>
  <sheetData>
    <row r="1" ht="22.5">
      <c r="B1" s="1" t="s">
        <v>0</v>
      </c>
    </row>
    <row r="2" spans="2:11" ht="10.5" customHeight="1">
      <c r="B2" s="21" t="s">
        <v>37</v>
      </c>
      <c r="C2" s="21"/>
      <c r="D2" s="21"/>
      <c r="E2" s="21"/>
      <c r="F2" s="21"/>
      <c r="G2" s="21"/>
      <c r="H2" s="21"/>
      <c r="I2" s="21"/>
      <c r="J2" s="21"/>
      <c r="K2" s="20"/>
    </row>
    <row r="3" spans="2:12" ht="12.75">
      <c r="B3" s="21"/>
      <c r="C3" s="21"/>
      <c r="D3" s="21"/>
      <c r="E3" s="21"/>
      <c r="F3" s="21"/>
      <c r="G3" s="21"/>
      <c r="H3" s="21"/>
      <c r="I3" s="21"/>
      <c r="J3" s="21"/>
      <c r="K3" s="4"/>
      <c r="L3" s="3"/>
    </row>
    <row r="4" spans="2:12" ht="12.75">
      <c r="B4" s="21"/>
      <c r="C4" s="21"/>
      <c r="D4" s="21"/>
      <c r="E4" s="21"/>
      <c r="F4" s="21"/>
      <c r="G4" s="21"/>
      <c r="H4" s="21"/>
      <c r="I4" s="21"/>
      <c r="J4" s="21"/>
      <c r="K4" s="3"/>
      <c r="L4" s="3"/>
    </row>
    <row r="5" spans="2:12" ht="13.5" customHeight="1">
      <c r="B5" s="21"/>
      <c r="C5" s="21"/>
      <c r="D5" s="21"/>
      <c r="E5" s="21"/>
      <c r="F5" s="21"/>
      <c r="G5" s="21"/>
      <c r="H5" s="21"/>
      <c r="I5" s="21"/>
      <c r="J5" s="21"/>
      <c r="K5" s="3"/>
      <c r="L5" s="3"/>
    </row>
    <row r="6" spans="2:10" ht="6" customHeight="1">
      <c r="B6" s="21"/>
      <c r="C6" s="21"/>
      <c r="D6" s="21"/>
      <c r="E6" s="21"/>
      <c r="F6" s="21"/>
      <c r="G6" s="21"/>
      <c r="H6" s="21"/>
      <c r="I6" s="21"/>
      <c r="J6" s="21"/>
    </row>
    <row r="7" spans="2:5" ht="12.75">
      <c r="B7" t="s">
        <v>32</v>
      </c>
      <c r="E7" s="13" t="s">
        <v>31</v>
      </c>
    </row>
    <row r="8" ht="12.75">
      <c r="B8" s="5" t="s">
        <v>1</v>
      </c>
    </row>
    <row r="9" ht="12.75">
      <c r="M9" s="12"/>
    </row>
    <row r="10" ht="12.75">
      <c r="B10" s="2" t="s">
        <v>34</v>
      </c>
    </row>
    <row r="11" ht="12.75">
      <c r="B11" t="s">
        <v>36</v>
      </c>
    </row>
    <row r="12" ht="12.75">
      <c r="B12" t="s">
        <v>35</v>
      </c>
    </row>
    <row r="13" ht="13.5" thickBot="1"/>
    <row r="14" spans="2:12" ht="27" thickBot="1" thickTop="1">
      <c r="B14" s="36" t="s">
        <v>3</v>
      </c>
      <c r="C14" s="37"/>
      <c r="D14" s="16" t="s">
        <v>4</v>
      </c>
      <c r="E14" s="42" t="s">
        <v>8</v>
      </c>
      <c r="F14" s="43"/>
      <c r="G14" s="35" t="s">
        <v>5</v>
      </c>
      <c r="H14" s="30"/>
      <c r="I14" s="29" t="s">
        <v>6</v>
      </c>
      <c r="J14" s="30"/>
      <c r="K14" s="35" t="s">
        <v>7</v>
      </c>
      <c r="L14" s="30"/>
    </row>
    <row r="15" spans="2:12" ht="14.25" thickBot="1" thickTop="1">
      <c r="B15" s="38">
        <f>N25</f>
        <v>0</v>
      </c>
      <c r="C15" s="39"/>
      <c r="D15" s="17">
        <f>O25</f>
        <v>0</v>
      </c>
      <c r="E15" s="44">
        <f>P25</f>
        <v>0</v>
      </c>
      <c r="F15" s="45"/>
      <c r="G15" s="40">
        <f>E15/12</f>
        <v>0</v>
      </c>
      <c r="H15" s="41"/>
      <c r="I15" s="31">
        <f>IF(E26*E25&gt;0,PMT((E26/12),E25,N25),0)</f>
        <v>0</v>
      </c>
      <c r="J15" s="32"/>
      <c r="K15" s="33">
        <f>G15+I15</f>
        <v>0</v>
      </c>
      <c r="L15" s="34"/>
    </row>
    <row r="16" spans="13:16" ht="24.75" customHeight="1" thickTop="1">
      <c r="M16" s="24" t="s">
        <v>33</v>
      </c>
      <c r="N16" s="24"/>
      <c r="O16" s="24"/>
      <c r="P16" s="24"/>
    </row>
    <row r="17" spans="7:16" ht="12.75">
      <c r="G17" s="5" t="s">
        <v>21</v>
      </c>
      <c r="K17" s="5" t="s">
        <v>23</v>
      </c>
      <c r="L17" s="5" t="s">
        <v>22</v>
      </c>
      <c r="M17" s="14" t="s">
        <v>29</v>
      </c>
      <c r="N17" s="14" t="s">
        <v>27</v>
      </c>
      <c r="O17" s="14" t="s">
        <v>28</v>
      </c>
      <c r="P17" s="14" t="s">
        <v>30</v>
      </c>
    </row>
    <row r="18" spans="2:16" ht="12.75">
      <c r="B18" t="s">
        <v>2</v>
      </c>
      <c r="E18" s="6">
        <v>1</v>
      </c>
      <c r="G18" s="23" t="s">
        <v>25</v>
      </c>
      <c r="H18" s="23"/>
      <c r="I18" s="23"/>
      <c r="J18" s="3"/>
      <c r="K18" s="6">
        <v>1</v>
      </c>
      <c r="L18" s="7">
        <v>1500</v>
      </c>
      <c r="M18" s="14" t="b">
        <v>0</v>
      </c>
      <c r="N18" s="14" t="b">
        <f>IF(M18=TRUE,K18*L18)</f>
        <v>0</v>
      </c>
      <c r="O18" s="14">
        <f>IF(M18=TRUE,IF(L27*E24*0.78&gt;0,(L27*E24*0.78)/E19,0),0)</f>
        <v>0</v>
      </c>
      <c r="P18" s="15">
        <f>($E$21*$E$20)*O18*K18</f>
        <v>0</v>
      </c>
    </row>
    <row r="19" spans="2:16" ht="12.75">
      <c r="B19" t="s">
        <v>24</v>
      </c>
      <c r="E19" s="6">
        <v>18000</v>
      </c>
      <c r="G19" s="23" t="s">
        <v>16</v>
      </c>
      <c r="H19" s="23"/>
      <c r="I19" s="23"/>
      <c r="J19" s="3"/>
      <c r="K19" s="6">
        <v>1</v>
      </c>
      <c r="L19" s="7">
        <v>7000</v>
      </c>
      <c r="M19" s="14" t="b">
        <v>0</v>
      </c>
      <c r="N19" s="14" t="b">
        <f>IF(M19=TRUE,K19*L19)</f>
        <v>0</v>
      </c>
      <c r="O19" s="14">
        <f>IF(M19=TRUE,IF(E24*0.6&gt;0,(E24*0.6)/E19,0),0)</f>
        <v>0</v>
      </c>
      <c r="P19" s="15">
        <f>($E$21*$E$20)*O19*K19</f>
        <v>0</v>
      </c>
    </row>
    <row r="20" spans="2:16" ht="12.75">
      <c r="B20" t="s">
        <v>9</v>
      </c>
      <c r="E20" s="8">
        <f>IF(E19&gt;0,E19/E18,0)</f>
        <v>18000</v>
      </c>
      <c r="G20" s="24" t="s">
        <v>17</v>
      </c>
      <c r="H20" s="24"/>
      <c r="I20" s="24"/>
      <c r="J20" s="28"/>
      <c r="K20" s="25">
        <v>1</v>
      </c>
      <c r="L20" s="27">
        <v>3000</v>
      </c>
      <c r="M20" s="22" t="b">
        <v>0</v>
      </c>
      <c r="N20" s="14" t="b">
        <f>IF(M20=TRUE,K20*L20)</f>
        <v>0</v>
      </c>
      <c r="O20" s="14">
        <f>IF(M20=TRUE,IF(M22=TRUE,O26,0.04),0)</f>
        <v>0</v>
      </c>
      <c r="P20" s="15">
        <f>($E$21*$E$20)*O20*IF(M20=M22,IF(K20&gt;K22,K20,K22),K20)</f>
        <v>0</v>
      </c>
    </row>
    <row r="21" spans="2:16" ht="12.75">
      <c r="B21" t="s">
        <v>10</v>
      </c>
      <c r="E21" s="7">
        <v>4</v>
      </c>
      <c r="G21" s="24"/>
      <c r="H21" s="24"/>
      <c r="I21" s="24"/>
      <c r="J21" s="28"/>
      <c r="K21" s="26"/>
      <c r="L21" s="26"/>
      <c r="M21" s="22"/>
      <c r="N21" s="14"/>
      <c r="O21" s="14"/>
      <c r="P21" s="15"/>
    </row>
    <row r="22" spans="2:16" ht="12.75">
      <c r="B22" t="s">
        <v>11</v>
      </c>
      <c r="E22" s="10">
        <f>E19*E21</f>
        <v>72000</v>
      </c>
      <c r="G22" s="23" t="s">
        <v>18</v>
      </c>
      <c r="H22" s="23"/>
      <c r="I22" s="23"/>
      <c r="J22" s="3"/>
      <c r="K22" s="6">
        <v>1</v>
      </c>
      <c r="L22" s="7">
        <v>2400</v>
      </c>
      <c r="M22" s="14" t="b">
        <v>0</v>
      </c>
      <c r="N22" s="14" t="b">
        <f>IF(M22=TRUE,K22*L22)</f>
        <v>0</v>
      </c>
      <c r="O22" s="14">
        <f>IF(M22=TRUE,IF(M20=TRUE,0,0.05),0)</f>
        <v>0</v>
      </c>
      <c r="P22" s="15">
        <f>E20*O22*K22</f>
        <v>0</v>
      </c>
    </row>
    <row r="23" spans="2:16" ht="12.75">
      <c r="B23" t="s">
        <v>12</v>
      </c>
      <c r="E23" s="10">
        <f>E21*E19/12</f>
        <v>6000</v>
      </c>
      <c r="G23" s="3" t="s">
        <v>19</v>
      </c>
      <c r="H23" s="3"/>
      <c r="I23" s="3"/>
      <c r="J23" s="3"/>
      <c r="K23" s="6">
        <v>1</v>
      </c>
      <c r="L23" s="7">
        <v>900</v>
      </c>
      <c r="M23" s="14" t="b">
        <v>0</v>
      </c>
      <c r="N23" s="14" t="b">
        <f>IF(M23=TRUE,K23*L23)</f>
        <v>0</v>
      </c>
      <c r="O23" s="14">
        <f>IF(M23=TRUE,0.006,0)</f>
        <v>0</v>
      </c>
      <c r="P23" s="15">
        <f>E20*O23*K23</f>
        <v>0</v>
      </c>
    </row>
    <row r="24" spans="2:16" ht="12.75">
      <c r="B24" t="s">
        <v>15</v>
      </c>
      <c r="E24" s="6">
        <v>2400</v>
      </c>
      <c r="G24" s="3" t="s">
        <v>20</v>
      </c>
      <c r="H24" s="3"/>
      <c r="I24" s="3"/>
      <c r="J24" s="3"/>
      <c r="K24" s="6">
        <v>1</v>
      </c>
      <c r="L24" s="7">
        <v>1000</v>
      </c>
      <c r="M24" s="14" t="b">
        <v>0</v>
      </c>
      <c r="N24" s="14" t="b">
        <f>IF(M24=TRUE,K24*L24)</f>
        <v>0</v>
      </c>
      <c r="O24" s="14">
        <v>0</v>
      </c>
      <c r="P24" s="15">
        <f>E20*O24*K24</f>
        <v>0</v>
      </c>
    </row>
    <row r="25" spans="2:16" ht="12.75">
      <c r="B25" t="s">
        <v>13</v>
      </c>
      <c r="E25" s="6">
        <v>48</v>
      </c>
      <c r="M25" s="14"/>
      <c r="N25" s="14">
        <f>SUM(N18:N24)</f>
        <v>0</v>
      </c>
      <c r="O25" s="14">
        <f>SUM(O18:O24)</f>
        <v>0</v>
      </c>
      <c r="P25" s="15">
        <f>SUM(P18:P24)</f>
        <v>0</v>
      </c>
    </row>
    <row r="26" spans="2:16" ht="12.75">
      <c r="B26" t="s">
        <v>14</v>
      </c>
      <c r="E26" s="11">
        <v>0.05</v>
      </c>
      <c r="M26" s="19"/>
      <c r="N26" s="19"/>
      <c r="O26" s="19">
        <f>IF(K20=K22,0.08,IF(K20&gt;K22,(((K20-K22)*(E20*E21)*0.04)+(K22*(E20*E21)*0.08))/(E19*E21),IF(K20&lt;K22,(((K22-K20)*(E20*E21)*0.05)+(K20*(E20*E21)*0.08))/(E19*E21),0.08)))</f>
        <v>0.08</v>
      </c>
      <c r="P26" s="19"/>
    </row>
    <row r="27" spans="7:15" ht="12.75">
      <c r="G27" t="s">
        <v>26</v>
      </c>
      <c r="L27" s="9">
        <v>0.5</v>
      </c>
      <c r="O27" s="18"/>
    </row>
    <row r="29" ht="12.75">
      <c r="O29" s="18"/>
    </row>
  </sheetData>
  <mergeCells count="20">
    <mergeCell ref="B15:C15"/>
    <mergeCell ref="G14:H14"/>
    <mergeCell ref="G15:H15"/>
    <mergeCell ref="E14:F14"/>
    <mergeCell ref="E15:F15"/>
    <mergeCell ref="G22:I22"/>
    <mergeCell ref="G20:I21"/>
    <mergeCell ref="K20:K21"/>
    <mergeCell ref="L20:L21"/>
    <mergeCell ref="J20:J21"/>
    <mergeCell ref="B2:J6"/>
    <mergeCell ref="M20:M21"/>
    <mergeCell ref="G18:I18"/>
    <mergeCell ref="G19:I19"/>
    <mergeCell ref="M16:P16"/>
    <mergeCell ref="I14:J14"/>
    <mergeCell ref="I15:J15"/>
    <mergeCell ref="K15:L15"/>
    <mergeCell ref="K14:L14"/>
    <mergeCell ref="B14:C14"/>
  </mergeCells>
  <hyperlinks>
    <hyperlink ref="E7" r:id="rId1" display="www.epa.gov/smartway/loancalc.htm"/>
  </hyperlinks>
  <printOptions/>
  <pageMargins left="0.75" right="0.75" top="1" bottom="1" header="0.5" footer="0.5"/>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sheetPr codeName="Sheet2"/>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EPA - OTAQ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OTAQ5Y20X41</dc:creator>
  <cp:keywords/>
  <dc:description/>
  <cp:lastModifiedBy> </cp:lastModifiedBy>
  <dcterms:created xsi:type="dcterms:W3CDTF">2006-01-08T20:20:22Z</dcterms:created>
  <dcterms:modified xsi:type="dcterms:W3CDTF">2008-10-14T16:57:55Z</dcterms:modified>
  <cp:category/>
  <cp:version/>
  <cp:contentType/>
  <cp:contentStatus/>
</cp:coreProperties>
</file>