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FY07,08,09" sheetId="1" r:id="rId1"/>
    <sheet name="Sheet3" sheetId="2" r:id="rId2"/>
  </sheets>
  <definedNames>
    <definedName name="_xlnm.Print_Area" localSheetId="0">'FY07,08,09'!$A$1:$AG$99</definedName>
  </definedNames>
  <calcPr fullCalcOnLoad="1"/>
</workbook>
</file>

<file path=xl/comments1.xml><?xml version="1.0" encoding="utf-8"?>
<comments xmlns="http://schemas.openxmlformats.org/spreadsheetml/2006/main">
  <authors>
    <author>madonia</author>
  </authors>
  <commentList>
    <comment ref="D6" authorId="0">
      <text>
        <r>
          <rPr>
            <b/>
            <sz val="8"/>
            <rFont val="Tahoma"/>
            <family val="0"/>
          </rPr>
          <t>madonia:</t>
        </r>
        <r>
          <rPr>
            <sz val="8"/>
            <rFont val="Tahoma"/>
            <family val="0"/>
          </rPr>
          <t xml:space="preserve">
oct base from poheads as of 10/19/05;D. Sappo for AD;D.Grabowski for IO.</t>
        </r>
      </text>
    </comment>
    <comment ref="F6" authorId="0">
      <text>
        <r>
          <rPr>
            <b/>
            <sz val="8"/>
            <rFont val="Tahoma"/>
            <family val="0"/>
          </rPr>
          <t>madonia: PO employees only:</t>
        </r>
        <r>
          <rPr>
            <sz val="8"/>
            <rFont val="Tahoma"/>
            <family val="0"/>
          </rPr>
          <t xml:space="preserve">
included 1% for productivity.
</t>
        </r>
      </text>
    </comment>
    <comment ref="M6" authorId="0">
      <text>
        <r>
          <rPr>
            <b/>
            <sz val="8"/>
            <rFont val="Tahoma"/>
            <family val="0"/>
          </rPr>
          <t>madonia: PO employees only:</t>
        </r>
        <r>
          <rPr>
            <sz val="8"/>
            <rFont val="Tahoma"/>
            <family val="0"/>
          </rPr>
          <t xml:space="preserve">
included 1% for productivity.
</t>
        </r>
      </text>
    </comment>
    <comment ref="U6" authorId="0">
      <text>
        <r>
          <rPr>
            <b/>
            <sz val="8"/>
            <rFont val="Tahoma"/>
            <family val="0"/>
          </rPr>
          <t>madonia: PO employees only:</t>
        </r>
        <r>
          <rPr>
            <sz val="8"/>
            <rFont val="Tahoma"/>
            <family val="0"/>
          </rPr>
          <t xml:space="preserve">
included 1% for productivity.
</t>
        </r>
      </text>
    </comment>
    <comment ref="Z6" authorId="0">
      <text>
        <r>
          <rPr>
            <b/>
            <sz val="8"/>
            <rFont val="Tahoma"/>
            <family val="0"/>
          </rPr>
          <t>madonia: PO employees only:</t>
        </r>
        <r>
          <rPr>
            <sz val="8"/>
            <rFont val="Tahoma"/>
            <family val="0"/>
          </rPr>
          <t xml:space="preserve">
included 1% for productivity.
</t>
        </r>
      </text>
    </comment>
    <comment ref="AE6" authorId="0">
      <text>
        <r>
          <rPr>
            <b/>
            <sz val="8"/>
            <rFont val="Tahoma"/>
            <family val="0"/>
          </rPr>
          <t>madonia: PO employees only:</t>
        </r>
        <r>
          <rPr>
            <sz val="8"/>
            <rFont val="Tahoma"/>
            <family val="0"/>
          </rPr>
          <t xml:space="preserve">
included 1% for productivity.
</t>
        </r>
      </text>
    </comment>
  </commentList>
</comments>
</file>

<file path=xl/sharedStrings.xml><?xml version="1.0" encoding="utf-8"?>
<sst xmlns="http://schemas.openxmlformats.org/spreadsheetml/2006/main" count="272" uniqueCount="112">
  <si>
    <t>Sondericker</t>
  </si>
  <si>
    <t>Ruggiero</t>
  </si>
  <si>
    <t>Burns</t>
  </si>
  <si>
    <t>Bichoneau</t>
  </si>
  <si>
    <t>Kierstead</t>
  </si>
  <si>
    <t>Makowiecki</t>
  </si>
  <si>
    <t>Rescia</t>
  </si>
  <si>
    <t>Muller</t>
  </si>
  <si>
    <t>Hoffman</t>
  </si>
  <si>
    <t>Sexton</t>
  </si>
  <si>
    <t>Farrell</t>
  </si>
  <si>
    <t>Rehak</t>
  </si>
  <si>
    <t>Junnarkar</t>
  </si>
  <si>
    <t>Oct base</t>
  </si>
  <si>
    <t>avg. salary</t>
  </si>
  <si>
    <t>Composite</t>
  </si>
  <si>
    <t>Chen, H</t>
  </si>
  <si>
    <t>Fully</t>
  </si>
  <si>
    <t xml:space="preserve">Burdened </t>
  </si>
  <si>
    <t>burden *</t>
  </si>
  <si>
    <t>M&amp;O</t>
  </si>
  <si>
    <t>M&amp;O Salary</t>
  </si>
  <si>
    <t>**EC burden is at extraordinary construction G&amp;A rate</t>
  </si>
  <si>
    <t>*M&amp;O burden is at regular G&amp;A rate.</t>
  </si>
  <si>
    <t>EC</t>
  </si>
  <si>
    <t>EC Salary</t>
  </si>
  <si>
    <t>burden **</t>
  </si>
  <si>
    <t>Kandasamy</t>
  </si>
  <si>
    <t>Tcherniatine</t>
  </si>
  <si>
    <t>Gordeev</t>
  </si>
  <si>
    <t>Pai</t>
  </si>
  <si>
    <t>Duffin(Norton)</t>
  </si>
  <si>
    <t>Deng</t>
  </si>
  <si>
    <t>Gibbard</t>
  </si>
  <si>
    <t>Hollowell</t>
  </si>
  <si>
    <t>Liu</t>
  </si>
  <si>
    <t>Nevski</t>
  </si>
  <si>
    <t>Popescu</t>
  </si>
  <si>
    <t>Withers</t>
  </si>
  <si>
    <t>Zhao</t>
  </si>
  <si>
    <t>Adams</t>
  </si>
  <si>
    <t>Klimentov</t>
  </si>
  <si>
    <t>Maeno</t>
  </si>
  <si>
    <t>Nowak</t>
  </si>
  <si>
    <t>Undrus</t>
  </si>
  <si>
    <t>Butehorn</t>
  </si>
  <si>
    <t>Gordon</t>
  </si>
  <si>
    <t>Kane</t>
  </si>
  <si>
    <t>Novakova</t>
  </si>
  <si>
    <t>Smith.J</t>
  </si>
  <si>
    <t xml:space="preserve"> </t>
  </si>
  <si>
    <t>FY07</t>
  </si>
  <si>
    <t xml:space="preserve"> = off-site o/h</t>
  </si>
  <si>
    <t>New Jan sal.</t>
  </si>
  <si>
    <t>Smirnov</t>
  </si>
  <si>
    <t>Hover</t>
  </si>
  <si>
    <t>Wu</t>
  </si>
  <si>
    <t>facilities</t>
  </si>
  <si>
    <t>software</t>
  </si>
  <si>
    <t>off-site rate</t>
  </si>
  <si>
    <t>sw/facilities</t>
  </si>
  <si>
    <t>Yu</t>
  </si>
  <si>
    <t>Wlodek</t>
  </si>
  <si>
    <t>Panitkin</t>
  </si>
  <si>
    <t>PM</t>
  </si>
  <si>
    <t>LAr</t>
  </si>
  <si>
    <t>R&amp;D</t>
  </si>
  <si>
    <t>TC</t>
  </si>
  <si>
    <t>Muon</t>
  </si>
  <si>
    <t>POM3575</t>
  </si>
  <si>
    <t>DIR RCF-Physics</t>
  </si>
  <si>
    <t>Gamboa</t>
  </si>
  <si>
    <t>POM3509</t>
  </si>
  <si>
    <t>Adv Tech Engr</t>
  </si>
  <si>
    <t>POM3527</t>
  </si>
  <si>
    <t>Tech Engr-Gibb</t>
  </si>
  <si>
    <t>Ito</t>
  </si>
  <si>
    <t>Packard</t>
  </si>
  <si>
    <t>Destefano</t>
  </si>
  <si>
    <t>FY08</t>
  </si>
  <si>
    <t>FY09</t>
  </si>
  <si>
    <t>Total PM</t>
  </si>
  <si>
    <t>Total R&amp;D</t>
  </si>
  <si>
    <t>Total LAr</t>
  </si>
  <si>
    <t>Total Muon</t>
  </si>
  <si>
    <t>Total TC</t>
  </si>
  <si>
    <t>Total SW</t>
  </si>
  <si>
    <t>Total facilities</t>
  </si>
  <si>
    <t>US ATLAS Total</t>
  </si>
  <si>
    <t>FTE</t>
  </si>
  <si>
    <t>Legend</t>
  </si>
  <si>
    <t>FY08 and 09 avg salary shows 3.5% increase</t>
  </si>
  <si>
    <t>New Jan07 salary shows 4.0% increase from Oct base</t>
  </si>
  <si>
    <t>2/1/07 start</t>
  </si>
  <si>
    <t>USATLAS Research Program Salaries</t>
  </si>
  <si>
    <t>New Hire 1</t>
  </si>
  <si>
    <t>New Hire 2</t>
  </si>
  <si>
    <t>New Hire 3</t>
  </si>
  <si>
    <t>4/1/07 start</t>
  </si>
  <si>
    <t>6/1/07 start</t>
  </si>
  <si>
    <t>Damazio</t>
  </si>
  <si>
    <t>Labor ILR</t>
  </si>
  <si>
    <t>FY10</t>
  </si>
  <si>
    <t>FY11</t>
  </si>
  <si>
    <t>Ye</t>
  </si>
  <si>
    <t>Total</t>
  </si>
  <si>
    <t>FY08 Salary</t>
  </si>
  <si>
    <t>3/1/07 start</t>
  </si>
  <si>
    <t>Facilities</t>
  </si>
  <si>
    <t>Tier 1</t>
  </si>
  <si>
    <t>Production</t>
  </si>
  <si>
    <t>Mahler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</si>
</sst>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#,##0.0000"/>
    <numFmt numFmtId="167" formatCode="#,##0.00000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43" fontId="0" fillId="0" borderId="4" xfId="15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3" fontId="0" fillId="0" borderId="0" xfId="15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43" fontId="3" fillId="0" borderId="4" xfId="15" applyFont="1" applyBorder="1" applyAlignment="1">
      <alignment/>
    </xf>
    <xf numFmtId="43" fontId="3" fillId="0" borderId="0" xfId="15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19" applyNumberFormat="1" applyFont="1" applyFill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4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43" fontId="0" fillId="0" borderId="4" xfId="15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19" applyNumberForma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2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19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3" fontId="3" fillId="0" borderId="1" xfId="15" applyFont="1" applyBorder="1" applyAlignment="1">
      <alignment/>
    </xf>
    <xf numFmtId="43" fontId="3" fillId="0" borderId="3" xfId="15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19" applyNumberFormat="1" applyFont="1" applyFill="1" applyBorder="1" applyAlignment="1">
      <alignment/>
    </xf>
    <xf numFmtId="43" fontId="3" fillId="0" borderId="5" xfId="15" applyFont="1" applyBorder="1" applyAlignment="1">
      <alignment/>
    </xf>
    <xf numFmtId="0" fontId="0" fillId="0" borderId="12" xfId="0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Alignment="1">
      <alignment/>
    </xf>
    <xf numFmtId="43" fontId="3" fillId="0" borderId="2" xfId="15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4" fontId="0" fillId="0" borderId="4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43" fontId="3" fillId="0" borderId="4" xfId="15" applyFont="1" applyFill="1" applyBorder="1" applyAlignment="1">
      <alignment/>
    </xf>
    <xf numFmtId="4" fontId="0" fillId="0" borderId="0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tabSelected="1" zoomScale="75" zoomScaleNormal="75" workbookViewId="0" topLeftCell="A1">
      <selection activeCell="C87" sqref="C87"/>
    </sheetView>
  </sheetViews>
  <sheetFormatPr defaultColWidth="9.140625" defaultRowHeight="12.75"/>
  <cols>
    <col min="1" max="1" width="17.421875" style="0" customWidth="1"/>
    <col min="2" max="2" width="15.421875" style="0" customWidth="1"/>
    <col min="3" max="3" width="10.00390625" style="0" customWidth="1"/>
    <col min="4" max="4" width="11.421875" style="0" customWidth="1"/>
    <col min="5" max="5" width="13.140625" style="15" customWidth="1"/>
    <col min="6" max="6" width="13.140625" style="0" customWidth="1"/>
    <col min="7" max="7" width="9.8515625" style="0" hidden="1" customWidth="1"/>
    <col min="8" max="8" width="12.421875" style="0" hidden="1" customWidth="1"/>
    <col min="9" max="9" width="13.57421875" style="0" bestFit="1" customWidth="1"/>
    <col min="10" max="10" width="15.140625" style="0" bestFit="1" customWidth="1"/>
    <col min="11" max="11" width="12.421875" style="0" customWidth="1"/>
    <col min="12" max="12" width="9.28125" style="0" customWidth="1"/>
    <col min="13" max="13" width="10.8515625" style="0" customWidth="1"/>
    <col min="14" max="14" width="13.140625" style="0" bestFit="1" customWidth="1"/>
    <col min="15" max="15" width="13.7109375" style="0" bestFit="1" customWidth="1"/>
    <col min="16" max="16" width="10.28125" style="0" bestFit="1" customWidth="1"/>
    <col min="17" max="17" width="14.8515625" style="0" bestFit="1" customWidth="1"/>
    <col min="18" max="18" width="14.8515625" style="0" customWidth="1"/>
    <col min="19" max="19" width="2.28125" style="0" customWidth="1"/>
    <col min="20" max="20" width="8.28125" style="0" bestFit="1" customWidth="1"/>
    <col min="21" max="21" width="11.8515625" style="0" customWidth="1"/>
    <col min="22" max="22" width="9.8515625" style="0" bestFit="1" customWidth="1"/>
    <col min="23" max="23" width="15.140625" style="0" bestFit="1" customWidth="1"/>
    <col min="24" max="24" width="2.28125" style="0" customWidth="1"/>
    <col min="26" max="26" width="10.140625" style="0" bestFit="1" customWidth="1"/>
    <col min="28" max="28" width="15.140625" style="0" bestFit="1" customWidth="1"/>
    <col min="29" max="29" width="2.7109375" style="0" customWidth="1"/>
    <col min="31" max="31" width="10.140625" style="0" bestFit="1" customWidth="1"/>
    <col min="33" max="33" width="16.00390625" style="0" bestFit="1" customWidth="1"/>
  </cols>
  <sheetData>
    <row r="1" spans="2:3" ht="20.25">
      <c r="B1" s="28" t="s">
        <v>94</v>
      </c>
      <c r="C1" s="13"/>
    </row>
    <row r="2" ht="13.5" thickBot="1"/>
    <row r="3" spans="3:33" ht="18.75" thickBot="1">
      <c r="C3" s="86" t="s">
        <v>51</v>
      </c>
      <c r="D3" s="87"/>
      <c r="E3" s="87"/>
      <c r="F3" s="87"/>
      <c r="G3" s="87"/>
      <c r="H3" s="87"/>
      <c r="I3" s="87"/>
      <c r="J3" s="88"/>
      <c r="L3" s="92" t="s">
        <v>79</v>
      </c>
      <c r="M3" s="93"/>
      <c r="N3" s="93"/>
      <c r="O3" s="93"/>
      <c r="P3" s="93"/>
      <c r="Q3" s="93"/>
      <c r="R3" s="94"/>
      <c r="T3" s="92" t="s">
        <v>80</v>
      </c>
      <c r="U3" s="93"/>
      <c r="V3" s="93"/>
      <c r="W3" s="94"/>
      <c r="Y3" s="92" t="s">
        <v>102</v>
      </c>
      <c r="Z3" s="93"/>
      <c r="AA3" s="93"/>
      <c r="AB3" s="94"/>
      <c r="AD3" s="92" t="s">
        <v>103</v>
      </c>
      <c r="AE3" s="93"/>
      <c r="AF3" s="93"/>
      <c r="AG3" s="94"/>
    </row>
    <row r="4" spans="3:33" ht="12.75">
      <c r="C4" s="4"/>
      <c r="D4" s="11"/>
      <c r="E4" s="67"/>
      <c r="F4" s="9"/>
      <c r="G4" s="40" t="s">
        <v>20</v>
      </c>
      <c r="H4" s="40" t="s">
        <v>21</v>
      </c>
      <c r="I4" s="3" t="s">
        <v>24</v>
      </c>
      <c r="J4" s="7" t="s">
        <v>25</v>
      </c>
      <c r="L4" s="4"/>
      <c r="M4" s="11"/>
      <c r="N4" s="3" t="s">
        <v>24</v>
      </c>
      <c r="O4" s="7" t="s">
        <v>25</v>
      </c>
      <c r="P4" s="3" t="s">
        <v>20</v>
      </c>
      <c r="Q4" s="70" t="s">
        <v>21</v>
      </c>
      <c r="R4" s="71" t="s">
        <v>105</v>
      </c>
      <c r="T4" s="4"/>
      <c r="U4" s="11"/>
      <c r="V4" s="3" t="s">
        <v>20</v>
      </c>
      <c r="W4" s="7" t="s">
        <v>21</v>
      </c>
      <c r="Y4" s="4"/>
      <c r="Z4" s="11"/>
      <c r="AA4" s="3" t="s">
        <v>20</v>
      </c>
      <c r="AB4" s="7" t="s">
        <v>21</v>
      </c>
      <c r="AD4" s="4"/>
      <c r="AE4" s="11"/>
      <c r="AF4" s="3" t="s">
        <v>20</v>
      </c>
      <c r="AG4" s="7" t="s">
        <v>21</v>
      </c>
    </row>
    <row r="5" spans="3:33" ht="12.75">
      <c r="C5" s="4"/>
      <c r="D5" s="40"/>
      <c r="E5" s="41"/>
      <c r="F5" s="7" t="s">
        <v>51</v>
      </c>
      <c r="G5" s="11" t="s">
        <v>15</v>
      </c>
      <c r="H5" s="40" t="s">
        <v>17</v>
      </c>
      <c r="I5" s="11" t="s">
        <v>15</v>
      </c>
      <c r="J5" s="7" t="s">
        <v>17</v>
      </c>
      <c r="L5" s="4"/>
      <c r="M5" s="40" t="s">
        <v>79</v>
      </c>
      <c r="N5" s="4" t="s">
        <v>15</v>
      </c>
      <c r="O5" s="7" t="s">
        <v>17</v>
      </c>
      <c r="P5" s="4" t="s">
        <v>15</v>
      </c>
      <c r="Q5" s="7" t="s">
        <v>17</v>
      </c>
      <c r="R5" s="72" t="s">
        <v>106</v>
      </c>
      <c r="T5" s="4"/>
      <c r="U5" s="40" t="s">
        <v>80</v>
      </c>
      <c r="V5" s="4" t="s">
        <v>15</v>
      </c>
      <c r="W5" s="7" t="s">
        <v>17</v>
      </c>
      <c r="Y5" s="4"/>
      <c r="Z5" s="40" t="s">
        <v>102</v>
      </c>
      <c r="AA5" s="4" t="s">
        <v>15</v>
      </c>
      <c r="AB5" s="7" t="s">
        <v>17</v>
      </c>
      <c r="AD5" s="4"/>
      <c r="AE5" s="40" t="s">
        <v>103</v>
      </c>
      <c r="AF5" s="4" t="s">
        <v>15</v>
      </c>
      <c r="AG5" s="7" t="s">
        <v>17</v>
      </c>
    </row>
    <row r="6" spans="3:33" ht="12.75">
      <c r="C6" s="6" t="s">
        <v>89</v>
      </c>
      <c r="D6" s="5" t="s">
        <v>13</v>
      </c>
      <c r="E6" s="18" t="s">
        <v>53</v>
      </c>
      <c r="F6" s="8" t="s">
        <v>14</v>
      </c>
      <c r="G6" s="5" t="s">
        <v>19</v>
      </c>
      <c r="H6" s="5" t="s">
        <v>18</v>
      </c>
      <c r="I6" s="5" t="s">
        <v>26</v>
      </c>
      <c r="J6" s="8" t="s">
        <v>18</v>
      </c>
      <c r="L6" s="3" t="s">
        <v>89</v>
      </c>
      <c r="M6" s="40" t="s">
        <v>14</v>
      </c>
      <c r="N6" s="3" t="s">
        <v>26</v>
      </c>
      <c r="O6" s="7" t="s">
        <v>18</v>
      </c>
      <c r="P6" s="3" t="s">
        <v>19</v>
      </c>
      <c r="Q6" s="8" t="s">
        <v>18</v>
      </c>
      <c r="R6" s="73"/>
      <c r="T6" s="6" t="s">
        <v>89</v>
      </c>
      <c r="U6" s="5" t="s">
        <v>14</v>
      </c>
      <c r="V6" s="6" t="s">
        <v>19</v>
      </c>
      <c r="W6" s="8" t="s">
        <v>18</v>
      </c>
      <c r="Y6" s="6" t="s">
        <v>89</v>
      </c>
      <c r="Z6" s="5" t="s">
        <v>14</v>
      </c>
      <c r="AA6" s="6" t="s">
        <v>19</v>
      </c>
      <c r="AB6" s="8" t="s">
        <v>18</v>
      </c>
      <c r="AD6" s="6" t="s">
        <v>89</v>
      </c>
      <c r="AE6" s="5" t="s">
        <v>14</v>
      </c>
      <c r="AF6" s="6" t="s">
        <v>19</v>
      </c>
      <c r="AG6" s="8" t="s">
        <v>18</v>
      </c>
    </row>
    <row r="7" spans="3:33" ht="12.75">
      <c r="C7" s="49"/>
      <c r="D7" s="50"/>
      <c r="E7" s="51"/>
      <c r="F7" s="50"/>
      <c r="G7" s="50"/>
      <c r="H7" s="50"/>
      <c r="I7" s="52"/>
      <c r="J7" s="53"/>
      <c r="L7" s="49"/>
      <c r="M7" s="50"/>
      <c r="N7" s="50"/>
      <c r="O7" s="50"/>
      <c r="P7" s="50"/>
      <c r="Q7" s="50"/>
      <c r="R7" s="64"/>
      <c r="T7" s="4"/>
      <c r="U7" s="40"/>
      <c r="V7" s="40"/>
      <c r="W7" s="7"/>
      <c r="Y7" s="4"/>
      <c r="Z7" s="40"/>
      <c r="AA7" s="40"/>
      <c r="AB7" s="7"/>
      <c r="AD7" s="4"/>
      <c r="AE7" s="40"/>
      <c r="AF7" s="40"/>
      <c r="AG7" s="7"/>
    </row>
    <row r="8" spans="1:33" ht="12.75">
      <c r="A8" s="21" t="s">
        <v>65</v>
      </c>
      <c r="B8" s="15" t="s">
        <v>0</v>
      </c>
      <c r="C8" s="54">
        <v>0.5</v>
      </c>
      <c r="D8" s="74">
        <v>0</v>
      </c>
      <c r="E8" s="43">
        <f>+D8*1.04</f>
        <v>0</v>
      </c>
      <c r="F8" s="29">
        <f>((D8*3)+(E8*9))/12</f>
        <v>0</v>
      </c>
      <c r="G8" s="11">
        <v>2.2279</v>
      </c>
      <c r="H8" s="29">
        <f>F8*G8</f>
        <v>0</v>
      </c>
      <c r="I8" s="11">
        <v>1.8102</v>
      </c>
      <c r="J8" s="10">
        <f>F8*I8</f>
        <v>0</v>
      </c>
      <c r="K8" s="2" t="s">
        <v>50</v>
      </c>
      <c r="L8" s="54">
        <v>0.5</v>
      </c>
      <c r="M8" s="29">
        <f>+F8*1.04</f>
        <v>0</v>
      </c>
      <c r="N8" s="11">
        <v>1.8102</v>
      </c>
      <c r="O8" s="29">
        <f>+M8*0.75*N8</f>
        <v>0</v>
      </c>
      <c r="P8" s="11">
        <v>2.1986</v>
      </c>
      <c r="Q8" s="29">
        <f>+M8*0.25*P8</f>
        <v>0</v>
      </c>
      <c r="R8" s="65">
        <f>+Q8+O8</f>
        <v>0</v>
      </c>
      <c r="T8" s="54">
        <v>0.5</v>
      </c>
      <c r="U8" s="29">
        <f>+M8*1.04</f>
        <v>0</v>
      </c>
      <c r="V8" s="11">
        <v>2.1986</v>
      </c>
      <c r="W8" s="65">
        <f>U8*V8</f>
        <v>0</v>
      </c>
      <c r="Y8" s="54">
        <v>0.5</v>
      </c>
      <c r="Z8" s="29">
        <f>+U8*1.035</f>
        <v>0</v>
      </c>
      <c r="AA8" s="11">
        <v>2.1986</v>
      </c>
      <c r="AB8" s="65">
        <f>Z8*AA8</f>
        <v>0</v>
      </c>
      <c r="AD8" s="54">
        <v>0.5</v>
      </c>
      <c r="AE8" s="29">
        <f>+Z8*1.035</f>
        <v>0</v>
      </c>
      <c r="AF8" s="11">
        <v>2.1986</v>
      </c>
      <c r="AG8" s="65">
        <f>AE8*AF8</f>
        <v>0</v>
      </c>
    </row>
    <row r="9" spans="1:33" ht="12.75" hidden="1">
      <c r="A9" s="22"/>
      <c r="B9" t="s">
        <v>1</v>
      </c>
      <c r="C9" s="55"/>
      <c r="D9" s="74">
        <v>0</v>
      </c>
      <c r="E9" s="43">
        <f aca="true" t="shared" si="0" ref="E9:E21">+D9*1.04</f>
        <v>0</v>
      </c>
      <c r="F9" s="29">
        <f>(((D9*3)+(E9*9))/12)*1.01</f>
        <v>0</v>
      </c>
      <c r="G9" s="11">
        <v>2.2279</v>
      </c>
      <c r="H9" s="29">
        <f aca="true" t="shared" si="1" ref="H9:H24">F9*G9</f>
        <v>0</v>
      </c>
      <c r="I9" s="11">
        <v>1.8102</v>
      </c>
      <c r="J9" s="10">
        <f aca="true" t="shared" si="2" ref="J9:J24">F9*I9</f>
        <v>0</v>
      </c>
      <c r="K9" t="s">
        <v>50</v>
      </c>
      <c r="L9" s="55"/>
      <c r="M9" s="29">
        <f aca="true" t="shared" si="3" ref="M9:M21">+F9*1.04</f>
        <v>0</v>
      </c>
      <c r="N9" s="11">
        <v>1.8102</v>
      </c>
      <c r="O9" s="29">
        <f aca="true" t="shared" si="4" ref="O9:O21">+M9*0.75*N9</f>
        <v>0</v>
      </c>
      <c r="P9" s="11">
        <v>2.1986</v>
      </c>
      <c r="Q9" s="29">
        <f aca="true" t="shared" si="5" ref="Q9:Q21">+M9*0.25*P9</f>
        <v>0</v>
      </c>
      <c r="R9" s="65">
        <f aca="true" t="shared" si="6" ref="R9:R21">+Q9+O9</f>
        <v>0</v>
      </c>
      <c r="T9" s="55"/>
      <c r="U9" s="29">
        <f aca="true" t="shared" si="7" ref="U9:U21">+M9*1.04</f>
        <v>0</v>
      </c>
      <c r="V9" s="11">
        <v>2.1986</v>
      </c>
      <c r="W9" s="65">
        <f aca="true" t="shared" si="8" ref="W9:W30">U9*V9</f>
        <v>0</v>
      </c>
      <c r="Y9" s="55"/>
      <c r="Z9" s="29">
        <f aca="true" t="shared" si="9" ref="Z9:Z19">+U9*1.035</f>
        <v>0</v>
      </c>
      <c r="AA9" s="11">
        <v>2.1986</v>
      </c>
      <c r="AB9" s="65">
        <f aca="true" t="shared" si="10" ref="AB9:AB19">Z9*AA9</f>
        <v>0</v>
      </c>
      <c r="AD9" s="55"/>
      <c r="AE9" s="29">
        <f aca="true" t="shared" si="11" ref="AE9:AE19">+Z9*1.035</f>
        <v>0</v>
      </c>
      <c r="AF9" s="11">
        <v>2.1986</v>
      </c>
      <c r="AG9" s="65">
        <f aca="true" t="shared" si="12" ref="AG9:AG19">AE9*AF9</f>
        <v>0</v>
      </c>
    </row>
    <row r="10" spans="1:33" ht="12.75">
      <c r="A10" s="22" t="s">
        <v>65</v>
      </c>
      <c r="B10" t="s">
        <v>2</v>
      </c>
      <c r="C10" s="55">
        <v>1</v>
      </c>
      <c r="D10" s="74">
        <v>0</v>
      </c>
      <c r="E10" s="43">
        <f t="shared" si="0"/>
        <v>0</v>
      </c>
      <c r="F10" s="29">
        <f>(((D10*3)+(E10*9))/12)*1.01</f>
        <v>0</v>
      </c>
      <c r="G10" s="11">
        <v>2.2279</v>
      </c>
      <c r="H10" s="29">
        <f t="shared" si="1"/>
        <v>0</v>
      </c>
      <c r="I10" s="11">
        <v>1.8102</v>
      </c>
      <c r="J10" s="10">
        <f t="shared" si="2"/>
        <v>0</v>
      </c>
      <c r="K10" t="s">
        <v>50</v>
      </c>
      <c r="L10" s="55">
        <v>1</v>
      </c>
      <c r="M10" s="29">
        <f t="shared" si="3"/>
        <v>0</v>
      </c>
      <c r="N10" s="11">
        <v>1.8102</v>
      </c>
      <c r="O10" s="29">
        <f t="shared" si="4"/>
        <v>0</v>
      </c>
      <c r="P10" s="11">
        <v>2.1986</v>
      </c>
      <c r="Q10" s="29">
        <f t="shared" si="5"/>
        <v>0</v>
      </c>
      <c r="R10" s="65">
        <f t="shared" si="6"/>
        <v>0</v>
      </c>
      <c r="T10" s="55">
        <v>1</v>
      </c>
      <c r="U10" s="29">
        <f t="shared" si="7"/>
        <v>0</v>
      </c>
      <c r="V10" s="11">
        <v>2.1986</v>
      </c>
      <c r="W10" s="65">
        <f t="shared" si="8"/>
        <v>0</v>
      </c>
      <c r="Y10" s="55">
        <v>1</v>
      </c>
      <c r="Z10" s="29">
        <f t="shared" si="9"/>
        <v>0</v>
      </c>
      <c r="AA10" s="11">
        <v>2.1986</v>
      </c>
      <c r="AB10" s="65">
        <f t="shared" si="10"/>
        <v>0</v>
      </c>
      <c r="AD10" s="55">
        <v>1</v>
      </c>
      <c r="AE10" s="29">
        <f t="shared" si="11"/>
        <v>0</v>
      </c>
      <c r="AF10" s="11">
        <v>2.1986</v>
      </c>
      <c r="AG10" s="65">
        <f t="shared" si="12"/>
        <v>0</v>
      </c>
    </row>
    <row r="11" spans="1:33" ht="12.75">
      <c r="A11" s="22" t="s">
        <v>65</v>
      </c>
      <c r="B11" t="s">
        <v>3</v>
      </c>
      <c r="C11" s="55">
        <v>1</v>
      </c>
      <c r="D11" s="74">
        <v>0</v>
      </c>
      <c r="E11" s="43">
        <f t="shared" si="0"/>
        <v>0</v>
      </c>
      <c r="F11" s="29">
        <f>(((D11*3)+(E11*9))/12)*1.01</f>
        <v>0</v>
      </c>
      <c r="G11" s="11">
        <v>2.2279</v>
      </c>
      <c r="H11" s="29">
        <f t="shared" si="1"/>
        <v>0</v>
      </c>
      <c r="I11" s="11">
        <v>1.8102</v>
      </c>
      <c r="J11" s="10">
        <f t="shared" si="2"/>
        <v>0</v>
      </c>
      <c r="K11" t="s">
        <v>50</v>
      </c>
      <c r="L11" s="55">
        <v>1</v>
      </c>
      <c r="M11" s="29">
        <f t="shared" si="3"/>
        <v>0</v>
      </c>
      <c r="N11" s="11">
        <v>1.8102</v>
      </c>
      <c r="O11" s="29">
        <f t="shared" si="4"/>
        <v>0</v>
      </c>
      <c r="P11" s="11">
        <v>2.1986</v>
      </c>
      <c r="Q11" s="29">
        <f t="shared" si="5"/>
        <v>0</v>
      </c>
      <c r="R11" s="65">
        <f t="shared" si="6"/>
        <v>0</v>
      </c>
      <c r="T11" s="55">
        <v>1</v>
      </c>
      <c r="U11" s="29">
        <f t="shared" si="7"/>
        <v>0</v>
      </c>
      <c r="V11" s="11">
        <v>2.1986</v>
      </c>
      <c r="W11" s="65">
        <f t="shared" si="8"/>
        <v>0</v>
      </c>
      <c r="Y11" s="55">
        <v>1</v>
      </c>
      <c r="Z11" s="29">
        <f t="shared" si="9"/>
        <v>0</v>
      </c>
      <c r="AA11" s="11">
        <v>2.1986</v>
      </c>
      <c r="AB11" s="65">
        <f t="shared" si="10"/>
        <v>0</v>
      </c>
      <c r="AD11" s="55">
        <v>1</v>
      </c>
      <c r="AE11" s="29">
        <f t="shared" si="11"/>
        <v>0</v>
      </c>
      <c r="AF11" s="11">
        <v>2.1986</v>
      </c>
      <c r="AG11" s="65">
        <f t="shared" si="12"/>
        <v>0</v>
      </c>
    </row>
    <row r="12" spans="1:33" ht="12.75">
      <c r="A12" s="22" t="s">
        <v>65</v>
      </c>
      <c r="B12" s="15" t="s">
        <v>4</v>
      </c>
      <c r="C12" s="54">
        <v>0.5</v>
      </c>
      <c r="D12" s="74">
        <v>0</v>
      </c>
      <c r="E12" s="43">
        <f t="shared" si="0"/>
        <v>0</v>
      </c>
      <c r="F12" s="29">
        <f>((D12*3)+(E12*9))/12</f>
        <v>0</v>
      </c>
      <c r="G12" s="11">
        <v>2.2279</v>
      </c>
      <c r="H12" s="29">
        <f t="shared" si="1"/>
        <v>0</v>
      </c>
      <c r="I12" s="11">
        <v>1.8102</v>
      </c>
      <c r="J12" s="10">
        <f t="shared" si="2"/>
        <v>0</v>
      </c>
      <c r="K12" t="s">
        <v>50</v>
      </c>
      <c r="L12" s="54">
        <v>0.5</v>
      </c>
      <c r="M12" s="29">
        <f t="shared" si="3"/>
        <v>0</v>
      </c>
      <c r="N12" s="11">
        <v>1.8102</v>
      </c>
      <c r="O12" s="29">
        <f t="shared" si="4"/>
        <v>0</v>
      </c>
      <c r="P12" s="11">
        <v>2.1986</v>
      </c>
      <c r="Q12" s="29">
        <f t="shared" si="5"/>
        <v>0</v>
      </c>
      <c r="R12" s="65">
        <f t="shared" si="6"/>
        <v>0</v>
      </c>
      <c r="T12" s="54">
        <v>0.5</v>
      </c>
      <c r="U12" s="29">
        <f t="shared" si="7"/>
        <v>0</v>
      </c>
      <c r="V12" s="11">
        <v>2.1986</v>
      </c>
      <c r="W12" s="65">
        <f t="shared" si="8"/>
        <v>0</v>
      </c>
      <c r="Y12" s="54">
        <v>0.5</v>
      </c>
      <c r="Z12" s="29">
        <f>+U12*1.035</f>
        <v>0</v>
      </c>
      <c r="AA12" s="11">
        <v>2.1986</v>
      </c>
      <c r="AB12" s="65">
        <f t="shared" si="10"/>
        <v>0</v>
      </c>
      <c r="AD12" s="54">
        <v>0.5</v>
      </c>
      <c r="AE12" s="29">
        <f t="shared" si="11"/>
        <v>0</v>
      </c>
      <c r="AF12" s="11">
        <v>2.1986</v>
      </c>
      <c r="AG12" s="65">
        <f t="shared" si="12"/>
        <v>0</v>
      </c>
    </row>
    <row r="13" spans="1:33" ht="12.75">
      <c r="A13" s="22" t="s">
        <v>65</v>
      </c>
      <c r="B13" s="15" t="s">
        <v>5</v>
      </c>
      <c r="C13" s="54">
        <v>0.45</v>
      </c>
      <c r="D13" s="74">
        <v>0</v>
      </c>
      <c r="E13" s="43">
        <f t="shared" si="0"/>
        <v>0</v>
      </c>
      <c r="F13" s="29">
        <f>((D13*3)+(E13*9))/12</f>
        <v>0</v>
      </c>
      <c r="G13" s="11">
        <v>2.2279</v>
      </c>
      <c r="H13" s="29">
        <f t="shared" si="1"/>
        <v>0</v>
      </c>
      <c r="I13" s="11">
        <v>1.8102</v>
      </c>
      <c r="J13" s="10">
        <f t="shared" si="2"/>
        <v>0</v>
      </c>
      <c r="K13" t="s">
        <v>50</v>
      </c>
      <c r="L13" s="54">
        <v>0.45</v>
      </c>
      <c r="M13" s="29">
        <f t="shared" si="3"/>
        <v>0</v>
      </c>
      <c r="N13" s="11">
        <v>1.8102</v>
      </c>
      <c r="O13" s="29">
        <f t="shared" si="4"/>
        <v>0</v>
      </c>
      <c r="P13" s="11">
        <v>2.1986</v>
      </c>
      <c r="Q13" s="29">
        <f t="shared" si="5"/>
        <v>0</v>
      </c>
      <c r="R13" s="65">
        <f t="shared" si="6"/>
        <v>0</v>
      </c>
      <c r="T13" s="54">
        <v>0.45</v>
      </c>
      <c r="U13" s="29">
        <f t="shared" si="7"/>
        <v>0</v>
      </c>
      <c r="V13" s="11">
        <v>2.1986</v>
      </c>
      <c r="W13" s="65">
        <f t="shared" si="8"/>
        <v>0</v>
      </c>
      <c r="Y13" s="54">
        <v>0.45</v>
      </c>
      <c r="Z13" s="29">
        <f t="shared" si="9"/>
        <v>0</v>
      </c>
      <c r="AA13" s="11">
        <v>2.1986</v>
      </c>
      <c r="AB13" s="65">
        <f t="shared" si="10"/>
        <v>0</v>
      </c>
      <c r="AD13" s="54">
        <v>0.45</v>
      </c>
      <c r="AE13" s="29">
        <f t="shared" si="11"/>
        <v>0</v>
      </c>
      <c r="AF13" s="11">
        <v>2.1986</v>
      </c>
      <c r="AG13" s="65">
        <f t="shared" si="12"/>
        <v>0</v>
      </c>
    </row>
    <row r="14" spans="1:33" ht="12.75" hidden="1">
      <c r="A14" s="22"/>
      <c r="B14" s="15" t="s">
        <v>6</v>
      </c>
      <c r="C14" s="54"/>
      <c r="D14" s="74">
        <v>0</v>
      </c>
      <c r="E14" s="43">
        <f t="shared" si="0"/>
        <v>0</v>
      </c>
      <c r="F14" s="29">
        <f>((D14*3)+(E14*9))/12</f>
        <v>0</v>
      </c>
      <c r="G14" s="11">
        <v>2.2279</v>
      </c>
      <c r="H14" s="29">
        <f t="shared" si="1"/>
        <v>0</v>
      </c>
      <c r="I14" s="11">
        <v>1.8102</v>
      </c>
      <c r="J14" s="10">
        <f t="shared" si="2"/>
        <v>0</v>
      </c>
      <c r="L14" s="54"/>
      <c r="M14" s="29">
        <f t="shared" si="3"/>
        <v>0</v>
      </c>
      <c r="N14" s="11">
        <v>1.8102</v>
      </c>
      <c r="O14" s="29">
        <f t="shared" si="4"/>
        <v>0</v>
      </c>
      <c r="P14" s="11">
        <v>2.1986</v>
      </c>
      <c r="Q14" s="29">
        <f t="shared" si="5"/>
        <v>0</v>
      </c>
      <c r="R14" s="65">
        <f t="shared" si="6"/>
        <v>0</v>
      </c>
      <c r="T14" s="54"/>
      <c r="U14" s="29">
        <f t="shared" si="7"/>
        <v>0</v>
      </c>
      <c r="V14" s="11">
        <v>2.1986</v>
      </c>
      <c r="W14" s="65">
        <f t="shared" si="8"/>
        <v>0</v>
      </c>
      <c r="Y14" s="54"/>
      <c r="Z14" s="29">
        <f t="shared" si="9"/>
        <v>0</v>
      </c>
      <c r="AA14" s="11">
        <v>2.1986</v>
      </c>
      <c r="AB14" s="65">
        <f t="shared" si="10"/>
        <v>0</v>
      </c>
      <c r="AD14" s="54"/>
      <c r="AE14" s="29">
        <f t="shared" si="11"/>
        <v>0</v>
      </c>
      <c r="AF14" s="11">
        <v>2.1986</v>
      </c>
      <c r="AG14" s="65">
        <f t="shared" si="12"/>
        <v>0</v>
      </c>
    </row>
    <row r="15" spans="1:33" ht="12.75">
      <c r="A15" s="22" t="s">
        <v>65</v>
      </c>
      <c r="B15" t="s">
        <v>8</v>
      </c>
      <c r="C15" s="55">
        <v>0.5</v>
      </c>
      <c r="D15" s="74">
        <v>0</v>
      </c>
      <c r="E15" s="43">
        <f t="shared" si="0"/>
        <v>0</v>
      </c>
      <c r="F15" s="29">
        <f>(((D15*3)+(E15*9))/12)*1.01</f>
        <v>0</v>
      </c>
      <c r="G15" s="11">
        <v>2.2279</v>
      </c>
      <c r="H15" s="29">
        <f t="shared" si="1"/>
        <v>0</v>
      </c>
      <c r="I15" s="11">
        <v>1.8102</v>
      </c>
      <c r="J15" s="10">
        <f t="shared" si="2"/>
        <v>0</v>
      </c>
      <c r="K15" s="36" t="s">
        <v>50</v>
      </c>
      <c r="L15" s="55">
        <v>0.5</v>
      </c>
      <c r="M15" s="29">
        <f t="shared" si="3"/>
        <v>0</v>
      </c>
      <c r="N15" s="11">
        <v>1.8102</v>
      </c>
      <c r="O15" s="29">
        <f t="shared" si="4"/>
        <v>0</v>
      </c>
      <c r="P15" s="11">
        <v>2.1986</v>
      </c>
      <c r="Q15" s="29">
        <f t="shared" si="5"/>
        <v>0</v>
      </c>
      <c r="R15" s="65">
        <f t="shared" si="6"/>
        <v>0</v>
      </c>
      <c r="T15" s="55">
        <v>0.5</v>
      </c>
      <c r="U15" s="29">
        <f t="shared" si="7"/>
        <v>0</v>
      </c>
      <c r="V15" s="11">
        <v>2.1986</v>
      </c>
      <c r="W15" s="65">
        <f t="shared" si="8"/>
        <v>0</v>
      </c>
      <c r="Y15" s="55">
        <v>0.5</v>
      </c>
      <c r="Z15" s="29">
        <f t="shared" si="9"/>
        <v>0</v>
      </c>
      <c r="AA15" s="11">
        <v>2.1986</v>
      </c>
      <c r="AB15" s="65">
        <f t="shared" si="10"/>
        <v>0</v>
      </c>
      <c r="AD15" s="55">
        <v>0.5</v>
      </c>
      <c r="AE15" s="29">
        <f t="shared" si="11"/>
        <v>0</v>
      </c>
      <c r="AF15" s="11">
        <v>2.1986</v>
      </c>
      <c r="AG15" s="65">
        <f t="shared" si="12"/>
        <v>0</v>
      </c>
    </row>
    <row r="16" spans="1:33" ht="12.75">
      <c r="A16" s="22" t="s">
        <v>65</v>
      </c>
      <c r="B16" t="s">
        <v>9</v>
      </c>
      <c r="C16" s="55">
        <v>1</v>
      </c>
      <c r="D16" s="74">
        <v>0</v>
      </c>
      <c r="E16" s="43">
        <f t="shared" si="0"/>
        <v>0</v>
      </c>
      <c r="F16" s="29">
        <f>(((D16*3)+(E16*9))/12)*1.01</f>
        <v>0</v>
      </c>
      <c r="G16" s="11">
        <v>2.2279</v>
      </c>
      <c r="H16" s="29">
        <f t="shared" si="1"/>
        <v>0</v>
      </c>
      <c r="I16" s="11">
        <v>1.8102</v>
      </c>
      <c r="J16" s="10">
        <f t="shared" si="2"/>
        <v>0</v>
      </c>
      <c r="L16" s="55">
        <v>1</v>
      </c>
      <c r="M16" s="29">
        <f t="shared" si="3"/>
        <v>0</v>
      </c>
      <c r="N16" s="11">
        <v>1.8102</v>
      </c>
      <c r="O16" s="29">
        <f t="shared" si="4"/>
        <v>0</v>
      </c>
      <c r="P16" s="11">
        <v>2.1986</v>
      </c>
      <c r="Q16" s="29">
        <f t="shared" si="5"/>
        <v>0</v>
      </c>
      <c r="R16" s="65">
        <f t="shared" si="6"/>
        <v>0</v>
      </c>
      <c r="T16" s="55">
        <v>1</v>
      </c>
      <c r="U16" s="29">
        <f t="shared" si="7"/>
        <v>0</v>
      </c>
      <c r="V16" s="11">
        <v>2.1986</v>
      </c>
      <c r="W16" s="65">
        <f t="shared" si="8"/>
        <v>0</v>
      </c>
      <c r="Y16" s="55">
        <v>1</v>
      </c>
      <c r="Z16" s="29">
        <f t="shared" si="9"/>
        <v>0</v>
      </c>
      <c r="AA16" s="11">
        <v>2.1986</v>
      </c>
      <c r="AB16" s="65">
        <f t="shared" si="10"/>
        <v>0</v>
      </c>
      <c r="AD16" s="55">
        <v>1</v>
      </c>
      <c r="AE16" s="29">
        <f>+Z16*1.035</f>
        <v>0</v>
      </c>
      <c r="AF16" s="11">
        <v>2.1986</v>
      </c>
      <c r="AG16" s="65">
        <f t="shared" si="12"/>
        <v>0</v>
      </c>
    </row>
    <row r="17" spans="1:33" ht="12.75">
      <c r="A17" s="22" t="s">
        <v>65</v>
      </c>
      <c r="B17" t="s">
        <v>16</v>
      </c>
      <c r="C17" s="55">
        <v>0.5</v>
      </c>
      <c r="D17" s="74">
        <v>0</v>
      </c>
      <c r="E17" s="43">
        <f t="shared" si="0"/>
        <v>0</v>
      </c>
      <c r="F17" s="29">
        <f>(((D17*3)+(E17*9))/12)*1.01</f>
        <v>0</v>
      </c>
      <c r="G17" s="11">
        <v>2.2279</v>
      </c>
      <c r="H17" s="29">
        <f t="shared" si="1"/>
        <v>0</v>
      </c>
      <c r="I17" s="11">
        <v>1.8102</v>
      </c>
      <c r="J17" s="10">
        <f t="shared" si="2"/>
        <v>0</v>
      </c>
      <c r="L17" s="55">
        <v>0.5</v>
      </c>
      <c r="M17" s="29">
        <f t="shared" si="3"/>
        <v>0</v>
      </c>
      <c r="N17" s="11">
        <v>1.8102</v>
      </c>
      <c r="O17" s="29">
        <f t="shared" si="4"/>
        <v>0</v>
      </c>
      <c r="P17" s="11">
        <v>2.1986</v>
      </c>
      <c r="Q17" s="29">
        <f t="shared" si="5"/>
        <v>0</v>
      </c>
      <c r="R17" s="65">
        <f t="shared" si="6"/>
        <v>0</v>
      </c>
      <c r="T17" s="55">
        <v>0.5</v>
      </c>
      <c r="U17" s="29">
        <f t="shared" si="7"/>
        <v>0</v>
      </c>
      <c r="V17" s="11">
        <v>2.1986</v>
      </c>
      <c r="W17" s="65">
        <f t="shared" si="8"/>
        <v>0</v>
      </c>
      <c r="Y17" s="55">
        <v>0.5</v>
      </c>
      <c r="Z17" s="29">
        <f t="shared" si="9"/>
        <v>0</v>
      </c>
      <c r="AA17" s="11">
        <v>2.1986</v>
      </c>
      <c r="AB17" s="65">
        <f t="shared" si="10"/>
        <v>0</v>
      </c>
      <c r="AD17" s="55">
        <v>0.5</v>
      </c>
      <c r="AE17" s="29">
        <f t="shared" si="11"/>
        <v>0</v>
      </c>
      <c r="AF17" s="11">
        <v>2.1986</v>
      </c>
      <c r="AG17" s="65">
        <f t="shared" si="12"/>
        <v>0</v>
      </c>
    </row>
    <row r="18" spans="1:33" ht="12.75">
      <c r="A18" s="22" t="s">
        <v>65</v>
      </c>
      <c r="B18" t="s">
        <v>10</v>
      </c>
      <c r="C18" s="55">
        <v>0.9</v>
      </c>
      <c r="D18" s="74">
        <v>0</v>
      </c>
      <c r="E18" s="43">
        <f t="shared" si="0"/>
        <v>0</v>
      </c>
      <c r="F18" s="29">
        <f>(((D18*3)+(E18*9))/12)*1.01</f>
        <v>0</v>
      </c>
      <c r="G18" s="11">
        <v>2.2279</v>
      </c>
      <c r="H18" s="29">
        <f t="shared" si="1"/>
        <v>0</v>
      </c>
      <c r="I18" s="11">
        <v>1.8102</v>
      </c>
      <c r="J18" s="10">
        <f t="shared" si="2"/>
        <v>0</v>
      </c>
      <c r="K18" t="s">
        <v>50</v>
      </c>
      <c r="L18" s="55">
        <v>0.9</v>
      </c>
      <c r="M18" s="29">
        <f t="shared" si="3"/>
        <v>0</v>
      </c>
      <c r="N18" s="11">
        <v>1.8102</v>
      </c>
      <c r="O18" s="29">
        <f t="shared" si="4"/>
        <v>0</v>
      </c>
      <c r="P18" s="11">
        <v>2.1986</v>
      </c>
      <c r="Q18" s="29">
        <f t="shared" si="5"/>
        <v>0</v>
      </c>
      <c r="R18" s="65">
        <f t="shared" si="6"/>
        <v>0</v>
      </c>
      <c r="T18" s="55">
        <v>0.9</v>
      </c>
      <c r="U18" s="29">
        <f t="shared" si="7"/>
        <v>0</v>
      </c>
      <c r="V18" s="11">
        <v>2.1986</v>
      </c>
      <c r="W18" s="65">
        <f t="shared" si="8"/>
        <v>0</v>
      </c>
      <c r="Y18" s="55">
        <v>0.9</v>
      </c>
      <c r="Z18" s="29">
        <f t="shared" si="9"/>
        <v>0</v>
      </c>
      <c r="AA18" s="11">
        <v>2.1986</v>
      </c>
      <c r="AB18" s="65">
        <f t="shared" si="10"/>
        <v>0</v>
      </c>
      <c r="AD18" s="55">
        <v>0.9</v>
      </c>
      <c r="AE18" s="29">
        <f t="shared" si="11"/>
        <v>0</v>
      </c>
      <c r="AF18" s="11">
        <v>2.1986</v>
      </c>
      <c r="AG18" s="65">
        <f t="shared" si="12"/>
        <v>0</v>
      </c>
    </row>
    <row r="19" spans="1:33" ht="12.75">
      <c r="A19" s="22" t="s">
        <v>65</v>
      </c>
      <c r="B19" s="15" t="s">
        <v>7</v>
      </c>
      <c r="C19" s="54">
        <v>0.5</v>
      </c>
      <c r="D19" s="74">
        <v>0</v>
      </c>
      <c r="E19" s="43">
        <f t="shared" si="0"/>
        <v>0</v>
      </c>
      <c r="F19" s="29">
        <f>((D19*3)+(E19*9))/12</f>
        <v>0</v>
      </c>
      <c r="G19" s="11">
        <v>2.2279</v>
      </c>
      <c r="H19" s="29">
        <f t="shared" si="1"/>
        <v>0</v>
      </c>
      <c r="I19" s="11">
        <v>1.8102</v>
      </c>
      <c r="J19" s="10">
        <f t="shared" si="2"/>
        <v>0</v>
      </c>
      <c r="L19" s="54">
        <v>0.25</v>
      </c>
      <c r="M19" s="29">
        <f t="shared" si="3"/>
        <v>0</v>
      </c>
      <c r="N19" s="11">
        <v>1.8102</v>
      </c>
      <c r="O19" s="29">
        <f t="shared" si="4"/>
        <v>0</v>
      </c>
      <c r="P19" s="11">
        <v>2.1986</v>
      </c>
      <c r="Q19" s="29">
        <f t="shared" si="5"/>
        <v>0</v>
      </c>
      <c r="R19" s="65">
        <f t="shared" si="6"/>
        <v>0</v>
      </c>
      <c r="T19" s="54">
        <v>0.5</v>
      </c>
      <c r="U19" s="29">
        <f t="shared" si="7"/>
        <v>0</v>
      </c>
      <c r="V19" s="11">
        <v>2.1986</v>
      </c>
      <c r="W19" s="65">
        <f t="shared" si="8"/>
        <v>0</v>
      </c>
      <c r="Y19" s="54">
        <v>0.5</v>
      </c>
      <c r="Z19" s="29">
        <f t="shared" si="9"/>
        <v>0</v>
      </c>
      <c r="AA19" s="11">
        <v>2.1986</v>
      </c>
      <c r="AB19" s="65">
        <f t="shared" si="10"/>
        <v>0</v>
      </c>
      <c r="AD19" s="54">
        <v>0.5</v>
      </c>
      <c r="AE19" s="29">
        <f t="shared" si="11"/>
        <v>0</v>
      </c>
      <c r="AF19" s="11">
        <v>2.1986</v>
      </c>
      <c r="AG19" s="65">
        <f t="shared" si="12"/>
        <v>0</v>
      </c>
    </row>
    <row r="20" spans="1:33" ht="12.75">
      <c r="A20" s="22" t="s">
        <v>65</v>
      </c>
      <c r="B20" s="15" t="s">
        <v>100</v>
      </c>
      <c r="C20" s="54">
        <v>1</v>
      </c>
      <c r="D20" s="74">
        <v>0</v>
      </c>
      <c r="E20" s="43">
        <f t="shared" si="0"/>
        <v>0</v>
      </c>
      <c r="F20" s="29">
        <f>((D20*3)+(E20*9))/12</f>
        <v>0</v>
      </c>
      <c r="G20" s="11">
        <v>2.2279</v>
      </c>
      <c r="H20" s="29">
        <f>F20*G20</f>
        <v>0</v>
      </c>
      <c r="I20" s="11">
        <v>1.8102</v>
      </c>
      <c r="J20" s="10">
        <f>F20*I20</f>
        <v>0</v>
      </c>
      <c r="L20" s="54">
        <v>1</v>
      </c>
      <c r="M20" s="29">
        <f t="shared" si="3"/>
        <v>0</v>
      </c>
      <c r="N20" s="11">
        <v>1.8102</v>
      </c>
      <c r="O20" s="29">
        <f t="shared" si="4"/>
        <v>0</v>
      </c>
      <c r="P20" s="11">
        <v>2.1986</v>
      </c>
      <c r="Q20" s="29">
        <f t="shared" si="5"/>
        <v>0</v>
      </c>
      <c r="R20" s="65">
        <f t="shared" si="6"/>
        <v>0</v>
      </c>
      <c r="T20" s="54">
        <v>1</v>
      </c>
      <c r="U20" s="29">
        <f t="shared" si="7"/>
        <v>0</v>
      </c>
      <c r="V20" s="11">
        <v>2.1986</v>
      </c>
      <c r="W20" s="65">
        <f>U20*V20</f>
        <v>0</v>
      </c>
      <c r="Y20" s="54">
        <v>1</v>
      </c>
      <c r="Z20" s="29">
        <f>+U20*1.035</f>
        <v>0</v>
      </c>
      <c r="AA20" s="11">
        <v>2.1986</v>
      </c>
      <c r="AB20" s="65">
        <f>Z20*AA20</f>
        <v>0</v>
      </c>
      <c r="AD20" s="54">
        <v>1</v>
      </c>
      <c r="AE20" s="29">
        <f>+Z20*1.035</f>
        <v>0</v>
      </c>
      <c r="AF20" s="11">
        <v>2.1986</v>
      </c>
      <c r="AG20" s="65">
        <f>AE20*AF20</f>
        <v>0</v>
      </c>
    </row>
    <row r="21" spans="1:33" ht="12.75">
      <c r="A21" s="22" t="s">
        <v>65</v>
      </c>
      <c r="B21" t="s">
        <v>27</v>
      </c>
      <c r="C21" s="55">
        <v>1</v>
      </c>
      <c r="D21" s="74">
        <v>0</v>
      </c>
      <c r="E21" s="43">
        <f t="shared" si="0"/>
        <v>0</v>
      </c>
      <c r="F21" s="29">
        <f>(((D21*3)+(E21*9))/12)*1.01</f>
        <v>0</v>
      </c>
      <c r="G21" s="11">
        <v>2.2279</v>
      </c>
      <c r="H21" s="29">
        <f>F21*G21</f>
        <v>0</v>
      </c>
      <c r="I21" s="11">
        <v>1.8102</v>
      </c>
      <c r="J21" s="10">
        <f>F21*I21</f>
        <v>0</v>
      </c>
      <c r="K21" s="36" t="s">
        <v>50</v>
      </c>
      <c r="L21" s="55">
        <v>1</v>
      </c>
      <c r="M21" s="29">
        <f t="shared" si="3"/>
        <v>0</v>
      </c>
      <c r="N21" s="11">
        <v>1.8102</v>
      </c>
      <c r="O21" s="29">
        <f t="shared" si="4"/>
        <v>0</v>
      </c>
      <c r="P21" s="11">
        <v>2.1986</v>
      </c>
      <c r="Q21" s="29">
        <f t="shared" si="5"/>
        <v>0</v>
      </c>
      <c r="R21" s="65">
        <f t="shared" si="6"/>
        <v>0</v>
      </c>
      <c r="T21" s="55">
        <v>1</v>
      </c>
      <c r="U21" s="29">
        <f t="shared" si="7"/>
        <v>0</v>
      </c>
      <c r="V21" s="11">
        <v>2.1986</v>
      </c>
      <c r="W21" s="65">
        <f>U21*V21</f>
        <v>0</v>
      </c>
      <c r="Y21" s="55">
        <v>1</v>
      </c>
      <c r="Z21" s="29">
        <f>+U21*1.035</f>
        <v>0</v>
      </c>
      <c r="AA21" s="11">
        <v>2.1986</v>
      </c>
      <c r="AB21" s="65">
        <f>Z21*AA21</f>
        <v>0</v>
      </c>
      <c r="AD21" s="55">
        <v>1</v>
      </c>
      <c r="AE21" s="29">
        <f>+Z21*1.035</f>
        <v>0</v>
      </c>
      <c r="AF21" s="11">
        <v>2.1986</v>
      </c>
      <c r="AG21" s="65">
        <f>AE21*AF21</f>
        <v>0</v>
      </c>
    </row>
    <row r="22" spans="1:33" ht="12.75">
      <c r="A22" s="23" t="s">
        <v>83</v>
      </c>
      <c r="C22" s="56">
        <f>SUM(C8:C21)</f>
        <v>8.850000000000001</v>
      </c>
      <c r="D22" s="74"/>
      <c r="E22" s="43"/>
      <c r="F22" s="44" t="s">
        <v>50</v>
      </c>
      <c r="G22" s="11"/>
      <c r="H22" s="29"/>
      <c r="I22" s="11"/>
      <c r="J22" s="57">
        <f>SUM(J8:J21)</f>
        <v>0</v>
      </c>
      <c r="L22" s="56">
        <f>SUM(L8:L21)</f>
        <v>8.600000000000001</v>
      </c>
      <c r="M22" s="29"/>
      <c r="N22" s="11"/>
      <c r="O22" s="44">
        <f>SUM(O8:O21)</f>
        <v>0</v>
      </c>
      <c r="P22" s="11"/>
      <c r="Q22" s="44">
        <f>SUM(Q8:Q21)</f>
        <v>0</v>
      </c>
      <c r="R22" s="44">
        <f>SUM(R8:R21)</f>
        <v>0</v>
      </c>
      <c r="T22" s="56">
        <f>SUM(T8:T21)</f>
        <v>8.850000000000001</v>
      </c>
      <c r="U22" s="29"/>
      <c r="V22" s="11"/>
      <c r="W22" s="57">
        <f>SUM(W8:W21)</f>
        <v>0</v>
      </c>
      <c r="Y22" s="56">
        <f>SUM(Y8:Y21)</f>
        <v>8.850000000000001</v>
      </c>
      <c r="Z22" s="29"/>
      <c r="AA22" s="11"/>
      <c r="AB22" s="57">
        <f>SUM(AB8:AB21)</f>
        <v>0</v>
      </c>
      <c r="AD22" s="56">
        <f>SUM(AD8:AD21)</f>
        <v>8.850000000000001</v>
      </c>
      <c r="AE22" s="29"/>
      <c r="AF22" s="11"/>
      <c r="AG22" s="57">
        <f>SUM(AG8:AG21)</f>
        <v>0</v>
      </c>
    </row>
    <row r="23" spans="2:33" ht="12.75">
      <c r="B23" s="15"/>
      <c r="C23" s="54"/>
      <c r="D23" s="74"/>
      <c r="E23" s="43"/>
      <c r="F23" s="29"/>
      <c r="G23" s="11"/>
      <c r="H23" s="29"/>
      <c r="I23" s="11"/>
      <c r="J23" s="10"/>
      <c r="L23" s="54"/>
      <c r="M23" s="29"/>
      <c r="N23" s="11"/>
      <c r="O23" s="29"/>
      <c r="P23" s="11"/>
      <c r="Q23" s="29"/>
      <c r="R23" s="65"/>
      <c r="T23" s="54"/>
      <c r="U23" s="29"/>
      <c r="V23" s="11"/>
      <c r="W23" s="65"/>
      <c r="Y23" s="54"/>
      <c r="Z23" s="29"/>
      <c r="AA23" s="11"/>
      <c r="AB23" s="65"/>
      <c r="AD23" s="54"/>
      <c r="AE23" s="29"/>
      <c r="AF23" s="11"/>
      <c r="AG23" s="65"/>
    </row>
    <row r="24" spans="1:33" ht="12.75">
      <c r="A24" s="21" t="s">
        <v>68</v>
      </c>
      <c r="B24" s="15" t="s">
        <v>12</v>
      </c>
      <c r="C24" s="54">
        <v>0.15</v>
      </c>
      <c r="D24" s="74">
        <v>0</v>
      </c>
      <c r="E24" s="43">
        <f>+D24*1.04</f>
        <v>0</v>
      </c>
      <c r="F24" s="29">
        <f>(((D24*3)+(E24*9))/12)*1.01</f>
        <v>0</v>
      </c>
      <c r="G24" s="11">
        <v>2.2279</v>
      </c>
      <c r="H24" s="29">
        <f t="shared" si="1"/>
        <v>0</v>
      </c>
      <c r="I24" s="11">
        <v>1.8102</v>
      </c>
      <c r="J24" s="10">
        <f t="shared" si="2"/>
        <v>0</v>
      </c>
      <c r="L24" s="54">
        <v>0.15</v>
      </c>
      <c r="M24" s="29">
        <f>+F24*1.04</f>
        <v>0</v>
      </c>
      <c r="N24" s="11">
        <v>1.8102</v>
      </c>
      <c r="O24" s="29">
        <f>+M24*0.75*N24</f>
        <v>0</v>
      </c>
      <c r="P24" s="11">
        <v>2.1986</v>
      </c>
      <c r="Q24" s="29">
        <f>+M24*0.25*P24</f>
        <v>0</v>
      </c>
      <c r="R24" s="65">
        <f>+Q24+O24</f>
        <v>0</v>
      </c>
      <c r="T24" s="54">
        <v>0.15</v>
      </c>
      <c r="U24" s="29">
        <f>+M24*1.04</f>
        <v>0</v>
      </c>
      <c r="V24" s="11">
        <v>2.1986</v>
      </c>
      <c r="W24" s="65">
        <f t="shared" si="8"/>
        <v>0</v>
      </c>
      <c r="Y24" s="54">
        <v>0.15</v>
      </c>
      <c r="Z24" s="29">
        <f>+U24*1.035</f>
        <v>0</v>
      </c>
      <c r="AA24" s="11">
        <v>2.1986</v>
      </c>
      <c r="AB24" s="65">
        <f>Z24*AA24</f>
        <v>0</v>
      </c>
      <c r="AD24" s="54">
        <v>0.15</v>
      </c>
      <c r="AE24" s="29">
        <f>+Z24*1.035</f>
        <v>0</v>
      </c>
      <c r="AF24" s="11">
        <v>2.1986</v>
      </c>
      <c r="AG24" s="65">
        <f>AE24*AF24</f>
        <v>0</v>
      </c>
    </row>
    <row r="25" spans="1:33" ht="12.75">
      <c r="A25" s="22" t="s">
        <v>68</v>
      </c>
      <c r="B25" t="s">
        <v>28</v>
      </c>
      <c r="C25" s="55">
        <v>1</v>
      </c>
      <c r="D25" s="74">
        <v>0</v>
      </c>
      <c r="E25" s="43">
        <f>+D25*1.04</f>
        <v>0</v>
      </c>
      <c r="F25" s="29">
        <f>(((D25*3)+(E25*9))/12)*1.01</f>
        <v>0</v>
      </c>
      <c r="G25" s="11">
        <v>2.2279</v>
      </c>
      <c r="H25" s="29">
        <f aca="true" t="shared" si="13" ref="H25:H30">F25*G25</f>
        <v>0</v>
      </c>
      <c r="I25" s="11">
        <v>1.8102</v>
      </c>
      <c r="J25" s="10">
        <f aca="true" t="shared" si="14" ref="J25:J48">F25*I25</f>
        <v>0</v>
      </c>
      <c r="L25" s="55">
        <v>1</v>
      </c>
      <c r="M25" s="29">
        <f>+F25*1.04</f>
        <v>0</v>
      </c>
      <c r="N25" s="11">
        <v>1.8102</v>
      </c>
      <c r="O25" s="29">
        <f>+M25*0.75*N25</f>
        <v>0</v>
      </c>
      <c r="P25" s="11">
        <v>2.1986</v>
      </c>
      <c r="Q25" s="29">
        <f>+M25*0.25*P25</f>
        <v>0</v>
      </c>
      <c r="R25" s="65">
        <f>+Q25+O25</f>
        <v>0</v>
      </c>
      <c r="T25" s="55">
        <v>1</v>
      </c>
      <c r="U25" s="29">
        <f>+M25*1.04</f>
        <v>0</v>
      </c>
      <c r="V25" s="11">
        <v>2.1986</v>
      </c>
      <c r="W25" s="65">
        <f t="shared" si="8"/>
        <v>0</v>
      </c>
      <c r="Y25" s="55">
        <v>1</v>
      </c>
      <c r="Z25" s="29">
        <f>+U25*1.035</f>
        <v>0</v>
      </c>
      <c r="AA25" s="11">
        <v>2.1986</v>
      </c>
      <c r="AB25" s="65">
        <f>Z25*AA25</f>
        <v>0</v>
      </c>
      <c r="AD25" s="55">
        <v>1</v>
      </c>
      <c r="AE25" s="29">
        <f>+Z25*1.035</f>
        <v>0</v>
      </c>
      <c r="AF25" s="11">
        <v>2.1986</v>
      </c>
      <c r="AG25" s="65">
        <f>AE25*AF25</f>
        <v>0</v>
      </c>
    </row>
    <row r="26" spans="1:33" ht="12.75">
      <c r="A26" s="23" t="s">
        <v>84</v>
      </c>
      <c r="C26" s="56">
        <f>+C25+C24</f>
        <v>1.15</v>
      </c>
      <c r="D26" s="74"/>
      <c r="E26" s="43"/>
      <c r="F26" s="44" t="s">
        <v>50</v>
      </c>
      <c r="G26" s="11"/>
      <c r="H26" s="29"/>
      <c r="I26" s="11"/>
      <c r="J26" s="57">
        <f>+J25+J24</f>
        <v>0</v>
      </c>
      <c r="L26" s="56">
        <f>+L25+L24</f>
        <v>1.15</v>
      </c>
      <c r="M26" s="29"/>
      <c r="N26" s="11"/>
      <c r="O26" s="44">
        <f>SUM(O24:O25)</f>
        <v>0</v>
      </c>
      <c r="P26" s="11"/>
      <c r="Q26" s="44">
        <f>+Q25+Q24</f>
        <v>0</v>
      </c>
      <c r="R26" s="44">
        <f>+R25+R24</f>
        <v>0</v>
      </c>
      <c r="T26" s="56">
        <f>+T25+T24</f>
        <v>1.15</v>
      </c>
      <c r="U26" s="29"/>
      <c r="V26" s="11"/>
      <c r="W26" s="57">
        <f>+W25+W24</f>
        <v>0</v>
      </c>
      <c r="Y26" s="56">
        <f>+Y25+Y24</f>
        <v>1.15</v>
      </c>
      <c r="Z26" s="29"/>
      <c r="AA26" s="11"/>
      <c r="AB26" s="57">
        <f>+AB25+AB24</f>
        <v>0</v>
      </c>
      <c r="AD26" s="56">
        <f>+AD25+AD24</f>
        <v>1.15</v>
      </c>
      <c r="AE26" s="29"/>
      <c r="AF26" s="11"/>
      <c r="AG26" s="57">
        <f>+AG25+AG24</f>
        <v>0</v>
      </c>
    </row>
    <row r="27" spans="3:33" ht="12.75">
      <c r="C27" s="55"/>
      <c r="D27" s="74"/>
      <c r="E27" s="43"/>
      <c r="F27" s="29"/>
      <c r="G27" s="11"/>
      <c r="H27" s="29"/>
      <c r="I27" s="11"/>
      <c r="J27" s="10"/>
      <c r="L27" s="55"/>
      <c r="M27" s="29"/>
      <c r="N27" s="11"/>
      <c r="O27" s="29"/>
      <c r="P27" s="11"/>
      <c r="Q27" s="29"/>
      <c r="R27" s="65"/>
      <c r="T27" s="55"/>
      <c r="U27" s="29"/>
      <c r="V27" s="11"/>
      <c r="W27" s="65"/>
      <c r="Y27" s="55"/>
      <c r="Z27" s="29"/>
      <c r="AA27" s="11"/>
      <c r="AB27" s="65"/>
      <c r="AD27" s="55"/>
      <c r="AE27" s="29"/>
      <c r="AF27" s="11"/>
      <c r="AG27" s="65"/>
    </row>
    <row r="28" spans="1:33" ht="12.75">
      <c r="A28" s="21" t="s">
        <v>67</v>
      </c>
      <c r="B28" t="s">
        <v>29</v>
      </c>
      <c r="C28" s="55">
        <v>1</v>
      </c>
      <c r="D28" s="74">
        <v>0</v>
      </c>
      <c r="E28" s="43">
        <f>+D28*1.04</f>
        <v>0</v>
      </c>
      <c r="F28" s="29">
        <f>(((D28*3)+(E28*9))/12)*1.01</f>
        <v>0</v>
      </c>
      <c r="G28" s="11">
        <v>2.2279</v>
      </c>
      <c r="H28" s="29">
        <f t="shared" si="13"/>
        <v>0</v>
      </c>
      <c r="I28" s="11">
        <v>1.8102</v>
      </c>
      <c r="J28" s="10">
        <f t="shared" si="14"/>
        <v>0</v>
      </c>
      <c r="L28" s="55">
        <v>1</v>
      </c>
      <c r="M28" s="29">
        <f>+F28*1.04</f>
        <v>0</v>
      </c>
      <c r="N28" s="11">
        <v>1.8102</v>
      </c>
      <c r="O28" s="29">
        <f>+M28*0.75*N28</f>
        <v>0</v>
      </c>
      <c r="P28" s="11">
        <v>2.1986</v>
      </c>
      <c r="Q28" s="29">
        <f>+M28*0.25*P28</f>
        <v>0</v>
      </c>
      <c r="R28" s="65">
        <f>+Q28+O28</f>
        <v>0</v>
      </c>
      <c r="T28" s="55">
        <v>1</v>
      </c>
      <c r="U28" s="29">
        <f>+M28*1.04</f>
        <v>0</v>
      </c>
      <c r="V28" s="11">
        <v>2.1986</v>
      </c>
      <c r="W28" s="65">
        <f t="shared" si="8"/>
        <v>0</v>
      </c>
      <c r="Y28" s="55">
        <v>1</v>
      </c>
      <c r="Z28" s="29">
        <f>+U28*1.035</f>
        <v>0</v>
      </c>
      <c r="AA28" s="11">
        <v>2.1986</v>
      </c>
      <c r="AB28" s="65">
        <f>Z28*AA28</f>
        <v>0</v>
      </c>
      <c r="AD28" s="55">
        <v>1</v>
      </c>
      <c r="AE28" s="29">
        <f>+Z28*1.035</f>
        <v>0</v>
      </c>
      <c r="AF28" s="11">
        <v>2.1986</v>
      </c>
      <c r="AG28" s="65">
        <f>AE28*AF28</f>
        <v>0</v>
      </c>
    </row>
    <row r="29" spans="1:33" ht="12.75">
      <c r="A29" s="22" t="s">
        <v>67</v>
      </c>
      <c r="B29" s="15" t="s">
        <v>30</v>
      </c>
      <c r="C29" s="54">
        <v>0.1</v>
      </c>
      <c r="D29" s="74">
        <v>0</v>
      </c>
      <c r="E29" s="43">
        <f>+D29*1.04</f>
        <v>0</v>
      </c>
      <c r="F29" s="29">
        <f>(((D29*3)+(E29*9))/12)</f>
        <v>0</v>
      </c>
      <c r="G29" s="11">
        <v>2.2279</v>
      </c>
      <c r="H29" s="29">
        <f t="shared" si="13"/>
        <v>0</v>
      </c>
      <c r="I29" s="11">
        <v>1.8102</v>
      </c>
      <c r="J29" s="10">
        <f t="shared" si="14"/>
        <v>0</v>
      </c>
      <c r="L29" s="54">
        <v>0.2</v>
      </c>
      <c r="M29" s="29">
        <f>+F29*1.04</f>
        <v>0</v>
      </c>
      <c r="N29" s="11">
        <v>1.8102</v>
      </c>
      <c r="O29" s="29">
        <f>+M29*0.75*N29</f>
        <v>0</v>
      </c>
      <c r="P29" s="11">
        <v>2.1986</v>
      </c>
      <c r="Q29" s="29">
        <f>+M29*0.25*P29</f>
        <v>0</v>
      </c>
      <c r="R29" s="65">
        <f>+Q29+O29</f>
        <v>0</v>
      </c>
      <c r="T29" s="54">
        <v>0.1</v>
      </c>
      <c r="U29" s="29">
        <f>+M29*1.04</f>
        <v>0</v>
      </c>
      <c r="V29" s="11">
        <v>2.1986</v>
      </c>
      <c r="W29" s="65">
        <f t="shared" si="8"/>
        <v>0</v>
      </c>
      <c r="Y29" s="54">
        <v>0.1</v>
      </c>
      <c r="Z29" s="29">
        <f>+U29*1.035</f>
        <v>0</v>
      </c>
      <c r="AA29" s="11">
        <v>2.1986</v>
      </c>
      <c r="AB29" s="65">
        <f>Z29*AA29</f>
        <v>0</v>
      </c>
      <c r="AD29" s="54">
        <v>0.1</v>
      </c>
      <c r="AE29" s="29">
        <f>+Z29*1.035</f>
        <v>0</v>
      </c>
      <c r="AF29" s="11">
        <v>2.1986</v>
      </c>
      <c r="AG29" s="65">
        <f>AE29*AF29</f>
        <v>0</v>
      </c>
    </row>
    <row r="30" spans="1:33" ht="12.75">
      <c r="A30" s="22" t="s">
        <v>67</v>
      </c>
      <c r="B30" t="s">
        <v>31</v>
      </c>
      <c r="C30" s="55">
        <v>1</v>
      </c>
      <c r="D30" s="29">
        <v>0</v>
      </c>
      <c r="E30" s="43">
        <f>+D30*1.04</f>
        <v>0</v>
      </c>
      <c r="F30" s="29">
        <f>(((D30*3)+(E30*9))/12)*1.01</f>
        <v>0</v>
      </c>
      <c r="G30" s="11">
        <v>2.2279</v>
      </c>
      <c r="H30" s="29">
        <f t="shared" si="13"/>
        <v>0</v>
      </c>
      <c r="I30" s="11">
        <v>1.8102</v>
      </c>
      <c r="J30" s="10">
        <f t="shared" si="14"/>
        <v>0</v>
      </c>
      <c r="L30" s="55">
        <v>1</v>
      </c>
      <c r="M30" s="29">
        <f>+F30*1.04</f>
        <v>0</v>
      </c>
      <c r="N30" s="11">
        <v>1.8102</v>
      </c>
      <c r="O30" s="29">
        <f>+M30*0.75*N30</f>
        <v>0</v>
      </c>
      <c r="P30" s="11">
        <v>2.1986</v>
      </c>
      <c r="Q30" s="29">
        <f>+M30*0.25*P30</f>
        <v>0</v>
      </c>
      <c r="R30" s="65">
        <f>+Q30+O30</f>
        <v>0</v>
      </c>
      <c r="T30" s="55">
        <v>1</v>
      </c>
      <c r="U30" s="29">
        <f>+M30*1.04</f>
        <v>0</v>
      </c>
      <c r="V30" s="11">
        <v>2.1986</v>
      </c>
      <c r="W30" s="65">
        <f t="shared" si="8"/>
        <v>0</v>
      </c>
      <c r="Y30" s="55">
        <v>1</v>
      </c>
      <c r="Z30" s="29">
        <f>+U30*1.035</f>
        <v>0</v>
      </c>
      <c r="AA30" s="11">
        <v>2.1986</v>
      </c>
      <c r="AB30" s="65">
        <f>Z30*AA30</f>
        <v>0</v>
      </c>
      <c r="AD30" s="55">
        <v>1</v>
      </c>
      <c r="AE30" s="29">
        <f>+Z30*1.035</f>
        <v>0</v>
      </c>
      <c r="AF30" s="11">
        <v>2.1986</v>
      </c>
      <c r="AG30" s="65">
        <f>AE30*AF30</f>
        <v>0</v>
      </c>
    </row>
    <row r="31" spans="1:33" ht="12.75">
      <c r="A31" s="22" t="s">
        <v>67</v>
      </c>
      <c r="B31" t="s">
        <v>111</v>
      </c>
      <c r="C31" s="55">
        <v>0.5</v>
      </c>
      <c r="D31" s="29">
        <v>0</v>
      </c>
      <c r="E31" s="43">
        <v>0</v>
      </c>
      <c r="F31" s="29">
        <v>0</v>
      </c>
      <c r="G31" s="11"/>
      <c r="H31" s="29"/>
      <c r="I31" s="11">
        <v>1.8102</v>
      </c>
      <c r="J31" s="10">
        <f>F31*I31</f>
        <v>0</v>
      </c>
      <c r="K31" t="s">
        <v>98</v>
      </c>
      <c r="L31" s="55">
        <v>1</v>
      </c>
      <c r="M31" s="29">
        <v>0</v>
      </c>
      <c r="N31" s="11">
        <v>1.8102</v>
      </c>
      <c r="O31" s="29">
        <f>+M31*0.75*N31</f>
        <v>0</v>
      </c>
      <c r="P31" s="11">
        <v>2.1986</v>
      </c>
      <c r="Q31" s="29">
        <f>+M31*0.25*P31</f>
        <v>0</v>
      </c>
      <c r="R31" s="65">
        <f>+Q31+O31</f>
        <v>0</v>
      </c>
      <c r="T31" s="55">
        <v>1</v>
      </c>
      <c r="U31" s="29">
        <f>+M31*1.04</f>
        <v>0</v>
      </c>
      <c r="V31" s="11">
        <v>2.1986</v>
      </c>
      <c r="W31" s="65">
        <f>U31*V31</f>
        <v>0</v>
      </c>
      <c r="Y31" s="55">
        <v>1</v>
      </c>
      <c r="Z31" s="29">
        <f>+U31*1.035</f>
        <v>0</v>
      </c>
      <c r="AA31" s="11">
        <v>2.1986</v>
      </c>
      <c r="AB31" s="65">
        <f>Z31*AA31</f>
        <v>0</v>
      </c>
      <c r="AD31" s="55">
        <v>1</v>
      </c>
      <c r="AE31" s="29">
        <f>+Z31*1.035</f>
        <v>0</v>
      </c>
      <c r="AF31" s="11">
        <v>2.1986</v>
      </c>
      <c r="AG31" s="65">
        <f>AE31*AF31</f>
        <v>0</v>
      </c>
    </row>
    <row r="32" spans="1:33" ht="12.75">
      <c r="A32" s="23" t="s">
        <v>85</v>
      </c>
      <c r="C32" s="56">
        <f>SUM(C28:C31)</f>
        <v>2.6</v>
      </c>
      <c r="D32" s="29"/>
      <c r="E32" s="43"/>
      <c r="F32" s="29"/>
      <c r="G32" s="11"/>
      <c r="H32" s="29"/>
      <c r="I32" s="11"/>
      <c r="J32" s="26">
        <f>SUM(J28:J31)</f>
        <v>0</v>
      </c>
      <c r="L32" s="56">
        <f>SUM(L28:L31)</f>
        <v>3.2</v>
      </c>
      <c r="M32" s="29"/>
      <c r="N32" s="11"/>
      <c r="O32" s="44">
        <f>SUM(O28:O31)</f>
        <v>0</v>
      </c>
      <c r="P32" s="11"/>
      <c r="Q32" s="27">
        <f>SUM(Q28:Q31)</f>
        <v>0</v>
      </c>
      <c r="R32" s="27">
        <f>SUM(R28:R31)</f>
        <v>0</v>
      </c>
      <c r="T32" s="56">
        <f>SUM(T28:T31)</f>
        <v>3.1</v>
      </c>
      <c r="U32" s="29"/>
      <c r="V32" s="11"/>
      <c r="W32" s="26">
        <f>SUM(W28:W31)</f>
        <v>0</v>
      </c>
      <c r="Y32" s="56">
        <f>SUM(Y28:Y31)</f>
        <v>3.1</v>
      </c>
      <c r="Z32" s="29"/>
      <c r="AA32" s="11"/>
      <c r="AB32" s="26">
        <f>SUM(AB28:AB31)</f>
        <v>0</v>
      </c>
      <c r="AD32" s="56">
        <f>SUM(AD28:AD31)</f>
        <v>3.1</v>
      </c>
      <c r="AE32" s="29"/>
      <c r="AF32" s="11"/>
      <c r="AG32" s="26">
        <f>SUM(AG28:AG31)</f>
        <v>0</v>
      </c>
    </row>
    <row r="33" spans="3:33" ht="12.75" hidden="1">
      <c r="C33" s="55"/>
      <c r="D33" s="29"/>
      <c r="E33" s="43"/>
      <c r="F33" s="29" t="s">
        <v>50</v>
      </c>
      <c r="G33" s="11"/>
      <c r="H33" s="29"/>
      <c r="I33" s="11" t="s">
        <v>50</v>
      </c>
      <c r="J33" s="10"/>
      <c r="L33" s="55"/>
      <c r="M33" s="29"/>
      <c r="N33" s="11"/>
      <c r="O33" s="29"/>
      <c r="P33" s="11"/>
      <c r="Q33" s="29"/>
      <c r="R33" s="65"/>
      <c r="T33" s="55"/>
      <c r="U33" s="29"/>
      <c r="V33" s="11"/>
      <c r="W33" s="65"/>
      <c r="Y33" s="55"/>
      <c r="Z33" s="29"/>
      <c r="AA33" s="11"/>
      <c r="AB33" s="65"/>
      <c r="AD33" s="55"/>
      <c r="AE33" s="29"/>
      <c r="AF33" s="11"/>
      <c r="AG33" s="65"/>
    </row>
    <row r="34" spans="1:33" ht="15" hidden="1">
      <c r="A34" s="85" t="s">
        <v>108</v>
      </c>
      <c r="C34" s="55"/>
      <c r="D34" s="29"/>
      <c r="E34" s="43"/>
      <c r="F34" s="29" t="s">
        <v>50</v>
      </c>
      <c r="G34" s="11"/>
      <c r="H34" s="29"/>
      <c r="I34" s="11"/>
      <c r="J34" s="10"/>
      <c r="L34" s="55"/>
      <c r="M34" s="29"/>
      <c r="N34" s="11"/>
      <c r="O34" s="29"/>
      <c r="P34" s="11"/>
      <c r="Q34" s="29"/>
      <c r="R34" s="65"/>
      <c r="T34" s="55"/>
      <c r="U34" s="29"/>
      <c r="V34" s="11"/>
      <c r="W34" s="65"/>
      <c r="Y34" s="55"/>
      <c r="Z34" s="29"/>
      <c r="AA34" s="11"/>
      <c r="AB34" s="65"/>
      <c r="AD34" s="55"/>
      <c r="AE34" s="29"/>
      <c r="AF34" s="11"/>
      <c r="AG34" s="65"/>
    </row>
    <row r="35" spans="1:33" ht="15" hidden="1">
      <c r="A35" s="84" t="s">
        <v>110</v>
      </c>
      <c r="C35" s="55"/>
      <c r="D35" s="29"/>
      <c r="E35" s="43"/>
      <c r="F35" s="29"/>
      <c r="G35" s="11"/>
      <c r="H35" s="29"/>
      <c r="I35" s="11"/>
      <c r="J35" s="10"/>
      <c r="L35" s="55"/>
      <c r="M35" s="29"/>
      <c r="N35" s="11"/>
      <c r="O35" s="29"/>
      <c r="P35" s="11"/>
      <c r="Q35" s="29"/>
      <c r="R35" s="65"/>
      <c r="T35" s="55"/>
      <c r="U35" s="29"/>
      <c r="V35" s="11"/>
      <c r="W35" s="65"/>
      <c r="Y35" s="55"/>
      <c r="Z35" s="29"/>
      <c r="AA35" s="11"/>
      <c r="AB35" s="65"/>
      <c r="AD35" s="55"/>
      <c r="AE35" s="29"/>
      <c r="AF35" s="11"/>
      <c r="AG35" s="65"/>
    </row>
    <row r="36" spans="1:33" ht="12.75" hidden="1">
      <c r="A36" s="22" t="s">
        <v>57</v>
      </c>
      <c r="B36" t="s">
        <v>32</v>
      </c>
      <c r="C36" s="55">
        <v>1</v>
      </c>
      <c r="D36" s="29">
        <v>0</v>
      </c>
      <c r="E36" s="43">
        <f>+D36*1.04</f>
        <v>0</v>
      </c>
      <c r="F36" s="29">
        <f>(((D36*3)+(E36*9))/12)*1.01</f>
        <v>0</v>
      </c>
      <c r="G36" s="11">
        <v>2.2279</v>
      </c>
      <c r="H36" s="29">
        <f>F36*G36</f>
        <v>0</v>
      </c>
      <c r="I36" s="11">
        <v>1.8102</v>
      </c>
      <c r="J36" s="10">
        <f>F36*I36</f>
        <v>0</v>
      </c>
      <c r="L36" s="55">
        <v>1</v>
      </c>
      <c r="M36" s="29">
        <f>+F36*1.04</f>
        <v>0</v>
      </c>
      <c r="N36" s="11">
        <v>1.8102</v>
      </c>
      <c r="O36" s="29">
        <f>+M36*0.75*N36</f>
        <v>0</v>
      </c>
      <c r="P36" s="11">
        <v>2.1986</v>
      </c>
      <c r="Q36" s="29">
        <f>+M36*0.25*P36</f>
        <v>0</v>
      </c>
      <c r="R36" s="65">
        <f>+Q36+O36</f>
        <v>0</v>
      </c>
      <c r="T36" s="55">
        <v>1</v>
      </c>
      <c r="U36" s="29">
        <f>+M36*1.04</f>
        <v>0</v>
      </c>
      <c r="V36" s="11">
        <v>2.1986</v>
      </c>
      <c r="W36" s="65">
        <f>U36*V36</f>
        <v>0</v>
      </c>
      <c r="Y36" s="55">
        <v>1</v>
      </c>
      <c r="Z36" s="29">
        <f>+U36*1.035</f>
        <v>0</v>
      </c>
      <c r="AA36" s="11">
        <v>2.1986</v>
      </c>
      <c r="AB36" s="65">
        <f>Z36*AA36</f>
        <v>0</v>
      </c>
      <c r="AD36" s="55">
        <v>1</v>
      </c>
      <c r="AE36" s="29">
        <f>+Z36*1.035</f>
        <v>0</v>
      </c>
      <c r="AF36" s="11">
        <v>2.1986</v>
      </c>
      <c r="AG36" s="65">
        <f>AE36*AF36</f>
        <v>0</v>
      </c>
    </row>
    <row r="37" spans="1:33" ht="12.75" hidden="1">
      <c r="A37" s="22" t="s">
        <v>57</v>
      </c>
      <c r="B37" t="s">
        <v>36</v>
      </c>
      <c r="C37" s="55">
        <v>0.5</v>
      </c>
      <c r="D37" s="29">
        <v>0</v>
      </c>
      <c r="E37" s="43">
        <f>+D37*1.04</f>
        <v>0</v>
      </c>
      <c r="F37" s="29">
        <f>(((D37*3)+(E37*9))/12)*1.01</f>
        <v>0</v>
      </c>
      <c r="G37" s="11"/>
      <c r="H37" s="29"/>
      <c r="I37" s="45">
        <v>1.7129</v>
      </c>
      <c r="J37" s="10">
        <f>F37*I37</f>
        <v>0</v>
      </c>
      <c r="K37" t="s">
        <v>59</v>
      </c>
      <c r="L37" s="55">
        <v>0.5</v>
      </c>
      <c r="M37" s="29">
        <f>+F37*1.04</f>
        <v>0</v>
      </c>
      <c r="N37" s="45">
        <v>1.7129</v>
      </c>
      <c r="O37" s="29">
        <f>+M37*0.75*N37</f>
        <v>0</v>
      </c>
      <c r="P37" s="45">
        <v>1.7129</v>
      </c>
      <c r="Q37" s="29">
        <f>+M37*0.25*P37</f>
        <v>0</v>
      </c>
      <c r="R37" s="65">
        <f>+Q37+O37</f>
        <v>0</v>
      </c>
      <c r="T37" s="55">
        <v>0.5</v>
      </c>
      <c r="U37" s="29">
        <f>+M37*1.04</f>
        <v>0</v>
      </c>
      <c r="V37" s="45">
        <v>1.7129</v>
      </c>
      <c r="W37" s="65">
        <f>U37*V37</f>
        <v>0</v>
      </c>
      <c r="Y37" s="55">
        <v>0.5</v>
      </c>
      <c r="Z37" s="29">
        <f>+U37*1.035</f>
        <v>0</v>
      </c>
      <c r="AA37" s="45">
        <v>1.7129</v>
      </c>
      <c r="AB37" s="65">
        <f>Z37*AA37</f>
        <v>0</v>
      </c>
      <c r="AD37" s="55">
        <v>0.5</v>
      </c>
      <c r="AE37" s="29">
        <f>+Z37*1.035</f>
        <v>0</v>
      </c>
      <c r="AF37" s="45">
        <v>1.7129</v>
      </c>
      <c r="AG37" s="65">
        <f>AE37*AF37</f>
        <v>0</v>
      </c>
    </row>
    <row r="38" spans="1:34" ht="12.75" hidden="1">
      <c r="A38" s="76" t="s">
        <v>105</v>
      </c>
      <c r="C38" s="56">
        <f>+C37+C36</f>
        <v>1.5</v>
      </c>
      <c r="D38" s="29"/>
      <c r="E38" s="43"/>
      <c r="F38" s="29"/>
      <c r="G38" s="11"/>
      <c r="H38" s="29"/>
      <c r="I38" s="67"/>
      <c r="J38" s="81">
        <f>+J37+J36</f>
        <v>0</v>
      </c>
      <c r="K38" s="15"/>
      <c r="L38" s="83">
        <f>+L37+L36</f>
        <v>1.5</v>
      </c>
      <c r="M38" s="42"/>
      <c r="N38" s="67"/>
      <c r="O38" s="78">
        <f>+O37+O36</f>
        <v>0</v>
      </c>
      <c r="P38" s="79"/>
      <c r="Q38" s="78">
        <f>+Q37+Q36</f>
        <v>0</v>
      </c>
      <c r="R38" s="80">
        <f>+R37+R36</f>
        <v>0</v>
      </c>
      <c r="S38" s="15"/>
      <c r="T38" s="83">
        <f>+T37+T36</f>
        <v>1.5</v>
      </c>
      <c r="U38" s="42"/>
      <c r="V38" s="67"/>
      <c r="W38" s="80">
        <f>+W37+W36</f>
        <v>0</v>
      </c>
      <c r="X38" s="15"/>
      <c r="Y38" s="83">
        <f>+Y37+Y36</f>
        <v>1.5</v>
      </c>
      <c r="Z38" s="42"/>
      <c r="AA38" s="67"/>
      <c r="AB38" s="80">
        <f>+AB37+AB36</f>
        <v>0</v>
      </c>
      <c r="AC38" s="15"/>
      <c r="AD38" s="83">
        <f>+AD37+AD36</f>
        <v>1.5</v>
      </c>
      <c r="AE38" s="42"/>
      <c r="AF38" s="67"/>
      <c r="AG38" s="80">
        <f>+AG37+AG36</f>
        <v>0</v>
      </c>
      <c r="AH38" s="15"/>
    </row>
    <row r="39" spans="1:33" ht="12.75" hidden="1">
      <c r="A39" s="22"/>
      <c r="C39" s="55"/>
      <c r="D39" s="29"/>
      <c r="E39" s="43"/>
      <c r="F39" s="29"/>
      <c r="G39" s="11"/>
      <c r="H39" s="29"/>
      <c r="I39" s="67"/>
      <c r="J39" s="10"/>
      <c r="L39" s="55"/>
      <c r="M39" s="29"/>
      <c r="N39" s="67"/>
      <c r="O39" s="42"/>
      <c r="P39" s="67"/>
      <c r="Q39" s="29"/>
      <c r="R39" s="65"/>
      <c r="T39" s="55"/>
      <c r="U39" s="29"/>
      <c r="V39" s="67"/>
      <c r="W39" s="77"/>
      <c r="X39" s="15"/>
      <c r="Y39" s="54"/>
      <c r="Z39" s="42"/>
      <c r="AA39" s="67"/>
      <c r="AB39" s="77"/>
      <c r="AC39" s="15"/>
      <c r="AD39" s="54"/>
      <c r="AE39" s="42"/>
      <c r="AF39" s="67"/>
      <c r="AG39" s="65"/>
    </row>
    <row r="40" spans="1:33" ht="15" hidden="1">
      <c r="A40" s="84" t="s">
        <v>109</v>
      </c>
      <c r="C40" s="55"/>
      <c r="D40" s="29"/>
      <c r="E40" s="43"/>
      <c r="F40" s="29"/>
      <c r="G40" s="11"/>
      <c r="H40" s="29"/>
      <c r="I40" s="67"/>
      <c r="J40" s="10"/>
      <c r="L40" s="55"/>
      <c r="M40" s="29"/>
      <c r="N40" s="67"/>
      <c r="O40" s="42"/>
      <c r="P40" s="67"/>
      <c r="Q40" s="29"/>
      <c r="R40" s="65"/>
      <c r="T40" s="55"/>
      <c r="U40" s="29"/>
      <c r="V40" s="67"/>
      <c r="W40" s="77"/>
      <c r="X40" s="15"/>
      <c r="Y40" s="54"/>
      <c r="Z40" s="42"/>
      <c r="AA40" s="67"/>
      <c r="AB40" s="77"/>
      <c r="AC40" s="15"/>
      <c r="AD40" s="54"/>
      <c r="AE40" s="42"/>
      <c r="AF40" s="67"/>
      <c r="AG40" s="65"/>
    </row>
    <row r="41" spans="1:33" ht="12.75" hidden="1">
      <c r="A41" s="22" t="s">
        <v>57</v>
      </c>
      <c r="B41" t="s">
        <v>61</v>
      </c>
      <c r="C41" s="55">
        <v>1</v>
      </c>
      <c r="D41" s="29">
        <v>0</v>
      </c>
      <c r="E41" s="43">
        <f aca="true" t="shared" si="15" ref="E41:E57">+D41*1.04</f>
        <v>0</v>
      </c>
      <c r="F41" s="29">
        <f aca="true" t="shared" si="16" ref="F41:F81">(((D41*3)+(E41*9))/12)*1.01</f>
        <v>0</v>
      </c>
      <c r="G41" s="11">
        <v>2.2279</v>
      </c>
      <c r="H41" s="29">
        <f>F41*G41</f>
        <v>0</v>
      </c>
      <c r="I41" s="11">
        <v>1.8102</v>
      </c>
      <c r="J41" s="10">
        <f t="shared" si="14"/>
        <v>0</v>
      </c>
      <c r="L41" s="55">
        <v>1</v>
      </c>
      <c r="M41" s="29">
        <f aca="true" t="shared" si="17" ref="M41:M56">+F41*1.04</f>
        <v>0</v>
      </c>
      <c r="N41" s="11">
        <v>1.8102</v>
      </c>
      <c r="O41" s="29">
        <f aca="true" t="shared" si="18" ref="O41:O63">+M41*0.75*N41</f>
        <v>0</v>
      </c>
      <c r="P41" s="11">
        <v>2.1986</v>
      </c>
      <c r="Q41" s="29">
        <f aca="true" t="shared" si="19" ref="Q41:Q63">+M41*0.25*P41</f>
        <v>0</v>
      </c>
      <c r="R41" s="65">
        <f aca="true" t="shared" si="20" ref="R41:R63">+Q41+O41</f>
        <v>0</v>
      </c>
      <c r="T41" s="55">
        <v>1</v>
      </c>
      <c r="U41" s="29">
        <f>+M41*1.04</f>
        <v>0</v>
      </c>
      <c r="V41" s="11">
        <v>2.1986</v>
      </c>
      <c r="W41" s="65">
        <f>U41*V41</f>
        <v>0</v>
      </c>
      <c r="Y41" s="55">
        <v>1</v>
      </c>
      <c r="Z41" s="29">
        <f>+U41*1.035</f>
        <v>0</v>
      </c>
      <c r="AA41" s="11">
        <v>2.1986</v>
      </c>
      <c r="AB41" s="65">
        <f aca="true" t="shared" si="21" ref="AB41:AB52">Z41*AA41</f>
        <v>0</v>
      </c>
      <c r="AD41" s="55">
        <v>1</v>
      </c>
      <c r="AE41" s="29">
        <f>+Z41*1.035</f>
        <v>0</v>
      </c>
      <c r="AF41" s="11">
        <v>2.1986</v>
      </c>
      <c r="AG41" s="65">
        <f aca="true" t="shared" si="22" ref="AG41:AG52">AE41*AF41</f>
        <v>0</v>
      </c>
    </row>
    <row r="42" spans="1:33" ht="12.75" hidden="1">
      <c r="A42" s="22" t="s">
        <v>57</v>
      </c>
      <c r="B42" t="s">
        <v>62</v>
      </c>
      <c r="C42" s="55">
        <v>0.5</v>
      </c>
      <c r="D42" s="29">
        <v>0</v>
      </c>
      <c r="E42" s="43">
        <f t="shared" si="15"/>
        <v>0</v>
      </c>
      <c r="F42" s="29">
        <f t="shared" si="16"/>
        <v>0</v>
      </c>
      <c r="G42" s="11">
        <v>2.2279</v>
      </c>
      <c r="H42" s="29">
        <f>F42*G42</f>
        <v>0</v>
      </c>
      <c r="I42" s="11">
        <v>1.8102</v>
      </c>
      <c r="J42" s="10">
        <f t="shared" si="14"/>
        <v>0</v>
      </c>
      <c r="L42" s="55">
        <v>0.5</v>
      </c>
      <c r="M42" s="29">
        <f t="shared" si="17"/>
        <v>0</v>
      </c>
      <c r="N42" s="11">
        <v>1.8102</v>
      </c>
      <c r="O42" s="29">
        <f t="shared" si="18"/>
        <v>0</v>
      </c>
      <c r="P42" s="11">
        <v>2.1986</v>
      </c>
      <c r="Q42" s="29">
        <f t="shared" si="19"/>
        <v>0</v>
      </c>
      <c r="R42" s="65">
        <f t="shared" si="20"/>
        <v>0</v>
      </c>
      <c r="T42" s="55">
        <v>0.5</v>
      </c>
      <c r="U42" s="29">
        <f aca="true" t="shared" si="23" ref="U42:U63">+M42*1.04</f>
        <v>0</v>
      </c>
      <c r="V42" s="11">
        <v>2.1986</v>
      </c>
      <c r="W42" s="65">
        <f>U42*V42</f>
        <v>0</v>
      </c>
      <c r="Y42" s="55">
        <v>0.5</v>
      </c>
      <c r="Z42" s="29">
        <f>+U42*1.035</f>
        <v>0</v>
      </c>
      <c r="AA42" s="11">
        <v>2.1986</v>
      </c>
      <c r="AB42" s="65">
        <f t="shared" si="21"/>
        <v>0</v>
      </c>
      <c r="AD42" s="55">
        <v>0.5</v>
      </c>
      <c r="AE42" s="29">
        <f>+Z42*1.035</f>
        <v>0</v>
      </c>
      <c r="AF42" s="11">
        <v>2.1986</v>
      </c>
      <c r="AG42" s="65">
        <f t="shared" si="22"/>
        <v>0</v>
      </c>
    </row>
    <row r="43" spans="1:33" ht="12.75" hidden="1">
      <c r="A43" s="22" t="s">
        <v>57</v>
      </c>
      <c r="B43" t="s">
        <v>33</v>
      </c>
      <c r="C43" s="55">
        <v>0.5</v>
      </c>
      <c r="D43" s="29">
        <v>0</v>
      </c>
      <c r="E43" s="43">
        <f t="shared" si="15"/>
        <v>0</v>
      </c>
      <c r="F43" s="29">
        <f t="shared" si="16"/>
        <v>0</v>
      </c>
      <c r="G43" s="11">
        <v>2.2279</v>
      </c>
      <c r="H43" s="29">
        <f aca="true" t="shared" si="24" ref="H43:H81">F43*G43</f>
        <v>0</v>
      </c>
      <c r="I43" s="11">
        <v>1.8102</v>
      </c>
      <c r="J43" s="10">
        <f t="shared" si="14"/>
        <v>0</v>
      </c>
      <c r="L43" s="55">
        <v>0</v>
      </c>
      <c r="M43" s="29">
        <f t="shared" si="17"/>
        <v>0</v>
      </c>
      <c r="N43" s="11">
        <v>1.8102</v>
      </c>
      <c r="O43" s="29">
        <f t="shared" si="18"/>
        <v>0</v>
      </c>
      <c r="P43" s="11">
        <v>2.1986</v>
      </c>
      <c r="Q43" s="29">
        <f t="shared" si="19"/>
        <v>0</v>
      </c>
      <c r="R43" s="65">
        <f t="shared" si="20"/>
        <v>0</v>
      </c>
      <c r="T43" s="55">
        <v>0</v>
      </c>
      <c r="U43" s="29">
        <f t="shared" si="23"/>
        <v>0</v>
      </c>
      <c r="V43" s="11">
        <v>2.1986</v>
      </c>
      <c r="W43" s="65">
        <f>U43*V43</f>
        <v>0</v>
      </c>
      <c r="Y43" s="55">
        <v>0</v>
      </c>
      <c r="Z43" s="29">
        <f>+U43*1.03</f>
        <v>0</v>
      </c>
      <c r="AA43" s="11">
        <v>2.1986</v>
      </c>
      <c r="AB43" s="65">
        <f t="shared" si="21"/>
        <v>0</v>
      </c>
      <c r="AD43" s="55">
        <v>0</v>
      </c>
      <c r="AE43" s="29">
        <f>+Z43*1.03</f>
        <v>0</v>
      </c>
      <c r="AF43" s="11">
        <v>2.1986</v>
      </c>
      <c r="AG43" s="65">
        <f t="shared" si="22"/>
        <v>0</v>
      </c>
    </row>
    <row r="44" spans="1:33" ht="12.75" hidden="1">
      <c r="A44" s="22" t="s">
        <v>57</v>
      </c>
      <c r="B44" t="s">
        <v>34</v>
      </c>
      <c r="C44" s="55">
        <v>1</v>
      </c>
      <c r="D44" s="29">
        <v>0</v>
      </c>
      <c r="E44" s="43">
        <f t="shared" si="15"/>
        <v>0</v>
      </c>
      <c r="F44" s="29">
        <f t="shared" si="16"/>
        <v>0</v>
      </c>
      <c r="G44" s="11">
        <v>2.2279</v>
      </c>
      <c r="H44" s="29">
        <f t="shared" si="24"/>
        <v>0</v>
      </c>
      <c r="I44" s="11">
        <v>1.8102</v>
      </c>
      <c r="J44" s="10">
        <f t="shared" si="14"/>
        <v>0</v>
      </c>
      <c r="L44" s="55">
        <v>1</v>
      </c>
      <c r="M44" s="29">
        <f t="shared" si="17"/>
        <v>0</v>
      </c>
      <c r="N44" s="11">
        <v>1.8102</v>
      </c>
      <c r="O44" s="29">
        <f t="shared" si="18"/>
        <v>0</v>
      </c>
      <c r="P44" s="11">
        <v>2.1986</v>
      </c>
      <c r="Q44" s="29">
        <f t="shared" si="19"/>
        <v>0</v>
      </c>
      <c r="R44" s="65">
        <f t="shared" si="20"/>
        <v>0</v>
      </c>
      <c r="T44" s="55">
        <v>1</v>
      </c>
      <c r="U44" s="29">
        <f t="shared" si="23"/>
        <v>0</v>
      </c>
      <c r="V44" s="11">
        <v>2.1986</v>
      </c>
      <c r="W44" s="65">
        <f>U44*V44</f>
        <v>0</v>
      </c>
      <c r="Y44" s="55">
        <v>1</v>
      </c>
      <c r="Z44" s="29">
        <f aca="true" t="shared" si="25" ref="Z44:Z57">+U44*1.035</f>
        <v>0</v>
      </c>
      <c r="AA44" s="11">
        <v>2.1986</v>
      </c>
      <c r="AB44" s="65">
        <f t="shared" si="21"/>
        <v>0</v>
      </c>
      <c r="AD44" s="55">
        <v>1</v>
      </c>
      <c r="AE44" s="29">
        <f aca="true" t="shared" si="26" ref="AE44:AE57">+Z44*1.035</f>
        <v>0</v>
      </c>
      <c r="AF44" s="11">
        <v>2.1986</v>
      </c>
      <c r="AG44" s="65">
        <f t="shared" si="22"/>
        <v>0</v>
      </c>
    </row>
    <row r="45" spans="1:33" ht="12.75" hidden="1">
      <c r="A45" s="22" t="s">
        <v>57</v>
      </c>
      <c r="B45" s="15" t="s">
        <v>55</v>
      </c>
      <c r="C45" s="54">
        <v>1</v>
      </c>
      <c r="D45" s="42">
        <v>0</v>
      </c>
      <c r="E45" s="43">
        <f t="shared" si="15"/>
        <v>0</v>
      </c>
      <c r="F45" s="42">
        <f t="shared" si="16"/>
        <v>0</v>
      </c>
      <c r="G45" s="11">
        <v>2.2279</v>
      </c>
      <c r="H45" s="29">
        <f t="shared" si="24"/>
        <v>0</v>
      </c>
      <c r="I45" s="11">
        <v>1.8102</v>
      </c>
      <c r="J45" s="10">
        <f t="shared" si="14"/>
        <v>0</v>
      </c>
      <c r="L45" s="54">
        <v>1</v>
      </c>
      <c r="M45" s="29">
        <f t="shared" si="17"/>
        <v>0</v>
      </c>
      <c r="N45" s="11">
        <v>1.8102</v>
      </c>
      <c r="O45" s="29">
        <f t="shared" si="18"/>
        <v>0</v>
      </c>
      <c r="P45" s="11">
        <v>2.1986</v>
      </c>
      <c r="Q45" s="29">
        <f t="shared" si="19"/>
        <v>0</v>
      </c>
      <c r="R45" s="65">
        <f t="shared" si="20"/>
        <v>0</v>
      </c>
      <c r="T45" s="54">
        <v>1</v>
      </c>
      <c r="U45" s="29">
        <f t="shared" si="23"/>
        <v>0</v>
      </c>
      <c r="V45" s="11">
        <v>2.1986</v>
      </c>
      <c r="W45" s="65">
        <f>U45*V45</f>
        <v>0</v>
      </c>
      <c r="Y45" s="54">
        <v>1</v>
      </c>
      <c r="Z45" s="29">
        <f t="shared" si="25"/>
        <v>0</v>
      </c>
      <c r="AA45" s="11">
        <v>2.1986</v>
      </c>
      <c r="AB45" s="65">
        <f t="shared" si="21"/>
        <v>0</v>
      </c>
      <c r="AD45" s="54">
        <v>1</v>
      </c>
      <c r="AE45" s="29">
        <f t="shared" si="26"/>
        <v>0</v>
      </c>
      <c r="AF45" s="11">
        <v>2.1986</v>
      </c>
      <c r="AG45" s="65">
        <f t="shared" si="22"/>
        <v>0</v>
      </c>
    </row>
    <row r="46" spans="1:33" ht="12.75" hidden="1">
      <c r="A46" s="22" t="s">
        <v>57</v>
      </c>
      <c r="B46" s="15" t="s">
        <v>76</v>
      </c>
      <c r="C46" s="54">
        <v>1</v>
      </c>
      <c r="D46" s="42">
        <v>0</v>
      </c>
      <c r="E46" s="43">
        <f t="shared" si="15"/>
        <v>0</v>
      </c>
      <c r="F46" s="42">
        <f t="shared" si="16"/>
        <v>0</v>
      </c>
      <c r="G46" s="11"/>
      <c r="H46" s="29"/>
      <c r="I46" s="11">
        <v>1.8102</v>
      </c>
      <c r="J46" s="10">
        <f t="shared" si="14"/>
        <v>0</v>
      </c>
      <c r="L46" s="54">
        <v>1</v>
      </c>
      <c r="M46" s="29">
        <f t="shared" si="17"/>
        <v>0</v>
      </c>
      <c r="N46" s="11">
        <v>1.8102</v>
      </c>
      <c r="O46" s="29">
        <f t="shared" si="18"/>
        <v>0</v>
      </c>
      <c r="P46" s="11">
        <v>2.1986</v>
      </c>
      <c r="Q46" s="29">
        <f t="shared" si="19"/>
        <v>0</v>
      </c>
      <c r="R46" s="65">
        <f t="shared" si="20"/>
        <v>0</v>
      </c>
      <c r="T46" s="54">
        <v>1</v>
      </c>
      <c r="U46" s="29">
        <f t="shared" si="23"/>
        <v>0</v>
      </c>
      <c r="V46" s="11">
        <v>2.1986</v>
      </c>
      <c r="W46" s="65">
        <f aca="true" t="shared" si="27" ref="W46:W60">U46*V46</f>
        <v>0</v>
      </c>
      <c r="Y46" s="54">
        <v>1</v>
      </c>
      <c r="Z46" s="29">
        <f t="shared" si="25"/>
        <v>0</v>
      </c>
      <c r="AA46" s="11">
        <v>2.1986</v>
      </c>
      <c r="AB46" s="65">
        <f t="shared" si="21"/>
        <v>0</v>
      </c>
      <c r="AD46" s="54">
        <v>1</v>
      </c>
      <c r="AE46" s="29">
        <f t="shared" si="26"/>
        <v>0</v>
      </c>
      <c r="AF46" s="11">
        <v>2.1986</v>
      </c>
      <c r="AG46" s="65">
        <f t="shared" si="22"/>
        <v>0</v>
      </c>
    </row>
    <row r="47" spans="1:33" ht="12.75" hidden="1">
      <c r="A47" s="22" t="s">
        <v>57</v>
      </c>
      <c r="B47" s="15" t="s">
        <v>77</v>
      </c>
      <c r="C47" s="54">
        <v>1</v>
      </c>
      <c r="D47" s="42">
        <v>0</v>
      </c>
      <c r="E47" s="43">
        <f t="shared" si="15"/>
        <v>0</v>
      </c>
      <c r="F47" s="42">
        <f t="shared" si="16"/>
        <v>0</v>
      </c>
      <c r="G47" s="11"/>
      <c r="H47" s="29"/>
      <c r="I47" s="11">
        <v>1.8102</v>
      </c>
      <c r="J47" s="10">
        <f t="shared" si="14"/>
        <v>0</v>
      </c>
      <c r="L47" s="54">
        <v>1</v>
      </c>
      <c r="M47" s="29">
        <f t="shared" si="17"/>
        <v>0</v>
      </c>
      <c r="N47" s="11">
        <v>1.8102</v>
      </c>
      <c r="O47" s="29">
        <f t="shared" si="18"/>
        <v>0</v>
      </c>
      <c r="P47" s="11">
        <v>2.1986</v>
      </c>
      <c r="Q47" s="29">
        <f t="shared" si="19"/>
        <v>0</v>
      </c>
      <c r="R47" s="65">
        <f t="shared" si="20"/>
        <v>0</v>
      </c>
      <c r="T47" s="54">
        <v>1</v>
      </c>
      <c r="U47" s="29">
        <f t="shared" si="23"/>
        <v>0</v>
      </c>
      <c r="V47" s="11">
        <v>2.1986</v>
      </c>
      <c r="W47" s="65">
        <f t="shared" si="27"/>
        <v>0</v>
      </c>
      <c r="Y47" s="54">
        <v>1</v>
      </c>
      <c r="Z47" s="29">
        <f t="shared" si="25"/>
        <v>0</v>
      </c>
      <c r="AA47" s="11">
        <v>2.1986</v>
      </c>
      <c r="AB47" s="65">
        <f t="shared" si="21"/>
        <v>0</v>
      </c>
      <c r="AD47" s="54">
        <v>1</v>
      </c>
      <c r="AE47" s="29">
        <f t="shared" si="26"/>
        <v>0</v>
      </c>
      <c r="AF47" s="11">
        <v>2.1986</v>
      </c>
      <c r="AG47" s="65">
        <f t="shared" si="22"/>
        <v>0</v>
      </c>
    </row>
    <row r="48" spans="1:33" ht="12.75" hidden="1">
      <c r="A48" s="22" t="s">
        <v>57</v>
      </c>
      <c r="B48" s="15" t="s">
        <v>56</v>
      </c>
      <c r="C48" s="54">
        <v>1</v>
      </c>
      <c r="D48" s="42">
        <v>0</v>
      </c>
      <c r="E48" s="43">
        <f t="shared" si="15"/>
        <v>0</v>
      </c>
      <c r="F48" s="42">
        <f t="shared" si="16"/>
        <v>0</v>
      </c>
      <c r="G48" s="11">
        <v>2.2279</v>
      </c>
      <c r="H48" s="29">
        <f t="shared" si="24"/>
        <v>0</v>
      </c>
      <c r="I48" s="11">
        <v>1.8102</v>
      </c>
      <c r="J48" s="10">
        <f t="shared" si="14"/>
        <v>0</v>
      </c>
      <c r="L48" s="54">
        <v>1</v>
      </c>
      <c r="M48" s="29">
        <f t="shared" si="17"/>
        <v>0</v>
      </c>
      <c r="N48" s="11">
        <v>1.8102</v>
      </c>
      <c r="O48" s="29">
        <f t="shared" si="18"/>
        <v>0</v>
      </c>
      <c r="P48" s="11">
        <v>2.1986</v>
      </c>
      <c r="Q48" s="29">
        <f t="shared" si="19"/>
        <v>0</v>
      </c>
      <c r="R48" s="65">
        <f t="shared" si="20"/>
        <v>0</v>
      </c>
      <c r="T48" s="54">
        <v>1</v>
      </c>
      <c r="U48" s="29">
        <f t="shared" si="23"/>
        <v>0</v>
      </c>
      <c r="V48" s="11">
        <v>2.1986</v>
      </c>
      <c r="W48" s="65">
        <f t="shared" si="27"/>
        <v>0</v>
      </c>
      <c r="Y48" s="54">
        <v>1</v>
      </c>
      <c r="Z48" s="29">
        <f t="shared" si="25"/>
        <v>0</v>
      </c>
      <c r="AA48" s="11">
        <v>2.1986</v>
      </c>
      <c r="AB48" s="65">
        <f t="shared" si="21"/>
        <v>0</v>
      </c>
      <c r="AD48" s="54">
        <v>1</v>
      </c>
      <c r="AE48" s="29">
        <f t="shared" si="26"/>
        <v>0</v>
      </c>
      <c r="AF48" s="11">
        <v>2.1986</v>
      </c>
      <c r="AG48" s="65">
        <f t="shared" si="22"/>
        <v>0</v>
      </c>
    </row>
    <row r="49" spans="1:33" ht="12.75" hidden="1">
      <c r="A49" s="22" t="s">
        <v>57</v>
      </c>
      <c r="B49" t="s">
        <v>35</v>
      </c>
      <c r="C49" s="55">
        <v>1</v>
      </c>
      <c r="D49" s="29">
        <v>0</v>
      </c>
      <c r="E49" s="43">
        <f t="shared" si="15"/>
        <v>0</v>
      </c>
      <c r="F49" s="29">
        <f t="shared" si="16"/>
        <v>0</v>
      </c>
      <c r="G49" s="11">
        <v>2.2279</v>
      </c>
      <c r="H49" s="29">
        <f t="shared" si="24"/>
        <v>0</v>
      </c>
      <c r="I49" s="11">
        <v>1.8102</v>
      </c>
      <c r="J49" s="10">
        <f aca="true" t="shared" si="28" ref="J49:J81">F49*I49</f>
        <v>0</v>
      </c>
      <c r="L49" s="55">
        <v>1</v>
      </c>
      <c r="M49" s="29">
        <f t="shared" si="17"/>
        <v>0</v>
      </c>
      <c r="N49" s="11">
        <v>1.8102</v>
      </c>
      <c r="O49" s="29">
        <f t="shared" si="18"/>
        <v>0</v>
      </c>
      <c r="P49" s="11">
        <v>2.1986</v>
      </c>
      <c r="Q49" s="29">
        <f t="shared" si="19"/>
        <v>0</v>
      </c>
      <c r="R49" s="65">
        <f t="shared" si="20"/>
        <v>0</v>
      </c>
      <c r="T49" s="55">
        <v>1</v>
      </c>
      <c r="U49" s="29">
        <f t="shared" si="23"/>
        <v>0</v>
      </c>
      <c r="V49" s="11">
        <v>2.1986</v>
      </c>
      <c r="W49" s="65">
        <f t="shared" si="27"/>
        <v>0</v>
      </c>
      <c r="Y49" s="55">
        <v>1</v>
      </c>
      <c r="Z49" s="29">
        <f t="shared" si="25"/>
        <v>0</v>
      </c>
      <c r="AA49" s="11">
        <v>2.1986</v>
      </c>
      <c r="AB49" s="65">
        <f t="shared" si="21"/>
        <v>0</v>
      </c>
      <c r="AD49" s="55">
        <v>1</v>
      </c>
      <c r="AE49" s="29">
        <f t="shared" si="26"/>
        <v>0</v>
      </c>
      <c r="AF49" s="11">
        <v>2.1986</v>
      </c>
      <c r="AG49" s="65">
        <f t="shared" si="22"/>
        <v>0</v>
      </c>
    </row>
    <row r="50" spans="1:33" ht="12.75" hidden="1">
      <c r="A50" s="22" t="s">
        <v>57</v>
      </c>
      <c r="B50" t="s">
        <v>36</v>
      </c>
      <c r="C50" s="55"/>
      <c r="D50" s="29">
        <v>103100</v>
      </c>
      <c r="E50" s="43">
        <f t="shared" si="15"/>
        <v>107224</v>
      </c>
      <c r="F50" s="29">
        <f t="shared" si="16"/>
        <v>107254.93000000001</v>
      </c>
      <c r="G50" s="11">
        <v>2.2279</v>
      </c>
      <c r="H50" s="29">
        <f t="shared" si="24"/>
        <v>238953.258547</v>
      </c>
      <c r="I50" s="11">
        <v>4.8102</v>
      </c>
      <c r="J50" s="10">
        <f t="shared" si="28"/>
        <v>515917.664286</v>
      </c>
      <c r="K50" t="s">
        <v>59</v>
      </c>
      <c r="L50" s="55"/>
      <c r="M50" s="29">
        <f t="shared" si="17"/>
        <v>111545.12720000002</v>
      </c>
      <c r="N50" s="11">
        <v>4.8102</v>
      </c>
      <c r="O50" s="29">
        <f t="shared" si="18"/>
        <v>402415.7781430801</v>
      </c>
      <c r="P50" s="11">
        <v>2.1986</v>
      </c>
      <c r="Q50" s="29">
        <f t="shared" si="19"/>
        <v>61310.77916548001</v>
      </c>
      <c r="R50" s="65">
        <f t="shared" si="20"/>
        <v>463726.5573085601</v>
      </c>
      <c r="T50" s="55"/>
      <c r="U50" s="29">
        <f t="shared" si="23"/>
        <v>116006.93228800003</v>
      </c>
      <c r="V50" s="11">
        <v>2.1986</v>
      </c>
      <c r="W50" s="65">
        <f t="shared" si="27"/>
        <v>255052.84132839684</v>
      </c>
      <c r="Y50" s="55"/>
      <c r="Z50" s="29">
        <f t="shared" si="25"/>
        <v>120067.17491808001</v>
      </c>
      <c r="AA50" s="11">
        <v>2.1986</v>
      </c>
      <c r="AB50" s="65">
        <f t="shared" si="21"/>
        <v>263979.6907748907</v>
      </c>
      <c r="AD50" s="55"/>
      <c r="AE50" s="29">
        <f t="shared" si="26"/>
        <v>124269.5260402128</v>
      </c>
      <c r="AF50" s="11">
        <v>2.1986</v>
      </c>
      <c r="AG50" s="65">
        <f t="shared" si="22"/>
        <v>273218.97995201184</v>
      </c>
    </row>
    <row r="51" spans="1:33" ht="12.75" hidden="1">
      <c r="A51" s="22" t="s">
        <v>57</v>
      </c>
      <c r="B51" t="s">
        <v>37</v>
      </c>
      <c r="C51" s="55">
        <v>1</v>
      </c>
      <c r="D51" s="29">
        <v>0</v>
      </c>
      <c r="E51" s="43">
        <f t="shared" si="15"/>
        <v>0</v>
      </c>
      <c r="F51" s="29">
        <f t="shared" si="16"/>
        <v>0</v>
      </c>
      <c r="G51" s="11">
        <v>2.2279</v>
      </c>
      <c r="H51" s="29">
        <f t="shared" si="24"/>
        <v>0</v>
      </c>
      <c r="I51" s="11">
        <v>1.8102</v>
      </c>
      <c r="J51" s="10">
        <f t="shared" si="28"/>
        <v>0</v>
      </c>
      <c r="L51" s="55">
        <v>1</v>
      </c>
      <c r="M51" s="29">
        <f t="shared" si="17"/>
        <v>0</v>
      </c>
      <c r="N51" s="11">
        <v>1.8102</v>
      </c>
      <c r="O51" s="29">
        <f t="shared" si="18"/>
        <v>0</v>
      </c>
      <c r="P51" s="11">
        <v>2.1986</v>
      </c>
      <c r="Q51" s="29">
        <f t="shared" si="19"/>
        <v>0</v>
      </c>
      <c r="R51" s="65">
        <f t="shared" si="20"/>
        <v>0</v>
      </c>
      <c r="T51" s="55">
        <v>1</v>
      </c>
      <c r="U51" s="29">
        <f t="shared" si="23"/>
        <v>0</v>
      </c>
      <c r="V51" s="11">
        <v>2.1986</v>
      </c>
      <c r="W51" s="65">
        <f t="shared" si="27"/>
        <v>0</v>
      </c>
      <c r="Y51" s="55">
        <v>1</v>
      </c>
      <c r="Z51" s="29">
        <f t="shared" si="25"/>
        <v>0</v>
      </c>
      <c r="AA51" s="11">
        <v>2.1986</v>
      </c>
      <c r="AB51" s="65">
        <f t="shared" si="21"/>
        <v>0</v>
      </c>
      <c r="AD51" s="55">
        <v>1</v>
      </c>
      <c r="AE51" s="29">
        <f t="shared" si="26"/>
        <v>0</v>
      </c>
      <c r="AF51" s="11">
        <v>2.1986</v>
      </c>
      <c r="AG51" s="65">
        <f t="shared" si="22"/>
        <v>0</v>
      </c>
    </row>
    <row r="52" spans="1:33" ht="12.75" hidden="1">
      <c r="A52" s="22" t="s">
        <v>57</v>
      </c>
      <c r="B52" t="s">
        <v>71</v>
      </c>
      <c r="C52" s="55">
        <v>1</v>
      </c>
      <c r="D52" s="29">
        <v>0</v>
      </c>
      <c r="E52" s="43">
        <f t="shared" si="15"/>
        <v>0</v>
      </c>
      <c r="F52" s="29">
        <f t="shared" si="16"/>
        <v>0</v>
      </c>
      <c r="G52" s="11"/>
      <c r="H52" s="29"/>
      <c r="I52" s="11">
        <v>1.8102</v>
      </c>
      <c r="J52" s="10">
        <f t="shared" si="28"/>
        <v>0</v>
      </c>
      <c r="L52" s="55">
        <v>1</v>
      </c>
      <c r="M52" s="29">
        <f t="shared" si="17"/>
        <v>0</v>
      </c>
      <c r="N52" s="11">
        <v>1.8102</v>
      </c>
      <c r="O52" s="29">
        <f t="shared" si="18"/>
        <v>0</v>
      </c>
      <c r="P52" s="11">
        <v>2.1986</v>
      </c>
      <c r="Q52" s="29">
        <f t="shared" si="19"/>
        <v>0</v>
      </c>
      <c r="R52" s="65">
        <f t="shared" si="20"/>
        <v>0</v>
      </c>
      <c r="T52" s="55">
        <v>1</v>
      </c>
      <c r="U52" s="29">
        <f t="shared" si="23"/>
        <v>0</v>
      </c>
      <c r="V52" s="11">
        <v>2.1986</v>
      </c>
      <c r="W52" s="65">
        <f t="shared" si="27"/>
        <v>0</v>
      </c>
      <c r="Y52" s="55">
        <v>1</v>
      </c>
      <c r="Z52" s="29">
        <f t="shared" si="25"/>
        <v>0</v>
      </c>
      <c r="AA52" s="11">
        <v>2.1986</v>
      </c>
      <c r="AB52" s="65">
        <f t="shared" si="21"/>
        <v>0</v>
      </c>
      <c r="AD52" s="55">
        <v>1</v>
      </c>
      <c r="AE52" s="29">
        <f t="shared" si="26"/>
        <v>0</v>
      </c>
      <c r="AF52" s="11">
        <v>2.1986</v>
      </c>
      <c r="AG52" s="65">
        <f t="shared" si="22"/>
        <v>0</v>
      </c>
    </row>
    <row r="53" spans="1:33" ht="12.75" hidden="1">
      <c r="A53" s="22" t="s">
        <v>57</v>
      </c>
      <c r="B53" t="s">
        <v>54</v>
      </c>
      <c r="C53" s="55">
        <v>1</v>
      </c>
      <c r="D53" s="29">
        <v>0</v>
      </c>
      <c r="E53" s="43">
        <f t="shared" si="15"/>
        <v>0</v>
      </c>
      <c r="F53" s="29">
        <f t="shared" si="16"/>
        <v>0</v>
      </c>
      <c r="G53" s="11">
        <v>2.2279</v>
      </c>
      <c r="H53" s="29">
        <f t="shared" si="24"/>
        <v>0</v>
      </c>
      <c r="I53" s="11">
        <v>1.8102</v>
      </c>
      <c r="J53" s="10">
        <f t="shared" si="28"/>
        <v>0</v>
      </c>
      <c r="L53" s="55">
        <v>1</v>
      </c>
      <c r="M53" s="29">
        <f t="shared" si="17"/>
        <v>0</v>
      </c>
      <c r="N53" s="11">
        <v>1.8102</v>
      </c>
      <c r="O53" s="29">
        <f t="shared" si="18"/>
        <v>0</v>
      </c>
      <c r="P53" s="11">
        <v>2.1986</v>
      </c>
      <c r="Q53" s="29">
        <f t="shared" si="19"/>
        <v>0</v>
      </c>
      <c r="R53" s="65">
        <f t="shared" si="20"/>
        <v>0</v>
      </c>
      <c r="T53" s="55">
        <v>1</v>
      </c>
      <c r="U53" s="29">
        <f t="shared" si="23"/>
        <v>0</v>
      </c>
      <c r="V53" s="11">
        <v>2.1986</v>
      </c>
      <c r="W53" s="65">
        <f t="shared" si="27"/>
        <v>0</v>
      </c>
      <c r="Y53" s="55">
        <v>1</v>
      </c>
      <c r="Z53" s="29">
        <f t="shared" si="25"/>
        <v>0</v>
      </c>
      <c r="AA53" s="11">
        <v>2.1986</v>
      </c>
      <c r="AB53" s="65">
        <f aca="true" t="shared" si="29" ref="AB53:AB60">Z53*AA53</f>
        <v>0</v>
      </c>
      <c r="AD53" s="55">
        <v>1</v>
      </c>
      <c r="AE53" s="29">
        <f t="shared" si="26"/>
        <v>0</v>
      </c>
      <c r="AF53" s="11">
        <v>2.1986</v>
      </c>
      <c r="AG53" s="65">
        <f aca="true" t="shared" si="30" ref="AG53:AG60">AE53*AF53</f>
        <v>0</v>
      </c>
    </row>
    <row r="54" spans="1:33" ht="12.75" hidden="1">
      <c r="A54" s="22" t="s">
        <v>57</v>
      </c>
      <c r="B54" s="15" t="s">
        <v>49</v>
      </c>
      <c r="C54" s="54">
        <v>1</v>
      </c>
      <c r="D54" s="42">
        <v>0</v>
      </c>
      <c r="E54" s="43">
        <f t="shared" si="15"/>
        <v>0</v>
      </c>
      <c r="F54" s="29">
        <f t="shared" si="16"/>
        <v>0</v>
      </c>
      <c r="G54" s="11">
        <v>2.2279</v>
      </c>
      <c r="H54" s="29">
        <f t="shared" si="24"/>
        <v>0</v>
      </c>
      <c r="I54" s="11">
        <v>1.8102</v>
      </c>
      <c r="J54" s="10">
        <f t="shared" si="28"/>
        <v>0</v>
      </c>
      <c r="L54" s="54">
        <v>1</v>
      </c>
      <c r="M54" s="29">
        <f t="shared" si="17"/>
        <v>0</v>
      </c>
      <c r="N54" s="11">
        <v>1.8102</v>
      </c>
      <c r="O54" s="29">
        <f t="shared" si="18"/>
        <v>0</v>
      </c>
      <c r="P54" s="11">
        <v>2.1986</v>
      </c>
      <c r="Q54" s="29">
        <f t="shared" si="19"/>
        <v>0</v>
      </c>
      <c r="R54" s="65">
        <f t="shared" si="20"/>
        <v>0</v>
      </c>
      <c r="T54" s="54">
        <v>1</v>
      </c>
      <c r="U54" s="29">
        <f t="shared" si="23"/>
        <v>0</v>
      </c>
      <c r="V54" s="11">
        <v>2.1986</v>
      </c>
      <c r="W54" s="65">
        <f t="shared" si="27"/>
        <v>0</v>
      </c>
      <c r="Y54" s="54">
        <v>1</v>
      </c>
      <c r="Z54" s="29">
        <f t="shared" si="25"/>
        <v>0</v>
      </c>
      <c r="AA54" s="11">
        <v>2.1986</v>
      </c>
      <c r="AB54" s="65">
        <f t="shared" si="29"/>
        <v>0</v>
      </c>
      <c r="AD54" s="54">
        <v>1</v>
      </c>
      <c r="AE54" s="29">
        <f t="shared" si="26"/>
        <v>0</v>
      </c>
      <c r="AF54" s="11">
        <v>2.1986</v>
      </c>
      <c r="AG54" s="65">
        <f t="shared" si="30"/>
        <v>0</v>
      </c>
    </row>
    <row r="55" spans="1:33" ht="12.75" hidden="1">
      <c r="A55" s="22" t="s">
        <v>57</v>
      </c>
      <c r="B55" s="15" t="s">
        <v>78</v>
      </c>
      <c r="C55" s="54">
        <v>1</v>
      </c>
      <c r="D55" s="42">
        <v>0</v>
      </c>
      <c r="E55" s="43">
        <f t="shared" si="15"/>
        <v>0</v>
      </c>
      <c r="F55" s="29">
        <f t="shared" si="16"/>
        <v>0</v>
      </c>
      <c r="G55" s="11">
        <v>2.2279</v>
      </c>
      <c r="H55" s="29">
        <f t="shared" si="24"/>
        <v>0</v>
      </c>
      <c r="I55" s="11">
        <v>1.8102</v>
      </c>
      <c r="J55" s="10">
        <f t="shared" si="28"/>
        <v>0</v>
      </c>
      <c r="L55" s="54">
        <v>1</v>
      </c>
      <c r="M55" s="29">
        <f t="shared" si="17"/>
        <v>0</v>
      </c>
      <c r="N55" s="11">
        <v>1.8102</v>
      </c>
      <c r="O55" s="29">
        <f t="shared" si="18"/>
        <v>0</v>
      </c>
      <c r="P55" s="11">
        <v>2.1986</v>
      </c>
      <c r="Q55" s="29">
        <f t="shared" si="19"/>
        <v>0</v>
      </c>
      <c r="R55" s="65">
        <f t="shared" si="20"/>
        <v>0</v>
      </c>
      <c r="T55" s="54">
        <v>1</v>
      </c>
      <c r="U55" s="29">
        <f t="shared" si="23"/>
        <v>0</v>
      </c>
      <c r="V55" s="11">
        <v>2.1986</v>
      </c>
      <c r="W55" s="65">
        <f t="shared" si="27"/>
        <v>0</v>
      </c>
      <c r="Y55" s="54">
        <v>1</v>
      </c>
      <c r="Z55" s="29">
        <f t="shared" si="25"/>
        <v>0</v>
      </c>
      <c r="AA55" s="11">
        <v>2.1986</v>
      </c>
      <c r="AB55" s="65">
        <f t="shared" si="29"/>
        <v>0</v>
      </c>
      <c r="AD55" s="54">
        <v>1</v>
      </c>
      <c r="AE55" s="29">
        <f t="shared" si="26"/>
        <v>0</v>
      </c>
      <c r="AF55" s="11">
        <v>2.1986</v>
      </c>
      <c r="AG55" s="65">
        <f t="shared" si="30"/>
        <v>0</v>
      </c>
    </row>
    <row r="56" spans="1:33" ht="12.75" hidden="1">
      <c r="A56" s="22" t="s">
        <v>57</v>
      </c>
      <c r="B56" t="s">
        <v>39</v>
      </c>
      <c r="C56" s="55">
        <v>1</v>
      </c>
      <c r="D56" s="29">
        <v>0</v>
      </c>
      <c r="E56" s="43">
        <f t="shared" si="15"/>
        <v>0</v>
      </c>
      <c r="F56" s="29">
        <f t="shared" si="16"/>
        <v>0</v>
      </c>
      <c r="G56" s="11">
        <v>2.2279</v>
      </c>
      <c r="H56" s="29">
        <f t="shared" si="24"/>
        <v>0</v>
      </c>
      <c r="I56" s="11">
        <v>1.8102</v>
      </c>
      <c r="J56" s="10">
        <f t="shared" si="28"/>
        <v>0</v>
      </c>
      <c r="L56" s="55">
        <v>1</v>
      </c>
      <c r="M56" s="29">
        <f t="shared" si="17"/>
        <v>0</v>
      </c>
      <c r="N56" s="11">
        <v>1.8102</v>
      </c>
      <c r="O56" s="29">
        <f t="shared" si="18"/>
        <v>0</v>
      </c>
      <c r="P56" s="11">
        <v>2.1986</v>
      </c>
      <c r="Q56" s="29">
        <f t="shared" si="19"/>
        <v>0</v>
      </c>
      <c r="R56" s="65">
        <f t="shared" si="20"/>
        <v>0</v>
      </c>
      <c r="T56" s="55">
        <v>1</v>
      </c>
      <c r="U56" s="29">
        <f t="shared" si="23"/>
        <v>0</v>
      </c>
      <c r="V56" s="11">
        <v>2.1986</v>
      </c>
      <c r="W56" s="65">
        <f t="shared" si="27"/>
        <v>0</v>
      </c>
      <c r="Y56" s="55">
        <v>1</v>
      </c>
      <c r="Z56" s="29">
        <f t="shared" si="25"/>
        <v>0</v>
      </c>
      <c r="AA56" s="11">
        <v>2.1986</v>
      </c>
      <c r="AB56" s="65">
        <f t="shared" si="29"/>
        <v>0</v>
      </c>
      <c r="AD56" s="55">
        <v>1</v>
      </c>
      <c r="AE56" s="29">
        <f t="shared" si="26"/>
        <v>0</v>
      </c>
      <c r="AF56" s="11">
        <v>2.1986</v>
      </c>
      <c r="AG56" s="65">
        <f t="shared" si="30"/>
        <v>0</v>
      </c>
    </row>
    <row r="57" spans="1:33" ht="12.75" hidden="1">
      <c r="A57" s="22" t="s">
        <v>57</v>
      </c>
      <c r="B57" t="s">
        <v>38</v>
      </c>
      <c r="C57" s="55">
        <v>1</v>
      </c>
      <c r="D57" s="29">
        <v>0</v>
      </c>
      <c r="E57" s="43">
        <f t="shared" si="15"/>
        <v>0</v>
      </c>
      <c r="F57" s="29">
        <f t="shared" si="16"/>
        <v>0</v>
      </c>
      <c r="G57" s="11">
        <v>2.2279</v>
      </c>
      <c r="H57" s="29">
        <f t="shared" si="24"/>
        <v>0</v>
      </c>
      <c r="I57" s="11">
        <v>1.8102</v>
      </c>
      <c r="J57" s="10">
        <f t="shared" si="28"/>
        <v>0</v>
      </c>
      <c r="L57" s="55">
        <v>1</v>
      </c>
      <c r="M57" s="29">
        <f>+F57*1.04</f>
        <v>0</v>
      </c>
      <c r="N57" s="11">
        <v>1.8102</v>
      </c>
      <c r="O57" s="29">
        <f t="shared" si="18"/>
        <v>0</v>
      </c>
      <c r="P57" s="11">
        <v>2.1986</v>
      </c>
      <c r="Q57" s="29">
        <f t="shared" si="19"/>
        <v>0</v>
      </c>
      <c r="R57" s="65">
        <f t="shared" si="20"/>
        <v>0</v>
      </c>
      <c r="T57" s="55">
        <v>1</v>
      </c>
      <c r="U57" s="29">
        <f t="shared" si="23"/>
        <v>0</v>
      </c>
      <c r="V57" s="11">
        <v>2.1986</v>
      </c>
      <c r="W57" s="65">
        <f t="shared" si="27"/>
        <v>0</v>
      </c>
      <c r="Y57" s="55">
        <v>1</v>
      </c>
      <c r="Z57" s="29">
        <f t="shared" si="25"/>
        <v>0</v>
      </c>
      <c r="AA57" s="11">
        <v>2.1986</v>
      </c>
      <c r="AB57" s="65">
        <f t="shared" si="29"/>
        <v>0</v>
      </c>
      <c r="AD57" s="55">
        <v>1</v>
      </c>
      <c r="AE57" s="29">
        <f t="shared" si="26"/>
        <v>0</v>
      </c>
      <c r="AF57" s="11">
        <v>2.1986</v>
      </c>
      <c r="AG57" s="65">
        <f t="shared" si="30"/>
        <v>0</v>
      </c>
    </row>
    <row r="58" spans="1:33" ht="14.25" customHeight="1" hidden="1">
      <c r="A58" s="37" t="s">
        <v>69</v>
      </c>
      <c r="B58" s="38" t="s">
        <v>70</v>
      </c>
      <c r="C58" s="58">
        <v>0.5</v>
      </c>
      <c r="D58" s="75">
        <v>0</v>
      </c>
      <c r="E58" s="47">
        <f aca="true" t="shared" si="31" ref="E58:E63">+D58*1</f>
        <v>0</v>
      </c>
      <c r="F58" s="46">
        <f>+E58</f>
        <v>0</v>
      </c>
      <c r="G58" s="48"/>
      <c r="H58" s="46"/>
      <c r="I58" s="48">
        <v>1.8102</v>
      </c>
      <c r="J58" s="39">
        <f aca="true" t="shared" si="32" ref="J58:J63">F58*I58</f>
        <v>0</v>
      </c>
      <c r="K58" s="38" t="s">
        <v>93</v>
      </c>
      <c r="L58" s="58">
        <v>0.5</v>
      </c>
      <c r="M58" s="29">
        <f>+F58*1.04</f>
        <v>0</v>
      </c>
      <c r="N58" s="48">
        <v>1.8102</v>
      </c>
      <c r="O58" s="29">
        <f t="shared" si="18"/>
        <v>0</v>
      </c>
      <c r="P58" s="48">
        <v>2.1986</v>
      </c>
      <c r="Q58" s="29">
        <f t="shared" si="19"/>
        <v>0</v>
      </c>
      <c r="R58" s="65">
        <f t="shared" si="20"/>
        <v>0</v>
      </c>
      <c r="S58" s="38"/>
      <c r="T58" s="58">
        <v>0.5</v>
      </c>
      <c r="U58" s="29">
        <f>+M58*1.04</f>
        <v>0</v>
      </c>
      <c r="V58" s="48">
        <v>2.1986</v>
      </c>
      <c r="W58" s="66">
        <f t="shared" si="27"/>
        <v>0</v>
      </c>
      <c r="Y58" s="58">
        <v>0.5</v>
      </c>
      <c r="Z58" s="46">
        <f>+U58*1.03</f>
        <v>0</v>
      </c>
      <c r="AA58" s="48">
        <v>2.1986</v>
      </c>
      <c r="AB58" s="66">
        <f t="shared" si="29"/>
        <v>0</v>
      </c>
      <c r="AD58" s="58">
        <v>0.5</v>
      </c>
      <c r="AE58" s="46">
        <f>+Z58*1.03</f>
        <v>0</v>
      </c>
      <c r="AF58" s="48">
        <v>2.1986</v>
      </c>
      <c r="AG58" s="66">
        <f t="shared" si="30"/>
        <v>0</v>
      </c>
    </row>
    <row r="59" spans="1:33" ht="12.75" hidden="1">
      <c r="A59" s="22" t="s">
        <v>72</v>
      </c>
      <c r="B59" t="s">
        <v>73</v>
      </c>
      <c r="C59" s="55">
        <f>6/12</f>
        <v>0.5</v>
      </c>
      <c r="D59" s="29">
        <v>0</v>
      </c>
      <c r="E59" s="43">
        <f t="shared" si="31"/>
        <v>0</v>
      </c>
      <c r="F59" s="29">
        <f>+E59*1</f>
        <v>0</v>
      </c>
      <c r="G59" s="11"/>
      <c r="H59" s="29"/>
      <c r="I59" s="11">
        <v>1.8102</v>
      </c>
      <c r="J59" s="10">
        <f t="shared" si="32"/>
        <v>0</v>
      </c>
      <c r="K59" t="s">
        <v>98</v>
      </c>
      <c r="L59" s="55">
        <v>1</v>
      </c>
      <c r="M59" s="29">
        <v>0</v>
      </c>
      <c r="N59" s="11">
        <v>1.8102</v>
      </c>
      <c r="O59" s="29">
        <f t="shared" si="18"/>
        <v>0</v>
      </c>
      <c r="P59" s="11">
        <v>2.1986</v>
      </c>
      <c r="Q59" s="29">
        <f t="shared" si="19"/>
        <v>0</v>
      </c>
      <c r="R59" s="65">
        <f t="shared" si="20"/>
        <v>0</v>
      </c>
      <c r="T59" s="55">
        <v>1</v>
      </c>
      <c r="U59" s="29">
        <f t="shared" si="23"/>
        <v>0</v>
      </c>
      <c r="V59" s="11">
        <v>2.1986</v>
      </c>
      <c r="W59" s="65">
        <f t="shared" si="27"/>
        <v>0</v>
      </c>
      <c r="Y59" s="55">
        <v>1</v>
      </c>
      <c r="Z59" s="29">
        <f>+U59*1.035</f>
        <v>0</v>
      </c>
      <c r="AA59" s="11">
        <v>2.1986</v>
      </c>
      <c r="AB59" s="65">
        <f t="shared" si="29"/>
        <v>0</v>
      </c>
      <c r="AD59" s="55">
        <v>1</v>
      </c>
      <c r="AE59" s="29">
        <f>+Z59*1.035</f>
        <v>0</v>
      </c>
      <c r="AF59" s="11">
        <v>2.1986</v>
      </c>
      <c r="AG59" s="65">
        <f t="shared" si="30"/>
        <v>0</v>
      </c>
    </row>
    <row r="60" spans="1:33" ht="12.75" hidden="1">
      <c r="A60" s="22" t="s">
        <v>74</v>
      </c>
      <c r="B60" t="s">
        <v>75</v>
      </c>
      <c r="C60" s="55">
        <f>7/12</f>
        <v>0.5833333333333334</v>
      </c>
      <c r="D60" s="29">
        <v>0</v>
      </c>
      <c r="E60" s="43">
        <f t="shared" si="31"/>
        <v>0</v>
      </c>
      <c r="F60" s="29">
        <f>+E60*1</f>
        <v>0</v>
      </c>
      <c r="G60" s="11"/>
      <c r="H60" s="29"/>
      <c r="I60" s="11">
        <v>1.8102</v>
      </c>
      <c r="J60" s="10">
        <f t="shared" si="32"/>
        <v>0</v>
      </c>
      <c r="K60" t="s">
        <v>107</v>
      </c>
      <c r="L60" s="55">
        <v>1</v>
      </c>
      <c r="M60" s="29">
        <v>0</v>
      </c>
      <c r="N60" s="11">
        <v>1.8102</v>
      </c>
      <c r="O60" s="29">
        <f t="shared" si="18"/>
        <v>0</v>
      </c>
      <c r="P60" s="11">
        <v>2.1986</v>
      </c>
      <c r="Q60" s="29">
        <f t="shared" si="19"/>
        <v>0</v>
      </c>
      <c r="R60" s="65">
        <f t="shared" si="20"/>
        <v>0</v>
      </c>
      <c r="T60" s="55">
        <v>1</v>
      </c>
      <c r="U60" s="29">
        <f t="shared" si="23"/>
        <v>0</v>
      </c>
      <c r="V60" s="11">
        <v>2.1986</v>
      </c>
      <c r="W60" s="65">
        <f t="shared" si="27"/>
        <v>0</v>
      </c>
      <c r="Y60" s="55">
        <v>1</v>
      </c>
      <c r="Z60" s="29">
        <f>+U60*1.035</f>
        <v>0</v>
      </c>
      <c r="AA60" s="11">
        <v>2.1986</v>
      </c>
      <c r="AB60" s="65">
        <f t="shared" si="29"/>
        <v>0</v>
      </c>
      <c r="AD60" s="55">
        <v>1</v>
      </c>
      <c r="AE60" s="29">
        <f>+Z60*1.035</f>
        <v>0</v>
      </c>
      <c r="AF60" s="11">
        <v>2.1986</v>
      </c>
      <c r="AG60" s="65">
        <f t="shared" si="30"/>
        <v>0</v>
      </c>
    </row>
    <row r="61" spans="1:33" ht="12.75" hidden="1">
      <c r="A61" s="22" t="s">
        <v>57</v>
      </c>
      <c r="B61" t="s">
        <v>95</v>
      </c>
      <c r="C61" s="55">
        <f>8/12</f>
        <v>0.6666666666666666</v>
      </c>
      <c r="D61" s="29">
        <v>0</v>
      </c>
      <c r="E61" s="43">
        <f t="shared" si="31"/>
        <v>0</v>
      </c>
      <c r="F61" s="29">
        <f>+E61*1</f>
        <v>0</v>
      </c>
      <c r="G61" s="11"/>
      <c r="H61" s="29"/>
      <c r="I61" s="11">
        <v>1.8102</v>
      </c>
      <c r="J61" s="10">
        <f t="shared" si="32"/>
        <v>0</v>
      </c>
      <c r="K61" t="s">
        <v>93</v>
      </c>
      <c r="L61" s="55">
        <v>1</v>
      </c>
      <c r="M61" s="29">
        <v>0</v>
      </c>
      <c r="N61" s="11">
        <v>1.8102</v>
      </c>
      <c r="O61" s="29">
        <f t="shared" si="18"/>
        <v>0</v>
      </c>
      <c r="P61" s="11">
        <v>2.1986</v>
      </c>
      <c r="Q61" s="29">
        <f t="shared" si="19"/>
        <v>0</v>
      </c>
      <c r="R61" s="65">
        <f t="shared" si="20"/>
        <v>0</v>
      </c>
      <c r="T61" s="55">
        <v>1</v>
      </c>
      <c r="U61" s="29">
        <f t="shared" si="23"/>
        <v>0</v>
      </c>
      <c r="V61" s="11">
        <v>2.1986</v>
      </c>
      <c r="W61" s="65">
        <f>U61*V61</f>
        <v>0</v>
      </c>
      <c r="Y61" s="55">
        <v>1</v>
      </c>
      <c r="Z61" s="29">
        <f>+U61*1.035</f>
        <v>0</v>
      </c>
      <c r="AA61" s="11">
        <v>2.1986</v>
      </c>
      <c r="AB61" s="65">
        <f>Z61*AA61</f>
        <v>0</v>
      </c>
      <c r="AD61" s="55">
        <v>1</v>
      </c>
      <c r="AE61" s="29">
        <f>+Z61*1.035</f>
        <v>0</v>
      </c>
      <c r="AF61" s="11">
        <v>2.1986</v>
      </c>
      <c r="AG61" s="65">
        <f>AE61*AF61</f>
        <v>0</v>
      </c>
    </row>
    <row r="62" spans="1:33" ht="12.75" hidden="1">
      <c r="A62" s="22" t="s">
        <v>57</v>
      </c>
      <c r="B62" t="s">
        <v>96</v>
      </c>
      <c r="C62" s="55">
        <f>6/12</f>
        <v>0.5</v>
      </c>
      <c r="D62" s="29">
        <v>0</v>
      </c>
      <c r="E62" s="43">
        <f t="shared" si="31"/>
        <v>0</v>
      </c>
      <c r="F62" s="29">
        <f>+E62*1</f>
        <v>0</v>
      </c>
      <c r="G62" s="11"/>
      <c r="H62" s="29"/>
      <c r="I62" s="11">
        <v>1.8102</v>
      </c>
      <c r="J62" s="10">
        <f t="shared" si="32"/>
        <v>0</v>
      </c>
      <c r="K62" t="s">
        <v>98</v>
      </c>
      <c r="L62" s="55">
        <v>1</v>
      </c>
      <c r="M62" s="29">
        <v>0</v>
      </c>
      <c r="N62" s="11">
        <v>1.8102</v>
      </c>
      <c r="O62" s="29">
        <f t="shared" si="18"/>
        <v>0</v>
      </c>
      <c r="P62" s="11">
        <v>2.1986</v>
      </c>
      <c r="Q62" s="29">
        <f t="shared" si="19"/>
        <v>0</v>
      </c>
      <c r="R62" s="65">
        <f t="shared" si="20"/>
        <v>0</v>
      </c>
      <c r="T62" s="55">
        <v>1</v>
      </c>
      <c r="U62" s="29">
        <f t="shared" si="23"/>
        <v>0</v>
      </c>
      <c r="V62" s="11">
        <v>2.1986</v>
      </c>
      <c r="W62" s="65">
        <f>U62*V62</f>
        <v>0</v>
      </c>
      <c r="Y62" s="55">
        <v>1</v>
      </c>
      <c r="Z62" s="29">
        <f>+U62*1.035</f>
        <v>0</v>
      </c>
      <c r="AA62" s="11">
        <v>2.1986</v>
      </c>
      <c r="AB62" s="65">
        <f>Z62*AA62</f>
        <v>0</v>
      </c>
      <c r="AD62" s="55">
        <v>1</v>
      </c>
      <c r="AE62" s="29">
        <f>+Z62*1.035</f>
        <v>0</v>
      </c>
      <c r="AF62" s="11">
        <v>2.1986</v>
      </c>
      <c r="AG62" s="65">
        <f>AE62*AF62</f>
        <v>0</v>
      </c>
    </row>
    <row r="63" spans="1:33" ht="12.75" hidden="1">
      <c r="A63" s="22" t="s">
        <v>57</v>
      </c>
      <c r="B63" t="s">
        <v>97</v>
      </c>
      <c r="C63" s="55">
        <f>4/12</f>
        <v>0.3333333333333333</v>
      </c>
      <c r="D63" s="29">
        <v>0</v>
      </c>
      <c r="E63" s="43">
        <f t="shared" si="31"/>
        <v>0</v>
      </c>
      <c r="F63" s="29">
        <f>+E63*1</f>
        <v>0</v>
      </c>
      <c r="G63" s="11"/>
      <c r="H63" s="29"/>
      <c r="I63" s="11">
        <v>1.8102</v>
      </c>
      <c r="J63" s="10">
        <f t="shared" si="32"/>
        <v>0</v>
      </c>
      <c r="K63" t="s">
        <v>99</v>
      </c>
      <c r="L63" s="55">
        <v>1</v>
      </c>
      <c r="M63" s="29">
        <v>0</v>
      </c>
      <c r="N63" s="11">
        <v>1.8102</v>
      </c>
      <c r="O63" s="29">
        <f t="shared" si="18"/>
        <v>0</v>
      </c>
      <c r="P63" s="11">
        <v>2.1986</v>
      </c>
      <c r="Q63" s="29">
        <f t="shared" si="19"/>
        <v>0</v>
      </c>
      <c r="R63" s="65">
        <f t="shared" si="20"/>
        <v>0</v>
      </c>
      <c r="T63" s="55">
        <v>1</v>
      </c>
      <c r="U63" s="29">
        <f t="shared" si="23"/>
        <v>0</v>
      </c>
      <c r="V63" s="11">
        <v>2.1986</v>
      </c>
      <c r="W63" s="65">
        <f>U63*V63</f>
        <v>0</v>
      </c>
      <c r="Y63" s="55">
        <v>1</v>
      </c>
      <c r="Z63" s="29">
        <f>+U63*1.035</f>
        <v>0</v>
      </c>
      <c r="AA63" s="11">
        <v>2.1986</v>
      </c>
      <c r="AB63" s="65">
        <f>Z63*AA63</f>
        <v>0</v>
      </c>
      <c r="AD63" s="55">
        <v>1</v>
      </c>
      <c r="AE63" s="29">
        <f>+Z63*1.035</f>
        <v>0</v>
      </c>
      <c r="AF63" s="11">
        <v>2.1986</v>
      </c>
      <c r="AG63" s="65">
        <f>AE63*AF63</f>
        <v>0</v>
      </c>
    </row>
    <row r="64" spans="1:33" ht="12.75" hidden="1">
      <c r="A64" s="76" t="s">
        <v>105</v>
      </c>
      <c r="C64" s="56">
        <f>SUM(C41:C63)</f>
        <v>18.083333333333332</v>
      </c>
      <c r="D64" s="29"/>
      <c r="E64" s="43"/>
      <c r="F64" s="29"/>
      <c r="G64" s="11"/>
      <c r="H64" s="29"/>
      <c r="I64" s="11"/>
      <c r="J64" s="26">
        <f>SUM(J41:J63)</f>
        <v>515917.664286</v>
      </c>
      <c r="L64" s="56">
        <f>SUM(L41:L63)</f>
        <v>20</v>
      </c>
      <c r="M64" s="29"/>
      <c r="N64" s="11"/>
      <c r="O64" s="44">
        <f>SUM(O41:O63)</f>
        <v>402415.7781430801</v>
      </c>
      <c r="P64" s="11"/>
      <c r="Q64" s="44">
        <f>SUM(Q41:Q63)</f>
        <v>61310.77916548001</v>
      </c>
      <c r="R64" s="44">
        <f>SUM(R41:R63)</f>
        <v>463726.5573085601</v>
      </c>
      <c r="T64" s="56">
        <f>SUM(T41:T63)</f>
        <v>20</v>
      </c>
      <c r="U64" s="29"/>
      <c r="V64" s="11"/>
      <c r="W64" s="57">
        <f>SUM(W41:W63)</f>
        <v>255052.84132839684</v>
      </c>
      <c r="Y64" s="56">
        <f>SUM(Y41:Y63)</f>
        <v>20</v>
      </c>
      <c r="Z64" s="29"/>
      <c r="AA64" s="11"/>
      <c r="AB64" s="57">
        <f>SUM(AB41:AB63)</f>
        <v>263979.6907748907</v>
      </c>
      <c r="AD64" s="56">
        <f>SUM(AD41:AD63)</f>
        <v>20</v>
      </c>
      <c r="AE64" s="29"/>
      <c r="AF64" s="11"/>
      <c r="AG64" s="57">
        <f>SUM(AG41:AG63)</f>
        <v>273218.97995201184</v>
      </c>
    </row>
    <row r="65" spans="1:33" ht="12.75" hidden="1">
      <c r="A65" s="22"/>
      <c r="C65" s="55"/>
      <c r="D65" s="29"/>
      <c r="E65" s="43"/>
      <c r="F65" s="29"/>
      <c r="G65" s="11"/>
      <c r="H65" s="29"/>
      <c r="I65" s="11"/>
      <c r="J65" s="10"/>
      <c r="L65" s="55"/>
      <c r="M65" s="29"/>
      <c r="N65" s="11"/>
      <c r="O65" s="29"/>
      <c r="P65" s="11"/>
      <c r="Q65" s="29"/>
      <c r="R65" s="82"/>
      <c r="T65" s="55"/>
      <c r="U65" s="29"/>
      <c r="V65" s="11"/>
      <c r="W65" s="65"/>
      <c r="Y65" s="55"/>
      <c r="Z65" s="29"/>
      <c r="AA65" s="11"/>
      <c r="AB65" s="65"/>
      <c r="AD65" s="55"/>
      <c r="AE65" s="29"/>
      <c r="AF65" s="11"/>
      <c r="AG65" s="65"/>
    </row>
    <row r="66" spans="1:33" ht="12.75" hidden="1">
      <c r="A66" s="23" t="s">
        <v>87</v>
      </c>
      <c r="C66" s="59">
        <f>+C64+C38</f>
        <v>19.583333333333332</v>
      </c>
      <c r="D66" s="29"/>
      <c r="E66" s="43"/>
      <c r="F66" s="29"/>
      <c r="G66" s="11"/>
      <c r="H66" s="29"/>
      <c r="I66" s="11"/>
      <c r="J66" s="26">
        <f>+J64+J38</f>
        <v>515917.664286</v>
      </c>
      <c r="L66" s="59">
        <f>+L64+L38</f>
        <v>21.5</v>
      </c>
      <c r="M66" s="29"/>
      <c r="N66" s="11"/>
      <c r="O66" s="44">
        <f>+O64+O38</f>
        <v>402415.7781430801</v>
      </c>
      <c r="P66" s="11"/>
      <c r="Q66" s="27">
        <f>+Q64+Q38</f>
        <v>61310.77916548001</v>
      </c>
      <c r="R66" s="27">
        <f>+R64+R38</f>
        <v>463726.5573085601</v>
      </c>
      <c r="T66" s="59">
        <f>+T64+T38</f>
        <v>21.5</v>
      </c>
      <c r="U66" s="29"/>
      <c r="V66" s="11"/>
      <c r="W66" s="26">
        <f>+W64+W38</f>
        <v>255052.84132839684</v>
      </c>
      <c r="Y66" s="59">
        <f>+Y64+Y38</f>
        <v>21.5</v>
      </c>
      <c r="Z66" s="29"/>
      <c r="AA66" s="11"/>
      <c r="AB66" s="26">
        <f>+AB64+AB38</f>
        <v>263979.6907748907</v>
      </c>
      <c r="AD66" s="59">
        <f>+AD64+AD38</f>
        <v>21.5</v>
      </c>
      <c r="AE66" s="29"/>
      <c r="AF66" s="11"/>
      <c r="AG66" s="26">
        <f>+AG64+AG38</f>
        <v>273218.97995201184</v>
      </c>
    </row>
    <row r="67" spans="3:33" ht="12.75" hidden="1">
      <c r="C67" s="55"/>
      <c r="D67" s="29"/>
      <c r="E67" s="43"/>
      <c r="F67" s="29"/>
      <c r="G67" s="11"/>
      <c r="H67" s="29"/>
      <c r="I67" s="11"/>
      <c r="J67" s="10"/>
      <c r="L67" s="55"/>
      <c r="M67" s="29"/>
      <c r="N67" s="11"/>
      <c r="O67" s="29"/>
      <c r="P67" s="11"/>
      <c r="Q67" s="29"/>
      <c r="R67" s="65"/>
      <c r="T67" s="55"/>
      <c r="U67" s="29"/>
      <c r="V67" s="11"/>
      <c r="W67" s="65"/>
      <c r="Y67" s="55"/>
      <c r="Z67" s="29"/>
      <c r="AA67" s="11"/>
      <c r="AB67" s="65"/>
      <c r="AD67" s="55"/>
      <c r="AE67" s="29"/>
      <c r="AF67" s="11"/>
      <c r="AG67" s="65"/>
    </row>
    <row r="68" spans="1:33" ht="12.75" hidden="1">
      <c r="A68" s="19" t="s">
        <v>58</v>
      </c>
      <c r="B68" t="s">
        <v>40</v>
      </c>
      <c r="C68" s="55">
        <v>1</v>
      </c>
      <c r="D68" s="29">
        <v>0</v>
      </c>
      <c r="E68" s="43">
        <f aca="true" t="shared" si="33" ref="E68:E75">+D68*1.04</f>
        <v>0</v>
      </c>
      <c r="F68" s="29">
        <f t="shared" si="16"/>
        <v>0</v>
      </c>
      <c r="G68" s="11">
        <v>2.2279</v>
      </c>
      <c r="H68" s="29">
        <f t="shared" si="24"/>
        <v>0</v>
      </c>
      <c r="I68" s="11">
        <v>1.8102</v>
      </c>
      <c r="J68" s="10">
        <f t="shared" si="28"/>
        <v>0</v>
      </c>
      <c r="L68" s="55">
        <v>1</v>
      </c>
      <c r="M68" s="29">
        <f>+F68*1.04</f>
        <v>0</v>
      </c>
      <c r="N68" s="11">
        <v>1.8102</v>
      </c>
      <c r="O68" s="29">
        <f aca="true" t="shared" si="34" ref="O68:O75">+M68*0.75*N68</f>
        <v>0</v>
      </c>
      <c r="P68" s="11">
        <v>2.1986</v>
      </c>
      <c r="Q68" s="29">
        <f aca="true" t="shared" si="35" ref="Q68:Q75">+M68*0.25*P68</f>
        <v>0</v>
      </c>
      <c r="R68" s="65">
        <f aca="true" t="shared" si="36" ref="R68:R75">+Q68+O68</f>
        <v>0</v>
      </c>
      <c r="T68" s="55">
        <v>1</v>
      </c>
      <c r="U68" s="29">
        <f aca="true" t="shared" si="37" ref="U68:U75">+M68*1.04</f>
        <v>0</v>
      </c>
      <c r="V68" s="11">
        <v>2.1986</v>
      </c>
      <c r="W68" s="65">
        <f aca="true" t="shared" si="38" ref="W68:W81">U68*V68</f>
        <v>0</v>
      </c>
      <c r="Y68" s="55">
        <v>1</v>
      </c>
      <c r="Z68" s="29">
        <f aca="true" t="shared" si="39" ref="Z68:Z75">+U68*1.035</f>
        <v>0</v>
      </c>
      <c r="AA68" s="11">
        <v>2.1986</v>
      </c>
      <c r="AB68" s="65">
        <f aca="true" t="shared" si="40" ref="AB68:AB75">Z68*AA68</f>
        <v>0</v>
      </c>
      <c r="AD68" s="55">
        <v>1</v>
      </c>
      <c r="AE68" s="29">
        <f aca="true" t="shared" si="41" ref="AE68:AE75">+Z68*1.035</f>
        <v>0</v>
      </c>
      <c r="AF68" s="11">
        <v>2.1986</v>
      </c>
      <c r="AG68" s="65">
        <f aca="true" t="shared" si="42" ref="AG68:AG75">AE68*AF68</f>
        <v>0</v>
      </c>
    </row>
    <row r="69" spans="1:33" ht="12.75" hidden="1">
      <c r="A69" s="20" t="s">
        <v>58</v>
      </c>
      <c r="B69" t="s">
        <v>41</v>
      </c>
      <c r="C69" s="55">
        <v>1</v>
      </c>
      <c r="D69" s="29">
        <v>0</v>
      </c>
      <c r="E69" s="43">
        <f t="shared" si="33"/>
        <v>0</v>
      </c>
      <c r="F69" s="29">
        <f t="shared" si="16"/>
        <v>0</v>
      </c>
      <c r="G69" s="11">
        <v>2.2279</v>
      </c>
      <c r="H69" s="29">
        <f t="shared" si="24"/>
        <v>0</v>
      </c>
      <c r="I69" s="45">
        <v>1.7129</v>
      </c>
      <c r="J69" s="10">
        <f t="shared" si="28"/>
        <v>0</v>
      </c>
      <c r="K69" t="s">
        <v>59</v>
      </c>
      <c r="L69" s="55">
        <v>1</v>
      </c>
      <c r="M69" s="29">
        <f aca="true" t="shared" si="43" ref="M69:M75">+F69*1.04</f>
        <v>0</v>
      </c>
      <c r="N69" s="45">
        <v>1.7129</v>
      </c>
      <c r="O69" s="29">
        <f t="shared" si="34"/>
        <v>0</v>
      </c>
      <c r="P69" s="45">
        <v>1.7129</v>
      </c>
      <c r="Q69" s="29">
        <f t="shared" si="35"/>
        <v>0</v>
      </c>
      <c r="R69" s="65">
        <f t="shared" si="36"/>
        <v>0</v>
      </c>
      <c r="T69" s="55">
        <v>1</v>
      </c>
      <c r="U69" s="29">
        <f t="shared" si="37"/>
        <v>0</v>
      </c>
      <c r="V69" s="45">
        <v>1.7129</v>
      </c>
      <c r="W69" s="65">
        <f t="shared" si="38"/>
        <v>0</v>
      </c>
      <c r="Y69" s="55">
        <v>1</v>
      </c>
      <c r="Z69" s="29">
        <f t="shared" si="39"/>
        <v>0</v>
      </c>
      <c r="AA69" s="45">
        <v>1.7129</v>
      </c>
      <c r="AB69" s="65">
        <f t="shared" si="40"/>
        <v>0</v>
      </c>
      <c r="AD69" s="55">
        <v>1</v>
      </c>
      <c r="AE69" s="29">
        <f t="shared" si="41"/>
        <v>0</v>
      </c>
      <c r="AF69" s="45">
        <v>1.7129</v>
      </c>
      <c r="AG69" s="65">
        <f t="shared" si="42"/>
        <v>0</v>
      </c>
    </row>
    <row r="70" spans="1:33" ht="12.75" hidden="1">
      <c r="A70" s="20" t="s">
        <v>58</v>
      </c>
      <c r="B70" t="s">
        <v>42</v>
      </c>
      <c r="C70" s="55">
        <v>1</v>
      </c>
      <c r="D70" s="29">
        <v>0</v>
      </c>
      <c r="E70" s="43">
        <f t="shared" si="33"/>
        <v>0</v>
      </c>
      <c r="F70" s="29">
        <f t="shared" si="16"/>
        <v>0</v>
      </c>
      <c r="G70" s="11">
        <v>2.2279</v>
      </c>
      <c r="H70" s="29">
        <f t="shared" si="24"/>
        <v>0</v>
      </c>
      <c r="I70" s="11">
        <v>1.8102</v>
      </c>
      <c r="J70" s="10">
        <f t="shared" si="28"/>
        <v>0</v>
      </c>
      <c r="L70" s="55">
        <v>1</v>
      </c>
      <c r="M70" s="29">
        <f t="shared" si="43"/>
        <v>0</v>
      </c>
      <c r="N70" s="11">
        <v>1.8102</v>
      </c>
      <c r="O70" s="29">
        <f t="shared" si="34"/>
        <v>0</v>
      </c>
      <c r="P70" s="11">
        <v>2.1986</v>
      </c>
      <c r="Q70" s="29">
        <f t="shared" si="35"/>
        <v>0</v>
      </c>
      <c r="R70" s="65">
        <f t="shared" si="36"/>
        <v>0</v>
      </c>
      <c r="T70" s="55">
        <v>1</v>
      </c>
      <c r="U70" s="29">
        <f t="shared" si="37"/>
        <v>0</v>
      </c>
      <c r="V70" s="11">
        <v>2.1986</v>
      </c>
      <c r="W70" s="65">
        <f t="shared" si="38"/>
        <v>0</v>
      </c>
      <c r="Y70" s="55">
        <v>1</v>
      </c>
      <c r="Z70" s="29">
        <f t="shared" si="39"/>
        <v>0</v>
      </c>
      <c r="AA70" s="11">
        <v>2.1986</v>
      </c>
      <c r="AB70" s="65">
        <f t="shared" si="40"/>
        <v>0</v>
      </c>
      <c r="AD70" s="55">
        <v>1</v>
      </c>
      <c r="AE70" s="29">
        <f t="shared" si="41"/>
        <v>0</v>
      </c>
      <c r="AF70" s="11">
        <v>2.1986</v>
      </c>
      <c r="AG70" s="65">
        <f t="shared" si="42"/>
        <v>0</v>
      </c>
    </row>
    <row r="71" spans="1:33" ht="12.75" hidden="1">
      <c r="A71" s="20" t="s">
        <v>60</v>
      </c>
      <c r="B71" t="s">
        <v>36</v>
      </c>
      <c r="C71" s="55">
        <v>0.5</v>
      </c>
      <c r="D71" s="29">
        <v>0</v>
      </c>
      <c r="E71" s="43">
        <f t="shared" si="33"/>
        <v>0</v>
      </c>
      <c r="F71" s="29">
        <f t="shared" si="16"/>
        <v>0</v>
      </c>
      <c r="G71" s="11">
        <v>2.2279</v>
      </c>
      <c r="H71" s="29">
        <f t="shared" si="24"/>
        <v>0</v>
      </c>
      <c r="I71" s="45">
        <v>1.7129</v>
      </c>
      <c r="J71" s="10">
        <f t="shared" si="28"/>
        <v>0</v>
      </c>
      <c r="K71" t="s">
        <v>59</v>
      </c>
      <c r="L71" s="55">
        <v>0.5</v>
      </c>
      <c r="M71" s="29">
        <f t="shared" si="43"/>
        <v>0</v>
      </c>
      <c r="N71" s="45">
        <v>1.7129</v>
      </c>
      <c r="O71" s="29">
        <f t="shared" si="34"/>
        <v>0</v>
      </c>
      <c r="P71" s="45">
        <v>1.7129</v>
      </c>
      <c r="Q71" s="29">
        <f t="shared" si="35"/>
        <v>0</v>
      </c>
      <c r="R71" s="65">
        <f t="shared" si="36"/>
        <v>0</v>
      </c>
      <c r="T71" s="55">
        <v>0.5</v>
      </c>
      <c r="U71" s="29">
        <f t="shared" si="37"/>
        <v>0</v>
      </c>
      <c r="V71" s="45">
        <v>1.7129</v>
      </c>
      <c r="W71" s="65">
        <f t="shared" si="38"/>
        <v>0</v>
      </c>
      <c r="Y71" s="55">
        <v>0.5</v>
      </c>
      <c r="Z71" s="29">
        <f t="shared" si="39"/>
        <v>0</v>
      </c>
      <c r="AA71" s="45">
        <v>1.7129</v>
      </c>
      <c r="AB71" s="65">
        <f t="shared" si="40"/>
        <v>0</v>
      </c>
      <c r="AD71" s="55">
        <v>0.5</v>
      </c>
      <c r="AE71" s="29">
        <f t="shared" si="41"/>
        <v>0</v>
      </c>
      <c r="AF71" s="45">
        <v>1.7129</v>
      </c>
      <c r="AG71" s="65">
        <f t="shared" si="42"/>
        <v>0</v>
      </c>
    </row>
    <row r="72" spans="1:33" ht="12.75" hidden="1">
      <c r="A72" s="20" t="s">
        <v>58</v>
      </c>
      <c r="B72" t="s">
        <v>43</v>
      </c>
      <c r="C72" s="55">
        <v>1</v>
      </c>
      <c r="D72" s="29">
        <v>0</v>
      </c>
      <c r="E72" s="43">
        <f t="shared" si="33"/>
        <v>0</v>
      </c>
      <c r="F72" s="29">
        <f t="shared" si="16"/>
        <v>0</v>
      </c>
      <c r="G72" s="11">
        <v>2.2279</v>
      </c>
      <c r="H72" s="29">
        <f t="shared" si="24"/>
        <v>0</v>
      </c>
      <c r="I72" s="45">
        <v>1.7129</v>
      </c>
      <c r="J72" s="10">
        <f t="shared" si="28"/>
        <v>0</v>
      </c>
      <c r="K72" t="s">
        <v>59</v>
      </c>
      <c r="L72" s="55">
        <v>1</v>
      </c>
      <c r="M72" s="29">
        <f t="shared" si="43"/>
        <v>0</v>
      </c>
      <c r="N72" s="45">
        <v>1.7129</v>
      </c>
      <c r="O72" s="29">
        <f t="shared" si="34"/>
        <v>0</v>
      </c>
      <c r="P72" s="45">
        <v>1.7129</v>
      </c>
      <c r="Q72" s="29">
        <f t="shared" si="35"/>
        <v>0</v>
      </c>
      <c r="R72" s="65">
        <f t="shared" si="36"/>
        <v>0</v>
      </c>
      <c r="T72" s="55">
        <v>1</v>
      </c>
      <c r="U72" s="29">
        <f t="shared" si="37"/>
        <v>0</v>
      </c>
      <c r="V72" s="45">
        <v>1.7129</v>
      </c>
      <c r="W72" s="65">
        <f t="shared" si="38"/>
        <v>0</v>
      </c>
      <c r="Y72" s="55">
        <v>1</v>
      </c>
      <c r="Z72" s="29">
        <f t="shared" si="39"/>
        <v>0</v>
      </c>
      <c r="AA72" s="45">
        <v>1.7129</v>
      </c>
      <c r="AB72" s="65">
        <f t="shared" si="40"/>
        <v>0</v>
      </c>
      <c r="AD72" s="55">
        <v>1</v>
      </c>
      <c r="AE72" s="29">
        <f t="shared" si="41"/>
        <v>0</v>
      </c>
      <c r="AF72" s="45">
        <v>1.7129</v>
      </c>
      <c r="AG72" s="65">
        <f t="shared" si="42"/>
        <v>0</v>
      </c>
    </row>
    <row r="73" spans="1:33" ht="12.75" hidden="1">
      <c r="A73" s="20" t="s">
        <v>58</v>
      </c>
      <c r="B73" t="s">
        <v>63</v>
      </c>
      <c r="C73" s="55">
        <v>1</v>
      </c>
      <c r="D73" s="29">
        <v>0</v>
      </c>
      <c r="E73" s="43">
        <f t="shared" si="33"/>
        <v>0</v>
      </c>
      <c r="F73" s="29">
        <f t="shared" si="16"/>
        <v>0</v>
      </c>
      <c r="G73" s="11">
        <v>2.2279</v>
      </c>
      <c r="H73" s="29">
        <f t="shared" si="24"/>
        <v>0</v>
      </c>
      <c r="I73" s="11">
        <v>1.8102</v>
      </c>
      <c r="J73" s="10">
        <f t="shared" si="28"/>
        <v>0</v>
      </c>
      <c r="L73" s="55">
        <v>1</v>
      </c>
      <c r="M73" s="29">
        <f t="shared" si="43"/>
        <v>0</v>
      </c>
      <c r="N73" s="11">
        <v>1.8102</v>
      </c>
      <c r="O73" s="29">
        <f t="shared" si="34"/>
        <v>0</v>
      </c>
      <c r="P73" s="11">
        <v>2.1986</v>
      </c>
      <c r="Q73" s="29">
        <f t="shared" si="35"/>
        <v>0</v>
      </c>
      <c r="R73" s="65">
        <f t="shared" si="36"/>
        <v>0</v>
      </c>
      <c r="T73" s="55">
        <v>1</v>
      </c>
      <c r="U73" s="29">
        <f t="shared" si="37"/>
        <v>0</v>
      </c>
      <c r="V73" s="11">
        <v>2.1986</v>
      </c>
      <c r="W73" s="65">
        <f t="shared" si="38"/>
        <v>0</v>
      </c>
      <c r="Y73" s="55">
        <v>1</v>
      </c>
      <c r="Z73" s="29">
        <f t="shared" si="39"/>
        <v>0</v>
      </c>
      <c r="AA73" s="11">
        <v>2.1986</v>
      </c>
      <c r="AB73" s="65">
        <f t="shared" si="40"/>
        <v>0</v>
      </c>
      <c r="AD73" s="55">
        <v>1</v>
      </c>
      <c r="AE73" s="29">
        <f t="shared" si="41"/>
        <v>0</v>
      </c>
      <c r="AF73" s="11">
        <v>2.1986</v>
      </c>
      <c r="AG73" s="65">
        <f t="shared" si="42"/>
        <v>0</v>
      </c>
    </row>
    <row r="74" spans="1:33" ht="12.75" hidden="1">
      <c r="A74" s="20" t="s">
        <v>58</v>
      </c>
      <c r="B74" t="s">
        <v>104</v>
      </c>
      <c r="C74" s="55">
        <f>7/12</f>
        <v>0.5833333333333334</v>
      </c>
      <c r="D74" s="29">
        <v>0</v>
      </c>
      <c r="E74" s="43">
        <v>46106.67</v>
      </c>
      <c r="F74" s="29">
        <v>46106.67</v>
      </c>
      <c r="G74" s="11"/>
      <c r="H74" s="29"/>
      <c r="I74" s="11">
        <v>1.8102</v>
      </c>
      <c r="J74" s="10">
        <f>F74*I74</f>
        <v>83462.29403399999</v>
      </c>
      <c r="K74" t="s">
        <v>107</v>
      </c>
      <c r="L74" s="55">
        <v>1</v>
      </c>
      <c r="M74" s="29">
        <v>0</v>
      </c>
      <c r="N74" s="11">
        <v>1.8102</v>
      </c>
      <c r="O74" s="29">
        <f t="shared" si="34"/>
        <v>0</v>
      </c>
      <c r="P74" s="11">
        <v>2.1986</v>
      </c>
      <c r="Q74" s="29">
        <f t="shared" si="35"/>
        <v>0</v>
      </c>
      <c r="R74" s="65">
        <f t="shared" si="36"/>
        <v>0</v>
      </c>
      <c r="T74" s="55">
        <v>1</v>
      </c>
      <c r="U74" s="29">
        <f t="shared" si="37"/>
        <v>0</v>
      </c>
      <c r="V74" s="11">
        <v>2.1986</v>
      </c>
      <c r="W74" s="65">
        <f>U74*V74</f>
        <v>0</v>
      </c>
      <c r="Y74" s="55">
        <v>1</v>
      </c>
      <c r="Z74" s="29">
        <f>+U74*1.035</f>
        <v>0</v>
      </c>
      <c r="AA74" s="11">
        <v>2.1986</v>
      </c>
      <c r="AB74" s="65">
        <f>Z74*AA74</f>
        <v>0</v>
      </c>
      <c r="AD74" s="55">
        <v>1</v>
      </c>
      <c r="AE74" s="29">
        <f>+Z74*1.035</f>
        <v>0</v>
      </c>
      <c r="AF74" s="11">
        <v>2.1986</v>
      </c>
      <c r="AG74" s="65">
        <f>AE74*AF74</f>
        <v>0</v>
      </c>
    </row>
    <row r="75" spans="1:33" ht="12.75" hidden="1">
      <c r="A75" s="20" t="s">
        <v>58</v>
      </c>
      <c r="B75" t="s">
        <v>44</v>
      </c>
      <c r="C75" s="55">
        <v>1</v>
      </c>
      <c r="D75" s="29">
        <v>0</v>
      </c>
      <c r="E75" s="43">
        <f t="shared" si="33"/>
        <v>0</v>
      </c>
      <c r="F75" s="29">
        <f t="shared" si="16"/>
        <v>0</v>
      </c>
      <c r="G75" s="11">
        <v>2.2279</v>
      </c>
      <c r="H75" s="29">
        <f t="shared" si="24"/>
        <v>0</v>
      </c>
      <c r="I75" s="11">
        <v>1.8102</v>
      </c>
      <c r="J75" s="10">
        <f t="shared" si="28"/>
        <v>0</v>
      </c>
      <c r="L75" s="55">
        <v>1</v>
      </c>
      <c r="M75" s="29">
        <f t="shared" si="43"/>
        <v>0</v>
      </c>
      <c r="N75" s="11">
        <v>1.8102</v>
      </c>
      <c r="O75" s="29">
        <f t="shared" si="34"/>
        <v>0</v>
      </c>
      <c r="P75" s="11">
        <v>2.1986</v>
      </c>
      <c r="Q75" s="29">
        <f t="shared" si="35"/>
        <v>0</v>
      </c>
      <c r="R75" s="65">
        <f t="shared" si="36"/>
        <v>0</v>
      </c>
      <c r="T75" s="55">
        <v>1</v>
      </c>
      <c r="U75" s="29">
        <f t="shared" si="37"/>
        <v>0</v>
      </c>
      <c r="V75" s="11">
        <v>2.1986</v>
      </c>
      <c r="W75" s="65">
        <f t="shared" si="38"/>
        <v>0</v>
      </c>
      <c r="Y75" s="55">
        <v>1</v>
      </c>
      <c r="Z75" s="29">
        <f t="shared" si="39"/>
        <v>0</v>
      </c>
      <c r="AA75" s="11">
        <v>2.1986</v>
      </c>
      <c r="AB75" s="65">
        <f t="shared" si="40"/>
        <v>0</v>
      </c>
      <c r="AD75" s="55">
        <v>1</v>
      </c>
      <c r="AE75" s="29">
        <f t="shared" si="41"/>
        <v>0</v>
      </c>
      <c r="AF75" s="11">
        <v>2.1986</v>
      </c>
      <c r="AG75" s="65">
        <f t="shared" si="42"/>
        <v>0</v>
      </c>
    </row>
    <row r="76" spans="1:33" ht="12.75" hidden="1">
      <c r="A76" s="24" t="s">
        <v>86</v>
      </c>
      <c r="C76" s="59">
        <f>SUM(C68:C75)</f>
        <v>7.083333333333333</v>
      </c>
      <c r="D76" s="29"/>
      <c r="E76" s="43"/>
      <c r="F76" s="29"/>
      <c r="G76" s="11"/>
      <c r="H76" s="29"/>
      <c r="I76" s="11"/>
      <c r="J76" s="26">
        <f>SUM(J68:J75)</f>
        <v>83462.29403399999</v>
      </c>
      <c r="L76" s="59">
        <f>SUM(L68:L75)</f>
        <v>7.5</v>
      </c>
      <c r="M76" s="29"/>
      <c r="N76" s="11"/>
      <c r="O76" s="44">
        <f>SUM(O68:O75)</f>
        <v>0</v>
      </c>
      <c r="P76" s="11"/>
      <c r="Q76" s="27">
        <f>SUM(Q68:Q75)</f>
        <v>0</v>
      </c>
      <c r="R76" s="27">
        <f>SUM(R68:R75)</f>
        <v>0</v>
      </c>
      <c r="T76" s="59">
        <f>SUM(T68:T75)</f>
        <v>7.5</v>
      </c>
      <c r="U76" s="29"/>
      <c r="V76" s="11"/>
      <c r="W76" s="26">
        <f>SUM(W68:W75)</f>
        <v>0</v>
      </c>
      <c r="Y76" s="59">
        <f>SUM(Y68:Y75)</f>
        <v>7.5</v>
      </c>
      <c r="Z76" s="29"/>
      <c r="AA76" s="11"/>
      <c r="AB76" s="26">
        <f>SUM(AB68:AB75)</f>
        <v>0</v>
      </c>
      <c r="AD76" s="59">
        <f>SUM(AD68:AD75)</f>
        <v>7.5</v>
      </c>
      <c r="AE76" s="29"/>
      <c r="AF76" s="11"/>
      <c r="AG76" s="26">
        <f>SUM(AG68:AG75)</f>
        <v>0</v>
      </c>
    </row>
    <row r="77" spans="3:33" ht="12.75" hidden="1">
      <c r="C77" s="55"/>
      <c r="D77" s="29"/>
      <c r="E77" s="43"/>
      <c r="F77" s="29"/>
      <c r="G77" s="11"/>
      <c r="H77" s="29"/>
      <c r="I77" s="11"/>
      <c r="J77" s="10"/>
      <c r="L77" s="55"/>
      <c r="M77" s="29"/>
      <c r="N77" s="11"/>
      <c r="O77" s="29"/>
      <c r="P77" s="11"/>
      <c r="Q77" s="29"/>
      <c r="R77" s="65"/>
      <c r="T77" s="55"/>
      <c r="U77" s="29"/>
      <c r="V77" s="11"/>
      <c r="W77" s="65"/>
      <c r="Y77" s="55"/>
      <c r="Z77" s="29"/>
      <c r="AA77" s="11"/>
      <c r="AB77" s="65"/>
      <c r="AD77" s="55"/>
      <c r="AE77" s="29"/>
      <c r="AF77" s="11"/>
      <c r="AG77" s="65"/>
    </row>
    <row r="78" spans="1:33" ht="12.75" hidden="1">
      <c r="A78" s="21"/>
      <c r="B78" t="s">
        <v>45</v>
      </c>
      <c r="C78" s="55">
        <v>1</v>
      </c>
      <c r="D78" s="29">
        <v>0</v>
      </c>
      <c r="E78" s="43">
        <f>+D78*1.04</f>
        <v>0</v>
      </c>
      <c r="F78" s="29">
        <f t="shared" si="16"/>
        <v>0</v>
      </c>
      <c r="G78" s="11">
        <v>2.2279</v>
      </c>
      <c r="H78" s="29">
        <f t="shared" si="24"/>
        <v>0</v>
      </c>
      <c r="I78" s="11">
        <v>1.8102</v>
      </c>
      <c r="J78" s="10">
        <f t="shared" si="28"/>
        <v>0</v>
      </c>
      <c r="L78" s="55">
        <v>1</v>
      </c>
      <c r="M78" s="29">
        <f>+F78*1.04</f>
        <v>0</v>
      </c>
      <c r="N78" s="11">
        <v>1.8102</v>
      </c>
      <c r="O78" s="29">
        <f>+M78*0.75*N78</f>
        <v>0</v>
      </c>
      <c r="P78" s="11">
        <v>2.1986</v>
      </c>
      <c r="Q78" s="29">
        <f>+M78*0.25*P78</f>
        <v>0</v>
      </c>
      <c r="R78" s="65">
        <f>+Q78+O78</f>
        <v>0</v>
      </c>
      <c r="T78" s="55">
        <v>1</v>
      </c>
      <c r="U78" s="29">
        <f>+M78*1.035</f>
        <v>0</v>
      </c>
      <c r="V78" s="11">
        <v>2.1986</v>
      </c>
      <c r="W78" s="65">
        <f t="shared" si="38"/>
        <v>0</v>
      </c>
      <c r="Y78" s="55">
        <v>1</v>
      </c>
      <c r="Z78" s="29">
        <f>+U78*1.035</f>
        <v>0</v>
      </c>
      <c r="AA78" s="11">
        <v>2.1986</v>
      </c>
      <c r="AB78" s="65">
        <f>Z78*AA78</f>
        <v>0</v>
      </c>
      <c r="AD78" s="55">
        <v>1</v>
      </c>
      <c r="AE78" s="29">
        <f>+Z78*1.035</f>
        <v>0</v>
      </c>
      <c r="AF78" s="11">
        <v>2.1986</v>
      </c>
      <c r="AG78" s="65">
        <f>AE78*AF78</f>
        <v>0</v>
      </c>
    </row>
    <row r="79" spans="1:33" ht="12.75" hidden="1">
      <c r="A79" s="22" t="s">
        <v>64</v>
      </c>
      <c r="B79" t="s">
        <v>46</v>
      </c>
      <c r="C79" s="55">
        <v>0.5</v>
      </c>
      <c r="D79" s="29">
        <v>0</v>
      </c>
      <c r="E79" s="43">
        <f>+D79*1.04</f>
        <v>0</v>
      </c>
      <c r="F79" s="29">
        <f t="shared" si="16"/>
        <v>0</v>
      </c>
      <c r="G79" s="11">
        <v>2.2279</v>
      </c>
      <c r="H79" s="29">
        <f t="shared" si="24"/>
        <v>0</v>
      </c>
      <c r="I79" s="11">
        <v>1.8102</v>
      </c>
      <c r="J79" s="10">
        <f t="shared" si="28"/>
        <v>0</v>
      </c>
      <c r="L79" s="55">
        <v>0.5</v>
      </c>
      <c r="M79" s="29">
        <f>+F79*1.04</f>
        <v>0</v>
      </c>
      <c r="N79" s="11">
        <v>1.8102</v>
      </c>
      <c r="O79" s="29">
        <f>+M79*0.75*N79</f>
        <v>0</v>
      </c>
      <c r="P79" s="11">
        <v>2.1986</v>
      </c>
      <c r="Q79" s="29">
        <f>+M79*0.25*P79</f>
        <v>0</v>
      </c>
      <c r="R79" s="65">
        <f>+Q79+O79</f>
        <v>0</v>
      </c>
      <c r="T79" s="55">
        <v>0.5</v>
      </c>
      <c r="U79" s="29">
        <f>+M79*1.04</f>
        <v>0</v>
      </c>
      <c r="V79" s="11">
        <v>2.1986</v>
      </c>
      <c r="W79" s="65">
        <f t="shared" si="38"/>
        <v>0</v>
      </c>
      <c r="Y79" s="55">
        <v>0.5</v>
      </c>
      <c r="Z79" s="29">
        <f>+U79*1.035</f>
        <v>0</v>
      </c>
      <c r="AA79" s="11">
        <v>2.1986</v>
      </c>
      <c r="AB79" s="65">
        <f>Z79*AA79</f>
        <v>0</v>
      </c>
      <c r="AD79" s="55">
        <v>0.5</v>
      </c>
      <c r="AE79" s="29">
        <f>+Z79*1.035</f>
        <v>0</v>
      </c>
      <c r="AF79" s="11">
        <v>2.1986</v>
      </c>
      <c r="AG79" s="65">
        <f>AE79*AF79</f>
        <v>0</v>
      </c>
    </row>
    <row r="80" spans="2:33" ht="12.75" hidden="1">
      <c r="B80" t="s">
        <v>47</v>
      </c>
      <c r="C80" s="55"/>
      <c r="D80" s="29">
        <v>0</v>
      </c>
      <c r="E80" s="43">
        <f>+D80*1.035</f>
        <v>0</v>
      </c>
      <c r="F80" s="29">
        <f t="shared" si="16"/>
        <v>0</v>
      </c>
      <c r="G80" s="11">
        <v>2.2279</v>
      </c>
      <c r="H80" s="29">
        <f t="shared" si="24"/>
        <v>0</v>
      </c>
      <c r="I80" s="11">
        <v>1.8102</v>
      </c>
      <c r="J80" s="10">
        <f t="shared" si="28"/>
        <v>0</v>
      </c>
      <c r="L80" s="55"/>
      <c r="M80" s="29">
        <f>+F80*1.03</f>
        <v>0</v>
      </c>
      <c r="N80" s="11">
        <v>1.8102</v>
      </c>
      <c r="O80" s="29">
        <f>+M80*0.75*N80</f>
        <v>0</v>
      </c>
      <c r="P80" s="11">
        <v>2.1986</v>
      </c>
      <c r="Q80" s="29">
        <f>+M80*0.25*P80</f>
        <v>0</v>
      </c>
      <c r="R80" s="65">
        <f>+Q80+O80</f>
        <v>0</v>
      </c>
      <c r="T80" s="55"/>
      <c r="U80" s="29">
        <f>+M80*1.03</f>
        <v>0</v>
      </c>
      <c r="V80" s="11">
        <v>2.1986</v>
      </c>
      <c r="W80" s="65">
        <f t="shared" si="38"/>
        <v>0</v>
      </c>
      <c r="Y80" s="55"/>
      <c r="Z80" s="29">
        <f>+U80*1.03</f>
        <v>0</v>
      </c>
      <c r="AA80" s="11">
        <v>2.1986</v>
      </c>
      <c r="AB80" s="65">
        <f>Z80*AA80</f>
        <v>0</v>
      </c>
      <c r="AD80" s="55"/>
      <c r="AE80" s="29">
        <f>+Z80*1.03</f>
        <v>0</v>
      </c>
      <c r="AF80" s="11">
        <v>2.1986</v>
      </c>
      <c r="AG80" s="65">
        <f>AE80*AF80</f>
        <v>0</v>
      </c>
    </row>
    <row r="81" spans="1:33" ht="12.75" hidden="1">
      <c r="A81" s="22"/>
      <c r="B81" t="s">
        <v>48</v>
      </c>
      <c r="C81" s="55">
        <v>1</v>
      </c>
      <c r="D81" s="29">
        <v>0</v>
      </c>
      <c r="E81" s="43">
        <f>+D81*1.04</f>
        <v>0</v>
      </c>
      <c r="F81" s="29">
        <f t="shared" si="16"/>
        <v>0</v>
      </c>
      <c r="G81" s="11">
        <v>2.2279</v>
      </c>
      <c r="H81" s="29">
        <f t="shared" si="24"/>
        <v>0</v>
      </c>
      <c r="I81" s="11">
        <v>1.8102</v>
      </c>
      <c r="J81" s="10">
        <f t="shared" si="28"/>
        <v>0</v>
      </c>
      <c r="L81" s="55">
        <v>1</v>
      </c>
      <c r="M81" s="29">
        <f>+F81*1.04</f>
        <v>0</v>
      </c>
      <c r="N81" s="11">
        <v>1.8102</v>
      </c>
      <c r="O81" s="29">
        <f>+M81*0.75*N81</f>
        <v>0</v>
      </c>
      <c r="P81" s="11">
        <v>2.1986</v>
      </c>
      <c r="Q81" s="29">
        <f>+M81*0.25*P81</f>
        <v>0</v>
      </c>
      <c r="R81" s="65">
        <f>+Q81+O81</f>
        <v>0</v>
      </c>
      <c r="T81" s="55">
        <v>1</v>
      </c>
      <c r="U81" s="29">
        <f>+M81*1.04</f>
        <v>0</v>
      </c>
      <c r="V81" s="11">
        <v>2.1986</v>
      </c>
      <c r="W81" s="65">
        <f t="shared" si="38"/>
        <v>0</v>
      </c>
      <c r="Y81" s="55">
        <v>1</v>
      </c>
      <c r="Z81" s="29">
        <f>+U81*1.035</f>
        <v>0</v>
      </c>
      <c r="AA81" s="11">
        <v>2.1986</v>
      </c>
      <c r="AB81" s="65">
        <f>Z81*AA81</f>
        <v>0</v>
      </c>
      <c r="AD81" s="55">
        <v>1</v>
      </c>
      <c r="AE81" s="29">
        <f>+Z81*1.035</f>
        <v>0</v>
      </c>
      <c r="AF81" s="11">
        <v>2.1986</v>
      </c>
      <c r="AG81" s="65">
        <f>AE81*AF81</f>
        <v>0</v>
      </c>
    </row>
    <row r="82" spans="1:33" ht="12.75" hidden="1">
      <c r="A82" s="23" t="s">
        <v>81</v>
      </c>
      <c r="C82" s="59">
        <f>+C81+C80+C79+C78</f>
        <v>2.5</v>
      </c>
      <c r="D82" s="29"/>
      <c r="E82" s="43"/>
      <c r="F82" s="29"/>
      <c r="G82" s="11"/>
      <c r="H82" s="29"/>
      <c r="I82" s="11"/>
      <c r="J82" s="26">
        <f>+J81+J80+J79+J78</f>
        <v>0</v>
      </c>
      <c r="L82" s="59">
        <f>+L81+L80+L79+L78</f>
        <v>2.5</v>
      </c>
      <c r="M82" s="29"/>
      <c r="N82" s="11"/>
      <c r="O82" s="44">
        <f>SUM(O78:O81)</f>
        <v>0</v>
      </c>
      <c r="P82" s="11"/>
      <c r="Q82" s="27">
        <f>+Q81+Q80+Q79+Q78</f>
        <v>0</v>
      </c>
      <c r="R82" s="27">
        <f>+R81+R80+R79+R78</f>
        <v>0</v>
      </c>
      <c r="T82" s="59">
        <f>+T81+T80+T79+T78</f>
        <v>2.5</v>
      </c>
      <c r="U82" s="29"/>
      <c r="V82" s="11"/>
      <c r="W82" s="26">
        <f>+W81+W80+W79+W78</f>
        <v>0</v>
      </c>
      <c r="Y82" s="59">
        <f>+Y81+Y80+Y79+Y78</f>
        <v>2.5</v>
      </c>
      <c r="Z82" s="29"/>
      <c r="AA82" s="11"/>
      <c r="AB82" s="26">
        <f>+AB81+AB80+AB79+AB78</f>
        <v>0</v>
      </c>
      <c r="AD82" s="59">
        <f>+AD81+AD80+AD79+AD78</f>
        <v>2.5</v>
      </c>
      <c r="AE82" s="29"/>
      <c r="AF82" s="11"/>
      <c r="AG82" s="26">
        <f>+AG81+AG80+AG79+AG78</f>
        <v>0</v>
      </c>
    </row>
    <row r="83" spans="1:33" ht="12.75">
      <c r="A83" s="11"/>
      <c r="C83" s="55"/>
      <c r="D83" s="29"/>
      <c r="E83" s="43"/>
      <c r="F83" s="29"/>
      <c r="G83" s="11"/>
      <c r="H83" s="29"/>
      <c r="I83" s="11"/>
      <c r="J83" s="10"/>
      <c r="L83" s="55"/>
      <c r="M83" s="29"/>
      <c r="N83" s="11"/>
      <c r="O83" s="29"/>
      <c r="P83" s="11"/>
      <c r="Q83" s="29"/>
      <c r="R83" s="65"/>
      <c r="T83" s="55"/>
      <c r="U83" s="29"/>
      <c r="V83" s="11"/>
      <c r="W83" s="65"/>
      <c r="Y83" s="55"/>
      <c r="Z83" s="29"/>
      <c r="AA83" s="11"/>
      <c r="AB83" s="65"/>
      <c r="AD83" s="55"/>
      <c r="AE83" s="29"/>
      <c r="AF83" s="11"/>
      <c r="AG83" s="65"/>
    </row>
    <row r="84" spans="1:33" ht="12.75">
      <c r="A84" s="21" t="s">
        <v>66</v>
      </c>
      <c r="B84" t="s">
        <v>7</v>
      </c>
      <c r="C84" s="55">
        <v>0.5</v>
      </c>
      <c r="D84" s="29">
        <v>0</v>
      </c>
      <c r="E84" s="43">
        <f>+D84*1.04</f>
        <v>0</v>
      </c>
      <c r="F84" s="29">
        <f>(((D84*3)+(E84*9))/12)*1.01</f>
        <v>0</v>
      </c>
      <c r="G84" s="11">
        <v>2.2279</v>
      </c>
      <c r="H84" s="29">
        <f>F84*G84</f>
        <v>0</v>
      </c>
      <c r="I84" s="11">
        <v>2.1979</v>
      </c>
      <c r="J84" s="10">
        <f>F84*I84</f>
        <v>0</v>
      </c>
      <c r="L84" s="55">
        <v>0.25</v>
      </c>
      <c r="M84" s="29">
        <v>0</v>
      </c>
      <c r="N84" s="11">
        <v>2.1979</v>
      </c>
      <c r="O84" s="29">
        <f aca="true" t="shared" si="44" ref="O84:O89">+M84*0.75*N84</f>
        <v>0</v>
      </c>
      <c r="P84" s="11">
        <v>2.1986</v>
      </c>
      <c r="Q84" s="29">
        <f aca="true" t="shared" si="45" ref="Q84:Q89">+M84*0.25*P84</f>
        <v>0</v>
      </c>
      <c r="R84" s="65">
        <f aca="true" t="shared" si="46" ref="R84:R89">+Q84+O84</f>
        <v>0</v>
      </c>
      <c r="T84" s="55">
        <v>0</v>
      </c>
      <c r="U84" s="29">
        <f>+M84*1.04</f>
        <v>0</v>
      </c>
      <c r="V84" s="11">
        <v>2.1986</v>
      </c>
      <c r="W84" s="65">
        <f>U84*V84</f>
        <v>0</v>
      </c>
      <c r="Y84" s="55">
        <v>0</v>
      </c>
      <c r="Z84" s="29">
        <f>+U84*1.03</f>
        <v>0</v>
      </c>
      <c r="AA84" s="11">
        <v>2.1986</v>
      </c>
      <c r="AB84" s="65">
        <f>Z84*AA84</f>
        <v>0</v>
      </c>
      <c r="AD84" s="55">
        <v>0</v>
      </c>
      <c r="AE84" s="29">
        <f>+Z84*1.03</f>
        <v>0</v>
      </c>
      <c r="AF84" s="11">
        <v>2.1986</v>
      </c>
      <c r="AG84" s="65">
        <f>AE84*AF84</f>
        <v>0</v>
      </c>
    </row>
    <row r="85" spans="1:33" ht="12.75">
      <c r="A85" s="22" t="s">
        <v>66</v>
      </c>
      <c r="B85" t="s">
        <v>8</v>
      </c>
      <c r="C85" s="55">
        <v>0.5</v>
      </c>
      <c r="D85" s="29">
        <v>0</v>
      </c>
      <c r="E85" s="43">
        <f>+D85*1.04</f>
        <v>0</v>
      </c>
      <c r="F85" s="29">
        <f>(((D85*3)+(E85*9))/12)*1.01</f>
        <v>0</v>
      </c>
      <c r="G85" s="11">
        <v>2.2279</v>
      </c>
      <c r="H85" s="29">
        <f>F85*G85</f>
        <v>0</v>
      </c>
      <c r="I85" s="11">
        <v>2.1979</v>
      </c>
      <c r="J85" s="10">
        <f>F85*I85</f>
        <v>0</v>
      </c>
      <c r="L85" s="55">
        <v>0.5</v>
      </c>
      <c r="M85" s="29">
        <f>+F85*1.04</f>
        <v>0</v>
      </c>
      <c r="N85" s="11">
        <v>2.1979</v>
      </c>
      <c r="O85" s="29">
        <f t="shared" si="44"/>
        <v>0</v>
      </c>
      <c r="P85" s="11">
        <v>2.1986</v>
      </c>
      <c r="Q85" s="29">
        <f t="shared" si="45"/>
        <v>0</v>
      </c>
      <c r="R85" s="65">
        <f t="shared" si="46"/>
        <v>0</v>
      </c>
      <c r="T85" s="55">
        <v>0.5</v>
      </c>
      <c r="U85" s="29">
        <f>+M85*1.04</f>
        <v>0</v>
      </c>
      <c r="V85" s="11">
        <v>2.1986</v>
      </c>
      <c r="W85" s="65">
        <f>U85*V85</f>
        <v>0</v>
      </c>
      <c r="X85" s="2" t="s">
        <v>50</v>
      </c>
      <c r="Y85" s="55">
        <v>0.5</v>
      </c>
      <c r="Z85" s="29">
        <f>+U85*1.035</f>
        <v>0</v>
      </c>
      <c r="AA85" s="11">
        <v>2.1986</v>
      </c>
      <c r="AB85" s="65">
        <f>Z85*AA85</f>
        <v>0</v>
      </c>
      <c r="AD85" s="55">
        <v>0.5</v>
      </c>
      <c r="AE85" s="29">
        <f>+Z85*1.035</f>
        <v>0</v>
      </c>
      <c r="AF85" s="11">
        <v>2.1986</v>
      </c>
      <c r="AG85" s="65">
        <f>AE85*AF85</f>
        <v>0</v>
      </c>
    </row>
    <row r="86" spans="1:33" ht="12.75">
      <c r="A86" s="22" t="s">
        <v>66</v>
      </c>
      <c r="B86" t="s">
        <v>16</v>
      </c>
      <c r="C86" s="55">
        <v>0.5</v>
      </c>
      <c r="D86" s="29">
        <v>0</v>
      </c>
      <c r="E86" s="43">
        <f>+D86*1.04</f>
        <v>0</v>
      </c>
      <c r="F86" s="29">
        <f>(((D86*3)+(E86*9))/12)*1.01</f>
        <v>0</v>
      </c>
      <c r="G86" s="11">
        <v>2.2279</v>
      </c>
      <c r="H86" s="29">
        <f>F86*G86</f>
        <v>0</v>
      </c>
      <c r="I86" s="11">
        <v>2.1979</v>
      </c>
      <c r="J86" s="10">
        <f>F86*I86</f>
        <v>0</v>
      </c>
      <c r="L86" s="55">
        <v>0.5</v>
      </c>
      <c r="M86" s="29">
        <f>+F86*1.04</f>
        <v>0</v>
      </c>
      <c r="N86" s="11">
        <v>2.1979</v>
      </c>
      <c r="O86" s="29">
        <f t="shared" si="44"/>
        <v>0</v>
      </c>
      <c r="P86" s="11">
        <v>2.1986</v>
      </c>
      <c r="Q86" s="29">
        <f t="shared" si="45"/>
        <v>0</v>
      </c>
      <c r="R86" s="65">
        <f t="shared" si="46"/>
        <v>0</v>
      </c>
      <c r="T86" s="55">
        <v>0.5</v>
      </c>
      <c r="U86" s="29">
        <f>+M86*1.04</f>
        <v>0</v>
      </c>
      <c r="V86" s="11">
        <v>2.1986</v>
      </c>
      <c r="W86" s="65">
        <f>U86*V86</f>
        <v>0</v>
      </c>
      <c r="Y86" s="55">
        <v>0.5</v>
      </c>
      <c r="Z86" s="29">
        <f>+U86*1.035</f>
        <v>0</v>
      </c>
      <c r="AA86" s="11">
        <v>2.1986</v>
      </c>
      <c r="AB86" s="65">
        <f>Z86*AA86</f>
        <v>0</v>
      </c>
      <c r="AD86" s="55">
        <v>0.5</v>
      </c>
      <c r="AE86" s="29">
        <f>+Z86*1.035</f>
        <v>0</v>
      </c>
      <c r="AF86" s="11">
        <v>2.1986</v>
      </c>
      <c r="AG86" s="65">
        <f>AE86*AF86</f>
        <v>0</v>
      </c>
    </row>
    <row r="87" spans="1:33" ht="12.75">
      <c r="A87" s="22" t="s">
        <v>66</v>
      </c>
      <c r="B87" t="s">
        <v>0</v>
      </c>
      <c r="C87" s="55">
        <v>0</v>
      </c>
      <c r="D87" s="29">
        <v>0</v>
      </c>
      <c r="E87" s="43">
        <v>0</v>
      </c>
      <c r="F87" s="29">
        <v>0</v>
      </c>
      <c r="G87" s="11"/>
      <c r="H87" s="29"/>
      <c r="I87" s="11">
        <v>2.1979</v>
      </c>
      <c r="J87" s="10">
        <v>0</v>
      </c>
      <c r="L87" s="55">
        <v>0.5</v>
      </c>
      <c r="M87" s="29">
        <f>+M8</f>
        <v>0</v>
      </c>
      <c r="N87" s="11">
        <v>2.1979</v>
      </c>
      <c r="O87" s="29">
        <f t="shared" si="44"/>
        <v>0</v>
      </c>
      <c r="P87" s="11">
        <v>2.1986</v>
      </c>
      <c r="Q87" s="29">
        <f t="shared" si="45"/>
        <v>0</v>
      </c>
      <c r="R87" s="65">
        <f t="shared" si="46"/>
        <v>0</v>
      </c>
      <c r="T87" s="55">
        <v>0.5</v>
      </c>
      <c r="U87" s="29">
        <f>+M87*1.04</f>
        <v>0</v>
      </c>
      <c r="V87" s="11">
        <v>2.1986</v>
      </c>
      <c r="W87" s="65">
        <f>U87*V87</f>
        <v>0</v>
      </c>
      <c r="Y87" s="55">
        <v>0.5</v>
      </c>
      <c r="Z87" s="29">
        <f>+U87*1.035</f>
        <v>0</v>
      </c>
      <c r="AA87" s="11">
        <v>2.1986</v>
      </c>
      <c r="AB87" s="65">
        <f>Z87*AA87</f>
        <v>0</v>
      </c>
      <c r="AD87" s="55">
        <v>0.5</v>
      </c>
      <c r="AE87" s="29">
        <f>+Z87*1.035</f>
        <v>0</v>
      </c>
      <c r="AF87" s="11">
        <v>2.1986</v>
      </c>
      <c r="AG87" s="65">
        <f>AE87*AF87</f>
        <v>0</v>
      </c>
    </row>
    <row r="88" spans="1:33" ht="12.75">
      <c r="A88" s="22" t="s">
        <v>66</v>
      </c>
      <c r="B88" t="s">
        <v>11</v>
      </c>
      <c r="C88" s="55">
        <v>0</v>
      </c>
      <c r="D88" s="29">
        <v>0</v>
      </c>
      <c r="E88" s="43">
        <v>0</v>
      </c>
      <c r="F88" s="29">
        <v>0</v>
      </c>
      <c r="G88" s="11"/>
      <c r="H88" s="29"/>
      <c r="I88" s="11">
        <v>2.1979</v>
      </c>
      <c r="J88" s="10"/>
      <c r="L88" s="55">
        <v>0</v>
      </c>
      <c r="M88" s="29">
        <f>+M19</f>
        <v>0</v>
      </c>
      <c r="N88" s="11">
        <v>2.1979</v>
      </c>
      <c r="O88" s="29">
        <f t="shared" si="44"/>
        <v>0</v>
      </c>
      <c r="P88" s="11">
        <v>2.1986</v>
      </c>
      <c r="Q88" s="29">
        <f t="shared" si="45"/>
        <v>0</v>
      </c>
      <c r="R88" s="65">
        <f t="shared" si="46"/>
        <v>0</v>
      </c>
      <c r="T88" s="55">
        <v>0.5</v>
      </c>
      <c r="U88" s="29">
        <f>+M88*1.04</f>
        <v>0</v>
      </c>
      <c r="V88" s="11">
        <v>2.1986</v>
      </c>
      <c r="W88" s="65">
        <f>U88*V88</f>
        <v>0</v>
      </c>
      <c r="Y88" s="55">
        <v>0.5</v>
      </c>
      <c r="Z88" s="29">
        <f>+U88*1.035</f>
        <v>0</v>
      </c>
      <c r="AA88" s="11">
        <v>2.1986</v>
      </c>
      <c r="AB88" s="65">
        <f>Z88*AA88</f>
        <v>0</v>
      </c>
      <c r="AD88" s="55">
        <v>0.5</v>
      </c>
      <c r="AE88" s="29">
        <f>+Z88*1.035</f>
        <v>0</v>
      </c>
      <c r="AF88" s="11">
        <v>2.1986</v>
      </c>
      <c r="AG88" s="65">
        <f>AE88*AF88</f>
        <v>0</v>
      </c>
    </row>
    <row r="89" spans="1:33" ht="12.75">
      <c r="A89" s="22" t="s">
        <v>66</v>
      </c>
      <c r="B89" t="s">
        <v>101</v>
      </c>
      <c r="C89" s="55">
        <v>1</v>
      </c>
      <c r="D89" s="29">
        <v>0</v>
      </c>
      <c r="E89" s="43">
        <v>0</v>
      </c>
      <c r="F89" s="29">
        <v>0</v>
      </c>
      <c r="G89" s="11"/>
      <c r="H89" s="29"/>
      <c r="I89" s="11">
        <v>0</v>
      </c>
      <c r="J89" s="10">
        <v>0</v>
      </c>
      <c r="L89" s="55">
        <v>2</v>
      </c>
      <c r="M89" s="29">
        <v>0</v>
      </c>
      <c r="N89" s="11">
        <v>0</v>
      </c>
      <c r="O89" s="29">
        <f t="shared" si="44"/>
        <v>0</v>
      </c>
      <c r="P89" s="11">
        <v>0</v>
      </c>
      <c r="Q89" s="29">
        <f t="shared" si="45"/>
        <v>0</v>
      </c>
      <c r="R89" s="65">
        <f t="shared" si="46"/>
        <v>0</v>
      </c>
      <c r="T89" s="55">
        <v>1</v>
      </c>
      <c r="U89" s="29">
        <v>0</v>
      </c>
      <c r="V89" s="11">
        <v>0</v>
      </c>
      <c r="W89" s="65">
        <f>+Q89*1.03</f>
        <v>0</v>
      </c>
      <c r="Y89" s="55">
        <v>1</v>
      </c>
      <c r="Z89" s="29">
        <v>0</v>
      </c>
      <c r="AA89" s="11">
        <v>0</v>
      </c>
      <c r="AB89" s="65">
        <f>+W89*1.03</f>
        <v>0</v>
      </c>
      <c r="AD89" s="55">
        <v>1</v>
      </c>
      <c r="AE89" s="29">
        <v>0</v>
      </c>
      <c r="AF89" s="11">
        <v>0</v>
      </c>
      <c r="AG89" s="65">
        <f>+AB89*1.03</f>
        <v>0</v>
      </c>
    </row>
    <row r="90" spans="1:33" ht="12.75">
      <c r="A90" s="23" t="s">
        <v>82</v>
      </c>
      <c r="C90" s="59">
        <f>+C86+C85+C84</f>
        <v>1.5</v>
      </c>
      <c r="D90" s="29"/>
      <c r="E90" s="43"/>
      <c r="F90" s="29"/>
      <c r="G90" s="11"/>
      <c r="H90" s="29"/>
      <c r="I90" s="11"/>
      <c r="J90" s="26">
        <f>SUM(J84:J89)</f>
        <v>0</v>
      </c>
      <c r="L90" s="59">
        <f>+L86+L85+L84</f>
        <v>1.25</v>
      </c>
      <c r="M90" s="29"/>
      <c r="N90" s="29"/>
      <c r="O90" s="26">
        <f>SUM(O84:O89)</f>
        <v>0</v>
      </c>
      <c r="P90" s="11"/>
      <c r="Q90" s="27">
        <f>SUM(Q84:Q89)</f>
        <v>0</v>
      </c>
      <c r="R90" s="27">
        <f>SUM(R84:R89)</f>
        <v>0</v>
      </c>
      <c r="T90" s="59">
        <f>+T86+T85+T84</f>
        <v>1</v>
      </c>
      <c r="U90" s="29"/>
      <c r="V90" s="11"/>
      <c r="W90" s="26">
        <f>SUM(W84:W89)</f>
        <v>0</v>
      </c>
      <c r="Y90" s="59">
        <f>+Y86+Y85+Y84</f>
        <v>1</v>
      </c>
      <c r="Z90" s="29"/>
      <c r="AA90" s="11"/>
      <c r="AB90" s="26">
        <f>SUM(AB84:AB89)</f>
        <v>0</v>
      </c>
      <c r="AD90" s="59">
        <f>+AD86+AD85+AD84</f>
        <v>1</v>
      </c>
      <c r="AE90" s="29"/>
      <c r="AF90" s="11"/>
      <c r="AG90" s="26">
        <f>SUM(AG84:AG89)</f>
        <v>0</v>
      </c>
    </row>
    <row r="91" spans="3:33" ht="13.5" thickBot="1">
      <c r="C91" s="55"/>
      <c r="D91" s="29"/>
      <c r="E91" s="43"/>
      <c r="F91" s="29"/>
      <c r="G91" s="11"/>
      <c r="H91" s="29"/>
      <c r="I91" s="11"/>
      <c r="J91" s="10"/>
      <c r="L91" s="55"/>
      <c r="M91" s="11"/>
      <c r="N91" s="11"/>
      <c r="O91" s="11"/>
      <c r="P91" s="11"/>
      <c r="Q91" s="11"/>
      <c r="R91" s="9"/>
      <c r="T91" s="55"/>
      <c r="U91" s="11"/>
      <c r="V91" s="11"/>
      <c r="W91" s="9"/>
      <c r="Y91" s="55"/>
      <c r="Z91" s="11"/>
      <c r="AA91" s="11"/>
      <c r="AB91" s="9"/>
      <c r="AD91" s="55"/>
      <c r="AE91" s="11"/>
      <c r="AF91" s="11"/>
      <c r="AG91" s="9"/>
    </row>
    <row r="92" spans="1:33" ht="13.5" thickBot="1">
      <c r="A92" s="25" t="s">
        <v>88</v>
      </c>
      <c r="C92" s="60">
        <f>+C90+C82+C76+C66+C32+C26+C22</f>
        <v>43.266666666666666</v>
      </c>
      <c r="D92" s="61"/>
      <c r="E92" s="62" t="s">
        <v>50</v>
      </c>
      <c r="F92" s="61"/>
      <c r="G92" s="34"/>
      <c r="H92" s="61"/>
      <c r="I92" s="34"/>
      <c r="J92" s="63">
        <v>0</v>
      </c>
      <c r="L92" s="60">
        <f>+L90+L82+L76+L66+L32+L26+L22</f>
        <v>45.7</v>
      </c>
      <c r="M92" s="34"/>
      <c r="N92" s="34"/>
      <c r="O92" s="34"/>
      <c r="P92" s="34"/>
      <c r="Q92" s="69"/>
      <c r="R92" s="63">
        <v>0</v>
      </c>
      <c r="T92" s="60">
        <f>+T90+T82+T76+T66+T32+T26+T22</f>
        <v>45.6</v>
      </c>
      <c r="U92" s="34"/>
      <c r="V92" s="34"/>
      <c r="W92" s="63">
        <v>0</v>
      </c>
      <c r="Y92" s="60">
        <f>+Y90+Y82+Y76+Y66+Y32+Y26+Y22</f>
        <v>45.6</v>
      </c>
      <c r="Z92" s="34"/>
      <c r="AA92" s="34"/>
      <c r="AB92" s="63">
        <v>0</v>
      </c>
      <c r="AD92" s="60">
        <f>+AD90+AD82+AD76+AD66+AD32+AD26+AD22</f>
        <v>45.6</v>
      </c>
      <c r="AE92" s="34"/>
      <c r="AF92" s="34"/>
      <c r="AG92" s="63">
        <v>0</v>
      </c>
    </row>
    <row r="93" spans="1:23" ht="12.75">
      <c r="A93" s="32"/>
      <c r="C93" s="27"/>
      <c r="D93" s="2"/>
      <c r="E93" s="31"/>
      <c r="F93" s="2"/>
      <c r="G93" s="11"/>
      <c r="H93" s="2"/>
      <c r="I93" s="11"/>
      <c r="J93" s="27"/>
      <c r="L93" s="27"/>
      <c r="Q93" s="27"/>
      <c r="R93" s="27"/>
      <c r="T93" s="27"/>
      <c r="W93" s="27"/>
    </row>
    <row r="94" spans="4:18" ht="12.75">
      <c r="D94" s="2" t="s">
        <v>50</v>
      </c>
      <c r="E94" s="31" t="s">
        <v>50</v>
      </c>
      <c r="F94" s="2"/>
      <c r="G94" s="11"/>
      <c r="H94" s="2"/>
      <c r="I94" s="89" t="s">
        <v>90</v>
      </c>
      <c r="J94" s="90"/>
      <c r="K94" s="90"/>
      <c r="L94" s="91"/>
      <c r="Q94" s="36" t="s">
        <v>50</v>
      </c>
      <c r="R94" s="2" t="s">
        <v>50</v>
      </c>
    </row>
    <row r="95" spans="4:14" ht="12.75">
      <c r="D95" s="2" t="s">
        <v>50</v>
      </c>
      <c r="E95" s="31" t="s">
        <v>50</v>
      </c>
      <c r="F95" s="2"/>
      <c r="G95" s="11"/>
      <c r="H95" s="2"/>
      <c r="I95" s="14"/>
      <c r="J95" s="17" t="s">
        <v>52</v>
      </c>
      <c r="K95" s="11"/>
      <c r="L95" s="9"/>
      <c r="N95" t="s">
        <v>50</v>
      </c>
    </row>
    <row r="96" spans="4:14" ht="12.75">
      <c r="D96" s="2"/>
      <c r="E96" s="31" t="s">
        <v>50</v>
      </c>
      <c r="F96" s="2"/>
      <c r="G96" s="11"/>
      <c r="H96" s="2"/>
      <c r="I96" s="4" t="s">
        <v>92</v>
      </c>
      <c r="J96" s="12"/>
      <c r="K96" s="11"/>
      <c r="L96" s="9"/>
      <c r="N96" t="s">
        <v>50</v>
      </c>
    </row>
    <row r="97" spans="8:14" ht="12.75">
      <c r="H97" s="2"/>
      <c r="I97" s="4" t="s">
        <v>91</v>
      </c>
      <c r="J97" s="29"/>
      <c r="K97" s="11"/>
      <c r="L97" s="9"/>
      <c r="N97" t="s">
        <v>50</v>
      </c>
    </row>
    <row r="98" spans="2:14" ht="12.75">
      <c r="B98" t="s">
        <v>23</v>
      </c>
      <c r="I98" s="4"/>
      <c r="J98" s="11"/>
      <c r="K98" s="11"/>
      <c r="L98" s="9"/>
      <c r="N98" t="s">
        <v>50</v>
      </c>
    </row>
    <row r="99" spans="2:14" ht="12.75">
      <c r="B99" t="s">
        <v>22</v>
      </c>
      <c r="I99" s="33"/>
      <c r="J99" s="34"/>
      <c r="K99" s="34"/>
      <c r="L99" s="35"/>
      <c r="N99" t="s">
        <v>50</v>
      </c>
    </row>
    <row r="101" spans="4:18" ht="12.75">
      <c r="D101" t="s">
        <v>50</v>
      </c>
      <c r="E101" s="15" t="s">
        <v>50</v>
      </c>
      <c r="M101" s="2" t="s">
        <v>50</v>
      </c>
      <c r="N101" s="68" t="s">
        <v>50</v>
      </c>
      <c r="O101" s="2" t="s">
        <v>50</v>
      </c>
      <c r="P101" s="68" t="s">
        <v>50</v>
      </c>
      <c r="Q101" s="2" t="s">
        <v>50</v>
      </c>
      <c r="R101" s="2"/>
    </row>
    <row r="102" spans="4:13" ht="12.75">
      <c r="D102" t="s">
        <v>50</v>
      </c>
      <c r="E102" s="30" t="s">
        <v>50</v>
      </c>
      <c r="J102" s="1"/>
      <c r="M102" t="s">
        <v>50</v>
      </c>
    </row>
    <row r="103" spans="4:13" ht="12.75">
      <c r="D103" t="s">
        <v>50</v>
      </c>
      <c r="E103" s="16" t="s">
        <v>50</v>
      </c>
      <c r="M103" t="s">
        <v>50</v>
      </c>
    </row>
    <row r="104" spans="4:13" ht="12.75">
      <c r="D104" t="s">
        <v>50</v>
      </c>
      <c r="M104" t="s">
        <v>50</v>
      </c>
    </row>
    <row r="105" spans="4:13" ht="12.75">
      <c r="D105" t="s">
        <v>50</v>
      </c>
      <c r="M105" t="s">
        <v>50</v>
      </c>
    </row>
    <row r="106" ht="12.75">
      <c r="M106" t="s">
        <v>50</v>
      </c>
    </row>
    <row r="107" spans="4:13" ht="12.75">
      <c r="D107" t="s">
        <v>50</v>
      </c>
      <c r="M107" t="s">
        <v>50</v>
      </c>
    </row>
    <row r="108" ht="12.75">
      <c r="M108" t="s">
        <v>50</v>
      </c>
    </row>
    <row r="109" spans="4:13" ht="12.75">
      <c r="D109" t="s">
        <v>50</v>
      </c>
      <c r="M109" t="s">
        <v>50</v>
      </c>
    </row>
    <row r="110" ht="12.75">
      <c r="M110" t="s">
        <v>50</v>
      </c>
    </row>
  </sheetData>
  <mergeCells count="6">
    <mergeCell ref="C3:J3"/>
    <mergeCell ref="I94:L94"/>
    <mergeCell ref="Y3:AB3"/>
    <mergeCell ref="AD3:AG3"/>
    <mergeCell ref="T3:W3"/>
    <mergeCell ref="L3:R3"/>
  </mergeCells>
  <printOptions gridLines="1"/>
  <pageMargins left="0" right="0" top="0" bottom="0" header="0.22" footer="0.24"/>
  <pageSetup horizontalDpi="600" verticalDpi="600" orientation="landscape" scale="36" r:id="rId3"/>
  <headerFooter alignWithMargins="0">
    <oddFooter>&amp;L&amp;F&amp;R&amp;D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c-ad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madonia</dc:creator>
  <cp:keywords/>
  <dc:description/>
  <cp:lastModifiedBy>Lissauer David</cp:lastModifiedBy>
  <cp:lastPrinted>2007-04-18T16:39:08Z</cp:lastPrinted>
  <dcterms:created xsi:type="dcterms:W3CDTF">2005-10-19T13:13:28Z</dcterms:created>
  <dcterms:modified xsi:type="dcterms:W3CDTF">2007-04-18T16:53:43Z</dcterms:modified>
  <cp:category/>
  <cp:version/>
  <cp:contentType/>
  <cp:contentStatus/>
</cp:coreProperties>
</file>