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31" windowWidth="5970" windowHeight="6240" activeTab="2"/>
  </bookViews>
  <sheets>
    <sheet name="BOG ES -ERA" sheetId="1" r:id="rId1"/>
    <sheet name="Project Team Prioities" sheetId="2" r:id="rId2"/>
    <sheet name="Modifications to the Priorities" sheetId="3" r:id="rId3"/>
  </sheets>
  <definedNames>
    <definedName name="_xlnm.Print_Area" localSheetId="2">'Modifications to the Priorities'!$A$1:$I$213</definedName>
    <definedName name="_xlnm.Print_Area" localSheetId="1">'Project Team Prioities'!$A$1:$E$45</definedName>
    <definedName name="_xlnm.Print_Titles" localSheetId="2">'Modifications to the Priorities'!$1:$2</definedName>
  </definedNames>
  <calcPr fullCalcOnLoad="1"/>
</workbook>
</file>

<file path=xl/sharedStrings.xml><?xml version="1.0" encoding="utf-8"?>
<sst xmlns="http://schemas.openxmlformats.org/spreadsheetml/2006/main" count="440" uniqueCount="290">
  <si>
    <t>Priority # 1 - Query &amp; Reports</t>
  </si>
  <si>
    <t>Priority # 3 - Data Quality</t>
  </si>
  <si>
    <t>Priority # 4 - Commons Integration</t>
  </si>
  <si>
    <t>Priority # 7 - Real Time Crosscut Functionality</t>
  </si>
  <si>
    <t>Priority # 8 - Analysis Planning to Complete the Commons</t>
  </si>
  <si>
    <t>Priority # 9 - Capitalize on Current or Innovative Technologies</t>
  </si>
  <si>
    <t>Priority # 10 - Federal Commons</t>
  </si>
  <si>
    <t>Priority # 11 - One Stop Shopping</t>
  </si>
  <si>
    <t>Priority # 12 - Original Budgeted Requirement of Current Modules - (OBR)</t>
  </si>
  <si>
    <t>Priority # 13 - Federal Agency Data Exchange - (FADEX)</t>
  </si>
  <si>
    <t>Priority # 6 - A.  Electronic Council Book</t>
  </si>
  <si>
    <t xml:space="preserve">Special Requirements </t>
  </si>
  <si>
    <t>Data Integrity - (Cross Walk with Priority #3)</t>
  </si>
  <si>
    <t>Correction of bugs in existing reports</t>
  </si>
  <si>
    <t>ORA Indexing Coding Project - CRISP</t>
  </si>
  <si>
    <t xml:space="preserve"> </t>
  </si>
  <si>
    <t>ORA Indexing Coding Project - Organization Classification</t>
  </si>
  <si>
    <t>Modifications/Additions to Existing Reports</t>
  </si>
  <si>
    <t>Full Featured Ad HOC Reporting Tool</t>
  </si>
  <si>
    <t>Downloadable ASCII Delimited file for all Reports and Queries</t>
  </si>
  <si>
    <t>IRDB</t>
  </si>
  <si>
    <t>New Pre-Programmed Reports</t>
  </si>
  <si>
    <t>Print at CIT or Other Central Printer (Network Printer)</t>
  </si>
  <si>
    <t>Design/Re-Design of Report Request Screen</t>
  </si>
  <si>
    <t>Increase User Support for Commons/IMPAC II Help Desk</t>
  </si>
  <si>
    <t>Training &amp; Documentation</t>
  </si>
  <si>
    <t>Data Integrity</t>
  </si>
  <si>
    <t>Long Term Solution</t>
  </si>
  <si>
    <t>Reporting System</t>
  </si>
  <si>
    <t>Archive Reporting</t>
  </si>
  <si>
    <t>Commons Integration</t>
  </si>
  <si>
    <t>X-Train Extension</t>
  </si>
  <si>
    <t>X-Train Refinements</t>
  </si>
  <si>
    <t>X-Train Appointments and Termination Info</t>
  </si>
  <si>
    <t>Status System for Notification</t>
  </si>
  <si>
    <t>CRISP Data Transfer to External Users</t>
  </si>
  <si>
    <t>Printing of Labels for Index Folders</t>
  </si>
  <si>
    <t>Thesaurus Search and Display Functionality</t>
  </si>
  <si>
    <t>Improved screen Layout</t>
  </si>
  <si>
    <t>Improved Navigation Using the Latest…</t>
  </si>
  <si>
    <t>Improved Data Manipulation…</t>
  </si>
  <si>
    <t>Increased Performance</t>
  </si>
  <si>
    <t>Web Enable Interface</t>
  </si>
  <si>
    <t>Improved Integration with the Peer Review Module</t>
  </si>
  <si>
    <t>How to Deal with Meetings and Withdrawn Applications</t>
  </si>
  <si>
    <t>Re-Design the Meeting Location Functionality/Screen</t>
  </si>
  <si>
    <t>Capability to Download Reports…</t>
  </si>
  <si>
    <t>Standing Member Female/Minority Report</t>
  </si>
  <si>
    <t>Schedule of Vacancies…</t>
  </si>
  <si>
    <t>Temporary Member Female/Minority Report</t>
  </si>
  <si>
    <t>IPF Codes Report</t>
  </si>
  <si>
    <t>Committee Lists</t>
  </si>
  <si>
    <t>Annual Ethics Tracking Report</t>
  </si>
  <si>
    <t>Creation of Required Personnel Forms…</t>
  </si>
  <si>
    <t>Enhanced Tracking Features</t>
  </si>
  <si>
    <t>Federal Register Notices</t>
  </si>
  <si>
    <t>System E-Mail Capability for Meeting and Nomination Functions</t>
  </si>
  <si>
    <t>Breakout Voucher, ADB, OFM and Check Register</t>
  </si>
  <si>
    <t>5A.1</t>
  </si>
  <si>
    <t>5A.2</t>
  </si>
  <si>
    <t>5A.3</t>
  </si>
  <si>
    <t>5A.4</t>
  </si>
  <si>
    <t>5A.5</t>
  </si>
  <si>
    <t>5A.6</t>
  </si>
  <si>
    <t>5A.7</t>
  </si>
  <si>
    <t>5A.8</t>
  </si>
  <si>
    <t>5A.9</t>
  </si>
  <si>
    <t>5A.11</t>
  </si>
  <si>
    <t>5A.12</t>
  </si>
  <si>
    <t>5A.13</t>
  </si>
  <si>
    <t>5A.14</t>
  </si>
  <si>
    <t>5A.15</t>
  </si>
  <si>
    <t>5A.16</t>
  </si>
  <si>
    <t>5A.17</t>
  </si>
  <si>
    <t>5A.18</t>
  </si>
  <si>
    <t>5A.19</t>
  </si>
  <si>
    <t>5A.21</t>
  </si>
  <si>
    <t>5B.1</t>
  </si>
  <si>
    <t>5A.20</t>
  </si>
  <si>
    <t>Migration of IMPAC I Core Functions to IMPAC II</t>
  </si>
  <si>
    <t>5B.2</t>
  </si>
  <si>
    <t>Re-Design Payback Data Interfaces and Sata Structures within the TA System</t>
  </si>
  <si>
    <t>5B.3</t>
  </si>
  <si>
    <t>Revise Race-Ethnicity Coding Program</t>
  </si>
  <si>
    <t>5B.4</t>
  </si>
  <si>
    <t>6A.1</t>
  </si>
  <si>
    <t>Electronic Council Book</t>
  </si>
  <si>
    <t>Complete Requirements with Existing Functionality Summary</t>
  </si>
  <si>
    <t>6B1 - CR1</t>
  </si>
  <si>
    <t>6B1 - CR0</t>
  </si>
  <si>
    <t>Rosters:  Linking Prospects to Profile</t>
  </si>
  <si>
    <t>6B1 - CR2</t>
  </si>
  <si>
    <t>Modification of Quick Assign</t>
  </si>
  <si>
    <t>6B1 - CR3</t>
  </si>
  <si>
    <t>Conflict Checks for Subprojects</t>
  </si>
  <si>
    <t>6B1 - CR4</t>
  </si>
  <si>
    <t>Quick Assignment Modification</t>
  </si>
  <si>
    <t>6B1 - CR5</t>
  </si>
  <si>
    <t>6B1 - CR6</t>
  </si>
  <si>
    <t>Change Gen Roster Button</t>
  </si>
  <si>
    <t>Modify Conflict Report</t>
  </si>
  <si>
    <t>6B1 - CR8</t>
  </si>
  <si>
    <t>Numbered Vote Sheets</t>
  </si>
  <si>
    <t>6B1 - CR9</t>
  </si>
  <si>
    <t>Flags for Special Council Actions</t>
  </si>
  <si>
    <t>Select Meeting Screen Modification</t>
  </si>
  <si>
    <t>6B2 - NF0</t>
  </si>
  <si>
    <t>New Functionality Summary</t>
  </si>
  <si>
    <t>6B2 - NF1</t>
  </si>
  <si>
    <t>High Priority for Electronic Receipt of Applications</t>
  </si>
  <si>
    <t>6B2 - NF2</t>
  </si>
  <si>
    <t>6B2 - NF3</t>
  </si>
  <si>
    <t>Self-Assembling Summary Statements…</t>
  </si>
  <si>
    <t>6B2 - NF4</t>
  </si>
  <si>
    <t>Electronic 901 Changes</t>
  </si>
  <si>
    <t>6B2 - NF5</t>
  </si>
  <si>
    <t>Streamlining Module</t>
  </si>
  <si>
    <t>6B2 - NF6</t>
  </si>
  <si>
    <t>Format for Telephone Data</t>
  </si>
  <si>
    <t>6B3 - OG0</t>
  </si>
  <si>
    <t>Output Generation Summary</t>
  </si>
  <si>
    <t>6B3 - OG1</t>
  </si>
  <si>
    <t>Formatting of Reviewer Expertise Listing</t>
  </si>
  <si>
    <t>6B3 - OG2</t>
  </si>
  <si>
    <t>Modify Reports to Handle Subprojects</t>
  </si>
  <si>
    <t>6B3 - OG3</t>
  </si>
  <si>
    <t>Construction of Comma-Delineated Output…</t>
  </si>
  <si>
    <t>6B4 - SC0</t>
  </si>
  <si>
    <t>Screen Changes Summary</t>
  </si>
  <si>
    <t>6B4 - SC1</t>
  </si>
  <si>
    <t>Additional Scientific Terms…</t>
  </si>
  <si>
    <t>6B4 - SC2</t>
  </si>
  <si>
    <t>Addition to Sort Capabilities on Assign…</t>
  </si>
  <si>
    <t>6B4 - SC3</t>
  </si>
  <si>
    <t>Addition of Checkbox on List of Applications…</t>
  </si>
  <si>
    <t>6B4 - SC4</t>
  </si>
  <si>
    <t>Sort Flexibility with Scientific Terms…</t>
  </si>
  <si>
    <t>6B4 - SC5</t>
  </si>
  <si>
    <t>User Preference Facility</t>
  </si>
  <si>
    <t>6B4 - SC6</t>
  </si>
  <si>
    <t>Secondary Sorts of Applications</t>
  </si>
  <si>
    <t>6B4 - SC7</t>
  </si>
  <si>
    <t>Special Review Roles for Training Grants</t>
  </si>
  <si>
    <t>6B5 - UO0</t>
  </si>
  <si>
    <t>User Outreach Summary</t>
  </si>
  <si>
    <t>6B5 - UO1</t>
  </si>
  <si>
    <t>Training</t>
  </si>
  <si>
    <t>6B5 - UO2</t>
  </si>
  <si>
    <t>Executive Education</t>
  </si>
  <si>
    <t>6B5 - UO3</t>
  </si>
  <si>
    <t>Online Status/Buglist</t>
  </si>
  <si>
    <t>Single Point of Entry</t>
  </si>
  <si>
    <t>Re-Design of SITS Module</t>
  </si>
  <si>
    <t>Electronic Grant Processing</t>
  </si>
  <si>
    <t>Analysis Planning to Complete the Commons</t>
  </si>
  <si>
    <t>Pilot Studies for Electronic Grants</t>
  </si>
  <si>
    <t>Electronic Signature</t>
  </si>
  <si>
    <t>IPDF/XML</t>
  </si>
  <si>
    <t>Federal Commons</t>
  </si>
  <si>
    <t>Portals</t>
  </si>
  <si>
    <t>GM Close Out Module</t>
  </si>
  <si>
    <t>Quickview Changes</t>
  </si>
  <si>
    <t>Co-Funding</t>
  </si>
  <si>
    <t>Federal Agency Data Exchange</t>
  </si>
  <si>
    <t>Priority # 6 - B. New Review</t>
  </si>
  <si>
    <t>Project Needs</t>
  </si>
  <si>
    <t>* Intentionally Omitted</t>
  </si>
  <si>
    <t>Priority # 1</t>
  </si>
  <si>
    <t>Priority # 2</t>
  </si>
  <si>
    <t>Priority # 3</t>
  </si>
  <si>
    <t>Priority # 4</t>
  </si>
  <si>
    <t>Priority # 5</t>
  </si>
  <si>
    <t>Priority # 6</t>
  </si>
  <si>
    <t>Priority # 7</t>
  </si>
  <si>
    <t>Priority # 8</t>
  </si>
  <si>
    <t>Priority # 9</t>
  </si>
  <si>
    <t>Priority # 10</t>
  </si>
  <si>
    <t>Priority # 11</t>
  </si>
  <si>
    <t>Priority # 12</t>
  </si>
  <si>
    <t>Priority # 13</t>
  </si>
  <si>
    <t>Query &amp; Reports</t>
  </si>
  <si>
    <t>Priority # 6 - B. New Review (con't)</t>
  </si>
  <si>
    <t>Receipt &amp; Referral</t>
  </si>
  <si>
    <t>5B.5</t>
  </si>
  <si>
    <t>OER Technical Module</t>
  </si>
  <si>
    <t>Core - Contract Costs</t>
  </si>
  <si>
    <t>CIT</t>
  </si>
  <si>
    <t>OER</t>
  </si>
  <si>
    <t>TOTAL</t>
  </si>
  <si>
    <t>fy2002</t>
  </si>
  <si>
    <t>Hardware</t>
  </si>
  <si>
    <t>Software review</t>
  </si>
  <si>
    <t>Special Requirements funded by Requestor</t>
  </si>
  <si>
    <t>ORA Indexing Coding Project - Classification and Definition (CIT)</t>
  </si>
  <si>
    <t>Query/View/Reporting System (QVR System- CIT)</t>
  </si>
  <si>
    <t>5A.10</t>
  </si>
  <si>
    <t>IMPAC II</t>
  </si>
  <si>
    <t>IMPAC I</t>
  </si>
  <si>
    <t>Commons</t>
  </si>
  <si>
    <t>ORWMH</t>
  </si>
  <si>
    <t>Total</t>
  </si>
  <si>
    <t>User Support, Outreach, Organizational Change</t>
  </si>
  <si>
    <t>Integration of eRA with the Federal Commons</t>
  </si>
  <si>
    <t>Project Team</t>
  </si>
  <si>
    <t>Steering Committee</t>
  </si>
  <si>
    <t>Integration of NIH Commons and IMPAC II</t>
  </si>
  <si>
    <t>DELAYED</t>
  </si>
  <si>
    <t>Digital Signatures and Electronic Submission of Slates</t>
  </si>
  <si>
    <t>Replace Outdated Discipline Specialty Field…</t>
  </si>
  <si>
    <t>6B1 - CR7</t>
  </si>
  <si>
    <t>E-SNAP/GM Accommodation</t>
  </si>
  <si>
    <t>Outreach:  Website, Newsletter, BPR</t>
  </si>
  <si>
    <t>Core existing maintenance  contract costs</t>
  </si>
  <si>
    <t>Structure Addresses and Data Integrity</t>
  </si>
  <si>
    <t xml:space="preserve">Required Development  </t>
  </si>
  <si>
    <t xml:space="preserve">New/Ongoing Development </t>
  </si>
  <si>
    <t>CSR Consultant File</t>
  </si>
  <si>
    <t>Total Requirements Approved by the Steering Committee</t>
  </si>
  <si>
    <t>Total Requirements Delayed by the Steering Committee</t>
  </si>
  <si>
    <t>Subtotals According to Bog Definitions</t>
  </si>
  <si>
    <t>Ongoing Costs</t>
  </si>
  <si>
    <t>Phase 1 Planning</t>
  </si>
  <si>
    <t>Subtotal of Ongoing Costs</t>
  </si>
  <si>
    <t>Subtotal of Lifecyle Redesign-New Version and New Requirements</t>
  </si>
  <si>
    <t>Subtotal</t>
  </si>
  <si>
    <t xml:space="preserve">Priority # 5 - A.  Life Cycle Re-Design of CM    </t>
  </si>
  <si>
    <t xml:space="preserve">Priority # 5 - B.  Migration of IMPAC I to ERA  </t>
  </si>
  <si>
    <t>OER-FTE Cost</t>
  </si>
  <si>
    <t>FY00</t>
  </si>
  <si>
    <t>FY01</t>
  </si>
  <si>
    <t>FY02</t>
  </si>
  <si>
    <t>FY03</t>
  </si>
  <si>
    <t>FY04</t>
  </si>
  <si>
    <t>FY05</t>
  </si>
  <si>
    <t>Ongoing Costs*</t>
  </si>
  <si>
    <t xml:space="preserve">  Operations/maintenance</t>
  </si>
  <si>
    <t xml:space="preserve">  Required development</t>
  </si>
  <si>
    <t>Subtotal Ongoing Costs</t>
  </si>
  <si>
    <t>Phase I Planning/Business Plan Development</t>
  </si>
  <si>
    <t>New Development</t>
  </si>
  <si>
    <t>Business Case Requirements</t>
  </si>
  <si>
    <t>BOG #s</t>
  </si>
  <si>
    <t>DEFINITIONS:</t>
  </si>
  <si>
    <t>Operations and Maintenance (O&amp;M):  Costs associated with systems operations,</t>
  </si>
  <si>
    <t>software and hardware maintenance, including contracts and personnel</t>
  </si>
  <si>
    <t>associated with those activities.</t>
  </si>
  <si>
    <t>Required Development:  Costs for mandatory software modifications dictated</t>
  </si>
  <si>
    <t>by regulatory, legislative or NIH requirements for which there is no</t>
  </si>
  <si>
    <t>flexibility in schedule.</t>
  </si>
  <si>
    <t>Phase I Planning/Business Case Development: Costs required to conduct the</t>
  </si>
  <si>
    <t>pre-implementation requirements analysis, develop RFP, and create the</t>
  </si>
  <si>
    <t>business plan.</t>
  </si>
  <si>
    <t>New/Ongoing development: Costs for projects scheduled for development</t>
  </si>
  <si>
    <t>according to the project timeline that do not fall into the above</t>
  </si>
  <si>
    <t>categories.</t>
  </si>
  <si>
    <t>Operations and Maintenance (O&amp;M) *</t>
  </si>
  <si>
    <t>*</t>
  </si>
  <si>
    <t>Integration of I-Edison to eRA</t>
  </si>
  <si>
    <t>Data Quality</t>
  </si>
  <si>
    <t>Real Time Crosscut Functionality (Single Point of Entry)</t>
  </si>
  <si>
    <t>Analysis Planning to Prepare for Electronic…</t>
  </si>
  <si>
    <t>Capitalize on Current or Innovative Technologies</t>
  </si>
  <si>
    <t>One Stop Shopping (Portals)</t>
  </si>
  <si>
    <t xml:space="preserve">Original Budgeted Requirement  </t>
  </si>
  <si>
    <t>Federal Agency Data Exchange - (FADEX)</t>
  </si>
  <si>
    <t xml:space="preserve">A.  Life Cycle Re-Design of the Committee Management Module   </t>
  </si>
  <si>
    <t>B.  Migration of IMPAC I core functions to eRA</t>
  </si>
  <si>
    <t>A.  Electronic Council Book</t>
  </si>
  <si>
    <t>B. New Review Module</t>
  </si>
  <si>
    <t>Priority #2 - User Support, Outreach, Organizational Change</t>
  </si>
  <si>
    <t>5 Temp IT/Managers for OER - Recommended by the Steering Committee</t>
  </si>
  <si>
    <t>Additional Recomnedations from the Steering Committee</t>
  </si>
  <si>
    <t>Project Management Contract (ala KPMG for NBS) - Recommended by the Steering Committee</t>
  </si>
  <si>
    <t>Steering Committee Recommendation to the BOG</t>
  </si>
  <si>
    <t>Final Project Team Priorities Before Review by the Steering Committee</t>
  </si>
  <si>
    <t>FY06</t>
  </si>
  <si>
    <t>FY07</t>
  </si>
  <si>
    <t>FY08</t>
  </si>
  <si>
    <t>FY09</t>
  </si>
  <si>
    <t>Iedison</t>
  </si>
  <si>
    <t>Impac II</t>
  </si>
  <si>
    <t>eRA</t>
  </si>
  <si>
    <t>Fed Commons</t>
  </si>
  <si>
    <t>IEdison</t>
  </si>
  <si>
    <t>Possible funds to FDC Technologies</t>
  </si>
  <si>
    <t>BOG 10% Allocation for FY 2002</t>
  </si>
  <si>
    <t>Contengency Budget for</t>
  </si>
  <si>
    <t xml:space="preserve">    Equipment</t>
  </si>
  <si>
    <t xml:space="preserve">    Commons</t>
  </si>
  <si>
    <t xml:space="preserve">    Other Unique Needs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</si>
</sst>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  <numFmt numFmtId="166" formatCode="0.00_);\(0.00\)"/>
    <numFmt numFmtId="167" formatCode="&quot;$&quot;#,##0.00"/>
    <numFmt numFmtId="168" formatCode="&quot;$&quot;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$-409]#,##0.00"/>
  </numFmts>
  <fonts count="3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8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name val="Arial"/>
      <family val="2"/>
    </font>
    <font>
      <sz val="12"/>
      <color indexed="6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22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7" fillId="2" borderId="0" xfId="0" applyFont="1" applyFill="1" applyAlignment="1">
      <alignment horizontal="left"/>
    </xf>
    <xf numFmtId="167" fontId="8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0" fontId="2" fillId="0" borderId="0" xfId="0" applyFont="1" applyAlignment="1">
      <alignment horizontal="left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" fontId="8" fillId="2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167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67" fontId="16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67" fontId="16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/>
    </xf>
    <xf numFmtId="167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7" fontId="21" fillId="0" borderId="0" xfId="0" applyNumberFormat="1" applyFont="1" applyAlignment="1">
      <alignment/>
    </xf>
    <xf numFmtId="167" fontId="16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67" fontId="21" fillId="0" borderId="0" xfId="0" applyNumberFormat="1" applyFont="1" applyAlignment="1">
      <alignment/>
    </xf>
    <xf numFmtId="167" fontId="18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 wrapText="1"/>
    </xf>
    <xf numFmtId="0" fontId="22" fillId="0" borderId="0" xfId="0" applyFont="1" applyAlignment="1">
      <alignment/>
    </xf>
    <xf numFmtId="167" fontId="23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167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left" textRotation="60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2" fillId="0" borderId="0" xfId="17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167" fontId="27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67" fontId="29" fillId="0" borderId="0" xfId="0" applyNumberFormat="1" applyFont="1" applyAlignment="1">
      <alignment horizontal="right"/>
    </xf>
    <xf numFmtId="167" fontId="30" fillId="0" borderId="0" xfId="0" applyNumberFormat="1" applyFont="1" applyAlignment="1">
      <alignment/>
    </xf>
    <xf numFmtId="44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4" fontId="21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172" fontId="28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2">
      <selection activeCell="D3" sqref="D3"/>
    </sheetView>
  </sheetViews>
  <sheetFormatPr defaultColWidth="9.140625" defaultRowHeight="12.75"/>
  <cols>
    <col min="1" max="1" width="31.00390625" style="0" customWidth="1"/>
    <col min="2" max="5" width="14.7109375" style="0" customWidth="1"/>
    <col min="6" max="6" width="15.421875" style="0" customWidth="1"/>
    <col min="7" max="7" width="14.7109375" style="0" customWidth="1"/>
    <col min="8" max="11" width="15.00390625" style="0" bestFit="1" customWidth="1"/>
  </cols>
  <sheetData>
    <row r="1" spans="2:7" ht="12.75">
      <c r="B1" s="31"/>
      <c r="C1" s="31"/>
      <c r="D1" s="31"/>
      <c r="E1" s="31"/>
      <c r="F1" s="31"/>
      <c r="G1" s="31"/>
    </row>
    <row r="2" spans="2:11" ht="12.75">
      <c r="B2" s="82" t="s">
        <v>228</v>
      </c>
      <c r="C2" s="82" t="s">
        <v>229</v>
      </c>
      <c r="D2" s="82" t="s">
        <v>230</v>
      </c>
      <c r="E2" s="82" t="s">
        <v>231</v>
      </c>
      <c r="F2" s="82" t="s">
        <v>232</v>
      </c>
      <c r="G2" s="82" t="s">
        <v>233</v>
      </c>
      <c r="H2" s="82" t="s">
        <v>275</v>
      </c>
      <c r="I2" s="82" t="s">
        <v>276</v>
      </c>
      <c r="J2" s="82" t="s">
        <v>277</v>
      </c>
      <c r="K2" s="82" t="s">
        <v>278</v>
      </c>
    </row>
    <row r="3" spans="2:7" ht="12.75">
      <c r="B3" s="31"/>
      <c r="C3" s="31"/>
      <c r="D3" s="31"/>
      <c r="E3" s="31"/>
      <c r="F3" s="31"/>
      <c r="G3" s="31"/>
    </row>
    <row r="4" spans="1:7" ht="12.75">
      <c r="A4" s="78" t="s">
        <v>234</v>
      </c>
      <c r="B4" s="79"/>
      <c r="C4" s="79"/>
      <c r="D4" s="79"/>
      <c r="E4" s="79"/>
      <c r="F4" s="79"/>
      <c r="G4" s="79"/>
    </row>
    <row r="5" spans="1:11" ht="12.75">
      <c r="A5" s="31" t="s">
        <v>235</v>
      </c>
      <c r="B5" s="80">
        <v>13120000</v>
      </c>
      <c r="C5" s="36">
        <f>'Modifications to the Priorities'!D183</f>
        <v>17870820</v>
      </c>
      <c r="D5" s="36">
        <v>17870820</v>
      </c>
      <c r="E5" s="36">
        <f aca="true" t="shared" si="0" ref="E5:K5">D5+500000</f>
        <v>18370820</v>
      </c>
      <c r="F5" s="36">
        <f t="shared" si="0"/>
        <v>18870820</v>
      </c>
      <c r="G5" s="36">
        <f t="shared" si="0"/>
        <v>19370820</v>
      </c>
      <c r="H5" s="36">
        <f t="shared" si="0"/>
        <v>19870820</v>
      </c>
      <c r="I5" s="36">
        <f t="shared" si="0"/>
        <v>20370820</v>
      </c>
      <c r="J5" s="36">
        <f t="shared" si="0"/>
        <v>20870820</v>
      </c>
      <c r="K5" s="36">
        <f t="shared" si="0"/>
        <v>21370820</v>
      </c>
    </row>
    <row r="6" spans="1:11" ht="12.75">
      <c r="A6" s="31" t="s">
        <v>236</v>
      </c>
      <c r="B6" s="80">
        <v>1000000</v>
      </c>
      <c r="C6" s="80">
        <f>'Modifications to the Priorities'!D184</f>
        <v>13073832</v>
      </c>
      <c r="D6" s="80">
        <v>13129180</v>
      </c>
      <c r="E6" s="79">
        <v>12629180</v>
      </c>
      <c r="F6" s="79">
        <v>12629180</v>
      </c>
      <c r="G6" s="79">
        <v>12679180</v>
      </c>
      <c r="H6" s="105">
        <v>12497180</v>
      </c>
      <c r="I6" s="105">
        <v>12371540</v>
      </c>
      <c r="J6" s="105">
        <v>12252387.2</v>
      </c>
      <c r="K6" s="105">
        <v>12139851.344</v>
      </c>
    </row>
    <row r="7" spans="1:11" s="78" customFormat="1" ht="12.75">
      <c r="A7" s="78" t="s">
        <v>237</v>
      </c>
      <c r="B7" s="107">
        <f aca="true" t="shared" si="1" ref="B7:G7">SUM(B4:B6)</f>
        <v>14120000</v>
      </c>
      <c r="C7" s="107">
        <f t="shared" si="1"/>
        <v>30944652</v>
      </c>
      <c r="D7" s="107">
        <f>SUM(D5:D6)</f>
        <v>31000000</v>
      </c>
      <c r="E7" s="107">
        <f>SUM(E5:E6)</f>
        <v>31000000</v>
      </c>
      <c r="F7" s="107">
        <f t="shared" si="1"/>
        <v>31500000</v>
      </c>
      <c r="G7" s="107">
        <f t="shared" si="1"/>
        <v>32050000</v>
      </c>
      <c r="H7" s="107">
        <f>SUM(H5:H6)</f>
        <v>32368000</v>
      </c>
      <c r="I7" s="108">
        <f>SUM(I5:I6)</f>
        <v>32742360</v>
      </c>
      <c r="J7" s="109">
        <f>SUM(J5:J6)</f>
        <v>33123207.2</v>
      </c>
      <c r="K7" s="109">
        <f>SUM(K5:K6)</f>
        <v>33510671.344</v>
      </c>
    </row>
    <row r="8" spans="1:7" ht="12.75">
      <c r="A8" s="31"/>
      <c r="B8" s="79"/>
      <c r="C8" s="79"/>
      <c r="D8" s="79"/>
      <c r="E8" s="79"/>
      <c r="F8" s="79"/>
      <c r="G8" s="79"/>
    </row>
    <row r="9" spans="1:7" ht="25.5">
      <c r="A9" s="81" t="s">
        <v>238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</row>
    <row r="10" spans="1:7" ht="12.75">
      <c r="A10" s="31"/>
      <c r="B10" s="79"/>
      <c r="C10" s="79"/>
      <c r="D10" s="79"/>
      <c r="E10" s="79"/>
      <c r="F10" s="79"/>
      <c r="G10" s="79"/>
    </row>
    <row r="11" spans="1:7" ht="12.75">
      <c r="A11" s="78" t="s">
        <v>239</v>
      </c>
      <c r="B11" s="80">
        <v>0</v>
      </c>
      <c r="C11" s="80">
        <v>3146842</v>
      </c>
      <c r="D11" s="79">
        <v>4000000</v>
      </c>
      <c r="E11" s="79">
        <v>3000000</v>
      </c>
      <c r="F11" s="79">
        <v>2000000</v>
      </c>
      <c r="G11" s="79">
        <v>2000000</v>
      </c>
    </row>
    <row r="12" spans="1:7" ht="12.75">
      <c r="A12" s="31"/>
      <c r="B12" s="79"/>
      <c r="C12" s="79"/>
      <c r="D12" s="79"/>
      <c r="E12" s="79"/>
      <c r="F12" s="79"/>
      <c r="G12" s="79"/>
    </row>
    <row r="13" spans="1:7" ht="15">
      <c r="A13" s="77" t="s">
        <v>200</v>
      </c>
      <c r="B13" s="79"/>
      <c r="C13" s="79"/>
      <c r="D13" s="79"/>
      <c r="E13" s="79"/>
      <c r="F13" s="79"/>
      <c r="G13" s="79"/>
    </row>
    <row r="14" spans="1:7" ht="12.75">
      <c r="A14" s="78" t="s">
        <v>240</v>
      </c>
      <c r="B14" s="79">
        <f>SUM(B7:B11)</f>
        <v>14120000</v>
      </c>
      <c r="C14" s="80">
        <f>SUM(C5+C6+C11)</f>
        <v>34091494</v>
      </c>
      <c r="D14" s="80">
        <f>SUM(D5+D6+D11)</f>
        <v>35000000</v>
      </c>
      <c r="E14" s="80">
        <f>SUM(E5+E6+E11)</f>
        <v>34000000</v>
      </c>
      <c r="F14" s="80">
        <f>SUM(F5+F6+F11)</f>
        <v>33500000</v>
      </c>
      <c r="G14" s="80">
        <f>SUM(G5+G6+G11)</f>
        <v>34050000</v>
      </c>
    </row>
    <row r="16" spans="1:4" ht="12.75">
      <c r="A16" t="s">
        <v>285</v>
      </c>
      <c r="D16" s="29">
        <v>37409149</v>
      </c>
    </row>
    <row r="17" spans="1:4" ht="12.75">
      <c r="A17" t="s">
        <v>286</v>
      </c>
      <c r="D17" s="113">
        <f>SUM(D16-D14)</f>
        <v>2409149</v>
      </c>
    </row>
    <row r="18" spans="1:11" ht="12.75">
      <c r="A18" t="s">
        <v>287</v>
      </c>
      <c r="E18" s="110"/>
      <c r="F18" s="110"/>
      <c r="G18" s="110"/>
      <c r="H18" s="110"/>
      <c r="I18" s="110"/>
      <c r="J18" s="110"/>
      <c r="K18" s="110"/>
    </row>
    <row r="19" spans="1:11" ht="12.75">
      <c r="A19" t="s">
        <v>288</v>
      </c>
      <c r="E19" s="110"/>
      <c r="F19" s="110"/>
      <c r="G19" s="110"/>
      <c r="H19" s="110"/>
      <c r="I19" s="110"/>
      <c r="J19" s="110"/>
      <c r="K19" s="110"/>
    </row>
    <row r="20" ht="12.75">
      <c r="A20" t="s">
        <v>289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view="pageBreakPreview" zoomScale="60" zoomScaleNormal="50" workbookViewId="0" topLeftCell="A1">
      <selection activeCell="C1" sqref="C1"/>
    </sheetView>
  </sheetViews>
  <sheetFormatPr defaultColWidth="9.140625" defaultRowHeight="12.75"/>
  <cols>
    <col min="1" max="1" width="26.7109375" style="3" customWidth="1"/>
    <col min="2" max="2" width="0.9921875" style="6" customWidth="1"/>
    <col min="3" max="3" width="21.28125" style="8" customWidth="1"/>
    <col min="4" max="4" width="1.57421875" style="6" hidden="1" customWidth="1"/>
    <col min="5" max="5" width="110.7109375" style="7" bestFit="1" customWidth="1"/>
    <col min="6" max="16384" width="9.140625" style="4" customWidth="1"/>
  </cols>
  <sheetData>
    <row r="1" ht="20.25">
      <c r="C1" s="12" t="s">
        <v>274</v>
      </c>
    </row>
    <row r="3" spans="1:5" s="2" customFormat="1" ht="20.25">
      <c r="A3" s="9">
        <f>'Modifications to the Priorities'!B3</f>
        <v>2083284</v>
      </c>
      <c r="B3" s="10"/>
      <c r="C3" s="11" t="s">
        <v>167</v>
      </c>
      <c r="D3" s="10"/>
      <c r="E3" s="12" t="s">
        <v>180</v>
      </c>
    </row>
    <row r="4" spans="1:5" s="2" customFormat="1" ht="20.25">
      <c r="A4" s="9"/>
      <c r="B4" s="10"/>
      <c r="C4" s="11"/>
      <c r="D4" s="10"/>
      <c r="E4" s="12"/>
    </row>
    <row r="5" spans="1:5" s="2" customFormat="1" ht="20.25">
      <c r="A5" s="9">
        <f>'Modifications to the Priorities'!B20</f>
        <v>2500000</v>
      </c>
      <c r="B5" s="13"/>
      <c r="C5" s="12" t="s">
        <v>168</v>
      </c>
      <c r="D5" s="13"/>
      <c r="E5" s="12" t="s">
        <v>201</v>
      </c>
    </row>
    <row r="6" spans="1:5" s="2" customFormat="1" ht="20.25">
      <c r="A6" s="9"/>
      <c r="B6" s="13"/>
      <c r="C6" s="12"/>
      <c r="D6" s="13"/>
      <c r="E6" s="12"/>
    </row>
    <row r="7" spans="1:5" s="1" customFormat="1" ht="20.25">
      <c r="A7" s="9">
        <f>'Modifications to the Priorities'!B26</f>
        <v>3750000</v>
      </c>
      <c r="B7" s="13"/>
      <c r="C7" s="12" t="s">
        <v>169</v>
      </c>
      <c r="D7" s="13"/>
      <c r="E7" s="14" t="s">
        <v>258</v>
      </c>
    </row>
    <row r="8" spans="1:5" s="1" customFormat="1" ht="20.25">
      <c r="A8" s="9"/>
      <c r="B8" s="13"/>
      <c r="C8" s="12"/>
      <c r="D8" s="13"/>
      <c r="E8" s="14"/>
    </row>
    <row r="9" spans="1:5" s="1" customFormat="1" ht="20.25">
      <c r="A9" s="9">
        <f>'Modifications to the Priorities'!B33</f>
        <v>1541860</v>
      </c>
      <c r="B9" s="13"/>
      <c r="C9" s="12" t="s">
        <v>170</v>
      </c>
      <c r="D9" s="13"/>
      <c r="E9" s="14" t="s">
        <v>205</v>
      </c>
    </row>
    <row r="10" spans="1:5" s="1" customFormat="1" ht="20.25">
      <c r="A10" s="9"/>
      <c r="B10" s="13"/>
      <c r="C10" s="12"/>
      <c r="D10" s="13"/>
      <c r="E10" s="14"/>
    </row>
    <row r="11" spans="1:5" s="1" customFormat="1" ht="20.25">
      <c r="A11" s="9">
        <f>'Modifications to the Priorities'!B45</f>
        <v>1202160</v>
      </c>
      <c r="B11" s="13"/>
      <c r="C11" s="12" t="s">
        <v>171</v>
      </c>
      <c r="D11" s="13"/>
      <c r="E11" s="14" t="s">
        <v>265</v>
      </c>
    </row>
    <row r="12" spans="1:5" s="1" customFormat="1" ht="20.25">
      <c r="A12" s="9">
        <f>'Modifications to the Priorities'!B69</f>
        <v>826960</v>
      </c>
      <c r="B12" s="13"/>
      <c r="C12" s="12" t="s">
        <v>171</v>
      </c>
      <c r="D12" s="13"/>
      <c r="E12" s="14" t="s">
        <v>266</v>
      </c>
    </row>
    <row r="13" spans="1:5" s="1" customFormat="1" ht="20.25">
      <c r="A13" s="9"/>
      <c r="B13" s="13"/>
      <c r="C13" s="12"/>
      <c r="D13" s="13"/>
      <c r="E13" s="14"/>
    </row>
    <row r="14" spans="1:5" s="1" customFormat="1" ht="20.25">
      <c r="A14" s="9">
        <f>'Modifications to the Priorities'!B76</f>
        <v>332400</v>
      </c>
      <c r="B14" s="13"/>
      <c r="C14" s="12" t="s">
        <v>172</v>
      </c>
      <c r="D14" s="13"/>
      <c r="E14" s="14" t="s">
        <v>267</v>
      </c>
    </row>
    <row r="15" spans="1:5" s="1" customFormat="1" ht="20.25">
      <c r="A15" s="9">
        <f>'Modifications to the Priorities'!B80</f>
        <v>393230</v>
      </c>
      <c r="B15" s="13"/>
      <c r="C15" s="12" t="s">
        <v>172</v>
      </c>
      <c r="D15" s="13"/>
      <c r="E15" s="14" t="s">
        <v>268</v>
      </c>
    </row>
    <row r="16" spans="1:5" s="1" customFormat="1" ht="20.25">
      <c r="A16" s="9"/>
      <c r="B16" s="13"/>
      <c r="C16" s="12"/>
      <c r="D16" s="13"/>
      <c r="E16" s="14"/>
    </row>
    <row r="17" spans="1:5" s="1" customFormat="1" ht="20.25">
      <c r="A17" s="9">
        <f>'Modifications to the Priorities'!B120</f>
        <v>639175</v>
      </c>
      <c r="B17" s="13"/>
      <c r="C17" s="12" t="s">
        <v>173</v>
      </c>
      <c r="D17" s="13"/>
      <c r="E17" s="14" t="s">
        <v>259</v>
      </c>
    </row>
    <row r="18" spans="1:5" s="1" customFormat="1" ht="20.25">
      <c r="A18" s="9"/>
      <c r="B18" s="13"/>
      <c r="C18" s="12"/>
      <c r="D18" s="13"/>
      <c r="E18" s="14"/>
    </row>
    <row r="19" spans="1:5" s="1" customFormat="1" ht="20.25">
      <c r="A19" s="9">
        <f>'Modifications to the Priorities'!B126</f>
        <v>850000</v>
      </c>
      <c r="B19" s="13"/>
      <c r="C19" s="12" t="s">
        <v>174</v>
      </c>
      <c r="D19" s="13"/>
      <c r="E19" s="14" t="s">
        <v>260</v>
      </c>
    </row>
    <row r="20" spans="1:5" s="1" customFormat="1" ht="20.25">
      <c r="A20" s="9"/>
      <c r="B20" s="13"/>
      <c r="C20" s="12"/>
      <c r="D20" s="13"/>
      <c r="E20" s="14"/>
    </row>
    <row r="21" spans="1:5" s="1" customFormat="1" ht="20.25">
      <c r="A21" s="9">
        <f>'Modifications to the Priorities'!B130</f>
        <v>1300000</v>
      </c>
      <c r="B21" s="13"/>
      <c r="C21" s="12" t="s">
        <v>175</v>
      </c>
      <c r="D21" s="13"/>
      <c r="E21" s="14" t="s">
        <v>261</v>
      </c>
    </row>
    <row r="22" spans="1:5" s="1" customFormat="1" ht="20.25">
      <c r="A22" s="9"/>
      <c r="B22" s="13"/>
      <c r="C22" s="12"/>
      <c r="D22" s="13"/>
      <c r="E22" s="14"/>
    </row>
    <row r="23" spans="1:5" s="1" customFormat="1" ht="20.25">
      <c r="A23" s="9">
        <f>'Modifications to the Priorities'!B136</f>
        <v>800000</v>
      </c>
      <c r="B23" s="13"/>
      <c r="C23" s="12" t="s">
        <v>176</v>
      </c>
      <c r="D23" s="13"/>
      <c r="E23" s="14" t="s">
        <v>202</v>
      </c>
    </row>
    <row r="24" spans="1:5" s="1" customFormat="1" ht="20.25">
      <c r="A24" s="9"/>
      <c r="B24" s="13"/>
      <c r="C24" s="12"/>
      <c r="D24" s="13"/>
      <c r="E24" s="14"/>
    </row>
    <row r="25" spans="1:5" s="1" customFormat="1" ht="20.25">
      <c r="A25" s="9">
        <f>'Modifications to the Priorities'!B140</f>
        <v>300000</v>
      </c>
      <c r="B25" s="13"/>
      <c r="C25" s="12" t="s">
        <v>177</v>
      </c>
      <c r="D25" s="13"/>
      <c r="E25" s="14" t="s">
        <v>262</v>
      </c>
    </row>
    <row r="26" spans="1:5" s="1" customFormat="1" ht="20.25">
      <c r="A26" s="9"/>
      <c r="B26" s="13"/>
      <c r="C26" s="12"/>
      <c r="D26" s="13"/>
      <c r="E26" s="14"/>
    </row>
    <row r="27" spans="1:5" s="1" customFormat="1" ht="20.25">
      <c r="A27" s="9">
        <f>'Modifications to the Priorities'!B144</f>
        <v>2556060</v>
      </c>
      <c r="B27" s="15"/>
      <c r="C27" s="16" t="s">
        <v>178</v>
      </c>
      <c r="D27" s="15"/>
      <c r="E27" s="17" t="s">
        <v>263</v>
      </c>
    </row>
    <row r="28" spans="1:5" s="1" customFormat="1" ht="20.25">
      <c r="A28" s="9"/>
      <c r="B28" s="13"/>
      <c r="C28" s="12"/>
      <c r="D28" s="13"/>
      <c r="E28" s="14"/>
    </row>
    <row r="29" spans="1:5" s="1" customFormat="1" ht="20.25">
      <c r="A29" s="9">
        <f>'Modifications to the Priorities'!B150</f>
        <v>250000</v>
      </c>
      <c r="B29" s="13"/>
      <c r="C29" s="12" t="s">
        <v>179</v>
      </c>
      <c r="D29" s="13"/>
      <c r="E29" s="14" t="s">
        <v>264</v>
      </c>
    </row>
    <row r="30" spans="1:5" s="1" customFormat="1" ht="20.25">
      <c r="A30" s="9"/>
      <c r="B30" s="13"/>
      <c r="C30" s="12"/>
      <c r="D30" s="13"/>
      <c r="E30" s="14"/>
    </row>
    <row r="31" spans="1:5" s="1" customFormat="1" ht="20.25">
      <c r="A31" s="9"/>
      <c r="B31" s="13"/>
      <c r="C31" s="12"/>
      <c r="D31" s="13"/>
      <c r="E31" s="14"/>
    </row>
    <row r="32" spans="1:5" s="1" customFormat="1" ht="20.25">
      <c r="A32" s="9">
        <f>'Modifications to the Priorities'!B154</f>
        <v>1200000</v>
      </c>
      <c r="B32" s="13"/>
      <c r="C32" s="12"/>
      <c r="D32" s="13"/>
      <c r="E32" s="14" t="s">
        <v>165</v>
      </c>
    </row>
    <row r="33" spans="1:5" s="1" customFormat="1" ht="20.25">
      <c r="A33" s="9">
        <f>'Modifications to the Priorities'!B160</f>
        <v>6700000</v>
      </c>
      <c r="B33" s="13"/>
      <c r="C33" s="12"/>
      <c r="D33" s="13"/>
      <c r="E33" s="14" t="s">
        <v>185</v>
      </c>
    </row>
    <row r="34" spans="1:5" s="1" customFormat="1" ht="20.25">
      <c r="A34" s="9">
        <f>'Modifications to the Priorities'!B162</f>
        <v>3131000</v>
      </c>
      <c r="B34" s="13"/>
      <c r="C34" s="12"/>
      <c r="D34" s="13"/>
      <c r="E34" s="14" t="s">
        <v>186</v>
      </c>
    </row>
    <row r="35" spans="1:5" s="1" customFormat="1" ht="20.25">
      <c r="A35" s="9">
        <f>'Modifications to the Priorities'!B167</f>
        <v>3995000</v>
      </c>
      <c r="B35" s="13"/>
      <c r="C35" s="12"/>
      <c r="D35" s="13"/>
      <c r="E35" s="14" t="s">
        <v>227</v>
      </c>
    </row>
    <row r="36" spans="1:5" s="1" customFormat="1" ht="20.25">
      <c r="A36" s="9">
        <f>'Modifications to the Priorities'!B169</f>
        <v>0</v>
      </c>
      <c r="B36" s="13"/>
      <c r="C36" s="12"/>
      <c r="D36" s="13"/>
      <c r="E36" s="14" t="s">
        <v>11</v>
      </c>
    </row>
    <row r="38" ht="18">
      <c r="A38" s="5"/>
    </row>
    <row r="39" spans="1:5" ht="20.25">
      <c r="A39" s="9">
        <f>SUM(A3:A35)</f>
        <v>34351129</v>
      </c>
      <c r="E39" s="14" t="s">
        <v>188</v>
      </c>
    </row>
    <row r="41" ht="18">
      <c r="A41" s="3" t="s">
        <v>15</v>
      </c>
    </row>
    <row r="42" ht="18">
      <c r="A42"/>
    </row>
    <row r="43" ht="18">
      <c r="A43"/>
    </row>
  </sheetData>
  <printOptions/>
  <pageMargins left="0.47" right="0.19" top="1.36" bottom="0.75" header="0.63" footer="0.5"/>
  <pageSetup fitToHeight="1" fitToWidth="1" horizontalDpi="600" verticalDpi="600" orientation="portrait" scale="63" r:id="rId1"/>
  <headerFooter alignWithMargins="0">
    <oddHeader>&amp;C&amp;"Arial,Bold"&amp;20eRA Priorities
FY 2001
</oddHeader>
    <oddFooter>&amp;ROctober, 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3"/>
  <sheetViews>
    <sheetView tabSelected="1" view="pageBreakPreview" zoomScale="50" zoomScaleNormal="70" zoomScaleSheetLayoutView="50" workbookViewId="0" topLeftCell="A1">
      <selection activeCell="F11" sqref="F11"/>
    </sheetView>
  </sheetViews>
  <sheetFormatPr defaultColWidth="9.140625" defaultRowHeight="12.75" outlineLevelRow="1"/>
  <cols>
    <col min="1" max="1" width="7.8515625" style="18" customWidth="1"/>
    <col min="2" max="2" width="23.421875" style="27" customWidth="1"/>
    <col min="3" max="3" width="1.57421875" style="27" customWidth="1"/>
    <col min="4" max="4" width="30.8515625" style="27" customWidth="1"/>
    <col min="5" max="5" width="7.28125" style="49" customWidth="1"/>
    <col min="6" max="6" width="85.28125" style="25" bestFit="1" customWidth="1"/>
    <col min="7" max="8" width="9.140625" style="25" customWidth="1"/>
    <col min="9" max="9" width="17.57421875" style="25" bestFit="1" customWidth="1"/>
    <col min="10" max="16384" width="9.140625" style="25" customWidth="1"/>
  </cols>
  <sheetData>
    <row r="1" spans="1:5" s="39" customFormat="1" ht="15.75">
      <c r="A1" s="37"/>
      <c r="B1" s="38"/>
      <c r="C1" s="38"/>
      <c r="D1" s="38"/>
      <c r="E1" s="48"/>
    </row>
    <row r="2" spans="1:6" s="4" customFormat="1" ht="45">
      <c r="A2" s="40"/>
      <c r="B2" s="41" t="s">
        <v>203</v>
      </c>
      <c r="C2" s="42"/>
      <c r="D2" s="43" t="s">
        <v>204</v>
      </c>
      <c r="E2" s="85" t="s">
        <v>241</v>
      </c>
      <c r="F2" s="40"/>
    </row>
    <row r="3" spans="1:6" s="20" customFormat="1" ht="15.75">
      <c r="A3" s="18"/>
      <c r="B3" s="27">
        <f>SUM(B5:B16)</f>
        <v>2083284</v>
      </c>
      <c r="C3" s="27"/>
      <c r="D3" s="27">
        <f>SUM(D5:D16)</f>
        <v>1742804</v>
      </c>
      <c r="E3" s="86"/>
      <c r="F3" s="19" t="s">
        <v>0</v>
      </c>
    </row>
    <row r="4" spans="1:7" s="22" customFormat="1" ht="15.75" outlineLevel="1">
      <c r="A4" s="21">
        <v>1.1</v>
      </c>
      <c r="B4" s="28"/>
      <c r="C4" s="28"/>
      <c r="D4" s="28" t="s">
        <v>15</v>
      </c>
      <c r="E4" s="87"/>
      <c r="F4" s="22" t="s">
        <v>12</v>
      </c>
      <c r="G4" s="22" t="s">
        <v>196</v>
      </c>
    </row>
    <row r="5" spans="1:7" s="22" customFormat="1" ht="15.75" outlineLevel="1">
      <c r="A5" s="21">
        <v>1.2</v>
      </c>
      <c r="B5" s="32">
        <v>10440</v>
      </c>
      <c r="C5" s="28"/>
      <c r="D5" s="52">
        <v>10440</v>
      </c>
      <c r="E5" s="88">
        <v>1</v>
      </c>
      <c r="F5" s="22" t="s">
        <v>13</v>
      </c>
      <c r="G5" s="22" t="s">
        <v>196</v>
      </c>
    </row>
    <row r="6" spans="1:7" s="22" customFormat="1" ht="18" outlineLevel="1">
      <c r="A6" s="21">
        <v>1.3</v>
      </c>
      <c r="B6" s="34">
        <v>250000</v>
      </c>
      <c r="C6" s="28"/>
      <c r="D6" s="44" t="s">
        <v>206</v>
      </c>
      <c r="E6" s="87"/>
      <c r="F6" s="22" t="s">
        <v>193</v>
      </c>
      <c r="G6" s="22" t="s">
        <v>196</v>
      </c>
    </row>
    <row r="7" spans="1:7" s="22" customFormat="1" ht="18" outlineLevel="1">
      <c r="A7" s="21" t="s">
        <v>15</v>
      </c>
      <c r="B7" s="32"/>
      <c r="C7" s="28"/>
      <c r="D7" s="44" t="s">
        <v>206</v>
      </c>
      <c r="E7" s="87"/>
      <c r="F7" s="22" t="s">
        <v>14</v>
      </c>
      <c r="G7" s="22" t="s">
        <v>196</v>
      </c>
    </row>
    <row r="8" spans="1:7" s="22" customFormat="1" ht="18" outlineLevel="1">
      <c r="A8" s="21"/>
      <c r="B8" s="32"/>
      <c r="C8" s="28"/>
      <c r="D8" s="44" t="s">
        <v>206</v>
      </c>
      <c r="E8" s="87"/>
      <c r="F8" s="22" t="s">
        <v>16</v>
      </c>
      <c r="G8" s="22" t="s">
        <v>196</v>
      </c>
    </row>
    <row r="9" spans="1:7" s="22" customFormat="1" ht="15.75" outlineLevel="1">
      <c r="A9" s="21">
        <v>1.4</v>
      </c>
      <c r="B9" s="32">
        <v>32364</v>
      </c>
      <c r="C9" s="28"/>
      <c r="D9" s="52">
        <v>32364</v>
      </c>
      <c r="E9" s="89">
        <v>2</v>
      </c>
      <c r="F9" s="22" t="s">
        <v>17</v>
      </c>
      <c r="G9" s="22" t="s">
        <v>196</v>
      </c>
    </row>
    <row r="10" spans="1:7" s="22" customFormat="1" ht="15.75" outlineLevel="1">
      <c r="A10" s="21">
        <v>1.5</v>
      </c>
      <c r="B10" s="32">
        <v>354000</v>
      </c>
      <c r="C10" s="28"/>
      <c r="D10" s="60">
        <v>354000</v>
      </c>
      <c r="E10" s="90">
        <v>2</v>
      </c>
      <c r="F10" s="22" t="s">
        <v>194</v>
      </c>
      <c r="G10" s="22" t="s">
        <v>196</v>
      </c>
    </row>
    <row r="11" spans="1:7" s="22" customFormat="1" ht="15.75" outlineLevel="1">
      <c r="A11" s="21">
        <v>1.6</v>
      </c>
      <c r="B11" s="32">
        <v>650000</v>
      </c>
      <c r="C11" s="28"/>
      <c r="D11" s="61">
        <v>650000</v>
      </c>
      <c r="E11" s="91">
        <v>3</v>
      </c>
      <c r="F11" s="22" t="s">
        <v>18</v>
      </c>
      <c r="G11" s="22" t="s">
        <v>196</v>
      </c>
    </row>
    <row r="12" spans="1:7" s="22" customFormat="1" ht="15.75" outlineLevel="1">
      <c r="A12" s="21">
        <v>1.7</v>
      </c>
      <c r="B12" s="32">
        <v>167040</v>
      </c>
      <c r="C12" s="28"/>
      <c r="D12" s="52">
        <v>167040</v>
      </c>
      <c r="E12" s="89">
        <v>2</v>
      </c>
      <c r="F12" s="22" t="s">
        <v>19</v>
      </c>
      <c r="G12" s="22" t="s">
        <v>196</v>
      </c>
    </row>
    <row r="13" spans="1:7" s="22" customFormat="1" ht="15.75" outlineLevel="1">
      <c r="A13" s="21">
        <v>1.8</v>
      </c>
      <c r="B13" s="32">
        <v>87000</v>
      </c>
      <c r="C13" s="28"/>
      <c r="D13" s="52">
        <v>87000</v>
      </c>
      <c r="E13" s="89">
        <v>2</v>
      </c>
      <c r="F13" s="22" t="s">
        <v>20</v>
      </c>
      <c r="G13" s="22" t="s">
        <v>196</v>
      </c>
    </row>
    <row r="14" spans="1:7" s="22" customFormat="1" ht="15.75" outlineLevel="1">
      <c r="A14" s="21">
        <v>1.9</v>
      </c>
      <c r="B14" s="32">
        <v>414120</v>
      </c>
      <c r="C14" s="28"/>
      <c r="D14" s="61">
        <v>414120</v>
      </c>
      <c r="E14" s="91">
        <v>3</v>
      </c>
      <c r="F14" s="22" t="s">
        <v>21</v>
      </c>
      <c r="G14" s="22" t="s">
        <v>196</v>
      </c>
    </row>
    <row r="15" spans="1:7" s="22" customFormat="1" ht="15.75" outlineLevel="1">
      <c r="A15" s="21">
        <v>1.11</v>
      </c>
      <c r="B15" s="32">
        <v>27840</v>
      </c>
      <c r="C15" s="28"/>
      <c r="D15" s="52">
        <v>27840</v>
      </c>
      <c r="E15" s="89">
        <v>2</v>
      </c>
      <c r="F15" s="22" t="s">
        <v>22</v>
      </c>
      <c r="G15" s="22" t="s">
        <v>196</v>
      </c>
    </row>
    <row r="16" spans="1:7" s="22" customFormat="1" ht="18" outlineLevel="1">
      <c r="A16" s="21">
        <v>1.12</v>
      </c>
      <c r="B16" s="33">
        <v>90480</v>
      </c>
      <c r="C16" s="28"/>
      <c r="D16" s="44" t="s">
        <v>206</v>
      </c>
      <c r="E16" s="87"/>
      <c r="F16" s="22" t="s">
        <v>23</v>
      </c>
      <c r="G16" s="22" t="s">
        <v>196</v>
      </c>
    </row>
    <row r="17" spans="1:5" s="22" customFormat="1" ht="15.75" outlineLevel="1">
      <c r="A17" s="21"/>
      <c r="B17" t="s">
        <v>15</v>
      </c>
      <c r="C17" s="28"/>
      <c r="D17"/>
      <c r="E17" s="87"/>
    </row>
    <row r="18" spans="1:6" s="22" customFormat="1" ht="15.75" outlineLevel="1">
      <c r="A18" s="23">
        <v>1.1</v>
      </c>
      <c r="B18" t="s">
        <v>15</v>
      </c>
      <c r="C18" s="28"/>
      <c r="D18"/>
      <c r="E18" s="87"/>
      <c r="F18" s="22" t="s">
        <v>166</v>
      </c>
    </row>
    <row r="19" spans="1:5" ht="15.75">
      <c r="A19" s="24"/>
      <c r="E19" s="86"/>
    </row>
    <row r="20" spans="2:6" s="20" customFormat="1" ht="15.75">
      <c r="B20" s="27">
        <f>SUM(B21:B23)</f>
        <v>2500000</v>
      </c>
      <c r="C20" s="27"/>
      <c r="D20" s="27">
        <f>SUM(D21:D23)</f>
        <v>2400000</v>
      </c>
      <c r="E20" s="86"/>
      <c r="F20" s="20" t="s">
        <v>269</v>
      </c>
    </row>
    <row r="21" spans="1:7" ht="15.75" outlineLevel="1">
      <c r="A21" s="18">
        <v>2.1</v>
      </c>
      <c r="B21" s="29">
        <v>1600000</v>
      </c>
      <c r="D21" s="53">
        <v>1600000</v>
      </c>
      <c r="E21" s="92">
        <v>1</v>
      </c>
      <c r="F21" s="25" t="s">
        <v>24</v>
      </c>
      <c r="G21" s="25" t="s">
        <v>281</v>
      </c>
    </row>
    <row r="22" spans="1:7" ht="15.75" outlineLevel="1">
      <c r="A22" s="18">
        <v>2.2</v>
      </c>
      <c r="B22" s="29">
        <v>400000</v>
      </c>
      <c r="D22" s="53">
        <v>400000</v>
      </c>
      <c r="E22" s="92">
        <v>1</v>
      </c>
      <c r="F22" s="25" t="s">
        <v>211</v>
      </c>
      <c r="G22" s="25" t="s">
        <v>281</v>
      </c>
    </row>
    <row r="23" spans="1:7" ht="15.75" outlineLevel="1">
      <c r="A23" s="18">
        <v>2.3</v>
      </c>
      <c r="B23" s="35">
        <v>500000</v>
      </c>
      <c r="D23" s="53">
        <v>400000</v>
      </c>
      <c r="E23" s="92">
        <v>1</v>
      </c>
      <c r="F23" s="25" t="s">
        <v>25</v>
      </c>
      <c r="G23" s="25" t="s">
        <v>281</v>
      </c>
    </row>
    <row r="24" spans="2:5" ht="15.75">
      <c r="B24" s="27" t="s">
        <v>15</v>
      </c>
      <c r="E24" s="86"/>
    </row>
    <row r="25" ht="15.75" collapsed="1">
      <c r="E25" s="86"/>
    </row>
    <row r="26" spans="1:6" s="26" customFormat="1" ht="15.75">
      <c r="A26" s="20"/>
      <c r="B26" s="27">
        <f>SUM(B27:B30)</f>
        <v>3750000</v>
      </c>
      <c r="C26" s="27"/>
      <c r="D26" s="27">
        <f>SUM(D27:D30)</f>
        <v>3750000</v>
      </c>
      <c r="E26" s="86"/>
      <c r="F26" s="26" t="s">
        <v>1</v>
      </c>
    </row>
    <row r="27" spans="1:7" ht="15.75" outlineLevel="1">
      <c r="A27" s="18">
        <v>3.1</v>
      </c>
      <c r="B27" s="29">
        <v>2000000</v>
      </c>
      <c r="D27" s="53">
        <v>2000000</v>
      </c>
      <c r="E27" s="92">
        <v>1</v>
      </c>
      <c r="F27" s="25" t="s">
        <v>26</v>
      </c>
      <c r="G27" s="25" t="s">
        <v>196</v>
      </c>
    </row>
    <row r="28" spans="1:7" ht="15.75" outlineLevel="1">
      <c r="A28" s="18">
        <v>3.2</v>
      </c>
      <c r="B28" s="29">
        <v>1000000</v>
      </c>
      <c r="D28" s="53">
        <v>1000000</v>
      </c>
      <c r="E28" s="92">
        <v>2</v>
      </c>
      <c r="F28" s="25" t="s">
        <v>27</v>
      </c>
      <c r="G28" s="25" t="s">
        <v>196</v>
      </c>
    </row>
    <row r="29" spans="1:7" ht="15.75" outlineLevel="1">
      <c r="A29" s="18">
        <v>3.3</v>
      </c>
      <c r="B29" s="29">
        <v>250000</v>
      </c>
      <c r="D29" s="53">
        <v>250000</v>
      </c>
      <c r="E29" s="92">
        <v>2</v>
      </c>
      <c r="F29" s="25" t="s">
        <v>28</v>
      </c>
      <c r="G29" s="25" t="s">
        <v>196</v>
      </c>
    </row>
    <row r="30" spans="1:7" ht="15.75" outlineLevel="1">
      <c r="A30" s="18">
        <v>3.4</v>
      </c>
      <c r="B30" s="29">
        <v>500000</v>
      </c>
      <c r="D30" s="53">
        <v>500000</v>
      </c>
      <c r="E30" s="92">
        <v>2</v>
      </c>
      <c r="F30" s="25" t="s">
        <v>29</v>
      </c>
      <c r="G30" s="25" t="s">
        <v>196</v>
      </c>
    </row>
    <row r="31" ht="15.75">
      <c r="E31" s="86"/>
    </row>
    <row r="32" ht="15.75" collapsed="1">
      <c r="E32" s="86"/>
    </row>
    <row r="33" spans="1:6" s="26" customFormat="1" ht="15.75">
      <c r="A33" s="20"/>
      <c r="B33" s="27">
        <f>SUM(B34:B43)</f>
        <v>1541860</v>
      </c>
      <c r="C33" s="27"/>
      <c r="D33" s="27">
        <f>SUM(D34:D43)</f>
        <v>1514060</v>
      </c>
      <c r="E33" s="86"/>
      <c r="F33" s="26" t="s">
        <v>2</v>
      </c>
    </row>
    <row r="34" spans="1:7" ht="15.75" outlineLevel="1">
      <c r="A34" s="18">
        <v>4.1</v>
      </c>
      <c r="B34" s="29">
        <v>500000</v>
      </c>
      <c r="D34" s="57">
        <v>500000</v>
      </c>
      <c r="E34" s="93">
        <v>2</v>
      </c>
      <c r="F34" s="25" t="s">
        <v>30</v>
      </c>
      <c r="G34" s="25" t="s">
        <v>198</v>
      </c>
    </row>
    <row r="35" spans="1:7" ht="18" outlineLevel="1">
      <c r="A35" s="18">
        <v>4.2</v>
      </c>
      <c r="B35" s="35">
        <v>27800</v>
      </c>
      <c r="D35" s="44" t="s">
        <v>206</v>
      </c>
      <c r="E35" s="86"/>
      <c r="F35" s="25" t="s">
        <v>31</v>
      </c>
      <c r="G35" s="25" t="s">
        <v>198</v>
      </c>
    </row>
    <row r="36" spans="1:7" ht="15.75" outlineLevel="1">
      <c r="A36" s="18">
        <v>4.3</v>
      </c>
      <c r="B36" s="29">
        <v>83520</v>
      </c>
      <c r="D36" s="53">
        <v>83520</v>
      </c>
      <c r="E36" s="92">
        <v>2</v>
      </c>
      <c r="F36" s="25" t="s">
        <v>32</v>
      </c>
      <c r="G36" s="25" t="s">
        <v>198</v>
      </c>
    </row>
    <row r="37" spans="1:7" ht="15.75" outlineLevel="1">
      <c r="A37" s="18">
        <v>4.4</v>
      </c>
      <c r="B37" s="29">
        <v>27840</v>
      </c>
      <c r="D37" s="53">
        <v>27840</v>
      </c>
      <c r="E37" s="92">
        <v>2</v>
      </c>
      <c r="F37" s="25" t="s">
        <v>33</v>
      </c>
      <c r="G37" s="25" t="s">
        <v>198</v>
      </c>
    </row>
    <row r="38" spans="1:7" ht="15.75" outlineLevel="1">
      <c r="A38" s="18">
        <v>4.5</v>
      </c>
      <c r="B38" s="29">
        <v>17400</v>
      </c>
      <c r="D38" s="53">
        <v>17400</v>
      </c>
      <c r="E38" s="92">
        <v>2</v>
      </c>
      <c r="F38" s="25" t="s">
        <v>210</v>
      </c>
      <c r="G38" s="25" t="s">
        <v>198</v>
      </c>
    </row>
    <row r="39" spans="1:7" ht="15.75" outlineLevel="1">
      <c r="A39" s="18">
        <v>4.6</v>
      </c>
      <c r="B39" s="29">
        <v>8740</v>
      </c>
      <c r="D39" s="53">
        <v>8740</v>
      </c>
      <c r="E39" s="92">
        <v>2</v>
      </c>
      <c r="F39" s="25" t="s">
        <v>34</v>
      </c>
      <c r="G39" s="25" t="s">
        <v>198</v>
      </c>
    </row>
    <row r="40" spans="1:7" ht="15.75" outlineLevel="1">
      <c r="A40" s="18">
        <v>4.7</v>
      </c>
      <c r="B40" s="29">
        <v>55680</v>
      </c>
      <c r="D40" s="63">
        <v>55680</v>
      </c>
      <c r="E40" s="94">
        <v>3</v>
      </c>
      <c r="F40" s="25" t="s">
        <v>35</v>
      </c>
      <c r="G40" s="25" t="s">
        <v>198</v>
      </c>
    </row>
    <row r="41" spans="1:7" ht="15.75" outlineLevel="1">
      <c r="A41" s="18">
        <v>4.8</v>
      </c>
      <c r="B41" s="29">
        <v>10440</v>
      </c>
      <c r="D41" s="53">
        <v>10440</v>
      </c>
      <c r="E41" s="92">
        <v>2</v>
      </c>
      <c r="F41" s="25" t="s">
        <v>36</v>
      </c>
      <c r="G41" s="25" t="s">
        <v>198</v>
      </c>
    </row>
    <row r="42" spans="1:7" ht="15.75" outlineLevel="1">
      <c r="A42" s="18">
        <v>4.9</v>
      </c>
      <c r="B42" s="29">
        <v>10440</v>
      </c>
      <c r="D42" s="57">
        <v>10440</v>
      </c>
      <c r="E42" s="93">
        <v>2</v>
      </c>
      <c r="F42" s="25" t="s">
        <v>37</v>
      </c>
      <c r="G42" s="25" t="s">
        <v>198</v>
      </c>
    </row>
    <row r="43" spans="1:7" ht="15.75">
      <c r="A43" s="18">
        <v>4.11</v>
      </c>
      <c r="B43" s="30">
        <v>800000</v>
      </c>
      <c r="D43" s="62">
        <v>800000</v>
      </c>
      <c r="E43" s="94">
        <v>3</v>
      </c>
      <c r="F43" s="25" t="s">
        <v>257</v>
      </c>
      <c r="G43" s="25" t="s">
        <v>279</v>
      </c>
    </row>
    <row r="44" ht="15.75">
      <c r="E44" s="86"/>
    </row>
    <row r="45" spans="1:6" s="26" customFormat="1" ht="15.75">
      <c r="A45" s="20"/>
      <c r="B45" s="27">
        <f>SUM(B46:B65)</f>
        <v>1202160</v>
      </c>
      <c r="C45" s="27"/>
      <c r="D45" s="27">
        <f>SUM(D46:D65)</f>
        <v>1202160</v>
      </c>
      <c r="E45" s="86"/>
      <c r="F45" s="26" t="s">
        <v>225</v>
      </c>
    </row>
    <row r="46" spans="1:7" ht="15.75" outlineLevel="1">
      <c r="A46" s="18" t="s">
        <v>58</v>
      </c>
      <c r="B46" s="30">
        <v>477503.44</v>
      </c>
      <c r="D46" s="62">
        <v>477503.44</v>
      </c>
      <c r="E46" s="94">
        <v>3</v>
      </c>
      <c r="F46" s="25" t="s">
        <v>38</v>
      </c>
      <c r="G46" s="25" t="s">
        <v>280</v>
      </c>
    </row>
    <row r="47" spans="1:7" ht="15.75" outlineLevel="1">
      <c r="A47" s="18" t="s">
        <v>59</v>
      </c>
      <c r="B47" s="30"/>
      <c r="D47" s="62"/>
      <c r="E47" s="94"/>
      <c r="F47" s="25" t="s">
        <v>39</v>
      </c>
      <c r="G47" s="25" t="s">
        <v>280</v>
      </c>
    </row>
    <row r="48" spans="1:7" ht="15.75" outlineLevel="1">
      <c r="A48" s="18" t="s">
        <v>60</v>
      </c>
      <c r="B48" s="30"/>
      <c r="D48" s="62"/>
      <c r="E48" s="94"/>
      <c r="F48" s="25" t="s">
        <v>40</v>
      </c>
      <c r="G48" s="25" t="s">
        <v>280</v>
      </c>
    </row>
    <row r="49" spans="1:7" ht="15.75" outlineLevel="1">
      <c r="A49" s="18" t="s">
        <v>61</v>
      </c>
      <c r="B49" s="30"/>
      <c r="D49" s="62"/>
      <c r="E49" s="94"/>
      <c r="F49" s="25" t="s">
        <v>41</v>
      </c>
      <c r="G49" s="25" t="s">
        <v>280</v>
      </c>
    </row>
    <row r="50" spans="1:7" ht="15.75" outlineLevel="1">
      <c r="A50" s="18" t="s">
        <v>62</v>
      </c>
      <c r="B50" s="30"/>
      <c r="D50" s="62"/>
      <c r="E50" s="94"/>
      <c r="F50" s="25" t="s">
        <v>42</v>
      </c>
      <c r="G50" s="25" t="s">
        <v>280</v>
      </c>
    </row>
    <row r="51" spans="1:7" ht="15.75" outlineLevel="1">
      <c r="A51" s="18" t="s">
        <v>63</v>
      </c>
      <c r="B51" s="30"/>
      <c r="D51" s="62"/>
      <c r="E51" s="94"/>
      <c r="F51" s="25" t="s">
        <v>43</v>
      </c>
      <c r="G51" s="25" t="s">
        <v>280</v>
      </c>
    </row>
    <row r="52" spans="1:7" ht="15.75" outlineLevel="1">
      <c r="A52" s="18" t="s">
        <v>64</v>
      </c>
      <c r="B52" s="30">
        <v>182025</v>
      </c>
      <c r="D52" s="62">
        <v>182025</v>
      </c>
      <c r="E52" s="94">
        <v>3</v>
      </c>
      <c r="F52" s="25" t="s">
        <v>44</v>
      </c>
      <c r="G52" s="25" t="s">
        <v>280</v>
      </c>
    </row>
    <row r="53" spans="1:7" ht="15.75" outlineLevel="1">
      <c r="A53" s="18" t="s">
        <v>65</v>
      </c>
      <c r="B53" s="30"/>
      <c r="D53" s="62"/>
      <c r="E53" s="94"/>
      <c r="F53" s="25" t="s">
        <v>45</v>
      </c>
      <c r="G53" s="25" t="s">
        <v>280</v>
      </c>
    </row>
    <row r="54" spans="1:7" ht="15.75" outlineLevel="1">
      <c r="A54" s="18" t="s">
        <v>66</v>
      </c>
      <c r="B54" s="30"/>
      <c r="D54" s="62"/>
      <c r="E54" s="94"/>
      <c r="F54" s="25" t="s">
        <v>46</v>
      </c>
      <c r="G54" s="25" t="s">
        <v>280</v>
      </c>
    </row>
    <row r="55" spans="1:7" ht="15.75" outlineLevel="1">
      <c r="A55" s="24" t="s">
        <v>195</v>
      </c>
      <c r="B55" s="30">
        <v>72412.36</v>
      </c>
      <c r="D55" s="62">
        <v>72412.36</v>
      </c>
      <c r="E55" s="94">
        <v>3</v>
      </c>
      <c r="F55" s="25" t="s">
        <v>47</v>
      </c>
      <c r="G55" s="25" t="s">
        <v>280</v>
      </c>
    </row>
    <row r="56" spans="1:7" ht="15.75" outlineLevel="1">
      <c r="A56" s="24" t="s">
        <v>67</v>
      </c>
      <c r="B56" s="30"/>
      <c r="D56" s="62"/>
      <c r="E56" s="94"/>
      <c r="F56" s="25" t="s">
        <v>48</v>
      </c>
      <c r="G56" s="25" t="s">
        <v>280</v>
      </c>
    </row>
    <row r="57" spans="1:7" ht="15.75" outlineLevel="1">
      <c r="A57" s="24" t="s">
        <v>68</v>
      </c>
      <c r="B57" s="30"/>
      <c r="D57" s="62"/>
      <c r="E57" s="94"/>
      <c r="F57" s="25" t="s">
        <v>49</v>
      </c>
      <c r="G57" s="25" t="s">
        <v>280</v>
      </c>
    </row>
    <row r="58" spans="1:7" ht="15.75" outlineLevel="1">
      <c r="A58" s="24" t="s">
        <v>69</v>
      </c>
      <c r="B58" s="30"/>
      <c r="D58" s="62"/>
      <c r="E58" s="94"/>
      <c r="F58" s="25" t="s">
        <v>50</v>
      </c>
      <c r="G58" s="25" t="s">
        <v>280</v>
      </c>
    </row>
    <row r="59" spans="1:7" ht="15.75" outlineLevel="1">
      <c r="A59" s="24" t="s">
        <v>70</v>
      </c>
      <c r="B59" s="30"/>
      <c r="D59" s="62"/>
      <c r="E59" s="94"/>
      <c r="F59" s="25" t="s">
        <v>51</v>
      </c>
      <c r="G59" s="25" t="s">
        <v>280</v>
      </c>
    </row>
    <row r="60" spans="1:7" ht="15.75" outlineLevel="1">
      <c r="A60" s="24" t="s">
        <v>71</v>
      </c>
      <c r="B60" s="30"/>
      <c r="D60" s="62"/>
      <c r="E60" s="94"/>
      <c r="F60" s="25" t="s">
        <v>52</v>
      </c>
      <c r="G60" s="25" t="s">
        <v>280</v>
      </c>
    </row>
    <row r="61" spans="1:7" ht="15.75" outlineLevel="1">
      <c r="A61" s="24" t="s">
        <v>72</v>
      </c>
      <c r="B61" s="30">
        <v>225632.24</v>
      </c>
      <c r="D61" s="62">
        <v>225632.24</v>
      </c>
      <c r="E61" s="94">
        <v>3</v>
      </c>
      <c r="F61" s="25" t="s">
        <v>53</v>
      </c>
      <c r="G61" s="25" t="s">
        <v>280</v>
      </c>
    </row>
    <row r="62" spans="1:7" ht="15.75" outlineLevel="1">
      <c r="A62" s="24" t="s">
        <v>73</v>
      </c>
      <c r="B62" s="30"/>
      <c r="D62" s="62"/>
      <c r="E62" s="94"/>
      <c r="F62" s="25" t="s">
        <v>54</v>
      </c>
      <c r="G62" s="25" t="s">
        <v>280</v>
      </c>
    </row>
    <row r="63" spans="1:7" ht="15.75" outlineLevel="1">
      <c r="A63" s="24" t="s">
        <v>74</v>
      </c>
      <c r="B63" s="30"/>
      <c r="D63" s="62"/>
      <c r="E63" s="94"/>
      <c r="F63" s="25" t="s">
        <v>55</v>
      </c>
      <c r="G63" s="25" t="s">
        <v>280</v>
      </c>
    </row>
    <row r="64" spans="1:7" ht="15.75" outlineLevel="1">
      <c r="A64" s="24" t="s">
        <v>75</v>
      </c>
      <c r="B64" s="30"/>
      <c r="D64" s="62"/>
      <c r="E64" s="94"/>
      <c r="F64" s="25" t="s">
        <v>56</v>
      </c>
      <c r="G64" s="25" t="s">
        <v>280</v>
      </c>
    </row>
    <row r="65" spans="1:7" ht="15.75" outlineLevel="1">
      <c r="A65" s="24" t="s">
        <v>78</v>
      </c>
      <c r="B65" s="30">
        <v>244586.96</v>
      </c>
      <c r="D65" s="62">
        <v>244586.96</v>
      </c>
      <c r="E65" s="94">
        <v>3</v>
      </c>
      <c r="F65" s="25" t="s">
        <v>207</v>
      </c>
      <c r="G65" s="25" t="s">
        <v>280</v>
      </c>
    </row>
    <row r="66" spans="1:7" ht="15.75" outlineLevel="1">
      <c r="A66" s="24" t="s">
        <v>76</v>
      </c>
      <c r="E66" s="86"/>
      <c r="F66" s="25" t="s">
        <v>57</v>
      </c>
      <c r="G66" s="25" t="s">
        <v>280</v>
      </c>
    </row>
    <row r="67" spans="1:5" ht="15.75">
      <c r="A67" s="24"/>
      <c r="E67" s="86"/>
    </row>
    <row r="68" spans="1:5" ht="15.75">
      <c r="A68" s="24"/>
      <c r="E68" s="86"/>
    </row>
    <row r="69" spans="1:6" s="26" customFormat="1" ht="15.75">
      <c r="A69" s="20"/>
      <c r="B69" s="27">
        <f>SUM(B70:B74)</f>
        <v>826960</v>
      </c>
      <c r="C69" s="27"/>
      <c r="D69" s="27">
        <f>SUM(D70:D74)</f>
        <v>386960</v>
      </c>
      <c r="E69" s="86"/>
      <c r="F69" s="26" t="s">
        <v>226</v>
      </c>
    </row>
    <row r="70" spans="1:7" ht="15.75" outlineLevel="1">
      <c r="A70" s="18" t="s">
        <v>77</v>
      </c>
      <c r="B70" s="29">
        <v>275000</v>
      </c>
      <c r="D70" s="53">
        <v>275000</v>
      </c>
      <c r="E70" s="92">
        <v>2</v>
      </c>
      <c r="F70" s="25" t="s">
        <v>79</v>
      </c>
      <c r="G70" s="25" t="s">
        <v>281</v>
      </c>
    </row>
    <row r="71" spans="1:7" ht="15.75" outlineLevel="1">
      <c r="A71" s="18" t="s">
        <v>80</v>
      </c>
      <c r="B71" s="29">
        <v>83250</v>
      </c>
      <c r="D71" s="53">
        <v>83250</v>
      </c>
      <c r="E71" s="92">
        <v>2</v>
      </c>
      <c r="F71" s="25" t="s">
        <v>81</v>
      </c>
      <c r="G71" s="25" t="s">
        <v>281</v>
      </c>
    </row>
    <row r="72" spans="1:7" ht="15.75" outlineLevel="1">
      <c r="A72" s="18" t="s">
        <v>82</v>
      </c>
      <c r="B72" s="29">
        <v>20880</v>
      </c>
      <c r="D72" s="53">
        <v>20880</v>
      </c>
      <c r="E72" s="92">
        <v>2</v>
      </c>
      <c r="F72" s="25" t="s">
        <v>83</v>
      </c>
      <c r="G72" s="25" t="s">
        <v>281</v>
      </c>
    </row>
    <row r="73" spans="1:7" ht="15.75" outlineLevel="1">
      <c r="A73" s="18" t="s">
        <v>84</v>
      </c>
      <c r="B73" s="29">
        <v>7830</v>
      </c>
      <c r="D73" s="53">
        <v>7830</v>
      </c>
      <c r="E73" s="92">
        <v>2</v>
      </c>
      <c r="F73" s="25" t="s">
        <v>208</v>
      </c>
      <c r="G73" s="25" t="s">
        <v>281</v>
      </c>
    </row>
    <row r="74" spans="1:7" ht="18">
      <c r="A74" s="18" t="s">
        <v>183</v>
      </c>
      <c r="B74" s="35">
        <v>440000</v>
      </c>
      <c r="D74" s="44" t="s">
        <v>206</v>
      </c>
      <c r="E74" s="86"/>
      <c r="F74" s="25" t="s">
        <v>184</v>
      </c>
      <c r="G74" s="25" t="s">
        <v>281</v>
      </c>
    </row>
    <row r="75" spans="4:5" ht="18">
      <c r="D75" s="44"/>
      <c r="E75" s="86"/>
    </row>
    <row r="76" spans="1:6" s="26" customFormat="1" ht="15.75">
      <c r="A76" s="20"/>
      <c r="B76" s="27">
        <v>332400</v>
      </c>
      <c r="C76" s="27"/>
      <c r="D76" s="27">
        <v>332400</v>
      </c>
      <c r="E76" s="86"/>
      <c r="F76" s="26" t="s">
        <v>10</v>
      </c>
    </row>
    <row r="77" spans="1:7" ht="15.75" outlineLevel="1">
      <c r="A77" s="18" t="s">
        <v>85</v>
      </c>
      <c r="D77" s="53">
        <v>332400</v>
      </c>
      <c r="E77" s="92">
        <v>2</v>
      </c>
      <c r="F77" s="25" t="s">
        <v>86</v>
      </c>
      <c r="G77" s="25" t="s">
        <v>196</v>
      </c>
    </row>
    <row r="78" ht="15.75">
      <c r="E78" s="86"/>
    </row>
    <row r="79" ht="15.75">
      <c r="E79" s="86"/>
    </row>
    <row r="80" spans="1:6" s="26" customFormat="1" ht="15.75">
      <c r="A80" s="20"/>
      <c r="B80" s="27">
        <f>SUM(B82:B118)</f>
        <v>393230</v>
      </c>
      <c r="C80" s="27"/>
      <c r="D80" s="27">
        <f>SUM(D82:D118)</f>
        <v>393230</v>
      </c>
      <c r="E80" s="86"/>
      <c r="F80" s="26" t="s">
        <v>164</v>
      </c>
    </row>
    <row r="81" spans="1:7" ht="15.75" outlineLevel="1">
      <c r="A81" s="20"/>
      <c r="E81" s="86"/>
      <c r="F81" s="25" t="s">
        <v>87</v>
      </c>
      <c r="G81" s="25" t="s">
        <v>196</v>
      </c>
    </row>
    <row r="82" spans="1:7" ht="15.75" outlineLevel="1">
      <c r="A82" s="18" t="s">
        <v>89</v>
      </c>
      <c r="B82" s="29">
        <v>20880</v>
      </c>
      <c r="D82" s="53">
        <v>20880</v>
      </c>
      <c r="E82" s="92">
        <v>2</v>
      </c>
      <c r="F82" s="25" t="s">
        <v>90</v>
      </c>
      <c r="G82" s="25" t="s">
        <v>196</v>
      </c>
    </row>
    <row r="83" spans="1:7" ht="15.75" outlineLevel="1">
      <c r="A83" s="18" t="s">
        <v>88</v>
      </c>
      <c r="B83" s="29">
        <v>13920</v>
      </c>
      <c r="D83" s="53">
        <v>13920</v>
      </c>
      <c r="E83" s="92">
        <v>2</v>
      </c>
      <c r="F83" s="25" t="s">
        <v>92</v>
      </c>
      <c r="G83" s="25" t="s">
        <v>196</v>
      </c>
    </row>
    <row r="84" spans="1:7" ht="15.75" outlineLevel="1">
      <c r="A84" s="18" t="s">
        <v>91</v>
      </c>
      <c r="B84" s="29">
        <v>31320</v>
      </c>
      <c r="D84" s="53">
        <v>31320</v>
      </c>
      <c r="E84" s="92">
        <v>2</v>
      </c>
      <c r="F84" s="25" t="s">
        <v>94</v>
      </c>
      <c r="G84" s="25" t="s">
        <v>196</v>
      </c>
    </row>
    <row r="85" spans="1:7" ht="15.75" outlineLevel="1">
      <c r="A85" s="18" t="s">
        <v>93</v>
      </c>
      <c r="B85" s="29">
        <v>5220</v>
      </c>
      <c r="D85" s="53">
        <v>5220</v>
      </c>
      <c r="E85" s="92">
        <v>2</v>
      </c>
      <c r="F85" s="25" t="s">
        <v>96</v>
      </c>
      <c r="G85" s="25" t="s">
        <v>196</v>
      </c>
    </row>
    <row r="86" spans="1:7" ht="15.75" outlineLevel="1">
      <c r="A86" s="18" t="s">
        <v>95</v>
      </c>
      <c r="B86" s="27" t="s">
        <v>189</v>
      </c>
      <c r="D86" s="27" t="s">
        <v>189</v>
      </c>
      <c r="E86" s="86"/>
      <c r="F86" s="25" t="s">
        <v>105</v>
      </c>
      <c r="G86" s="25" t="s">
        <v>196</v>
      </c>
    </row>
    <row r="87" spans="1:7" ht="15.75" outlineLevel="1">
      <c r="A87" s="18" t="s">
        <v>97</v>
      </c>
      <c r="E87" s="86"/>
      <c r="F87" s="25" t="s">
        <v>99</v>
      </c>
      <c r="G87" s="25" t="s">
        <v>196</v>
      </c>
    </row>
    <row r="88" spans="1:7" ht="15.75" outlineLevel="1">
      <c r="A88" s="18" t="s">
        <v>98</v>
      </c>
      <c r="E88" s="86"/>
      <c r="F88" s="25" t="s">
        <v>100</v>
      </c>
      <c r="G88" s="25" t="s">
        <v>196</v>
      </c>
    </row>
    <row r="89" spans="1:7" ht="15.75" outlineLevel="1">
      <c r="A89" s="18" t="s">
        <v>209</v>
      </c>
      <c r="E89" s="86"/>
      <c r="F89" s="25" t="s">
        <v>102</v>
      </c>
      <c r="G89" s="25" t="s">
        <v>196</v>
      </c>
    </row>
    <row r="90" spans="1:7" ht="15.75" outlineLevel="1">
      <c r="A90" s="18" t="s">
        <v>101</v>
      </c>
      <c r="E90" s="86"/>
      <c r="F90" s="25" t="s">
        <v>104</v>
      </c>
      <c r="G90" s="25" t="s">
        <v>196</v>
      </c>
    </row>
    <row r="91" spans="1:5" ht="15.75" outlineLevel="1">
      <c r="A91" s="18" t="s">
        <v>103</v>
      </c>
      <c r="E91" s="86"/>
    </row>
    <row r="92" spans="5:7" ht="15.75" outlineLevel="1">
      <c r="E92" s="86"/>
      <c r="F92" s="25" t="s">
        <v>107</v>
      </c>
      <c r="G92" s="25" t="s">
        <v>196</v>
      </c>
    </row>
    <row r="93" spans="1:7" ht="15.75" outlineLevel="1">
      <c r="A93" s="18" t="s">
        <v>106</v>
      </c>
      <c r="B93" s="29">
        <v>24882</v>
      </c>
      <c r="D93" s="63">
        <v>24882</v>
      </c>
      <c r="E93" s="94">
        <v>3</v>
      </c>
      <c r="F93" s="25" t="s">
        <v>109</v>
      </c>
      <c r="G93" s="25" t="s">
        <v>196</v>
      </c>
    </row>
    <row r="94" spans="1:7" ht="15.75" outlineLevel="1">
      <c r="A94" s="18" t="s">
        <v>108</v>
      </c>
      <c r="B94" s="29">
        <v>46980</v>
      </c>
      <c r="D94" s="53">
        <v>46980</v>
      </c>
      <c r="E94" s="92">
        <v>2</v>
      </c>
      <c r="F94" s="25" t="s">
        <v>213</v>
      </c>
      <c r="G94" s="25" t="s">
        <v>196</v>
      </c>
    </row>
    <row r="95" spans="1:7" ht="15.75" outlineLevel="1">
      <c r="A95" s="18" t="s">
        <v>110</v>
      </c>
      <c r="B95" s="29">
        <v>67860</v>
      </c>
      <c r="D95" s="53">
        <v>67860</v>
      </c>
      <c r="E95" s="92">
        <v>2</v>
      </c>
      <c r="F95" s="25" t="s">
        <v>112</v>
      </c>
      <c r="G95" s="25" t="s">
        <v>196</v>
      </c>
    </row>
    <row r="96" spans="1:7" ht="15.75" outlineLevel="1">
      <c r="A96" s="18" t="s">
        <v>111</v>
      </c>
      <c r="B96" s="29">
        <v>20880</v>
      </c>
      <c r="D96" s="53">
        <v>20880</v>
      </c>
      <c r="E96" s="92">
        <v>2</v>
      </c>
      <c r="F96" s="25" t="s">
        <v>114</v>
      </c>
      <c r="G96" s="25" t="s">
        <v>196</v>
      </c>
    </row>
    <row r="97" spans="1:7" ht="15.75" outlineLevel="1">
      <c r="A97" s="18" t="s">
        <v>113</v>
      </c>
      <c r="B97" s="27" t="s">
        <v>189</v>
      </c>
      <c r="D97" s="27" t="s">
        <v>189</v>
      </c>
      <c r="E97" s="86"/>
      <c r="F97" s="25" t="s">
        <v>116</v>
      </c>
      <c r="G97" s="25" t="s">
        <v>196</v>
      </c>
    </row>
    <row r="98" spans="1:7" ht="15.75" outlineLevel="1">
      <c r="A98" s="18" t="s">
        <v>115</v>
      </c>
      <c r="E98" s="86"/>
      <c r="F98" s="25" t="s">
        <v>118</v>
      </c>
      <c r="G98" s="25" t="s">
        <v>196</v>
      </c>
    </row>
    <row r="99" spans="1:5" ht="15.75">
      <c r="A99" s="18" t="s">
        <v>117</v>
      </c>
      <c r="E99" s="86"/>
    </row>
    <row r="100" spans="5:7" ht="15.75" outlineLevel="1">
      <c r="E100" s="86"/>
      <c r="F100" s="25" t="s">
        <v>120</v>
      </c>
      <c r="G100" s="25" t="s">
        <v>196</v>
      </c>
    </row>
    <row r="101" spans="1:7" ht="15.75" outlineLevel="1">
      <c r="A101" s="18" t="s">
        <v>119</v>
      </c>
      <c r="B101" s="29">
        <v>6960</v>
      </c>
      <c r="D101" s="53">
        <v>6960</v>
      </c>
      <c r="E101" s="92">
        <v>2</v>
      </c>
      <c r="F101" s="25" t="s">
        <v>122</v>
      </c>
      <c r="G101" s="25" t="s">
        <v>196</v>
      </c>
    </row>
    <row r="102" spans="1:7" ht="15.75" outlineLevel="1">
      <c r="A102" s="18" t="s">
        <v>121</v>
      </c>
      <c r="B102" s="29">
        <v>6960</v>
      </c>
      <c r="D102" s="53">
        <v>6960</v>
      </c>
      <c r="E102" s="92">
        <v>2</v>
      </c>
      <c r="F102" s="25" t="s">
        <v>124</v>
      </c>
      <c r="G102" s="25" t="s">
        <v>196</v>
      </c>
    </row>
    <row r="103" spans="1:7" ht="15.75" outlineLevel="1">
      <c r="A103" s="18" t="s">
        <v>123</v>
      </c>
      <c r="B103" s="29">
        <v>52200</v>
      </c>
      <c r="D103" s="53">
        <v>52200</v>
      </c>
      <c r="E103" s="92">
        <v>2</v>
      </c>
      <c r="F103" s="25" t="s">
        <v>126</v>
      </c>
      <c r="G103" s="25" t="s">
        <v>196</v>
      </c>
    </row>
    <row r="104" spans="1:7" s="26" customFormat="1" ht="15.75">
      <c r="A104" s="18" t="s">
        <v>125</v>
      </c>
      <c r="B104" s="27" t="s">
        <v>189</v>
      </c>
      <c r="C104" s="27"/>
      <c r="D104" s="27" t="s">
        <v>189</v>
      </c>
      <c r="E104" s="86"/>
      <c r="F104" s="26" t="s">
        <v>181</v>
      </c>
      <c r="G104" s="25" t="s">
        <v>196</v>
      </c>
    </row>
    <row r="105" spans="1:7" ht="15.75" outlineLevel="1">
      <c r="A105" s="20"/>
      <c r="B105" s="27" t="s">
        <v>15</v>
      </c>
      <c r="D105" s="27" t="s">
        <v>15</v>
      </c>
      <c r="E105" s="86"/>
      <c r="F105" s="25" t="s">
        <v>128</v>
      </c>
      <c r="G105" s="25" t="s">
        <v>196</v>
      </c>
    </row>
    <row r="106" spans="1:7" ht="15.75" outlineLevel="1">
      <c r="A106" s="18" t="s">
        <v>127</v>
      </c>
      <c r="B106" s="29">
        <v>20880</v>
      </c>
      <c r="D106" s="53">
        <v>20880</v>
      </c>
      <c r="E106" s="92">
        <v>1</v>
      </c>
      <c r="F106" s="25" t="s">
        <v>130</v>
      </c>
      <c r="G106" s="25" t="s">
        <v>196</v>
      </c>
    </row>
    <row r="107" spans="1:7" ht="15.75" outlineLevel="1">
      <c r="A107" s="18" t="s">
        <v>129</v>
      </c>
      <c r="B107" s="29">
        <v>10440</v>
      </c>
      <c r="D107" s="53">
        <v>10440</v>
      </c>
      <c r="E107" s="92">
        <v>2</v>
      </c>
      <c r="F107" s="25" t="s">
        <v>132</v>
      </c>
      <c r="G107" s="25" t="s">
        <v>196</v>
      </c>
    </row>
    <row r="108" spans="1:7" ht="15.75" outlineLevel="1">
      <c r="A108" s="18" t="s">
        <v>131</v>
      </c>
      <c r="B108" s="29">
        <v>348</v>
      </c>
      <c r="D108" s="53">
        <v>348</v>
      </c>
      <c r="E108" s="92">
        <v>2</v>
      </c>
      <c r="F108" s="25" t="s">
        <v>134</v>
      </c>
      <c r="G108" s="25" t="s">
        <v>196</v>
      </c>
    </row>
    <row r="109" spans="1:7" ht="15.75" outlineLevel="1">
      <c r="A109" s="18" t="s">
        <v>133</v>
      </c>
      <c r="B109" s="27" t="s">
        <v>189</v>
      </c>
      <c r="D109" s="27" t="s">
        <v>189</v>
      </c>
      <c r="E109" s="86"/>
      <c r="F109" s="25" t="s">
        <v>136</v>
      </c>
      <c r="G109" s="25" t="s">
        <v>196</v>
      </c>
    </row>
    <row r="110" spans="1:7" ht="15.75" outlineLevel="1">
      <c r="A110" s="18" t="s">
        <v>135</v>
      </c>
      <c r="E110" s="86"/>
      <c r="F110" s="25" t="s">
        <v>138</v>
      </c>
      <c r="G110" s="25" t="s">
        <v>196</v>
      </c>
    </row>
    <row r="111" spans="1:7" ht="15.75" outlineLevel="1">
      <c r="A111" s="18" t="s">
        <v>137</v>
      </c>
      <c r="E111" s="86"/>
      <c r="F111" s="25" t="s">
        <v>140</v>
      </c>
      <c r="G111" s="25" t="s">
        <v>196</v>
      </c>
    </row>
    <row r="112" spans="1:7" ht="15.75" outlineLevel="1">
      <c r="A112" s="18" t="s">
        <v>139</v>
      </c>
      <c r="E112" s="86"/>
      <c r="F112" s="25" t="s">
        <v>142</v>
      </c>
      <c r="G112" s="25" t="s">
        <v>196</v>
      </c>
    </row>
    <row r="113" spans="1:5" ht="15.75">
      <c r="A113" s="18" t="s">
        <v>141</v>
      </c>
      <c r="E113" s="86"/>
    </row>
    <row r="114" spans="5:7" ht="15.75" outlineLevel="1">
      <c r="E114" s="86"/>
      <c r="F114" s="25" t="s">
        <v>144</v>
      </c>
      <c r="G114" s="25" t="s">
        <v>196</v>
      </c>
    </row>
    <row r="115" spans="1:7" ht="15.75" outlineLevel="1">
      <c r="A115" s="18" t="s">
        <v>143</v>
      </c>
      <c r="B115" s="29">
        <v>43500</v>
      </c>
      <c r="D115" s="53">
        <v>43500</v>
      </c>
      <c r="E115" s="92">
        <v>1</v>
      </c>
      <c r="F115" s="25" t="s">
        <v>146</v>
      </c>
      <c r="G115" s="25" t="s">
        <v>196</v>
      </c>
    </row>
    <row r="116" spans="1:7" ht="15.75" outlineLevel="1">
      <c r="A116" s="18" t="s">
        <v>145</v>
      </c>
      <c r="B116" s="29">
        <v>20000</v>
      </c>
      <c r="D116" s="53">
        <v>20000</v>
      </c>
      <c r="E116" s="92">
        <v>1</v>
      </c>
      <c r="F116" s="25" t="s">
        <v>148</v>
      </c>
      <c r="G116" s="25" t="s">
        <v>196</v>
      </c>
    </row>
    <row r="117" spans="1:7" ht="15.75" outlineLevel="1">
      <c r="A117" s="18" t="s">
        <v>147</v>
      </c>
      <c r="B117" s="27" t="s">
        <v>189</v>
      </c>
      <c r="D117" s="27" t="s">
        <v>189</v>
      </c>
      <c r="E117" s="86"/>
      <c r="F117" s="25" t="s">
        <v>150</v>
      </c>
      <c r="G117" s="25" t="s">
        <v>196</v>
      </c>
    </row>
    <row r="118" spans="1:5" ht="15.75">
      <c r="A118" s="18" t="s">
        <v>149</v>
      </c>
      <c r="E118" s="86"/>
    </row>
    <row r="119" ht="15.75">
      <c r="E119" s="86"/>
    </row>
    <row r="120" spans="1:6" s="26" customFormat="1" ht="15.75">
      <c r="A120" s="20"/>
      <c r="B120" s="27">
        <f>SUM(B121:B123)</f>
        <v>639175</v>
      </c>
      <c r="C120" s="27"/>
      <c r="D120" s="27">
        <f>SUM(D121:D123)</f>
        <v>300000</v>
      </c>
      <c r="E120" s="86"/>
      <c r="F120" s="26" t="s">
        <v>3</v>
      </c>
    </row>
    <row r="121" spans="1:7" ht="18" outlineLevel="1" collapsed="1">
      <c r="A121" s="18">
        <v>7.1</v>
      </c>
      <c r="B121" s="35">
        <v>250000</v>
      </c>
      <c r="D121" s="44" t="s">
        <v>206</v>
      </c>
      <c r="E121" s="86"/>
      <c r="F121" s="25" t="s">
        <v>151</v>
      </c>
      <c r="G121" s="25" t="s">
        <v>281</v>
      </c>
    </row>
    <row r="122" spans="1:7" ht="18" outlineLevel="1" collapsed="1">
      <c r="A122" s="18">
        <v>7.2</v>
      </c>
      <c r="B122" s="35">
        <v>89175</v>
      </c>
      <c r="D122" s="44" t="s">
        <v>206</v>
      </c>
      <c r="E122" s="86"/>
      <c r="F122" s="25" t="s">
        <v>152</v>
      </c>
      <c r="G122" s="25" t="s">
        <v>196</v>
      </c>
    </row>
    <row r="123" spans="1:7" ht="15.75" outlineLevel="1" collapsed="1">
      <c r="A123" s="18">
        <v>7.3</v>
      </c>
      <c r="B123" s="36">
        <v>300000</v>
      </c>
      <c r="D123" s="57">
        <v>300000</v>
      </c>
      <c r="E123" s="93">
        <v>2</v>
      </c>
      <c r="F123" s="25" t="s">
        <v>153</v>
      </c>
      <c r="G123" s="25" t="s">
        <v>196</v>
      </c>
    </row>
    <row r="124" ht="15.75">
      <c r="E124" s="86"/>
    </row>
    <row r="125" ht="15.75" collapsed="1">
      <c r="E125" s="86"/>
    </row>
    <row r="126" spans="1:6" s="26" customFormat="1" ht="15.75">
      <c r="A126" s="20"/>
      <c r="B126" s="27">
        <f>SUM(B127)</f>
        <v>850000</v>
      </c>
      <c r="C126" s="27"/>
      <c r="D126" s="27">
        <f>SUM(D127)</f>
        <v>850000</v>
      </c>
      <c r="E126" s="86"/>
      <c r="F126" s="26" t="s">
        <v>4</v>
      </c>
    </row>
    <row r="127" spans="2:7" ht="15.75" outlineLevel="1" collapsed="1">
      <c r="B127" s="29">
        <v>850000</v>
      </c>
      <c r="D127" s="57">
        <v>850000</v>
      </c>
      <c r="E127" s="93">
        <v>2</v>
      </c>
      <c r="F127" s="25" t="s">
        <v>154</v>
      </c>
      <c r="G127" s="25" t="s">
        <v>198</v>
      </c>
    </row>
    <row r="128" ht="15.75">
      <c r="E128" s="86"/>
    </row>
    <row r="129" ht="15.75" collapsed="1">
      <c r="E129" s="86"/>
    </row>
    <row r="130" spans="1:6" s="26" customFormat="1" ht="15.75">
      <c r="A130" s="20"/>
      <c r="B130" s="27">
        <f>SUM(B131:B133)</f>
        <v>1300000</v>
      </c>
      <c r="C130" s="27"/>
      <c r="D130" s="27">
        <f>SUM(D131:D133)</f>
        <v>850000</v>
      </c>
      <c r="E130" s="86"/>
      <c r="F130" s="26" t="s">
        <v>5</v>
      </c>
    </row>
    <row r="131" spans="1:7" ht="15.75" outlineLevel="1" collapsed="1">
      <c r="A131" s="18">
        <v>9.1</v>
      </c>
      <c r="B131" s="29">
        <v>600000</v>
      </c>
      <c r="D131" s="57">
        <v>600000</v>
      </c>
      <c r="E131" s="93">
        <v>2</v>
      </c>
      <c r="F131" s="25" t="s">
        <v>156</v>
      </c>
      <c r="G131" s="25" t="s">
        <v>281</v>
      </c>
    </row>
    <row r="132" spans="1:7" ht="15.75" outlineLevel="1" collapsed="1">
      <c r="A132" s="18">
        <v>9.2</v>
      </c>
      <c r="B132" s="35">
        <v>500000</v>
      </c>
      <c r="D132" s="57">
        <v>250000</v>
      </c>
      <c r="E132" s="93">
        <v>2</v>
      </c>
      <c r="F132" s="25" t="s">
        <v>155</v>
      </c>
      <c r="G132" s="25" t="s">
        <v>281</v>
      </c>
    </row>
    <row r="133" spans="1:6" ht="18" outlineLevel="1" collapsed="1">
      <c r="A133" s="18">
        <v>9.3</v>
      </c>
      <c r="B133" s="35">
        <v>200000</v>
      </c>
      <c r="D133" s="44" t="s">
        <v>206</v>
      </c>
      <c r="E133" s="86"/>
      <c r="F133" s="25" t="s">
        <v>157</v>
      </c>
    </row>
    <row r="134" ht="15.75">
      <c r="E134" s="86"/>
    </row>
    <row r="135" ht="15.75">
      <c r="E135" s="86"/>
    </row>
    <row r="136" spans="1:6" s="26" customFormat="1" ht="15.75">
      <c r="A136" s="20"/>
      <c r="B136" s="27">
        <f>SUM(B137)</f>
        <v>800000</v>
      </c>
      <c r="C136" s="27"/>
      <c r="D136" s="27">
        <f>SUM(D137)</f>
        <v>800000</v>
      </c>
      <c r="E136" s="86"/>
      <c r="F136" s="26" t="s">
        <v>6</v>
      </c>
    </row>
    <row r="137" spans="2:7" ht="15.75" outlineLevel="1">
      <c r="B137" s="29">
        <v>800000</v>
      </c>
      <c r="D137" s="57">
        <v>800000</v>
      </c>
      <c r="E137" s="93">
        <v>2</v>
      </c>
      <c r="F137" s="25" t="s">
        <v>158</v>
      </c>
      <c r="G137" s="25" t="s">
        <v>282</v>
      </c>
    </row>
    <row r="138" ht="15.75">
      <c r="E138" s="86"/>
    </row>
    <row r="139" ht="15.75">
      <c r="E139" s="86"/>
    </row>
    <row r="140" spans="1:6" s="26" customFormat="1" ht="15.75">
      <c r="A140" s="20"/>
      <c r="B140" s="27">
        <f>SUM(B141)</f>
        <v>300000</v>
      </c>
      <c r="C140" s="27"/>
      <c r="D140" s="27">
        <f>SUM(D141)</f>
        <v>0</v>
      </c>
      <c r="E140" s="86"/>
      <c r="F140" s="26" t="s">
        <v>7</v>
      </c>
    </row>
    <row r="141" spans="2:7" ht="18" outlineLevel="1">
      <c r="B141" s="35">
        <v>300000</v>
      </c>
      <c r="D141" s="44" t="s">
        <v>206</v>
      </c>
      <c r="E141" s="86"/>
      <c r="F141" s="25" t="s">
        <v>159</v>
      </c>
      <c r="G141" s="25" t="s">
        <v>281</v>
      </c>
    </row>
    <row r="142" ht="15.75" outlineLevel="1">
      <c r="E142" s="86"/>
    </row>
    <row r="143" ht="15.75" outlineLevel="1">
      <c r="E143" s="86"/>
    </row>
    <row r="144" spans="1:6" s="26" customFormat="1" ht="15.75">
      <c r="A144" s="20"/>
      <c r="B144" s="27">
        <f>SUM(B145:B148)</f>
        <v>2556060</v>
      </c>
      <c r="C144" s="27"/>
      <c r="D144" s="27">
        <f>SUM(D145:D148)</f>
        <v>2543880</v>
      </c>
      <c r="E144" s="86"/>
      <c r="F144" s="26" t="s">
        <v>8</v>
      </c>
    </row>
    <row r="145" spans="1:7" ht="15.75" outlineLevel="1" collapsed="1">
      <c r="A145" s="18">
        <v>12.1</v>
      </c>
      <c r="B145" s="29">
        <v>174000</v>
      </c>
      <c r="D145" s="57">
        <v>174000</v>
      </c>
      <c r="E145" s="93">
        <v>2</v>
      </c>
      <c r="F145" s="25" t="s">
        <v>160</v>
      </c>
      <c r="G145" s="25" t="s">
        <v>196</v>
      </c>
    </row>
    <row r="146" spans="1:7" ht="18" outlineLevel="1" collapsed="1">
      <c r="A146" s="18">
        <v>12.2</v>
      </c>
      <c r="B146" s="35">
        <v>12180</v>
      </c>
      <c r="D146" s="44" t="s">
        <v>206</v>
      </c>
      <c r="E146" s="86"/>
      <c r="F146" s="25" t="s">
        <v>161</v>
      </c>
      <c r="G146" s="25" t="s">
        <v>196</v>
      </c>
    </row>
    <row r="147" spans="1:7" ht="15.75" outlineLevel="1" collapsed="1">
      <c r="A147" s="18">
        <v>12.3</v>
      </c>
      <c r="B147" s="29">
        <v>17400</v>
      </c>
      <c r="D147" s="53">
        <v>17400</v>
      </c>
      <c r="E147" s="92">
        <v>2</v>
      </c>
      <c r="F147" s="25" t="s">
        <v>162</v>
      </c>
      <c r="G147" s="25" t="s">
        <v>196</v>
      </c>
    </row>
    <row r="148" spans="1:7" ht="15.75">
      <c r="A148" s="18">
        <v>12.4</v>
      </c>
      <c r="B148" s="30">
        <v>2352480</v>
      </c>
      <c r="D148" s="55">
        <v>2352480</v>
      </c>
      <c r="E148" s="92">
        <v>2</v>
      </c>
      <c r="F148" s="25" t="s">
        <v>182</v>
      </c>
      <c r="G148" s="25" t="s">
        <v>196</v>
      </c>
    </row>
    <row r="149" ht="15.75">
      <c r="E149" s="86"/>
    </row>
    <row r="150" spans="1:6" s="26" customFormat="1" ht="15.75">
      <c r="A150" s="20"/>
      <c r="B150" s="27">
        <f>SUM(B151)</f>
        <v>250000</v>
      </c>
      <c r="C150" s="27"/>
      <c r="D150" s="27">
        <f>SUM(D151)</f>
        <v>0</v>
      </c>
      <c r="E150" s="86"/>
      <c r="F150" s="26" t="s">
        <v>9</v>
      </c>
    </row>
    <row r="151" spans="2:7" ht="18" outlineLevel="1">
      <c r="B151" s="45">
        <v>250000</v>
      </c>
      <c r="D151" s="44" t="s">
        <v>206</v>
      </c>
      <c r="E151" s="86"/>
      <c r="F151" s="25" t="s">
        <v>163</v>
      </c>
      <c r="G151" s="25" t="s">
        <v>281</v>
      </c>
    </row>
    <row r="152" ht="15.75" outlineLevel="1">
      <c r="E152" s="86"/>
    </row>
    <row r="153" ht="15.75">
      <c r="E153" s="86"/>
    </row>
    <row r="154" spans="1:6" s="26" customFormat="1" ht="15.75">
      <c r="A154" s="20"/>
      <c r="B154" s="27">
        <f>SUM(B155:B156)</f>
        <v>1200000</v>
      </c>
      <c r="C154" s="27"/>
      <c r="D154" s="27">
        <f>SUM(D155:D156)</f>
        <v>1200000</v>
      </c>
      <c r="E154" s="86"/>
      <c r="F154" s="26" t="s">
        <v>165</v>
      </c>
    </row>
    <row r="155" spans="1:7" s="26" customFormat="1" ht="15.75">
      <c r="A155" s="20"/>
      <c r="B155" s="30">
        <v>600000</v>
      </c>
      <c r="C155" s="27"/>
      <c r="D155" s="55">
        <v>600000</v>
      </c>
      <c r="E155" s="92">
        <v>1</v>
      </c>
      <c r="F155" s="31" t="s">
        <v>190</v>
      </c>
      <c r="G155" s="26" t="s">
        <v>281</v>
      </c>
    </row>
    <row r="156" spans="1:7" s="26" customFormat="1" ht="15.75">
      <c r="A156" s="20"/>
      <c r="B156" s="30">
        <v>600000</v>
      </c>
      <c r="C156" s="27"/>
      <c r="D156" s="55">
        <v>600000</v>
      </c>
      <c r="E156" s="92">
        <v>2</v>
      </c>
      <c r="F156" s="31" t="s">
        <v>191</v>
      </c>
      <c r="G156" s="26" t="s">
        <v>281</v>
      </c>
    </row>
    <row r="157" spans="1:7" s="26" customFormat="1" ht="15.75">
      <c r="A157" s="20"/>
      <c r="B157" s="30"/>
      <c r="C157" s="27"/>
      <c r="D157" s="99">
        <v>1000000</v>
      </c>
      <c r="E157" s="100"/>
      <c r="F157" s="101" t="s">
        <v>270</v>
      </c>
      <c r="G157" s="26" t="s">
        <v>281</v>
      </c>
    </row>
    <row r="158" spans="1:7" s="26" customFormat="1" ht="15.75">
      <c r="A158" s="20"/>
      <c r="B158" s="27"/>
      <c r="C158" s="27"/>
      <c r="D158" s="99">
        <v>1000000</v>
      </c>
      <c r="E158" s="100"/>
      <c r="F158" s="101" t="s">
        <v>272</v>
      </c>
      <c r="G158" s="26" t="s">
        <v>281</v>
      </c>
    </row>
    <row r="159" spans="1:6" s="26" customFormat="1" ht="15.75">
      <c r="A159" s="20"/>
      <c r="B159" s="27"/>
      <c r="C159" s="27"/>
      <c r="D159" s="27"/>
      <c r="E159" s="86"/>
      <c r="F159" s="97"/>
    </row>
    <row r="160" spans="1:7" s="26" customFormat="1" ht="15.75">
      <c r="A160" s="20"/>
      <c r="B160" s="27">
        <v>6700000</v>
      </c>
      <c r="C160" s="27"/>
      <c r="D160" s="54">
        <v>6700000</v>
      </c>
      <c r="E160" s="92">
        <v>1</v>
      </c>
      <c r="F160" s="26" t="s">
        <v>212</v>
      </c>
      <c r="G160" s="26" t="s">
        <v>281</v>
      </c>
    </row>
    <row r="161" spans="1:5" s="26" customFormat="1" ht="15.75">
      <c r="A161" s="20"/>
      <c r="B161" s="27"/>
      <c r="C161" s="27"/>
      <c r="D161" s="27"/>
      <c r="E161" s="86"/>
    </row>
    <row r="162" spans="1:6" s="26" customFormat="1" ht="15.75">
      <c r="A162" s="20"/>
      <c r="B162" s="27">
        <f>SUM(B163:B165)</f>
        <v>3131000</v>
      </c>
      <c r="C162" s="27"/>
      <c r="D162" s="27">
        <f>SUM(D163:D165)</f>
        <v>3131000</v>
      </c>
      <c r="E162" s="86" t="s">
        <v>15</v>
      </c>
      <c r="F162" s="26" t="s">
        <v>186</v>
      </c>
    </row>
    <row r="163" spans="1:7" s="26" customFormat="1" ht="15.75">
      <c r="A163" s="20"/>
      <c r="B163" s="30">
        <v>1942000</v>
      </c>
      <c r="C163" s="27"/>
      <c r="D163" s="55">
        <v>1942000</v>
      </c>
      <c r="E163" s="92">
        <v>1</v>
      </c>
      <c r="F163" s="26" t="s">
        <v>197</v>
      </c>
      <c r="G163" s="26" t="s">
        <v>197</v>
      </c>
    </row>
    <row r="164" spans="1:7" s="26" customFormat="1" ht="15.75">
      <c r="A164" s="20"/>
      <c r="B164" s="30">
        <v>139000</v>
      </c>
      <c r="C164" s="27"/>
      <c r="D164" s="55">
        <v>139000</v>
      </c>
      <c r="E164" s="92">
        <v>1</v>
      </c>
      <c r="F164" s="26" t="s">
        <v>196</v>
      </c>
      <c r="G164" s="26" t="s">
        <v>196</v>
      </c>
    </row>
    <row r="165" spans="1:7" s="26" customFormat="1" ht="15.75">
      <c r="A165" s="20"/>
      <c r="B165" s="30">
        <v>1050000</v>
      </c>
      <c r="C165" s="27"/>
      <c r="D165" s="55">
        <v>1050000</v>
      </c>
      <c r="E165" s="92">
        <v>2</v>
      </c>
      <c r="F165" s="26" t="s">
        <v>198</v>
      </c>
      <c r="G165" s="26" t="s">
        <v>198</v>
      </c>
    </row>
    <row r="166" spans="1:5" s="26" customFormat="1" ht="15.75">
      <c r="A166" s="20"/>
      <c r="B166" s="30"/>
      <c r="C166" s="27"/>
      <c r="D166" s="30"/>
      <c r="E166" s="86"/>
    </row>
    <row r="167" spans="1:7" s="26" customFormat="1" ht="15.75">
      <c r="A167" s="20"/>
      <c r="B167" s="27">
        <v>3995000</v>
      </c>
      <c r="C167" s="27"/>
      <c r="D167" s="27">
        <v>3995000</v>
      </c>
      <c r="E167" s="86">
        <v>1</v>
      </c>
      <c r="F167" s="26" t="s">
        <v>187</v>
      </c>
      <c r="G167" s="26" t="s">
        <v>281</v>
      </c>
    </row>
    <row r="168" spans="1:5" s="26" customFormat="1" ht="15.75">
      <c r="A168" s="20"/>
      <c r="B168" s="27"/>
      <c r="C168" s="27"/>
      <c r="D168" s="27"/>
      <c r="E168" s="49"/>
    </row>
    <row r="169" spans="2:6" ht="15.75">
      <c r="B169" s="27">
        <v>0</v>
      </c>
      <c r="D169" s="27">
        <v>0</v>
      </c>
      <c r="F169" s="26" t="s">
        <v>192</v>
      </c>
    </row>
    <row r="170" ht="15.75">
      <c r="F170" s="25" t="s">
        <v>199</v>
      </c>
    </row>
    <row r="171" ht="15.75">
      <c r="F171" s="25" t="s">
        <v>216</v>
      </c>
    </row>
    <row r="173" spans="1:6" s="26" customFormat="1" ht="15.75">
      <c r="A173" s="20" t="s">
        <v>200</v>
      </c>
      <c r="B173" s="27">
        <f>SUM(B3+B20+B26+B33+B45+B69+B76+B80+B120+B126+B130+B136+B140+B144+B150+B154+B160+B162+B167+B169)</f>
        <v>34351129</v>
      </c>
      <c r="C173" s="27"/>
      <c r="D173" s="27" t="s">
        <v>15</v>
      </c>
      <c r="E173" s="49"/>
      <c r="F173" s="26" t="s">
        <v>15</v>
      </c>
    </row>
    <row r="174" spans="1:6" s="26" customFormat="1" ht="15.75">
      <c r="A174" s="20"/>
      <c r="B174" s="46">
        <f>(D174)+0</f>
        <v>2259635</v>
      </c>
      <c r="C174" s="27"/>
      <c r="D174" s="103">
        <f>SUM(B6+B16+B23+B35+B74+B121+B122+B132+B133+B141+B146+B151)-(D132+D23)</f>
        <v>2259635</v>
      </c>
      <c r="E174" s="49"/>
      <c r="F174" s="47" t="s">
        <v>218</v>
      </c>
    </row>
    <row r="175" spans="1:6" s="26" customFormat="1" ht="15.75">
      <c r="A175" s="20"/>
      <c r="B175" s="46"/>
      <c r="C175" s="27"/>
      <c r="D175" s="27">
        <v>32091494</v>
      </c>
      <c r="E175" s="49"/>
      <c r="F175" s="26" t="s">
        <v>217</v>
      </c>
    </row>
    <row r="176" spans="4:6" ht="15.75">
      <c r="D176" s="98">
        <f>D157+D158</f>
        <v>2000000</v>
      </c>
      <c r="E176" s="49">
        <v>2</v>
      </c>
      <c r="F176" s="102" t="s">
        <v>271</v>
      </c>
    </row>
    <row r="177" spans="4:6" ht="15.75">
      <c r="D177" s="98">
        <f>SUM(D175+D176)</f>
        <v>34091494</v>
      </c>
      <c r="E177" s="49"/>
      <c r="F177" s="102" t="s">
        <v>273</v>
      </c>
    </row>
    <row r="178" spans="4:5" ht="12.75">
      <c r="D178" s="29"/>
      <c r="E178" s="50"/>
    </row>
    <row r="179" spans="2:8" ht="16.5">
      <c r="B179" s="66"/>
      <c r="D179" s="104" t="s">
        <v>219</v>
      </c>
      <c r="E179" s="75"/>
      <c r="F179" s="74"/>
      <c r="H179" s="66"/>
    </row>
    <row r="180" spans="2:6" ht="6" customHeight="1">
      <c r="B180" s="66"/>
      <c r="D180" s="74"/>
      <c r="E180" s="75"/>
      <c r="F180" s="76"/>
    </row>
    <row r="181" spans="2:5" ht="4.5" customHeight="1">
      <c r="B181" s="66"/>
      <c r="D181" s="66"/>
      <c r="E181" s="50"/>
    </row>
    <row r="182" spans="2:6" ht="15.75">
      <c r="B182" s="66"/>
      <c r="D182" s="66"/>
      <c r="E182" s="51" t="s">
        <v>220</v>
      </c>
      <c r="F182" s="51"/>
    </row>
    <row r="183" spans="2:6" ht="15.75">
      <c r="B183" s="69"/>
      <c r="D183" s="64">
        <f>SUM(D5+D21+D22+D23+D27+D106+D115+D116+D155+D160+D163+D164+D167)</f>
        <v>17870820</v>
      </c>
      <c r="E183" s="92">
        <v>1</v>
      </c>
      <c r="F183" s="56" t="s">
        <v>255</v>
      </c>
    </row>
    <row r="184" spans="2:8" ht="15.75">
      <c r="B184" s="67"/>
      <c r="D184" s="59">
        <f>SUM(D9+D10+D12+D13+D15+D28+D29+D30+D34+D36+D37+D38+D39+D41+D42+D70+D71+D72+D73+D77+D82+D83+D84+D85+D94+D95+D96+D101+D102+D103+D107+D108+D123+D127+D131+D132+D137+D145+D147+D148+D156+D165+D176)</f>
        <v>13073832</v>
      </c>
      <c r="E184" s="93">
        <v>2</v>
      </c>
      <c r="F184" s="73" t="s">
        <v>214</v>
      </c>
      <c r="G184" s="56"/>
      <c r="H184" s="56"/>
    </row>
    <row r="185" spans="2:6" ht="15.75">
      <c r="B185" s="68"/>
      <c r="D185" s="54">
        <f>SUM(D183+D184)</f>
        <v>30944652</v>
      </c>
      <c r="E185" s="58"/>
      <c r="F185" s="56" t="s">
        <v>222</v>
      </c>
    </row>
    <row r="186" spans="2:5" ht="4.5" customHeight="1">
      <c r="B186" s="68"/>
      <c r="D186" s="59"/>
      <c r="E186" s="58"/>
    </row>
    <row r="187" spans="2:6" ht="15.75">
      <c r="B187" s="70"/>
      <c r="D187" s="59"/>
      <c r="E187" s="26" t="s">
        <v>215</v>
      </c>
      <c r="F187" s="26"/>
    </row>
    <row r="188" spans="2:6" ht="15.75">
      <c r="B188" s="71"/>
      <c r="D188" s="64">
        <f>SUM(D11+D14+D40+D43+D46+D52+D55+D61+D65+D93)</f>
        <v>3146842</v>
      </c>
      <c r="E188" s="86">
        <v>3</v>
      </c>
      <c r="F188" s="65" t="s">
        <v>223</v>
      </c>
    </row>
    <row r="189" spans="2:4" ht="4.5" customHeight="1">
      <c r="B189" s="71"/>
      <c r="D189" s="64"/>
    </row>
    <row r="190" spans="2:5" ht="15.75" customHeight="1">
      <c r="B190" s="71"/>
      <c r="D190" s="64"/>
      <c r="E190" s="26" t="s">
        <v>221</v>
      </c>
    </row>
    <row r="191" spans="2:6" ht="15.75" customHeight="1">
      <c r="B191" s="71"/>
      <c r="D191" s="27">
        <v>0</v>
      </c>
      <c r="E191" s="95">
        <v>4</v>
      </c>
      <c r="F191" s="25" t="s">
        <v>224</v>
      </c>
    </row>
    <row r="192" spans="2:5" ht="3.75" customHeight="1">
      <c r="B192" s="71"/>
      <c r="E192" s="26"/>
    </row>
    <row r="193" spans="2:6" ht="15" customHeight="1">
      <c r="B193" s="72"/>
      <c r="D193" s="27">
        <f>SUM(D183+D184+D188)</f>
        <v>34091494</v>
      </c>
      <c r="E193" s="72"/>
      <c r="F193" s="72" t="s">
        <v>200</v>
      </c>
    </row>
    <row r="194" spans="2:6" ht="15" customHeight="1">
      <c r="B194" s="72"/>
      <c r="E194" s="72"/>
      <c r="F194" s="72"/>
    </row>
    <row r="195" spans="2:9" ht="15" customHeight="1">
      <c r="B195" s="72"/>
      <c r="E195" s="72"/>
      <c r="F195" s="72"/>
      <c r="G195" s="25" t="s">
        <v>281</v>
      </c>
      <c r="I195" s="106">
        <f>SUM(D21,D22,D23,D131,D132,D155,D156,D157,D158,D160,D167,D70,D71,D72,D73)</f>
        <v>17531960</v>
      </c>
    </row>
    <row r="196" spans="2:9" ht="15.75">
      <c r="B196" s="27" t="s">
        <v>256</v>
      </c>
      <c r="D196" s="96" t="s">
        <v>242</v>
      </c>
      <c r="G196" s="25" t="s">
        <v>197</v>
      </c>
      <c r="I196" s="106">
        <f>SUM(D163)</f>
        <v>1942000</v>
      </c>
    </row>
    <row r="197" spans="2:9" ht="15.75">
      <c r="B197" s="84">
        <v>1</v>
      </c>
      <c r="C197" s="83"/>
      <c r="D197" s="25" t="s">
        <v>243</v>
      </c>
      <c r="G197" s="25" t="s">
        <v>196</v>
      </c>
      <c r="I197" s="106">
        <f>SUM(D3,D26,D45,D77,D80,D123,D144,D164)</f>
        <v>10403474</v>
      </c>
    </row>
    <row r="198" spans="2:9" ht="15.75">
      <c r="B198" s="84"/>
      <c r="D198" s="25" t="s">
        <v>244</v>
      </c>
      <c r="G198" s="25" t="s">
        <v>198</v>
      </c>
      <c r="I198" s="106">
        <f>SUM(D34,D36,D37,D38,D39,D40,D41,D42,D127,D165)</f>
        <v>2614060</v>
      </c>
    </row>
    <row r="199" spans="2:9" ht="15.75">
      <c r="B199" s="84"/>
      <c r="D199" s="25" t="s">
        <v>245</v>
      </c>
      <c r="G199" s="25" t="s">
        <v>282</v>
      </c>
      <c r="I199" s="106">
        <f>D137</f>
        <v>800000</v>
      </c>
    </row>
    <row r="200" spans="2:9" ht="15.75">
      <c r="B200" s="84"/>
      <c r="D200" s="25"/>
      <c r="G200" s="25" t="s">
        <v>283</v>
      </c>
      <c r="I200" s="106">
        <f>D43</f>
        <v>800000</v>
      </c>
    </row>
    <row r="201" spans="2:4" ht="15.75">
      <c r="B201" s="84">
        <v>2</v>
      </c>
      <c r="D201" s="25" t="s">
        <v>246</v>
      </c>
    </row>
    <row r="202" spans="2:4" ht="15.75">
      <c r="B202" s="84"/>
      <c r="D202" s="25" t="s">
        <v>247</v>
      </c>
    </row>
    <row r="203" spans="2:4" ht="15.75">
      <c r="B203" s="84"/>
      <c r="D203" s="25" t="s">
        <v>248</v>
      </c>
    </row>
    <row r="204" spans="2:4" ht="15.75">
      <c r="B204" s="84"/>
      <c r="D204" s="25"/>
    </row>
    <row r="205" spans="2:4" ht="15.75">
      <c r="B205" s="84">
        <v>3</v>
      </c>
      <c r="D205" s="25" t="s">
        <v>252</v>
      </c>
    </row>
    <row r="206" spans="2:4" ht="15.75">
      <c r="B206" s="84"/>
      <c r="D206" s="25" t="s">
        <v>253</v>
      </c>
    </row>
    <row r="207" spans="2:4" ht="15.75">
      <c r="B207" s="84"/>
      <c r="D207" s="25" t="s">
        <v>254</v>
      </c>
    </row>
    <row r="208" spans="2:4" ht="15.75">
      <c r="B208" s="84"/>
      <c r="D208" s="25"/>
    </row>
    <row r="209" spans="2:4" ht="15.75">
      <c r="B209" s="84">
        <v>4</v>
      </c>
      <c r="D209" s="25" t="s">
        <v>249</v>
      </c>
    </row>
    <row r="210" spans="2:4" ht="15.75">
      <c r="B210" s="84"/>
      <c r="D210" s="25" t="s">
        <v>250</v>
      </c>
    </row>
    <row r="211" spans="2:4" ht="15.75">
      <c r="B211" s="84"/>
      <c r="D211" s="25" t="s">
        <v>251</v>
      </c>
    </row>
    <row r="213" spans="4:6" ht="15.75">
      <c r="D213" s="111">
        <f>SUM(D3,D21,D23,D33,D45,D69,D80,D120,D126,D131,D144,D160)</f>
        <v>18233094</v>
      </c>
      <c r="F213" s="112" t="s">
        <v>284</v>
      </c>
    </row>
  </sheetData>
  <printOptions/>
  <pageMargins left="0.52" right="0.25" top="0.84" bottom="0.74" header="0.13" footer="0.47"/>
  <pageSetup horizontalDpi="300" verticalDpi="300" orientation="portrait" scale="52" r:id="rId1"/>
  <headerFooter alignWithMargins="0">
    <oddHeader>&amp;C&amp;"Arial,Bold"&amp;20eRA Project Priorities
FY 2001
Steering Committee
</oddHeader>
    <oddFooter>&amp;ROctober, 2000</oddFooter>
  </headerFooter>
  <rowBreaks count="3" manualBreakCount="3">
    <brk id="44" max="255" man="1"/>
    <brk id="103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djohnson</dc:creator>
  <cp:keywords/>
  <dc:description/>
  <cp:lastModifiedBy>DelacruJ</cp:lastModifiedBy>
  <cp:lastPrinted>2001-03-13T16:40:05Z</cp:lastPrinted>
  <dcterms:created xsi:type="dcterms:W3CDTF">2000-09-13T16:45:56Z</dcterms:created>
  <dcterms:modified xsi:type="dcterms:W3CDTF">2001-05-04T14:11:18Z</dcterms:modified>
  <cp:category/>
  <cp:version/>
  <cp:contentType/>
  <cp:contentStatus/>
</cp:coreProperties>
</file>