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9320" windowHeight="15480" tabRatio="740" activeTab="1"/>
  </bookViews>
  <sheets>
    <sheet name="ProposalSummary" sheetId="1" r:id="rId1"/>
    <sheet name="For Distribution" sheetId="2" r:id="rId2"/>
    <sheet name="Jan 2009-June2009" sheetId="3" r:id="rId3"/>
    <sheet name="BackupSChedule" sheetId="4" r:id="rId4"/>
  </sheets>
  <definedNames>
    <definedName name="_xlnm.Print_Area" localSheetId="2">'Jan 2009-June2009'!$A$1:$AN$69</definedName>
  </definedNames>
  <calcPr fullCalcOnLoad="1"/>
</workbook>
</file>

<file path=xl/sharedStrings.xml><?xml version="1.0" encoding="utf-8"?>
<sst xmlns="http://schemas.openxmlformats.org/spreadsheetml/2006/main" count="1792" uniqueCount="170">
  <si>
    <t xml:space="preserve"> Installation</t>
  </si>
  <si>
    <t>Jan-June 08</t>
  </si>
  <si>
    <t>546 shifts</t>
  </si>
  <si>
    <t>U7</t>
  </si>
  <si>
    <t>User Operations (7 hr shift)</t>
  </si>
  <si>
    <t>Maint./inst./int. (M/I/IT)</t>
  </si>
  <si>
    <t xml:space="preserve">Note: All running is at 1.9 GeV </t>
  </si>
  <si>
    <t>July is draft only</t>
  </si>
  <si>
    <t>I/S/T</t>
  </si>
  <si>
    <t xml:space="preserve">       </t>
  </si>
  <si>
    <t>Su</t>
  </si>
  <si>
    <t>M</t>
  </si>
  <si>
    <t>T</t>
  </si>
  <si>
    <t>W</t>
  </si>
  <si>
    <t>Th</t>
  </si>
  <si>
    <t>F</t>
  </si>
  <si>
    <t>S</t>
  </si>
  <si>
    <t>IT</t>
  </si>
  <si>
    <t>0000-0800</t>
  </si>
  <si>
    <t>X</t>
  </si>
  <si>
    <t>AP</t>
  </si>
  <si>
    <t>I</t>
  </si>
  <si>
    <t>H</t>
  </si>
  <si>
    <t>0800-1600</t>
  </si>
  <si>
    <t>1600-2400</t>
  </si>
  <si>
    <t>S/T</t>
  </si>
  <si>
    <t>MS</t>
  </si>
  <si>
    <t>BLC</t>
  </si>
  <si>
    <t xml:space="preserve">Total user shifts </t>
  </si>
  <si>
    <t xml:space="preserve">Special operations  </t>
  </si>
  <si>
    <t xml:space="preserve">Acc physics and MS </t>
  </si>
  <si>
    <t>Startup and Tune</t>
  </si>
  <si>
    <t>Holiday/Off</t>
  </si>
  <si>
    <t xml:space="preserve"> Off</t>
  </si>
  <si>
    <t>2 bunch</t>
  </si>
  <si>
    <t>Tu</t>
  </si>
  <si>
    <t xml:space="preserve"> multibunch unless outherwise noted.</t>
  </si>
  <si>
    <t>552 shifts</t>
  </si>
  <si>
    <t>1.9 GeV shifts =</t>
  </si>
  <si>
    <t>2-bunch shifts =</t>
  </si>
  <si>
    <t>Total calendar shifts =</t>
  </si>
  <si>
    <t xml:space="preserve"> </t>
  </si>
  <si>
    <t xml:space="preserve"> Startup &amp; Tune</t>
  </si>
  <si>
    <t xml:space="preserve"> Maintenance</t>
  </si>
  <si>
    <t xml:space="preserve">  Interlock Tests</t>
  </si>
  <si>
    <t xml:space="preserve"> Accelerator Physics</t>
  </si>
  <si>
    <t xml:space="preserve"> Holiday</t>
  </si>
  <si>
    <t xml:space="preserve"> Machine Setup</t>
  </si>
  <si>
    <t xml:space="preserve"> Injection Startup</t>
  </si>
  <si>
    <t xml:space="preserve"> User Operations</t>
  </si>
  <si>
    <t xml:space="preserve"> Beamline Commissioning</t>
  </si>
  <si>
    <t>Jan 2009 - June 2009 cycle</t>
  </si>
  <si>
    <t>Jul-Dec 08</t>
  </si>
  <si>
    <t>JULY is draft only.</t>
  </si>
  <si>
    <t>SS</t>
  </si>
  <si>
    <t xml:space="preserve"> Special ops &amp; scrubbing</t>
  </si>
  <si>
    <t>Safety Standdown</t>
  </si>
  <si>
    <t>10/26//2008</t>
  </si>
  <si>
    <t>Shifts</t>
  </si>
  <si>
    <t>U.O.S.*</t>
  </si>
  <si>
    <t xml:space="preserve">A.O.S.* </t>
  </si>
  <si>
    <t>AP/MS</t>
  </si>
  <si>
    <t>M/I/IT</t>
  </si>
  <si>
    <t>S/T,I/S/T,BLC</t>
  </si>
  <si>
    <t>Hol/X</t>
  </si>
  <si>
    <t xml:space="preserve">Previous </t>
  </si>
  <si>
    <t>cycle</t>
  </si>
  <si>
    <t>A.P. Off-Shifts</t>
  </si>
  <si>
    <t>User Off-Shifts</t>
  </si>
  <si>
    <t>Distribution:</t>
  </si>
  <si>
    <t>PX Group Leader</t>
  </si>
  <si>
    <t>CXRO Group leader</t>
  </si>
  <si>
    <t>Scientific Support Group Leader</t>
  </si>
  <si>
    <t>Experimental Systems Group Leader</t>
  </si>
  <si>
    <t>Accelerator Physics Group Leader</t>
  </si>
  <si>
    <t xml:space="preserve">Operations Manager </t>
  </si>
  <si>
    <t>Division Deputy Director</t>
  </si>
  <si>
    <t>ALS-12.3.2</t>
  </si>
  <si>
    <t>January 2009 - June 2009 1st Draft</t>
  </si>
  <si>
    <t>Experiment Number</t>
  </si>
  <si>
    <t>Name</t>
  </si>
  <si>
    <t>Rating</t>
  </si>
  <si>
    <t>#Shifts allocated</t>
  </si>
  <si>
    <t># Shifts scheduled</t>
  </si>
  <si>
    <t>Difference</t>
  </si>
  <si>
    <t>Comments</t>
  </si>
  <si>
    <t>Shifts Requested</t>
  </si>
  <si>
    <t>Daraio</t>
  </si>
  <si>
    <t>Johnson</t>
  </si>
  <si>
    <t>2542R</t>
  </si>
  <si>
    <t>Lau</t>
  </si>
  <si>
    <t>Sciau</t>
  </si>
  <si>
    <t>Baerlocher</t>
  </si>
  <si>
    <t>2387R</t>
  </si>
  <si>
    <t>Zhang</t>
  </si>
  <si>
    <t>2286R</t>
  </si>
  <si>
    <t>Spiecker</t>
  </si>
  <si>
    <t>Courtin-Nomade</t>
  </si>
  <si>
    <t>2385R</t>
  </si>
  <si>
    <t>Chen</t>
  </si>
  <si>
    <t>Koo</t>
  </si>
  <si>
    <t>Total</t>
  </si>
  <si>
    <t>Total requested</t>
  </si>
  <si>
    <t>Commissioning 5 %</t>
  </si>
  <si>
    <t>In house Research 10%</t>
  </si>
  <si>
    <t>Oversubscription factor</t>
  </si>
  <si>
    <t>Directors Discretion 5 %</t>
  </si>
  <si>
    <t>Total number of 1.9 GeV Shifts available:</t>
  </si>
  <si>
    <t>2476R</t>
  </si>
  <si>
    <t>Yang</t>
  </si>
  <si>
    <t>2688R</t>
  </si>
  <si>
    <t>Gruber</t>
  </si>
  <si>
    <t>2666R</t>
  </si>
  <si>
    <t>2725R</t>
  </si>
  <si>
    <t>2626R</t>
  </si>
  <si>
    <t>Hanan</t>
  </si>
  <si>
    <t>2306R</t>
  </si>
  <si>
    <t>Wan</t>
  </si>
  <si>
    <t>Perroud</t>
  </si>
  <si>
    <t>2684R</t>
  </si>
  <si>
    <t>2384R</t>
  </si>
  <si>
    <t>shifts</t>
  </si>
  <si>
    <t>User/U7</t>
  </si>
  <si>
    <t>Spec. Ops.</t>
  </si>
  <si>
    <t>1.9 GeV User/U7</t>
  </si>
  <si>
    <t>2-bunch</t>
  </si>
  <si>
    <t>January</t>
  </si>
  <si>
    <t>February</t>
  </si>
  <si>
    <t>March</t>
  </si>
  <si>
    <t>April</t>
  </si>
  <si>
    <t>May</t>
  </si>
  <si>
    <t>June</t>
  </si>
  <si>
    <t>S.O.</t>
  </si>
  <si>
    <t>Total NonU</t>
  </si>
  <si>
    <t>2-b</t>
  </si>
  <si>
    <t>Impossible Dates</t>
  </si>
  <si>
    <t>April ideal, not before April, not &gt; June 15</t>
  </si>
  <si>
    <t>January 15 - February 8, Febrary 15 - February 19, After April 4</t>
  </si>
  <si>
    <t>before mid April</t>
  </si>
  <si>
    <t>before April</t>
  </si>
  <si>
    <t>12/02, du 21/02 au 07/03, du 16 au 27/03 et du 4 au 7/05</t>
  </si>
  <si>
    <t>Not before May</t>
  </si>
  <si>
    <t>not before June</t>
  </si>
  <si>
    <t>Comm</t>
  </si>
  <si>
    <t>CAN: 8. März - 14. März / 26. März - 2. April / 26. Juli - 31. Juli</t>
  </si>
  <si>
    <t>as late as possible</t>
  </si>
  <si>
    <t>Not early in the year. March 15 - April 15</t>
  </si>
  <si>
    <t>IHR</t>
  </si>
  <si>
    <t>Before March 20, April 20 - April 26</t>
  </si>
  <si>
    <t>DD</t>
  </si>
  <si>
    <t>Chen 2870</t>
  </si>
  <si>
    <t>Hanan 3001</t>
  </si>
  <si>
    <t>Perroud 2894</t>
  </si>
  <si>
    <t>Daraio 2688</t>
  </si>
  <si>
    <t>Courtin-Nomade 
2684</t>
  </si>
  <si>
    <t>Spiecker 
2286</t>
  </si>
  <si>
    <t>Sciau 2725</t>
  </si>
  <si>
    <t>Koo 2955</t>
  </si>
  <si>
    <t>Johnson 
2666</t>
  </si>
  <si>
    <t>Yang 
2476</t>
  </si>
  <si>
    <t>Directors 
Discretion</t>
  </si>
  <si>
    <t>Chen 2384</t>
  </si>
  <si>
    <t>Courtin-Nomade 
2895</t>
  </si>
  <si>
    <t>Wan 2306</t>
  </si>
  <si>
    <t>Chen 2385</t>
  </si>
  <si>
    <t>Zhang 2387</t>
  </si>
  <si>
    <t>Lau 2542</t>
  </si>
  <si>
    <t>Baerlocher 2626</t>
  </si>
  <si>
    <t>Gruber 
2911</t>
  </si>
  <si>
    <t>January 2009 - June 2009 Final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</si>
</sst>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0"/>
      <name val="Arial"/>
      <family val="0"/>
    </font>
    <font>
      <b/>
      <sz val="18"/>
      <color indexed="10"/>
      <name val="Geneva"/>
      <family val="0"/>
    </font>
    <font>
      <b/>
      <sz val="18"/>
      <color indexed="8"/>
      <name val="Times"/>
      <family val="0"/>
    </font>
    <font>
      <b/>
      <sz val="14"/>
      <name val="Geneva"/>
      <family val="0"/>
    </font>
    <font>
      <sz val="14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name val="Geneva"/>
      <family val="0"/>
    </font>
    <font>
      <b/>
      <sz val="10"/>
      <name val="Times"/>
      <family val="0"/>
    </font>
    <font>
      <b/>
      <sz val="10"/>
      <color indexed="8"/>
      <name val="Times"/>
      <family val="0"/>
    </font>
    <font>
      <b/>
      <sz val="12"/>
      <color indexed="8"/>
      <name val="Times"/>
      <family val="0"/>
    </font>
    <font>
      <b/>
      <sz val="9"/>
      <color indexed="8"/>
      <name val="Times"/>
      <family val="0"/>
    </font>
    <font>
      <sz val="10"/>
      <name val="Times"/>
      <family val="0"/>
    </font>
    <font>
      <sz val="10"/>
      <name val="Geneva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12"/>
      <name val="Geneva"/>
      <family val="0"/>
    </font>
    <font>
      <sz val="10"/>
      <color indexed="9"/>
      <name val="Times"/>
      <family val="0"/>
    </font>
    <font>
      <strike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solid">
        <fgColor indexed="44"/>
        <bgColor indexed="64"/>
      </patternFill>
    </fill>
    <fill>
      <patternFill patternType="lightUp">
        <fgColor indexed="49"/>
        <bgColor indexed="9"/>
      </patternFill>
    </fill>
    <fill>
      <patternFill patternType="mediumGray">
        <fgColor indexed="41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1"/>
        <bgColor indexed="17"/>
      </patternFill>
    </fill>
    <fill>
      <patternFill patternType="mediumGray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12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12"/>
      </bottom>
    </border>
    <border>
      <left style="thin"/>
      <right style="medium"/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 style="medium">
        <color indexed="39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medium">
        <color indexed="56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>
        <color indexed="12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Continuous"/>
    </xf>
    <xf numFmtId="0" fontId="9" fillId="4" borderId="4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6" borderId="4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8" fillId="9" borderId="4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Continuous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174" fontId="20" fillId="0" borderId="0" xfId="0" applyNumberFormat="1" applyFont="1" applyBorder="1" applyAlignment="1">
      <alignment/>
    </xf>
    <xf numFmtId="9" fontId="19" fillId="0" borderId="0" xfId="21" applyFont="1" applyBorder="1" applyAlignment="1">
      <alignment/>
    </xf>
    <xf numFmtId="1" fontId="19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10" borderId="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11" borderId="20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Continuous"/>
    </xf>
    <xf numFmtId="0" fontId="0" fillId="0" borderId="27" xfId="0" applyBorder="1" applyAlignment="1">
      <alignment/>
    </xf>
    <xf numFmtId="0" fontId="12" fillId="0" borderId="12" xfId="0" applyFont="1" applyBorder="1" applyAlignment="1">
      <alignment/>
    </xf>
    <xf numFmtId="0" fontId="13" fillId="0" borderId="16" xfId="0" applyFont="1" applyBorder="1" applyAlignment="1">
      <alignment/>
    </xf>
    <xf numFmtId="17" fontId="4" fillId="0" borderId="18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8" fillId="12" borderId="4" xfId="0" applyFont="1" applyFill="1" applyBorder="1" applyAlignment="1" applyProtection="1">
      <alignment horizontal="center"/>
      <protection locked="0"/>
    </xf>
    <xf numFmtId="0" fontId="8" fillId="13" borderId="4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10" fillId="6" borderId="31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0" fontId="8" fillId="8" borderId="31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11" borderId="35" xfId="0" applyFont="1" applyFill="1" applyBorder="1" applyAlignment="1">
      <alignment horizontal="left"/>
    </xf>
    <xf numFmtId="0" fontId="0" fillId="11" borderId="36" xfId="0" applyFont="1" applyFill="1" applyBorder="1" applyAlignment="1">
      <alignment horizontal="left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8" fillId="0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14" fillId="0" borderId="32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0" fillId="11" borderId="4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0" fillId="6" borderId="36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6" fillId="0" borderId="44" xfId="0" applyFont="1" applyBorder="1" applyAlignment="1" applyProtection="1">
      <alignment horizontal="left"/>
      <protection locked="0"/>
    </xf>
    <xf numFmtId="0" fontId="8" fillId="3" borderId="45" xfId="0" applyFont="1" applyFill="1" applyBorder="1" applyAlignment="1">
      <alignment horizontal="centerContinuous"/>
    </xf>
    <xf numFmtId="0" fontId="9" fillId="4" borderId="45" xfId="0" applyFont="1" applyFill="1" applyBorder="1" applyAlignment="1" applyProtection="1">
      <alignment horizontal="center"/>
      <protection locked="0"/>
    </xf>
    <xf numFmtId="0" fontId="8" fillId="3" borderId="46" xfId="0" applyFont="1" applyFill="1" applyBorder="1" applyAlignment="1">
      <alignment horizontal="centerContinuous"/>
    </xf>
    <xf numFmtId="0" fontId="8" fillId="0" borderId="28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14" borderId="0" xfId="0" applyFill="1" applyBorder="1" applyAlignment="1">
      <alignment/>
    </xf>
    <xf numFmtId="0" fontId="0" fillId="14" borderId="9" xfId="0" applyFill="1" applyBorder="1" applyAlignment="1">
      <alignment/>
    </xf>
    <xf numFmtId="0" fontId="7" fillId="2" borderId="31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0" fillId="15" borderId="4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29" xfId="0" applyFont="1" applyBorder="1" applyAlignment="1">
      <alignment/>
    </xf>
    <xf numFmtId="0" fontId="23" fillId="14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8" fillId="14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10" fillId="15" borderId="31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>
      <alignment horizontal="center"/>
    </xf>
    <xf numFmtId="0" fontId="14" fillId="16" borderId="45" xfId="0" applyFont="1" applyFill="1" applyBorder="1" applyAlignment="1">
      <alignment/>
    </xf>
    <xf numFmtId="0" fontId="14" fillId="16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17" borderId="36" xfId="0" applyFill="1" applyBorder="1" applyAlignment="1">
      <alignment wrapText="1"/>
    </xf>
    <xf numFmtId="0" fontId="0" fillId="17" borderId="36" xfId="0" applyFill="1" applyBorder="1" applyAlignment="1">
      <alignment horizontal="right"/>
    </xf>
    <xf numFmtId="0" fontId="0" fillId="17" borderId="6" xfId="0" applyFill="1" applyBorder="1" applyAlignment="1">
      <alignment horizontal="right"/>
    </xf>
    <xf numFmtId="0" fontId="0" fillId="17" borderId="4" xfId="0" applyFont="1" applyFill="1" applyBorder="1" applyAlignment="1">
      <alignment horizontal="center" wrapText="1"/>
    </xf>
    <xf numFmtId="0" fontId="0" fillId="17" borderId="4" xfId="0" applyFill="1" applyBorder="1" applyAlignment="1">
      <alignment horizontal="center"/>
    </xf>
    <xf numFmtId="0" fontId="12" fillId="17" borderId="27" xfId="0" applyFont="1" applyFill="1" applyBorder="1" applyAlignment="1">
      <alignment horizontal="center" wrapText="1"/>
    </xf>
    <xf numFmtId="0" fontId="14" fillId="17" borderId="27" xfId="0" applyFont="1" applyFill="1" applyBorder="1" applyAlignment="1">
      <alignment horizontal="center"/>
    </xf>
    <xf numFmtId="0" fontId="13" fillId="17" borderId="11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12" fillId="17" borderId="29" xfId="0" applyFont="1" applyFill="1" applyBorder="1" applyAlignment="1">
      <alignment horizontal="center" wrapText="1"/>
    </xf>
    <xf numFmtId="0" fontId="14" fillId="17" borderId="29" xfId="0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22" fillId="17" borderId="29" xfId="0" applyFont="1" applyFill="1" applyBorder="1" applyAlignment="1">
      <alignment horizontal="center" wrapText="1"/>
    </xf>
    <xf numFmtId="0" fontId="7" fillId="17" borderId="48" xfId="0" applyFont="1" applyFill="1" applyBorder="1" applyAlignment="1">
      <alignment horizontal="center"/>
    </xf>
    <xf numFmtId="0" fontId="13" fillId="17" borderId="9" xfId="0" applyFont="1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4" fillId="17" borderId="29" xfId="0" applyFont="1" applyFill="1" applyBorder="1" applyAlignment="1">
      <alignment horizontal="center"/>
    </xf>
    <xf numFmtId="0" fontId="0" fillId="17" borderId="48" xfId="0" applyFont="1" applyFill="1" applyBorder="1" applyAlignment="1">
      <alignment horizontal="center"/>
    </xf>
    <xf numFmtId="0" fontId="12" fillId="17" borderId="28" xfId="0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14" fillId="17" borderId="27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 wrapText="1"/>
    </xf>
    <xf numFmtId="0" fontId="7" fillId="17" borderId="9" xfId="0" applyFont="1" applyFill="1" applyBorder="1" applyAlignment="1">
      <alignment horizontal="center"/>
    </xf>
    <xf numFmtId="0" fontId="14" fillId="17" borderId="48" xfId="0" applyFont="1" applyFill="1" applyBorder="1" applyAlignment="1">
      <alignment horizontal="center"/>
    </xf>
    <xf numFmtId="0" fontId="14" fillId="17" borderId="9" xfId="0" applyFont="1" applyFill="1" applyBorder="1" applyAlignment="1">
      <alignment horizontal="center"/>
    </xf>
    <xf numFmtId="0" fontId="12" fillId="17" borderId="48" xfId="0" applyFont="1" applyFill="1" applyBorder="1" applyAlignment="1">
      <alignment horizontal="center" wrapText="1"/>
    </xf>
    <xf numFmtId="0" fontId="0" fillId="17" borderId="48" xfId="0" applyFill="1" applyBorder="1" applyAlignment="1">
      <alignment/>
    </xf>
    <xf numFmtId="0" fontId="8" fillId="17" borderId="28" xfId="0" applyFont="1" applyFill="1" applyBorder="1" applyAlignment="1">
      <alignment horizontal="center" wrapText="1"/>
    </xf>
    <xf numFmtId="0" fontId="7" fillId="17" borderId="13" xfId="0" applyFont="1" applyFill="1" applyBorder="1" applyAlignment="1">
      <alignment horizontal="center"/>
    </xf>
    <xf numFmtId="0" fontId="0" fillId="17" borderId="45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8" fillId="17" borderId="29" xfId="0" applyFont="1" applyFill="1" applyBorder="1" applyAlignment="1">
      <alignment horizontal="center" wrapText="1"/>
    </xf>
    <xf numFmtId="0" fontId="14" fillId="17" borderId="0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14" fillId="17" borderId="12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0" fillId="17" borderId="27" xfId="0" applyFont="1" applyFill="1" applyBorder="1" applyAlignment="1">
      <alignment horizontal="left"/>
    </xf>
    <xf numFmtId="0" fontId="0" fillId="17" borderId="11" xfId="0" applyFont="1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15" fillId="17" borderId="3" xfId="0" applyFont="1" applyFill="1" applyBorder="1" applyAlignment="1">
      <alignment horizontal="center"/>
    </xf>
    <xf numFmtId="164" fontId="0" fillId="17" borderId="4" xfId="0" applyNumberFormat="1" applyFont="1" applyFill="1" applyBorder="1" applyAlignment="1">
      <alignment horizontal="center"/>
    </xf>
    <xf numFmtId="164" fontId="0" fillId="17" borderId="6" xfId="0" applyNumberFormat="1" applyFont="1" applyFill="1" applyBorder="1" applyAlignment="1">
      <alignment horizontal="center"/>
    </xf>
    <xf numFmtId="0" fontId="0" fillId="17" borderId="27" xfId="0" applyFill="1" applyBorder="1" applyAlignment="1">
      <alignment wrapText="1"/>
    </xf>
    <xf numFmtId="0" fontId="0" fillId="17" borderId="11" xfId="0" applyFill="1" applyBorder="1" applyAlignment="1">
      <alignment/>
    </xf>
    <xf numFmtId="0" fontId="0" fillId="17" borderId="11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29" xfId="0" applyFill="1" applyBorder="1" applyAlignment="1">
      <alignment wrapText="1"/>
    </xf>
    <xf numFmtId="0" fontId="0" fillId="17" borderId="0" xfId="0" applyFill="1" applyBorder="1" applyAlignment="1">
      <alignment/>
    </xf>
    <xf numFmtId="0" fontId="0" fillId="17" borderId="9" xfId="0" applyFill="1" applyBorder="1" applyAlignment="1">
      <alignment/>
    </xf>
    <xf numFmtId="0" fontId="0" fillId="17" borderId="29" xfId="0" applyFill="1" applyBorder="1" applyAlignment="1">
      <alignment horizontal="left"/>
    </xf>
    <xf numFmtId="0" fontId="0" fillId="17" borderId="28" xfId="0" applyFill="1" applyBorder="1" applyAlignment="1">
      <alignment horizontal="left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/>
    </xf>
    <xf numFmtId="0" fontId="8" fillId="17" borderId="27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wrapText="1"/>
    </xf>
    <xf numFmtId="0" fontId="14" fillId="18" borderId="0" xfId="0" applyFont="1" applyFill="1" applyAlignment="1">
      <alignment/>
    </xf>
    <xf numFmtId="0" fontId="14" fillId="18" borderId="28" xfId="0" applyFont="1" applyFill="1" applyBorder="1" applyAlignment="1">
      <alignment/>
    </xf>
    <xf numFmtId="0" fontId="14" fillId="18" borderId="12" xfId="0" applyFont="1" applyFill="1" applyBorder="1" applyAlignment="1">
      <alignment/>
    </xf>
    <xf numFmtId="0" fontId="14" fillId="18" borderId="13" xfId="0" applyFont="1" applyFill="1" applyBorder="1" applyAlignment="1">
      <alignment/>
    </xf>
    <xf numFmtId="0" fontId="0" fillId="14" borderId="29" xfId="0" applyFill="1" applyBorder="1" applyAlignment="1">
      <alignment horizontal="center" vertical="center" shrinkToFit="1"/>
    </xf>
    <xf numFmtId="0" fontId="0" fillId="14" borderId="9" xfId="0" applyFill="1" applyBorder="1" applyAlignment="1">
      <alignment horizontal="center" vertical="center" shrinkToFit="1"/>
    </xf>
    <xf numFmtId="0" fontId="0" fillId="14" borderId="28" xfId="0" applyFill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14" borderId="27" xfId="0" applyFill="1" applyBorder="1" applyAlignment="1">
      <alignment horizontal="center" vertical="center" shrinkToFit="1"/>
    </xf>
    <xf numFmtId="0" fontId="0" fillId="14" borderId="6" xfId="0" applyFill="1" applyBorder="1" applyAlignment="1">
      <alignment horizontal="center" vertical="center" shrinkToFit="1"/>
    </xf>
    <xf numFmtId="0" fontId="0" fillId="19" borderId="0" xfId="0" applyFill="1" applyBorder="1" applyAlignment="1">
      <alignment horizontal="center" vertical="center" shrinkToFit="1"/>
    </xf>
    <xf numFmtId="0" fontId="0" fillId="19" borderId="28" xfId="0" applyFill="1" applyBorder="1" applyAlignment="1">
      <alignment horizontal="center" vertical="center" shrinkToFit="1"/>
    </xf>
    <xf numFmtId="0" fontId="0" fillId="19" borderId="4" xfId="0" applyFill="1" applyBorder="1" applyAlignment="1">
      <alignment horizontal="center" vertical="center" shrinkToFit="1"/>
    </xf>
    <xf numFmtId="0" fontId="0" fillId="19" borderId="3" xfId="0" applyFill="1" applyBorder="1" applyAlignment="1">
      <alignment horizontal="center" vertical="center" shrinkToFit="1"/>
    </xf>
    <xf numFmtId="0" fontId="0" fillId="19" borderId="45" xfId="0" applyFill="1" applyBorder="1" applyAlignment="1">
      <alignment horizontal="center" vertical="center" shrinkToFit="1"/>
    </xf>
    <xf numFmtId="0" fontId="0" fillId="19" borderId="12" xfId="0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0" fillId="19" borderId="27" xfId="0" applyFill="1" applyBorder="1" applyAlignment="1">
      <alignment horizontal="center" vertical="center" shrinkToFit="1"/>
    </xf>
    <xf numFmtId="0" fontId="0" fillId="0" borderId="48" xfId="0" applyBorder="1" applyAlignment="1">
      <alignment/>
    </xf>
    <xf numFmtId="0" fontId="0" fillId="19" borderId="11" xfId="0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14" borderId="12" xfId="0" applyFill="1" applyBorder="1" applyAlignment="1">
      <alignment horizontal="center" vertical="center" shrinkToFit="1"/>
    </xf>
    <xf numFmtId="0" fontId="0" fillId="14" borderId="11" xfId="0" applyFill="1" applyBorder="1" applyAlignment="1">
      <alignment horizontal="center" vertical="center" shrinkToFit="1"/>
    </xf>
    <xf numFmtId="0" fontId="0" fillId="20" borderId="0" xfId="0" applyFill="1" applyBorder="1" applyAlignment="1">
      <alignment horizontal="center" vertical="center" shrinkToFit="1"/>
    </xf>
    <xf numFmtId="0" fontId="0" fillId="20" borderId="28" xfId="0" applyFill="1" applyBorder="1" applyAlignment="1">
      <alignment horizontal="center" vertical="center" shrinkToFit="1"/>
    </xf>
    <xf numFmtId="0" fontId="0" fillId="20" borderId="12" xfId="0" applyFill="1" applyBorder="1" applyAlignment="1">
      <alignment horizontal="center" vertical="center" shrinkToFit="1"/>
    </xf>
    <xf numFmtId="0" fontId="0" fillId="20" borderId="13" xfId="0" applyFill="1" applyBorder="1" applyAlignment="1">
      <alignment horizontal="center" vertical="center" shrinkToFit="1"/>
    </xf>
    <xf numFmtId="0" fontId="0" fillId="20" borderId="27" xfId="0" applyFill="1" applyBorder="1" applyAlignment="1">
      <alignment horizontal="center" vertical="center" shrinkToFit="1"/>
    </xf>
    <xf numFmtId="0" fontId="0" fillId="20" borderId="10" xfId="0" applyFill="1" applyBorder="1" applyAlignment="1">
      <alignment horizontal="center" vertical="center" shrinkToFit="1"/>
    </xf>
    <xf numFmtId="0" fontId="24" fillId="21" borderId="0" xfId="0" applyFont="1" applyFill="1" applyBorder="1" applyAlignment="1">
      <alignment horizontal="center" vertical="center" shrinkToFit="1"/>
    </xf>
    <xf numFmtId="0" fontId="24" fillId="21" borderId="28" xfId="0" applyFont="1" applyFill="1" applyBorder="1" applyAlignment="1">
      <alignment horizontal="center" vertical="center" shrinkToFit="1"/>
    </xf>
    <xf numFmtId="0" fontId="24" fillId="21" borderId="12" xfId="0" applyFont="1" applyFill="1" applyBorder="1" applyAlignment="1">
      <alignment horizontal="center" vertical="center" shrinkToFit="1"/>
    </xf>
    <xf numFmtId="0" fontId="24" fillId="21" borderId="27" xfId="0" applyFont="1" applyFill="1" applyBorder="1" applyAlignment="1">
      <alignment horizontal="center" vertical="center" shrinkToFit="1"/>
    </xf>
    <xf numFmtId="0" fontId="24" fillId="21" borderId="11" xfId="0" applyFont="1" applyFill="1" applyBorder="1" applyAlignment="1">
      <alignment horizontal="center" vertical="center" shrinkToFit="1"/>
    </xf>
    <xf numFmtId="0" fontId="24" fillId="21" borderId="10" xfId="0" applyFont="1" applyFill="1" applyBorder="1" applyAlignment="1">
      <alignment horizontal="center" vertical="center" shrinkToFit="1"/>
    </xf>
    <xf numFmtId="0" fontId="24" fillId="21" borderId="9" xfId="0" applyFont="1" applyFill="1" applyBorder="1" applyAlignment="1">
      <alignment horizontal="center" vertical="center" shrinkToFit="1"/>
    </xf>
    <xf numFmtId="0" fontId="24" fillId="21" borderId="13" xfId="0" applyFont="1" applyFill="1" applyBorder="1" applyAlignment="1">
      <alignment horizontal="center" vertical="center" shrinkToFit="1"/>
    </xf>
    <xf numFmtId="0" fontId="24" fillId="21" borderId="48" xfId="0" applyFont="1" applyFill="1" applyBorder="1" applyAlignment="1">
      <alignment horizontal="center" vertical="center" shrinkToFit="1"/>
    </xf>
    <xf numFmtId="0" fontId="24" fillId="21" borderId="45" xfId="0" applyFont="1" applyFill="1" applyBorder="1" applyAlignment="1">
      <alignment horizontal="center" vertical="center" shrinkToFit="1"/>
    </xf>
    <xf numFmtId="0" fontId="24" fillId="21" borderId="6" xfId="0" applyFont="1" applyFill="1" applyBorder="1" applyAlignment="1">
      <alignment horizontal="center" vertical="center" shrinkToFit="1"/>
    </xf>
    <xf numFmtId="0" fontId="0" fillId="22" borderId="0" xfId="0" applyFill="1" applyBorder="1" applyAlignment="1">
      <alignment horizontal="center" vertical="center" shrinkToFit="1"/>
    </xf>
    <xf numFmtId="0" fontId="0" fillId="22" borderId="28" xfId="0" applyFill="1" applyBorder="1" applyAlignment="1">
      <alignment horizontal="center" vertical="center" shrinkToFit="1"/>
    </xf>
    <xf numFmtId="0" fontId="0" fillId="22" borderId="12" xfId="0" applyFill="1" applyBorder="1" applyAlignment="1">
      <alignment horizontal="center" vertical="center" shrinkToFit="1"/>
    </xf>
    <xf numFmtId="0" fontId="0" fillId="22" borderId="13" xfId="0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2" fillId="23" borderId="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 shrinkToFit="1"/>
    </xf>
    <xf numFmtId="0" fontId="0" fillId="14" borderId="4" xfId="0" applyFill="1" applyBorder="1" applyAlignment="1">
      <alignment horizontal="center" vertical="center" shrinkToFit="1"/>
    </xf>
    <xf numFmtId="0" fontId="0" fillId="14" borderId="3" xfId="0" applyFill="1" applyBorder="1" applyAlignment="1">
      <alignment horizontal="center" vertical="center" shrinkToFit="1"/>
    </xf>
    <xf numFmtId="0" fontId="0" fillId="14" borderId="45" xfId="0" applyFill="1" applyBorder="1" applyAlignment="1">
      <alignment horizontal="center" vertical="center" shrinkToFit="1"/>
    </xf>
    <xf numFmtId="0" fontId="12" fillId="23" borderId="28" xfId="0" applyFont="1" applyFill="1" applyBorder="1" applyAlignment="1" applyProtection="1">
      <alignment horizontal="center" vertical="center" shrinkToFit="1"/>
      <protection locked="0"/>
    </xf>
    <xf numFmtId="0" fontId="12" fillId="23" borderId="12" xfId="0" applyFont="1" applyFill="1" applyBorder="1" applyAlignment="1" applyProtection="1">
      <alignment horizontal="center" vertical="center" shrinkToFit="1"/>
      <protection locked="0"/>
    </xf>
    <xf numFmtId="0" fontId="12" fillId="23" borderId="13" xfId="0" applyFont="1" applyFill="1" applyBorder="1" applyAlignment="1" applyProtection="1">
      <alignment horizontal="center" vertical="center" shrinkToFit="1"/>
      <protection locked="0"/>
    </xf>
    <xf numFmtId="0" fontId="26" fillId="26" borderId="0" xfId="0" applyFont="1" applyFill="1" applyBorder="1" applyAlignment="1">
      <alignment horizontal="center" vertical="center" shrinkToFit="1"/>
    </xf>
    <xf numFmtId="0" fontId="26" fillId="26" borderId="28" xfId="0" applyFont="1" applyFill="1" applyBorder="1" applyAlignment="1">
      <alignment horizontal="center" vertical="center" shrinkToFit="1"/>
    </xf>
    <xf numFmtId="0" fontId="26" fillId="26" borderId="12" xfId="0" applyFont="1" applyFill="1" applyBorder="1" applyAlignment="1">
      <alignment horizontal="center" vertical="center" shrinkToFit="1"/>
    </xf>
    <xf numFmtId="0" fontId="26" fillId="26" borderId="13" xfId="0" applyFont="1" applyFill="1" applyBorder="1" applyAlignment="1">
      <alignment horizontal="center" vertical="center" shrinkToFit="1"/>
    </xf>
    <xf numFmtId="0" fontId="26" fillId="27" borderId="0" xfId="0" applyFont="1" applyFill="1" applyBorder="1" applyAlignment="1">
      <alignment horizontal="center" vertical="center" shrinkToFit="1"/>
    </xf>
    <xf numFmtId="0" fontId="0" fillId="28" borderId="0" xfId="0" applyFill="1" applyBorder="1" applyAlignment="1">
      <alignment horizontal="center" vertical="center" shrinkToFit="1"/>
    </xf>
    <xf numFmtId="0" fontId="0" fillId="28" borderId="3" xfId="0" applyFill="1" applyBorder="1" applyAlignment="1">
      <alignment horizontal="center" vertical="center" shrinkToFit="1"/>
    </xf>
    <xf numFmtId="0" fontId="0" fillId="28" borderId="45" xfId="0" applyFill="1" applyBorder="1" applyAlignment="1">
      <alignment horizontal="center" vertical="center" shrinkToFit="1"/>
    </xf>
    <xf numFmtId="0" fontId="0" fillId="28" borderId="4" xfId="0" applyFill="1" applyBorder="1" applyAlignment="1">
      <alignment horizontal="center" vertical="center" shrinkToFit="1"/>
    </xf>
    <xf numFmtId="0" fontId="26" fillId="27" borderId="28" xfId="0" applyFont="1" applyFill="1" applyBorder="1" applyAlignment="1">
      <alignment horizontal="center" vertical="center" shrinkToFit="1"/>
    </xf>
    <xf numFmtId="0" fontId="26" fillId="27" borderId="12" xfId="0" applyFont="1" applyFill="1" applyBorder="1" applyAlignment="1">
      <alignment horizontal="center" vertical="center" shrinkToFit="1"/>
    </xf>
    <xf numFmtId="0" fontId="0" fillId="24" borderId="27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28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26" fillId="25" borderId="28" xfId="0" applyFont="1" applyFill="1" applyBorder="1" applyAlignment="1">
      <alignment horizontal="center" vertical="center" shrinkToFit="1"/>
    </xf>
    <xf numFmtId="0" fontId="26" fillId="25" borderId="12" xfId="0" applyFont="1" applyFill="1" applyBorder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horizontal="center" vertical="center" shrinkToFit="1"/>
    </xf>
    <xf numFmtId="0" fontId="26" fillId="25" borderId="11" xfId="0" applyFont="1" applyFill="1" applyBorder="1" applyAlignment="1">
      <alignment horizontal="center" vertical="center" shrinkToFit="1"/>
    </xf>
    <xf numFmtId="0" fontId="26" fillId="25" borderId="10" xfId="0" applyFont="1" applyFill="1" applyBorder="1" applyAlignment="1">
      <alignment horizontal="center" vertical="center" shrinkToFit="1"/>
    </xf>
    <xf numFmtId="0" fontId="0" fillId="29" borderId="0" xfId="0" applyFill="1" applyBorder="1" applyAlignment="1">
      <alignment horizontal="center" vertical="center" shrinkToFit="1"/>
    </xf>
    <xf numFmtId="0" fontId="0" fillId="29" borderId="28" xfId="0" applyFill="1" applyBorder="1" applyAlignment="1">
      <alignment horizontal="center" vertical="center" shrinkToFit="1"/>
    </xf>
    <xf numFmtId="0" fontId="0" fillId="29" borderId="12" xfId="0" applyFill="1" applyBorder="1" applyAlignment="1">
      <alignment horizontal="center" vertical="center" shrinkToFit="1"/>
    </xf>
    <xf numFmtId="0" fontId="0" fillId="29" borderId="13" xfId="0" applyFill="1" applyBorder="1" applyAlignment="1">
      <alignment horizontal="center" vertical="center" shrinkToFit="1"/>
    </xf>
    <xf numFmtId="0" fontId="0" fillId="29" borderId="27" xfId="0" applyFill="1" applyBorder="1" applyAlignment="1">
      <alignment horizontal="center" vertical="center" shrinkToFit="1"/>
    </xf>
    <xf numFmtId="0" fontId="0" fillId="29" borderId="11" xfId="0" applyFill="1" applyBorder="1" applyAlignment="1">
      <alignment horizontal="center" vertical="center" shrinkToFit="1"/>
    </xf>
    <xf numFmtId="0" fontId="0" fillId="29" borderId="10" xfId="0" applyFill="1" applyBorder="1" applyAlignment="1">
      <alignment horizontal="center" vertical="center" shrinkToFit="1"/>
    </xf>
    <xf numFmtId="0" fontId="26" fillId="30" borderId="0" xfId="0" applyFont="1" applyFill="1" applyBorder="1" applyAlignment="1">
      <alignment horizontal="center" vertical="center" shrinkToFit="1"/>
    </xf>
    <xf numFmtId="0" fontId="26" fillId="30" borderId="6" xfId="0" applyFont="1" applyFill="1" applyBorder="1" applyAlignment="1">
      <alignment horizontal="center" vertical="center" shrinkToFit="1"/>
    </xf>
    <xf numFmtId="0" fontId="26" fillId="30" borderId="27" xfId="0" applyFont="1" applyFill="1" applyBorder="1" applyAlignment="1">
      <alignment horizontal="center" vertical="center" shrinkToFit="1"/>
    </xf>
    <xf numFmtId="0" fontId="26" fillId="30" borderId="11" xfId="0" applyFont="1" applyFill="1" applyBorder="1" applyAlignment="1">
      <alignment horizontal="center" vertical="center" shrinkToFit="1"/>
    </xf>
    <xf numFmtId="0" fontId="26" fillId="30" borderId="29" xfId="0" applyFont="1" applyFill="1" applyBorder="1" applyAlignment="1">
      <alignment horizontal="center" vertical="center" shrinkToFit="1"/>
    </xf>
    <xf numFmtId="0" fontId="26" fillId="30" borderId="9" xfId="0" applyFont="1" applyFill="1" applyBorder="1" applyAlignment="1">
      <alignment horizontal="center" vertical="center" shrinkToFit="1"/>
    </xf>
    <xf numFmtId="0" fontId="26" fillId="30" borderId="28" xfId="0" applyFont="1" applyFill="1" applyBorder="1" applyAlignment="1">
      <alignment horizontal="center" vertical="center" shrinkToFit="1"/>
    </xf>
    <xf numFmtId="0" fontId="26" fillId="30" borderId="12" xfId="0" applyFont="1" applyFill="1" applyBorder="1" applyAlignment="1">
      <alignment horizontal="center" vertical="center" shrinkToFit="1"/>
    </xf>
    <xf numFmtId="0" fontId="26" fillId="30" borderId="13" xfId="0" applyFont="1" applyFill="1" applyBorder="1" applyAlignment="1">
      <alignment horizontal="center" vertical="center" shrinkToFit="1"/>
    </xf>
    <xf numFmtId="0" fontId="26" fillId="27" borderId="11" xfId="0" applyFont="1" applyFill="1" applyBorder="1" applyAlignment="1">
      <alignment horizontal="center" vertical="center" shrinkToFit="1"/>
    </xf>
    <xf numFmtId="0" fontId="26" fillId="27" borderId="6" xfId="0" applyFont="1" applyFill="1" applyBorder="1" applyAlignment="1">
      <alignment horizontal="center" vertical="center" shrinkToFit="1"/>
    </xf>
    <xf numFmtId="0" fontId="0" fillId="29" borderId="9" xfId="0" applyFill="1" applyBorder="1" applyAlignment="1">
      <alignment horizontal="center" vertical="center" shrinkToFit="1"/>
    </xf>
    <xf numFmtId="0" fontId="0" fillId="29" borderId="48" xfId="0" applyFill="1" applyBorder="1" applyAlignment="1">
      <alignment horizontal="center" vertical="center" shrinkToFit="1"/>
    </xf>
    <xf numFmtId="0" fontId="0" fillId="29" borderId="45" xfId="0" applyFill="1" applyBorder="1" applyAlignment="1">
      <alignment horizontal="center" vertical="center" shrinkToFit="1"/>
    </xf>
    <xf numFmtId="0" fontId="26" fillId="31" borderId="6" xfId="0" applyFont="1" applyFill="1" applyBorder="1" applyAlignment="1">
      <alignment horizontal="center" vertical="center" shrinkToFit="1"/>
    </xf>
    <xf numFmtId="0" fontId="26" fillId="31" borderId="29" xfId="0" applyFont="1" applyFill="1" applyBorder="1" applyAlignment="1">
      <alignment horizontal="center" vertical="center" shrinkToFit="1"/>
    </xf>
    <xf numFmtId="0" fontId="26" fillId="31" borderId="9" xfId="0" applyFont="1" applyFill="1" applyBorder="1" applyAlignment="1">
      <alignment horizontal="center" vertical="center" shrinkToFit="1"/>
    </xf>
    <xf numFmtId="0" fontId="26" fillId="31" borderId="28" xfId="0" applyFont="1" applyFill="1" applyBorder="1" applyAlignment="1">
      <alignment horizontal="center" vertical="center" shrinkToFit="1"/>
    </xf>
    <xf numFmtId="0" fontId="26" fillId="31" borderId="13" xfId="0" applyFont="1" applyFill="1" applyBorder="1" applyAlignment="1">
      <alignment horizontal="center" vertical="center" shrinkToFit="1"/>
    </xf>
    <xf numFmtId="0" fontId="26" fillId="31" borderId="27" xfId="0" applyFont="1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0" fontId="0" fillId="32" borderId="9" xfId="0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center" vertical="center" shrinkToFit="1"/>
    </xf>
    <xf numFmtId="0" fontId="0" fillId="32" borderId="4" xfId="0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/>
      <protection locked="0"/>
    </xf>
    <xf numFmtId="0" fontId="0" fillId="34" borderId="11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9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17" borderId="0" xfId="0" applyFill="1" applyBorder="1" applyAlignment="1">
      <alignment horizontal="center" vertical="center" shrinkToFit="1"/>
    </xf>
    <xf numFmtId="0" fontId="0" fillId="17" borderId="29" xfId="0" applyFill="1" applyBorder="1" applyAlignment="1">
      <alignment horizontal="center" vertical="center" shrinkToFit="1"/>
    </xf>
    <xf numFmtId="0" fontId="0" fillId="17" borderId="9" xfId="0" applyFill="1" applyBorder="1" applyAlignment="1">
      <alignment horizontal="center" vertical="center" shrinkToFit="1"/>
    </xf>
    <xf numFmtId="0" fontId="0" fillId="17" borderId="28" xfId="0" applyFill="1" applyBorder="1" applyAlignment="1">
      <alignment horizontal="center" vertical="center" shrinkToFit="1"/>
    </xf>
    <xf numFmtId="0" fontId="0" fillId="17" borderId="12" xfId="0" applyFill="1" applyBorder="1" applyAlignment="1">
      <alignment horizontal="center" vertical="center" shrinkToFit="1"/>
    </xf>
    <xf numFmtId="0" fontId="0" fillId="17" borderId="13" xfId="0" applyFill="1" applyBorder="1" applyAlignment="1">
      <alignment horizontal="center" vertical="center" shrinkToFit="1"/>
    </xf>
    <xf numFmtId="0" fontId="0" fillId="17" borderId="27" xfId="0" applyFill="1" applyBorder="1" applyAlignment="1">
      <alignment horizontal="center" vertical="center" shrinkToFit="1"/>
    </xf>
    <xf numFmtId="0" fontId="0" fillId="17" borderId="11" xfId="0" applyFill="1" applyBorder="1" applyAlignment="1">
      <alignment horizontal="center" vertical="center" shrinkToFit="1"/>
    </xf>
    <xf numFmtId="0" fontId="0" fillId="17" borderId="10" xfId="0" applyFill="1" applyBorder="1" applyAlignment="1">
      <alignment horizontal="center" vertical="center" shrinkToFit="1"/>
    </xf>
    <xf numFmtId="1" fontId="0" fillId="0" borderId="0" xfId="0" applyNumberFormat="1" applyAlignment="1">
      <alignment/>
    </xf>
    <xf numFmtId="0" fontId="0" fillId="24" borderId="9" xfId="0" applyFill="1" applyBorder="1" applyAlignment="1">
      <alignment horizontal="center" vertical="center" shrinkToFit="1"/>
    </xf>
    <xf numFmtId="0" fontId="9" fillId="4" borderId="6" xfId="0" applyFont="1" applyFill="1" applyBorder="1" applyAlignment="1" applyProtection="1">
      <alignment horizontal="center"/>
      <protection locked="0"/>
    </xf>
    <xf numFmtId="0" fontId="0" fillId="28" borderId="27" xfId="0" applyFill="1" applyBorder="1" applyAlignment="1">
      <alignment horizontal="center" vertical="center" shrinkToFit="1"/>
    </xf>
    <xf numFmtId="0" fontId="0" fillId="28" borderId="11" xfId="0" applyFill="1" applyBorder="1" applyAlignment="1">
      <alignment horizontal="center" vertical="center" shrinkToFit="1"/>
    </xf>
    <xf numFmtId="0" fontId="0" fillId="28" borderId="29" xfId="0" applyFill="1" applyBorder="1" applyAlignment="1">
      <alignment horizontal="center" vertical="center" shrinkToFit="1"/>
    </xf>
    <xf numFmtId="0" fontId="0" fillId="28" borderId="28" xfId="0" applyFill="1" applyBorder="1" applyAlignment="1">
      <alignment horizontal="center" vertical="center" shrinkToFit="1"/>
    </xf>
    <xf numFmtId="0" fontId="0" fillId="28" borderId="12" xfId="0" applyFill="1" applyBorder="1" applyAlignment="1">
      <alignment horizontal="center" vertical="center" shrinkToFit="1"/>
    </xf>
    <xf numFmtId="0" fontId="0" fillId="28" borderId="6" xfId="0" applyFill="1" applyBorder="1" applyAlignment="1">
      <alignment horizontal="center" vertical="center" shrinkToFit="1"/>
    </xf>
    <xf numFmtId="0" fontId="0" fillId="20" borderId="11" xfId="0" applyFill="1" applyBorder="1" applyAlignment="1">
      <alignment horizontal="center" vertical="center" shrinkToFit="1"/>
    </xf>
    <xf numFmtId="0" fontId="0" fillId="20" borderId="9" xfId="0" applyFill="1" applyBorder="1" applyAlignment="1">
      <alignment horizontal="center" vertical="center" shrinkToFit="1"/>
    </xf>
    <xf numFmtId="0" fontId="0" fillId="20" borderId="6" xfId="0" applyFill="1" applyBorder="1" applyAlignment="1">
      <alignment horizontal="center" vertical="center" shrinkToFit="1"/>
    </xf>
    <xf numFmtId="0" fontId="0" fillId="22" borderId="6" xfId="0" applyFill="1" applyBorder="1" applyAlignment="1">
      <alignment horizontal="center" vertical="center" shrinkToFit="1"/>
    </xf>
    <xf numFmtId="0" fontId="0" fillId="29" borderId="6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24" borderId="6" xfId="0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 shrinkToFit="1"/>
    </xf>
    <xf numFmtId="0" fontId="0" fillId="24" borderId="28" xfId="0" applyFont="1" applyFill="1" applyBorder="1" applyAlignment="1">
      <alignment horizontal="center" vertical="center" shrinkToFit="1"/>
    </xf>
    <xf numFmtId="0" fontId="0" fillId="24" borderId="6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14" fillId="33" borderId="9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14" fillId="17" borderId="11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24" borderId="11" xfId="0" applyFont="1" applyFill="1" applyBorder="1" applyAlignment="1">
      <alignment horizontal="center" vertical="center" shrinkToFit="1"/>
    </xf>
    <xf numFmtId="0" fontId="14" fillId="24" borderId="0" xfId="0" applyFont="1" applyFill="1" applyAlignment="1">
      <alignment horizontal="center" vertical="center" shrinkToFit="1"/>
    </xf>
    <xf numFmtId="0" fontId="14" fillId="24" borderId="12" xfId="0" applyFont="1" applyFill="1" applyBorder="1" applyAlignment="1">
      <alignment horizontal="center" vertical="center" shrinkToFit="1"/>
    </xf>
    <xf numFmtId="0" fontId="14" fillId="32" borderId="11" xfId="0" applyFont="1" applyFill="1" applyBorder="1" applyAlignment="1">
      <alignment horizontal="center" vertical="center" shrinkToFit="1"/>
    </xf>
    <xf numFmtId="0" fontId="27" fillId="31" borderId="29" xfId="0" applyFont="1" applyFill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14" fillId="28" borderId="3" xfId="0" applyFont="1" applyFill="1" applyBorder="1" applyAlignment="1">
      <alignment horizontal="center" vertical="center" textRotation="90" shrinkToFit="1"/>
    </xf>
    <xf numFmtId="0" fontId="14" fillId="0" borderId="45" xfId="0" applyFont="1" applyBorder="1" applyAlignment="1">
      <alignment horizontal="center" vertical="center" textRotation="90" shrinkToFit="1"/>
    </xf>
    <xf numFmtId="0" fontId="14" fillId="28" borderId="27" xfId="0" applyFont="1" applyFill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14" borderId="3" xfId="0" applyFont="1" applyFill="1" applyBorder="1" applyAlignment="1">
      <alignment horizontal="center" vertical="center" textRotation="90" shrinkToFit="1"/>
    </xf>
    <xf numFmtId="0" fontId="14" fillId="29" borderId="11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20" borderId="11" xfId="0" applyFont="1" applyFill="1" applyBorder="1" applyAlignment="1">
      <alignment horizontal="center" vertical="center" shrinkToFit="1"/>
    </xf>
    <xf numFmtId="0" fontId="27" fillId="25" borderId="11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14" fillId="30" borderId="11" xfId="0" applyFont="1" applyFill="1" applyBorder="1" applyAlignment="1">
      <alignment horizontal="center" vertical="center" shrinkToFit="1"/>
    </xf>
    <xf numFmtId="0" fontId="27" fillId="27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shrinkToFit="1"/>
    </xf>
    <xf numFmtId="0" fontId="14" fillId="29" borderId="27" xfId="0" applyFont="1" applyFill="1" applyBorder="1" applyAlignment="1">
      <alignment horizontal="center" vertical="center" textRotation="90" shrinkToFit="1"/>
    </xf>
    <xf numFmtId="0" fontId="14" fillId="0" borderId="48" xfId="0" applyFont="1" applyBorder="1" applyAlignment="1">
      <alignment horizontal="center" vertical="center" textRotation="90" shrinkToFit="1"/>
    </xf>
    <xf numFmtId="0" fontId="14" fillId="18" borderId="27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18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14" borderId="29" xfId="0" applyFont="1" applyFill="1" applyBorder="1" applyAlignment="1">
      <alignment horizontal="center" vertical="center" shrinkToFit="1"/>
    </xf>
    <xf numFmtId="0" fontId="14" fillId="22" borderId="29" xfId="0" applyFont="1" applyFill="1" applyBorder="1" applyAlignment="1">
      <alignment horizontal="center" vertical="center" wrapText="1" shrinkToFit="1"/>
    </xf>
    <xf numFmtId="0" fontId="14" fillId="22" borderId="29" xfId="0" applyFont="1" applyFill="1" applyBorder="1" applyAlignment="1">
      <alignment horizontal="center" vertical="center" shrinkToFit="1"/>
    </xf>
    <xf numFmtId="0" fontId="14" fillId="19" borderId="29" xfId="0" applyFont="1" applyFill="1" applyBorder="1" applyAlignment="1">
      <alignment horizontal="center" vertical="center" wrapText="1" shrinkToFit="1"/>
    </xf>
    <xf numFmtId="0" fontId="27" fillId="21" borderId="27" xfId="0" applyFont="1" applyFill="1" applyBorder="1" applyAlignment="1">
      <alignment horizontal="center" vertical="center" textRotation="90" shrinkToFit="1"/>
    </xf>
    <xf numFmtId="0" fontId="27" fillId="0" borderId="29" xfId="0" applyFont="1" applyBorder="1" applyAlignment="1">
      <alignment horizontal="center" vertical="center" textRotation="90" shrinkToFit="1"/>
    </xf>
    <xf numFmtId="0" fontId="27" fillId="0" borderId="28" xfId="0" applyFont="1" applyBorder="1" applyAlignment="1">
      <alignment horizontal="center" vertical="center" textRotation="90" shrinkToFit="1"/>
    </xf>
    <xf numFmtId="0" fontId="14" fillId="23" borderId="11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20" borderId="29" xfId="0" applyFont="1" applyFill="1" applyBorder="1" applyAlignment="1">
      <alignment horizontal="center" vertical="center" shrinkToFit="1"/>
    </xf>
    <xf numFmtId="0" fontId="27" fillId="21" borderId="11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164" fontId="0" fillId="18" borderId="35" xfId="0" applyNumberFormat="1" applyFont="1" applyFill="1" applyBorder="1" applyAlignment="1">
      <alignment horizontal="center"/>
    </xf>
    <xf numFmtId="164" fontId="0" fillId="18" borderId="50" xfId="0" applyNumberFormat="1" applyFont="1" applyFill="1" applyBorder="1" applyAlignment="1">
      <alignment horizontal="center"/>
    </xf>
    <xf numFmtId="0" fontId="0" fillId="11" borderId="51" xfId="0" applyFont="1" applyFill="1" applyBorder="1" applyAlignment="1">
      <alignment horizontal="center"/>
    </xf>
    <xf numFmtId="0" fontId="0" fillId="11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0" fillId="11" borderId="54" xfId="0" applyFont="1" applyFill="1" applyBorder="1" applyAlignment="1">
      <alignment horizontal="center"/>
    </xf>
    <xf numFmtId="164" fontId="0" fillId="11" borderId="54" xfId="0" applyNumberFormat="1" applyFont="1" applyFill="1" applyBorder="1" applyAlignment="1">
      <alignment horizontal="center"/>
    </xf>
    <xf numFmtId="164" fontId="0" fillId="11" borderId="55" xfId="0" applyNumberFormat="1" applyFont="1" applyFill="1" applyBorder="1" applyAlignment="1">
      <alignment horizontal="center"/>
    </xf>
    <xf numFmtId="164" fontId="0" fillId="18" borderId="52" xfId="0" applyNumberFormat="1" applyFont="1" applyFill="1" applyBorder="1" applyAlignment="1">
      <alignment horizontal="center"/>
    </xf>
    <xf numFmtId="164" fontId="0" fillId="18" borderId="55" xfId="0" applyNumberFormat="1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1" fontId="0" fillId="11" borderId="36" xfId="0" applyNumberFormat="1" applyFont="1" applyFill="1" applyBorder="1" applyAlignment="1">
      <alignment horizontal="center"/>
    </xf>
    <xf numFmtId="1" fontId="0" fillId="11" borderId="6" xfId="0" applyNumberFormat="1" applyFont="1" applyFill="1" applyBorder="1" applyAlignment="1">
      <alignment horizontal="center"/>
    </xf>
    <xf numFmtId="164" fontId="0" fillId="11" borderId="36" xfId="0" applyNumberFormat="1" applyFont="1" applyFill="1" applyBorder="1" applyAlignment="1">
      <alignment horizontal="center"/>
    </xf>
    <xf numFmtId="164" fontId="0" fillId="11" borderId="50" xfId="0" applyNumberFormat="1" applyFont="1" applyFill="1" applyBorder="1" applyAlignment="1">
      <alignment horizontal="center"/>
    </xf>
    <xf numFmtId="164" fontId="0" fillId="18" borderId="51" xfId="0" applyNumberFormat="1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8" borderId="56" xfId="0" applyFont="1" applyFill="1" applyBorder="1" applyAlignment="1">
      <alignment horizontal="center"/>
    </xf>
    <xf numFmtId="0" fontId="0" fillId="18" borderId="57" xfId="0" applyFont="1" applyFill="1" applyBorder="1" applyAlignment="1">
      <alignment horizontal="center"/>
    </xf>
    <xf numFmtId="0" fontId="0" fillId="11" borderId="51" xfId="0" applyFont="1" applyFill="1" applyBorder="1" applyAlignment="1">
      <alignment horizontal="left"/>
    </xf>
    <xf numFmtId="0" fontId="0" fillId="11" borderId="52" xfId="0" applyFont="1" applyFill="1" applyBorder="1" applyAlignment="1">
      <alignment horizontal="left"/>
    </xf>
    <xf numFmtId="0" fontId="0" fillId="11" borderId="53" xfId="0" applyFont="1" applyFill="1" applyBorder="1" applyAlignment="1">
      <alignment horizontal="left"/>
    </xf>
    <xf numFmtId="164" fontId="0" fillId="11" borderId="31" xfId="0" applyNumberFormat="1" applyFont="1" applyFill="1" applyBorder="1" applyAlignment="1">
      <alignment horizontal="left"/>
    </xf>
    <xf numFmtId="164" fontId="0" fillId="11" borderId="54" xfId="0" applyNumberFormat="1" applyFont="1" applyFill="1" applyBorder="1" applyAlignment="1">
      <alignment horizontal="left"/>
    </xf>
    <xf numFmtId="164" fontId="0" fillId="18" borderId="41" xfId="0" applyNumberFormat="1" applyFont="1" applyFill="1" applyBorder="1" applyAlignment="1">
      <alignment horizontal="center"/>
    </xf>
    <xf numFmtId="164" fontId="0" fillId="18" borderId="31" xfId="0" applyNumberFormat="1" applyFont="1" applyFill="1" applyBorder="1" applyAlignment="1">
      <alignment horizontal="center"/>
    </xf>
    <xf numFmtId="164" fontId="0" fillId="18" borderId="58" xfId="0" applyNumberFormat="1" applyFont="1" applyFill="1" applyBorder="1" applyAlignment="1">
      <alignment horizontal="center"/>
    </xf>
    <xf numFmtId="164" fontId="0" fillId="18" borderId="22" xfId="0" applyNumberFormat="1" applyFont="1" applyFill="1" applyBorder="1" applyAlignment="1">
      <alignment horizontal="center"/>
    </xf>
    <xf numFmtId="0" fontId="0" fillId="11" borderId="22" xfId="0" applyFont="1" applyFill="1" applyBorder="1" applyAlignment="1">
      <alignment horizontal="left"/>
    </xf>
    <xf numFmtId="0" fontId="0" fillId="11" borderId="35" xfId="0" applyFont="1" applyFill="1" applyBorder="1" applyAlignment="1">
      <alignment horizontal="left"/>
    </xf>
    <xf numFmtId="0" fontId="0" fillId="11" borderId="6" xfId="0" applyFont="1" applyFill="1" applyBorder="1" applyAlignment="1">
      <alignment horizontal="left"/>
    </xf>
    <xf numFmtId="0" fontId="0" fillId="11" borderId="36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164" fontId="0" fillId="11" borderId="4" xfId="0" applyNumberFormat="1" applyFont="1" applyFill="1" applyBorder="1" applyAlignment="1">
      <alignment horizontal="left"/>
    </xf>
    <xf numFmtId="164" fontId="0" fillId="11" borderId="36" xfId="0" applyNumberFormat="1" applyFont="1" applyFill="1" applyBorder="1" applyAlignment="1">
      <alignment horizontal="left"/>
    </xf>
    <xf numFmtId="164" fontId="0" fillId="18" borderId="20" xfId="0" applyNumberFormat="1" applyFont="1" applyFill="1" applyBorder="1" applyAlignment="1">
      <alignment horizontal="center"/>
    </xf>
    <xf numFmtId="164" fontId="0" fillId="18" borderId="4" xfId="0" applyNumberFormat="1" applyFont="1" applyFill="1" applyBorder="1" applyAlignment="1">
      <alignment horizontal="center"/>
    </xf>
    <xf numFmtId="164" fontId="0" fillId="18" borderId="46" xfId="0" applyNumberFormat="1" applyFont="1" applyFill="1" applyBorder="1" applyAlignment="1">
      <alignment horizontal="center"/>
    </xf>
    <xf numFmtId="1" fontId="0" fillId="17" borderId="36" xfId="0" applyNumberFormat="1" applyFont="1" applyFill="1" applyBorder="1" applyAlignment="1">
      <alignment horizontal="center"/>
    </xf>
    <xf numFmtId="1" fontId="0" fillId="17" borderId="6" xfId="0" applyNumberFormat="1" applyFont="1" applyFill="1" applyBorder="1" applyAlignment="1">
      <alignment horizontal="center"/>
    </xf>
    <xf numFmtId="1" fontId="0" fillId="11" borderId="36" xfId="0" applyNumberFormat="1" applyFont="1" applyFill="1" applyBorder="1" applyAlignment="1">
      <alignment horizontal="center" vertical="center" shrinkToFit="1"/>
    </xf>
    <xf numFmtId="1" fontId="0" fillId="11" borderId="6" xfId="0" applyNumberFormat="1" applyFont="1" applyFill="1" applyBorder="1" applyAlignment="1">
      <alignment horizontal="center" vertical="center" shrinkToFit="1"/>
    </xf>
    <xf numFmtId="0" fontId="0" fillId="11" borderId="35" xfId="0" applyFont="1" applyFill="1" applyBorder="1" applyAlignment="1">
      <alignment horizontal="center"/>
    </xf>
    <xf numFmtId="0" fontId="0" fillId="11" borderId="50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8" borderId="35" xfId="0" applyFont="1" applyFill="1" applyBorder="1" applyAlignment="1">
      <alignment horizontal="center"/>
    </xf>
    <xf numFmtId="0" fontId="0" fillId="18" borderId="50" xfId="0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16" fillId="17" borderId="27" xfId="0" applyFont="1" applyFill="1" applyBorder="1" applyAlignment="1">
      <alignment horizontal="center" vertical="center" textRotation="90" shrinkToFit="1"/>
    </xf>
    <xf numFmtId="0" fontId="16" fillId="0" borderId="10" xfId="0" applyFont="1" applyBorder="1" applyAlignment="1">
      <alignment horizontal="center" vertical="center" textRotation="90" shrinkToFit="1"/>
    </xf>
    <xf numFmtId="0" fontId="16" fillId="0" borderId="29" xfId="0" applyFont="1" applyBorder="1" applyAlignment="1">
      <alignment horizontal="center" vertical="center" textRotation="90" shrinkToFit="1"/>
    </xf>
    <xf numFmtId="0" fontId="16" fillId="0" borderId="9" xfId="0" applyFont="1" applyBorder="1" applyAlignment="1">
      <alignment horizontal="center" vertical="center" textRotation="90" shrinkToFit="1"/>
    </xf>
    <xf numFmtId="0" fontId="16" fillId="0" borderId="28" xfId="0" applyFont="1" applyBorder="1" applyAlignment="1">
      <alignment horizontal="center" vertical="center" textRotation="90" shrinkToFit="1"/>
    </xf>
    <xf numFmtId="0" fontId="16" fillId="0" borderId="13" xfId="0" applyFont="1" applyBorder="1" applyAlignment="1">
      <alignment horizontal="center" vertical="center" textRotation="90" shrinkToFit="1"/>
    </xf>
    <xf numFmtId="0" fontId="0" fillId="17" borderId="28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11" borderId="59" xfId="0" applyFont="1" applyFill="1" applyBorder="1" applyAlignment="1">
      <alignment horizontal="center"/>
    </xf>
    <xf numFmtId="0" fontId="0" fillId="11" borderId="56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8" borderId="5" xfId="0" applyFont="1" applyFill="1" applyBorder="1" applyAlignment="1">
      <alignment horizontal="center"/>
    </xf>
    <xf numFmtId="0" fontId="0" fillId="18" borderId="59" xfId="0" applyFont="1" applyFill="1" applyBorder="1" applyAlignment="1">
      <alignment horizontal="center"/>
    </xf>
    <xf numFmtId="0" fontId="0" fillId="18" borderId="56" xfId="0" applyFont="1" applyFill="1" applyBorder="1" applyAlignment="1">
      <alignment horizontal="center"/>
    </xf>
    <xf numFmtId="0" fontId="0" fillId="18" borderId="5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114300</xdr:rowOff>
    </xdr:from>
    <xdr:to>
      <xdr:col>2</xdr:col>
      <xdr:colOff>133350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287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114300</xdr:rowOff>
    </xdr:from>
    <xdr:to>
      <xdr:col>32</xdr:col>
      <xdr:colOff>228600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287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114300</xdr:rowOff>
    </xdr:from>
    <xdr:to>
      <xdr:col>2</xdr:col>
      <xdr:colOff>133350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287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114300</xdr:rowOff>
    </xdr:from>
    <xdr:to>
      <xdr:col>32</xdr:col>
      <xdr:colOff>228600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287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114300</xdr:rowOff>
    </xdr:from>
    <xdr:to>
      <xdr:col>2</xdr:col>
      <xdr:colOff>133350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287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114300</xdr:rowOff>
    </xdr:from>
    <xdr:to>
      <xdr:col>32</xdr:col>
      <xdr:colOff>228600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2870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13" sqref="E13"/>
    </sheetView>
  </sheetViews>
  <sheetFormatPr defaultColWidth="9.140625" defaultRowHeight="12.75"/>
  <cols>
    <col min="1" max="1" width="21.00390625" style="0" customWidth="1"/>
    <col min="2" max="2" width="18.421875" style="0" customWidth="1"/>
    <col min="4" max="4" width="18.140625" style="0" customWidth="1"/>
    <col min="5" max="5" width="16.140625" style="0" customWidth="1"/>
    <col min="6" max="6" width="13.8515625" style="0" customWidth="1"/>
    <col min="7" max="7" width="15.28125" style="0" customWidth="1"/>
    <col min="8" max="8" width="19.28125" style="0" customWidth="1"/>
    <col min="9" max="9" width="24.28125" style="0" customWidth="1"/>
  </cols>
  <sheetData>
    <row r="1" spans="1:9" ht="12.75">
      <c r="A1" s="216" t="s">
        <v>79</v>
      </c>
      <c r="B1" s="216" t="s">
        <v>80</v>
      </c>
      <c r="C1" s="216" t="s">
        <v>81</v>
      </c>
      <c r="D1" s="216" t="s">
        <v>82</v>
      </c>
      <c r="E1" s="216" t="s">
        <v>83</v>
      </c>
      <c r="F1" s="216" t="s">
        <v>84</v>
      </c>
      <c r="G1" s="216" t="s">
        <v>85</v>
      </c>
      <c r="H1" s="216" t="s">
        <v>86</v>
      </c>
      <c r="I1" s="216" t="s">
        <v>135</v>
      </c>
    </row>
    <row r="2" spans="1:9" ht="12.75">
      <c r="A2" s="269" t="s">
        <v>108</v>
      </c>
      <c r="B2" s="269" t="s">
        <v>109</v>
      </c>
      <c r="C2" s="269">
        <v>1.96</v>
      </c>
      <c r="D2" s="269">
        <v>6</v>
      </c>
      <c r="E2" s="269">
        <f>COUNTIF('Jan 2009-June2009'!$C$7:$AG$44,"2476")</f>
        <v>6</v>
      </c>
      <c r="F2" s="269">
        <f>D2-E2</f>
        <v>0</v>
      </c>
      <c r="G2" s="270"/>
      <c r="H2" s="269">
        <v>6</v>
      </c>
      <c r="I2" s="270" t="s">
        <v>136</v>
      </c>
    </row>
    <row r="3" spans="1:9" ht="12.75">
      <c r="A3" s="269" t="s">
        <v>110</v>
      </c>
      <c r="B3" s="269" t="s">
        <v>87</v>
      </c>
      <c r="C3" s="269">
        <v>1.98</v>
      </c>
      <c r="D3" s="269">
        <v>12</v>
      </c>
      <c r="E3" s="269">
        <f>COUNTIF('Jan 2009-June2009'!$C$7:$AG$44,"2688")</f>
        <v>12</v>
      </c>
      <c r="F3" s="269">
        <f aca="true" t="shared" si="0" ref="F3:F19">D3-E3</f>
        <v>0</v>
      </c>
      <c r="G3" s="270"/>
      <c r="H3" s="269">
        <v>15</v>
      </c>
      <c r="I3" s="270"/>
    </row>
    <row r="4" spans="1:9" ht="12.75">
      <c r="A4" s="269">
        <v>2911</v>
      </c>
      <c r="B4" s="269" t="s">
        <v>111</v>
      </c>
      <c r="C4" s="269">
        <v>2.03</v>
      </c>
      <c r="D4" s="269">
        <v>15</v>
      </c>
      <c r="E4" s="269">
        <f>COUNTIF('Jan 2009-June2009'!$C$7:$AG$44,"2911")</f>
        <v>15</v>
      </c>
      <c r="F4" s="269">
        <f t="shared" si="0"/>
        <v>0</v>
      </c>
      <c r="G4" s="270"/>
      <c r="H4" s="269">
        <v>15</v>
      </c>
      <c r="I4" s="270" t="s">
        <v>137</v>
      </c>
    </row>
    <row r="5" spans="1:9" ht="12.75">
      <c r="A5" s="269" t="s">
        <v>112</v>
      </c>
      <c r="B5" s="269" t="s">
        <v>88</v>
      </c>
      <c r="C5" s="269">
        <v>2.07</v>
      </c>
      <c r="D5" s="269">
        <v>15</v>
      </c>
      <c r="E5" s="269">
        <f>COUNTIF('Jan 2009-June2009'!$C$7:$AG$44,"2666")</f>
        <v>15</v>
      </c>
      <c r="F5" s="269">
        <f t="shared" si="0"/>
        <v>0</v>
      </c>
      <c r="G5" s="270"/>
      <c r="H5" s="269">
        <v>15</v>
      </c>
      <c r="I5" s="270"/>
    </row>
    <row r="6" spans="1:9" ht="12.75">
      <c r="A6" s="269" t="s">
        <v>89</v>
      </c>
      <c r="B6" s="269" t="s">
        <v>90</v>
      </c>
      <c r="C6" s="269">
        <v>2.15</v>
      </c>
      <c r="D6" s="269">
        <v>15</v>
      </c>
      <c r="E6" s="269">
        <f>COUNTIF('Jan 2009-June2009'!$C$7:$AG$44,"2542")</f>
        <v>14</v>
      </c>
      <c r="F6" s="269">
        <f t="shared" si="0"/>
        <v>1</v>
      </c>
      <c r="G6" s="270"/>
      <c r="H6" s="269">
        <v>15</v>
      </c>
      <c r="I6" s="270" t="s">
        <v>142</v>
      </c>
    </row>
    <row r="7" spans="1:9" ht="12.75">
      <c r="A7" s="269">
        <v>2870</v>
      </c>
      <c r="B7" s="269" t="s">
        <v>99</v>
      </c>
      <c r="C7" s="269">
        <v>2.27</v>
      </c>
      <c r="D7" s="269">
        <v>15</v>
      </c>
      <c r="E7" s="269">
        <f>COUNTIF('Jan 2009-June2009'!$C$7:$AG$44,"2870")</f>
        <v>15</v>
      </c>
      <c r="F7" s="269">
        <f t="shared" si="0"/>
        <v>0</v>
      </c>
      <c r="G7" s="270"/>
      <c r="H7" s="269">
        <v>15</v>
      </c>
      <c r="I7" s="270"/>
    </row>
    <row r="8" spans="1:9" ht="12.75">
      <c r="A8" s="269" t="s">
        <v>113</v>
      </c>
      <c r="B8" s="269" t="s">
        <v>91</v>
      </c>
      <c r="C8" s="269">
        <v>2.28</v>
      </c>
      <c r="D8" s="269">
        <v>18</v>
      </c>
      <c r="E8" s="269">
        <f>COUNTIF('Jan 2009-June2009'!$C$7:$AG$44,"2725")</f>
        <v>17</v>
      </c>
      <c r="F8" s="269">
        <f t="shared" si="0"/>
        <v>1</v>
      </c>
      <c r="G8" s="270"/>
      <c r="H8" s="269">
        <v>18</v>
      </c>
      <c r="I8" s="270" t="s">
        <v>140</v>
      </c>
    </row>
    <row r="9" spans="1:9" ht="12.75">
      <c r="A9" s="269" t="s">
        <v>114</v>
      </c>
      <c r="B9" s="269" t="s">
        <v>92</v>
      </c>
      <c r="C9" s="269">
        <v>2.33</v>
      </c>
      <c r="D9" s="269">
        <v>21</v>
      </c>
      <c r="E9" s="269">
        <f>COUNTIF('Jan 2009-June2009'!$C$7:$AG$44,"2626")</f>
        <v>20</v>
      </c>
      <c r="F9" s="269">
        <f t="shared" si="0"/>
        <v>1</v>
      </c>
      <c r="G9" s="270"/>
      <c r="H9" s="269">
        <v>21</v>
      </c>
      <c r="I9" s="270" t="s">
        <v>138</v>
      </c>
    </row>
    <row r="10" spans="1:9" ht="12.75">
      <c r="A10" s="269">
        <v>3001</v>
      </c>
      <c r="B10" s="269" t="s">
        <v>115</v>
      </c>
      <c r="C10" s="269">
        <v>2.36</v>
      </c>
      <c r="D10" s="269">
        <v>18</v>
      </c>
      <c r="E10" s="269">
        <f>COUNTIF('Jan 2009-June2009'!$C$7:$AG$44,"3001")</f>
        <v>18</v>
      </c>
      <c r="F10" s="269">
        <f t="shared" si="0"/>
        <v>0</v>
      </c>
      <c r="G10" s="270"/>
      <c r="H10" s="269">
        <v>18</v>
      </c>
      <c r="I10" s="270" t="s">
        <v>131</v>
      </c>
    </row>
    <row r="11" spans="1:9" ht="12.75">
      <c r="A11" s="82" t="s">
        <v>93</v>
      </c>
      <c r="B11" s="82" t="s">
        <v>94</v>
      </c>
      <c r="C11" s="82">
        <v>2.38</v>
      </c>
      <c r="D11" s="82">
        <v>12</v>
      </c>
      <c r="E11" s="82">
        <f>COUNTIF('Jan 2009-June2009'!$C$7:$AG$44,"2387")</f>
        <v>12</v>
      </c>
      <c r="F11" s="82">
        <f t="shared" si="0"/>
        <v>0</v>
      </c>
      <c r="H11" s="82">
        <v>12</v>
      </c>
      <c r="I11" t="s">
        <v>145</v>
      </c>
    </row>
    <row r="12" spans="1:9" ht="12.75">
      <c r="A12" s="269">
        <v>2955</v>
      </c>
      <c r="B12" s="269" t="s">
        <v>100</v>
      </c>
      <c r="C12" s="269">
        <v>2.4</v>
      </c>
      <c r="D12" s="269">
        <v>15</v>
      </c>
      <c r="E12" s="269">
        <f>COUNTIF('Jan 2009-June2009'!$C$7:$AG$44,"2955")</f>
        <v>15</v>
      </c>
      <c r="F12" s="269">
        <f t="shared" si="0"/>
        <v>0</v>
      </c>
      <c r="G12" s="270"/>
      <c r="H12" s="269">
        <v>15</v>
      </c>
      <c r="I12" s="270" t="s">
        <v>139</v>
      </c>
    </row>
    <row r="13" spans="1:9" ht="12.75">
      <c r="A13" s="269" t="s">
        <v>95</v>
      </c>
      <c r="B13" s="269" t="s">
        <v>96</v>
      </c>
      <c r="C13" s="269">
        <v>2.48</v>
      </c>
      <c r="D13" s="269">
        <v>15</v>
      </c>
      <c r="E13" s="269">
        <f>COUNTIF('Jan 2009-June2009'!$C$7:$AG$44,"2286R")</f>
        <v>14</v>
      </c>
      <c r="F13" s="269">
        <f t="shared" si="0"/>
        <v>1</v>
      </c>
      <c r="G13" s="270"/>
      <c r="H13" s="269">
        <v>16</v>
      </c>
      <c r="I13" s="270" t="s">
        <v>144</v>
      </c>
    </row>
    <row r="14" spans="1:9" ht="12.75">
      <c r="A14" s="269" t="s">
        <v>116</v>
      </c>
      <c r="B14" s="269" t="s">
        <v>117</v>
      </c>
      <c r="C14" s="269">
        <v>2.59</v>
      </c>
      <c r="D14" s="269">
        <v>15</v>
      </c>
      <c r="E14" s="269">
        <f>COUNTIF('Jan 2009-June2009'!$C$7:$AG$44,"2306")</f>
        <v>15</v>
      </c>
      <c r="F14" s="269">
        <f t="shared" si="0"/>
        <v>0</v>
      </c>
      <c r="G14" s="270"/>
      <c r="H14" s="269">
        <v>15</v>
      </c>
      <c r="I14" s="270" t="s">
        <v>141</v>
      </c>
    </row>
    <row r="15" spans="1:9" ht="12.75">
      <c r="A15" s="269">
        <v>2894</v>
      </c>
      <c r="B15" s="269" t="s">
        <v>118</v>
      </c>
      <c r="C15" s="269">
        <v>2.6</v>
      </c>
      <c r="D15" s="269">
        <v>15</v>
      </c>
      <c r="E15" s="269">
        <f>COUNTIF('Jan 2009-June2009'!$C$7:$AG$44,"2894")</f>
        <v>15</v>
      </c>
      <c r="F15" s="269">
        <f t="shared" si="0"/>
        <v>0</v>
      </c>
      <c r="G15" s="270"/>
      <c r="H15" s="269">
        <v>15</v>
      </c>
      <c r="I15" s="270"/>
    </row>
    <row r="16" spans="1:9" ht="12.75">
      <c r="A16" s="269" t="s">
        <v>119</v>
      </c>
      <c r="B16" s="269" t="s">
        <v>97</v>
      </c>
      <c r="C16" s="269">
        <v>2.65</v>
      </c>
      <c r="D16" s="269">
        <v>15</v>
      </c>
      <c r="E16" s="269">
        <f>COUNTIF('Jan 2009-June2009'!$C$7:$AG$44,"2684")</f>
        <v>15</v>
      </c>
      <c r="F16" s="269">
        <f t="shared" si="0"/>
        <v>0</v>
      </c>
      <c r="G16" s="270"/>
      <c r="H16" s="269">
        <v>15</v>
      </c>
      <c r="I16" s="270" t="s">
        <v>146</v>
      </c>
    </row>
    <row r="17" spans="1:9" ht="12.75">
      <c r="A17" s="269">
        <v>2895</v>
      </c>
      <c r="B17" s="269" t="s">
        <v>97</v>
      </c>
      <c r="C17" s="269">
        <v>2.68</v>
      </c>
      <c r="D17" s="269">
        <v>30</v>
      </c>
      <c r="E17" s="269">
        <f>COUNTIF('Jan 2009-June2009'!$C$7:$AG$44,"2895")</f>
        <v>29</v>
      </c>
      <c r="F17" s="269">
        <f t="shared" si="0"/>
        <v>1</v>
      </c>
      <c r="G17" s="270"/>
      <c r="H17" s="269">
        <v>30</v>
      </c>
      <c r="I17" s="270" t="s">
        <v>148</v>
      </c>
    </row>
    <row r="18" spans="1:8" s="270" customFormat="1" ht="12.75">
      <c r="A18" s="269" t="s">
        <v>98</v>
      </c>
      <c r="B18" s="269" t="s">
        <v>99</v>
      </c>
      <c r="C18" s="269">
        <v>2.74</v>
      </c>
      <c r="D18" s="269">
        <v>15</v>
      </c>
      <c r="E18" s="269">
        <f>COUNTIF('Jan 2009-June2009'!$C$7:$AG$44,"2385")</f>
        <v>15</v>
      </c>
      <c r="F18" s="269">
        <f t="shared" si="0"/>
        <v>0</v>
      </c>
      <c r="H18" s="269">
        <v>15</v>
      </c>
    </row>
    <row r="19" spans="1:8" ht="12.75">
      <c r="A19" s="82" t="s">
        <v>120</v>
      </c>
      <c r="B19" s="82" t="s">
        <v>99</v>
      </c>
      <c r="C19" s="82">
        <v>2.94</v>
      </c>
      <c r="D19" s="82">
        <v>15</v>
      </c>
      <c r="E19" s="82">
        <f>COUNTIF('Jan 2009-June2009'!$C$7:$AG$44,"2384")</f>
        <v>15</v>
      </c>
      <c r="F19" s="82">
        <f t="shared" si="0"/>
        <v>0</v>
      </c>
      <c r="H19" s="82">
        <v>15</v>
      </c>
    </row>
    <row r="20" spans="1:8" ht="12.75">
      <c r="A20" s="82"/>
      <c r="B20" s="82"/>
      <c r="C20" s="82"/>
      <c r="D20" s="82"/>
      <c r="E20" s="82"/>
      <c r="F20" s="82"/>
      <c r="H20" s="82"/>
    </row>
    <row r="21" spans="1:6" ht="12.75">
      <c r="A21" s="82"/>
      <c r="B21" s="82"/>
      <c r="C21" s="82"/>
      <c r="D21" s="82"/>
      <c r="E21" s="82"/>
      <c r="F21" s="82"/>
    </row>
    <row r="22" spans="1:8" ht="12.75">
      <c r="A22" s="216" t="s">
        <v>101</v>
      </c>
      <c r="B22" s="216"/>
      <c r="C22" s="82"/>
      <c r="D22" s="216">
        <f>SUM(D2:D19)</f>
        <v>282</v>
      </c>
      <c r="E22" s="217">
        <f>SUM(E2:E20)</f>
        <v>277</v>
      </c>
      <c r="F22" s="217">
        <f>D22-E22</f>
        <v>5</v>
      </c>
      <c r="G22" s="218" t="s">
        <v>102</v>
      </c>
      <c r="H22">
        <f>SUM(H2:H20)</f>
        <v>286</v>
      </c>
    </row>
    <row r="23" spans="1:6" ht="12.75">
      <c r="A23" s="216" t="s">
        <v>103</v>
      </c>
      <c r="B23" s="216"/>
      <c r="C23" s="82"/>
      <c r="D23" s="221">
        <f>ROUND(0.05*D28,0)</f>
        <v>18</v>
      </c>
      <c r="E23" s="82">
        <f>COUNTIF('Jan 2009-June2009'!$C$7:$AG$44,"Comm")</f>
        <v>21</v>
      </c>
      <c r="F23" s="217">
        <f>D23-E23</f>
        <v>-3</v>
      </c>
    </row>
    <row r="24" spans="1:8" ht="12.75">
      <c r="A24" s="216" t="s">
        <v>104</v>
      </c>
      <c r="B24" s="216"/>
      <c r="C24" s="82"/>
      <c r="D24" s="216">
        <f>ROUND(0.1*D28,0)</f>
        <v>35</v>
      </c>
      <c r="E24" s="82">
        <f>COUNTIF('Jan 2009-June2009'!$C$7:$AG$44,"IHR")</f>
        <v>34</v>
      </c>
      <c r="F24" s="217">
        <f>D24-E24</f>
        <v>1</v>
      </c>
      <c r="G24" s="218" t="s">
        <v>105</v>
      </c>
      <c r="H24" s="219">
        <f>H22/D22</f>
        <v>1.0141843971631206</v>
      </c>
    </row>
    <row r="25" spans="1:6" ht="12.75">
      <c r="A25" s="216" t="s">
        <v>106</v>
      </c>
      <c r="B25" s="216"/>
      <c r="C25" s="82"/>
      <c r="D25" s="216">
        <f>ROUND(0.05*D28,0)-1</f>
        <v>17</v>
      </c>
      <c r="E25" s="82">
        <f>COUNTIF('Jan 2009-June2009'!$C$7:$AG$44,"DD")</f>
        <v>18</v>
      </c>
      <c r="F25" s="217">
        <f>D25-E25</f>
        <v>-1</v>
      </c>
    </row>
    <row r="26" spans="1:6" ht="12.75">
      <c r="A26" s="216"/>
      <c r="B26" s="216"/>
      <c r="C26" s="82"/>
      <c r="D26" s="216"/>
      <c r="E26" s="82"/>
      <c r="F26" s="82"/>
    </row>
    <row r="27" spans="1:6" ht="12.75">
      <c r="A27" s="82"/>
      <c r="B27" s="82"/>
      <c r="C27" s="82"/>
      <c r="D27" s="82"/>
      <c r="E27" s="82"/>
      <c r="F27" s="82"/>
    </row>
    <row r="28" spans="1:6" ht="25.5">
      <c r="A28" s="220" t="s">
        <v>107</v>
      </c>
      <c r="B28" s="221"/>
      <c r="C28" s="82"/>
      <c r="D28" s="221">
        <f>'Jan 2009-June2009'!X57</f>
        <v>350</v>
      </c>
      <c r="E28" s="82">
        <f>SUM(E22:E25)</f>
        <v>350</v>
      </c>
      <c r="F28" s="82">
        <f>SUM(F22:F25)</f>
        <v>2</v>
      </c>
    </row>
    <row r="29" ht="12.75">
      <c r="F29" s="365">
        <f>D28-E28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87"/>
  <sheetViews>
    <sheetView tabSelected="1" workbookViewId="0" topLeftCell="A1">
      <selection activeCell="F21" sqref="F21:J23"/>
    </sheetView>
  </sheetViews>
  <sheetFormatPr defaultColWidth="9.140625" defaultRowHeight="12.75"/>
  <cols>
    <col min="1" max="1" width="1.7109375" style="0" customWidth="1"/>
    <col min="2" max="2" width="10.8515625" style="0" customWidth="1"/>
    <col min="3" max="30" width="3.7109375" style="0" customWidth="1"/>
    <col min="31" max="31" width="3.57421875" style="0" customWidth="1"/>
    <col min="32" max="32" width="4.00390625" style="0" customWidth="1"/>
    <col min="33" max="34" width="3.7109375" style="0" customWidth="1"/>
    <col min="35" max="35" width="12.7109375" style="83" customWidth="1"/>
    <col min="36" max="36" width="5.00390625" style="82" customWidth="1"/>
    <col min="37" max="37" width="2.7109375" style="82" customWidth="1"/>
    <col min="38" max="38" width="5.57421875" style="82" customWidth="1"/>
    <col min="39" max="39" width="8.421875" style="0" customWidth="1"/>
    <col min="40" max="40" width="8.00390625" style="0" customWidth="1"/>
    <col min="41" max="16384" width="13.28125" style="0" customWidth="1"/>
  </cols>
  <sheetData>
    <row r="1" ht="72" customHeight="1" thickBot="1">
      <c r="AI1" s="81" t="s">
        <v>57</v>
      </c>
    </row>
    <row r="2" spans="2:38" ht="23.25">
      <c r="B2" s="33"/>
      <c r="C2" s="34"/>
      <c r="D2" s="34"/>
      <c r="E2" s="35" t="s">
        <v>9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53" t="s">
        <v>77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6"/>
      <c r="AD2" s="37"/>
      <c r="AE2" s="34"/>
      <c r="AF2" s="34"/>
      <c r="AG2" s="15"/>
      <c r="AH2" s="8"/>
      <c r="AJ2" s="152"/>
      <c r="AK2" s="153"/>
      <c r="AL2" s="154"/>
    </row>
    <row r="3" spans="2:38" ht="23.25">
      <c r="B3" s="38"/>
      <c r="C3" s="8"/>
      <c r="D3" s="8"/>
      <c r="E3" s="8"/>
      <c r="F3" s="8"/>
      <c r="G3" s="8"/>
      <c r="H3" s="8"/>
      <c r="I3" s="8"/>
      <c r="J3" s="8"/>
      <c r="K3" s="8"/>
      <c r="M3" s="8"/>
      <c r="N3" s="8"/>
      <c r="O3" s="8"/>
      <c r="P3" s="54" t="s">
        <v>169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9"/>
      <c r="AH3" s="8"/>
      <c r="AI3" s="155"/>
      <c r="AJ3" s="156"/>
      <c r="AK3" s="156"/>
      <c r="AL3" s="154"/>
    </row>
    <row r="4" spans="2:40" ht="16.5" customHeight="1">
      <c r="B4" s="3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9"/>
      <c r="AH4" s="8"/>
      <c r="AI4" s="157"/>
      <c r="AJ4" s="158" t="s">
        <v>58</v>
      </c>
      <c r="AK4" s="159"/>
      <c r="AL4" s="160" t="s">
        <v>121</v>
      </c>
      <c r="AM4" s="161"/>
      <c r="AN4" s="161"/>
    </row>
    <row r="5" spans="2:40" ht="16.5" customHeight="1" thickBot="1">
      <c r="B5" s="66">
        <v>39816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2">
        <v>23</v>
      </c>
      <c r="Z5" s="67">
        <v>24</v>
      </c>
      <c r="AA5" s="67">
        <v>25</v>
      </c>
      <c r="AB5" s="67">
        <v>26</v>
      </c>
      <c r="AC5" s="67">
        <v>27</v>
      </c>
      <c r="AD5" s="67">
        <v>28</v>
      </c>
      <c r="AE5" s="67">
        <v>29</v>
      </c>
      <c r="AF5" s="79">
        <v>30</v>
      </c>
      <c r="AG5" s="80">
        <v>31</v>
      </c>
      <c r="AH5" s="106"/>
      <c r="AI5" s="222" t="s">
        <v>122</v>
      </c>
      <c r="AJ5" s="163">
        <f>AL11-AJ11</f>
        <v>46</v>
      </c>
      <c r="AK5" s="164"/>
      <c r="AL5" s="165"/>
      <c r="AM5" s="507" t="s">
        <v>126</v>
      </c>
      <c r="AN5" s="508"/>
    </row>
    <row r="6" spans="2:40" ht="16.5" customHeight="1">
      <c r="B6" s="45"/>
      <c r="C6" s="3" t="s">
        <v>14</v>
      </c>
      <c r="D6" s="3" t="s">
        <v>15</v>
      </c>
      <c r="E6" s="3" t="s">
        <v>16</v>
      </c>
      <c r="F6" s="3" t="s">
        <v>10</v>
      </c>
      <c r="G6" s="18" t="s">
        <v>11</v>
      </c>
      <c r="H6" s="3" t="s">
        <v>12</v>
      </c>
      <c r="I6" s="3" t="s">
        <v>13</v>
      </c>
      <c r="J6" s="18" t="s">
        <v>14</v>
      </c>
      <c r="K6" s="19" t="s">
        <v>15</v>
      </c>
      <c r="L6" s="20" t="s">
        <v>16</v>
      </c>
      <c r="M6" s="18" t="s">
        <v>10</v>
      </c>
      <c r="N6" s="3" t="s">
        <v>11</v>
      </c>
      <c r="O6" s="3" t="s">
        <v>12</v>
      </c>
      <c r="P6" s="3" t="s">
        <v>13</v>
      </c>
      <c r="Q6" s="18" t="s">
        <v>14</v>
      </c>
      <c r="R6" s="3" t="s">
        <v>15</v>
      </c>
      <c r="S6" s="3" t="s">
        <v>16</v>
      </c>
      <c r="T6" s="3" t="s">
        <v>10</v>
      </c>
      <c r="U6" s="3" t="s">
        <v>11</v>
      </c>
      <c r="V6" s="3" t="s">
        <v>12</v>
      </c>
      <c r="W6" s="18" t="s">
        <v>13</v>
      </c>
      <c r="X6" s="3" t="s">
        <v>14</v>
      </c>
      <c r="Y6" s="18" t="s">
        <v>15</v>
      </c>
      <c r="Z6" s="71" t="s">
        <v>16</v>
      </c>
      <c r="AA6" s="18" t="s">
        <v>10</v>
      </c>
      <c r="AB6" s="93" t="s">
        <v>11</v>
      </c>
      <c r="AC6" s="94" t="s">
        <v>12</v>
      </c>
      <c r="AD6" s="71" t="s">
        <v>13</v>
      </c>
      <c r="AE6" s="18" t="s">
        <v>14</v>
      </c>
      <c r="AF6" s="93" t="s">
        <v>15</v>
      </c>
      <c r="AG6" s="94" t="s">
        <v>16</v>
      </c>
      <c r="AH6" s="107"/>
      <c r="AI6" s="166" t="s">
        <v>61</v>
      </c>
      <c r="AJ6" s="167">
        <f>COUNTIF(C7:AG9,"AP")+COUNTIF(C7:AG9,"MS")</f>
        <v>6</v>
      </c>
      <c r="AK6" s="168"/>
      <c r="AL6" s="169"/>
      <c r="AM6" s="509"/>
      <c r="AN6" s="510"/>
    </row>
    <row r="7" spans="2:40" ht="16.5" customHeight="1">
      <c r="B7" s="46" t="s">
        <v>18</v>
      </c>
      <c r="C7" s="121" t="s">
        <v>22</v>
      </c>
      <c r="D7" s="69" t="s">
        <v>17</v>
      </c>
      <c r="E7" s="7" t="s">
        <v>21</v>
      </c>
      <c r="F7" s="7" t="s">
        <v>21</v>
      </c>
      <c r="G7" s="7" t="s">
        <v>21</v>
      </c>
      <c r="H7" s="7" t="s">
        <v>21</v>
      </c>
      <c r="I7" s="7" t="s">
        <v>21</v>
      </c>
      <c r="J7" s="7" t="s">
        <v>21</v>
      </c>
      <c r="K7" s="7" t="s">
        <v>21</v>
      </c>
      <c r="L7" s="12" t="s">
        <v>25</v>
      </c>
      <c r="M7" s="12" t="s">
        <v>25</v>
      </c>
      <c r="N7" s="6" t="s">
        <v>20</v>
      </c>
      <c r="O7" s="5" t="s">
        <v>132</v>
      </c>
      <c r="P7" s="232"/>
      <c r="Q7" s="247"/>
      <c r="R7" s="233"/>
      <c r="S7" s="252"/>
      <c r="T7" s="253"/>
      <c r="U7" s="10" t="s">
        <v>22</v>
      </c>
      <c r="V7" s="12" t="s">
        <v>25</v>
      </c>
      <c r="W7" s="13" t="s">
        <v>26</v>
      </c>
      <c r="X7" s="394" t="s">
        <v>150</v>
      </c>
      <c r="Y7" s="391"/>
      <c r="Z7" s="391"/>
      <c r="AA7" s="391"/>
      <c r="AB7" s="293"/>
      <c r="AC7" s="5" t="s">
        <v>132</v>
      </c>
      <c r="AD7" s="446" t="s">
        <v>151</v>
      </c>
      <c r="AE7" s="447"/>
      <c r="AF7" s="447"/>
      <c r="AG7" s="448"/>
      <c r="AH7" s="8"/>
      <c r="AI7" s="166" t="s">
        <v>62</v>
      </c>
      <c r="AJ7" s="167">
        <f>COUNTIF(C7:AG9,"M")+COUNTIF(C7:AG9,"I")+COUNTIF(C7:AG9,"IT")</f>
        <v>23</v>
      </c>
      <c r="AK7" s="168"/>
      <c r="AL7" s="169"/>
      <c r="AM7" s="509"/>
      <c r="AN7" s="510"/>
    </row>
    <row r="8" spans="2:40" ht="16.5" customHeight="1">
      <c r="B8" s="48" t="s">
        <v>23</v>
      </c>
      <c r="C8" s="121" t="s">
        <v>22</v>
      </c>
      <c r="D8" s="11" t="s">
        <v>11</v>
      </c>
      <c r="E8" s="7" t="s">
        <v>21</v>
      </c>
      <c r="F8" s="7" t="s">
        <v>21</v>
      </c>
      <c r="G8" s="7" t="s">
        <v>21</v>
      </c>
      <c r="H8" s="7" t="s">
        <v>21</v>
      </c>
      <c r="I8" s="7" t="s">
        <v>21</v>
      </c>
      <c r="J8" s="7" t="s">
        <v>21</v>
      </c>
      <c r="K8" s="12" t="s">
        <v>25</v>
      </c>
      <c r="L8" s="12" t="s">
        <v>25</v>
      </c>
      <c r="M8" s="12" t="s">
        <v>25</v>
      </c>
      <c r="N8" s="6" t="s">
        <v>20</v>
      </c>
      <c r="O8" s="434" t="s">
        <v>143</v>
      </c>
      <c r="P8" s="392"/>
      <c r="Q8" s="410"/>
      <c r="R8" s="445" t="s">
        <v>147</v>
      </c>
      <c r="S8" s="392"/>
      <c r="T8" s="410"/>
      <c r="U8" s="10" t="s">
        <v>22</v>
      </c>
      <c r="V8" s="6" t="s">
        <v>20</v>
      </c>
      <c r="W8" s="272"/>
      <c r="X8" s="392"/>
      <c r="Y8" s="392"/>
      <c r="Z8" s="392"/>
      <c r="AA8" s="392"/>
      <c r="AB8" s="70" t="s">
        <v>11</v>
      </c>
      <c r="AC8" s="254"/>
      <c r="AD8" s="449"/>
      <c r="AE8" s="449"/>
      <c r="AF8" s="449"/>
      <c r="AG8" s="450"/>
      <c r="AH8" s="8"/>
      <c r="AI8" s="170" t="s">
        <v>63</v>
      </c>
      <c r="AJ8" s="167">
        <f>COUNTIF(C7:AG9,"S/T")+COUNTIF(C7:AG9,"I/S/T")+COUNTIF(C7:AG9,"BLC")</f>
        <v>10</v>
      </c>
      <c r="AK8" s="168"/>
      <c r="AL8" s="171"/>
      <c r="AM8" s="509"/>
      <c r="AN8" s="510"/>
    </row>
    <row r="9" spans="2:40" ht="16.5" customHeight="1">
      <c r="B9" s="48" t="s">
        <v>24</v>
      </c>
      <c r="C9" s="121" t="s">
        <v>22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7" t="s">
        <v>21</v>
      </c>
      <c r="J9" s="7" t="s">
        <v>21</v>
      </c>
      <c r="K9" s="12" t="s">
        <v>25</v>
      </c>
      <c r="L9" s="12" t="s">
        <v>25</v>
      </c>
      <c r="M9" s="12" t="s">
        <v>25</v>
      </c>
      <c r="N9" s="6" t="s">
        <v>20</v>
      </c>
      <c r="O9" s="406"/>
      <c r="P9" s="393"/>
      <c r="Q9" s="411"/>
      <c r="R9" s="406"/>
      <c r="S9" s="393"/>
      <c r="T9" s="411"/>
      <c r="U9" s="10" t="s">
        <v>22</v>
      </c>
      <c r="V9" s="6" t="s">
        <v>20</v>
      </c>
      <c r="W9" s="294"/>
      <c r="X9" s="393"/>
      <c r="Y9" s="393"/>
      <c r="Z9" s="393"/>
      <c r="AA9" s="393"/>
      <c r="AB9" s="12" t="s">
        <v>25</v>
      </c>
      <c r="AC9" s="255"/>
      <c r="AD9" s="451"/>
      <c r="AE9" s="451"/>
      <c r="AF9" s="451"/>
      <c r="AG9" s="452"/>
      <c r="AH9" s="8"/>
      <c r="AI9" s="166" t="s">
        <v>64</v>
      </c>
      <c r="AJ9" s="167">
        <f>COUNTIF(C7:AG9,"H")</f>
        <v>6</v>
      </c>
      <c r="AK9" s="172"/>
      <c r="AL9" s="173"/>
      <c r="AM9" s="509"/>
      <c r="AN9" s="510"/>
    </row>
    <row r="10" spans="2:40" ht="16.5" customHeight="1">
      <c r="B10" s="3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8"/>
      <c r="AG10" s="109"/>
      <c r="AH10" s="8"/>
      <c r="AI10" s="166" t="s">
        <v>123</v>
      </c>
      <c r="AJ10" s="167">
        <f>COUNTIF(C7:AG9,"S.O.")</f>
        <v>2</v>
      </c>
      <c r="AK10" s="175"/>
      <c r="AL10" s="169"/>
      <c r="AM10" s="509"/>
      <c r="AN10" s="510"/>
    </row>
    <row r="11" spans="2:40" ht="16.5" customHeight="1"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5"/>
      <c r="AG11" s="109"/>
      <c r="AH11" s="8"/>
      <c r="AI11" s="193" t="s">
        <v>133</v>
      </c>
      <c r="AJ11" s="176">
        <f>SUM(AJ6:AJ10)</f>
        <v>47</v>
      </c>
      <c r="AK11" s="175"/>
      <c r="AL11" s="177">
        <v>93</v>
      </c>
      <c r="AM11" s="511"/>
      <c r="AN11" s="512"/>
    </row>
    <row r="12" spans="2:40" ht="16.5" customHeight="1" thickBot="1">
      <c r="B12" s="40">
        <v>39847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8"/>
      <c r="AF12" s="85"/>
      <c r="AG12" s="109"/>
      <c r="AH12" s="8"/>
      <c r="AI12" s="222" t="s">
        <v>124</v>
      </c>
      <c r="AJ12" s="163">
        <f>AL18-AJ18</f>
        <v>62</v>
      </c>
      <c r="AK12" s="164"/>
      <c r="AL12" s="165"/>
      <c r="AM12" s="507" t="s">
        <v>127</v>
      </c>
      <c r="AN12" s="508"/>
    </row>
    <row r="13" spans="2:40" ht="16.5" customHeight="1">
      <c r="B13" s="42"/>
      <c r="C13" s="116" t="s">
        <v>10</v>
      </c>
      <c r="D13" s="116" t="s">
        <v>11</v>
      </c>
      <c r="E13" s="116" t="s">
        <v>12</v>
      </c>
      <c r="F13" s="116" t="s">
        <v>13</v>
      </c>
      <c r="G13" s="117" t="s">
        <v>14</v>
      </c>
      <c r="H13" s="118" t="s">
        <v>15</v>
      </c>
      <c r="I13" s="119" t="s">
        <v>16</v>
      </c>
      <c r="J13" s="120" t="s">
        <v>10</v>
      </c>
      <c r="K13" s="116" t="s">
        <v>11</v>
      </c>
      <c r="L13" s="116" t="s">
        <v>12</v>
      </c>
      <c r="M13" s="116" t="s">
        <v>13</v>
      </c>
      <c r="N13" s="116" t="s">
        <v>14</v>
      </c>
      <c r="O13" s="116" t="s">
        <v>15</v>
      </c>
      <c r="P13" s="116" t="s">
        <v>16</v>
      </c>
      <c r="Q13" s="116" t="s">
        <v>10</v>
      </c>
      <c r="R13" s="116" t="s">
        <v>11</v>
      </c>
      <c r="S13" s="116" t="s">
        <v>12</v>
      </c>
      <c r="T13" s="116" t="s">
        <v>13</v>
      </c>
      <c r="U13" s="116" t="s">
        <v>14</v>
      </c>
      <c r="V13" s="116" t="s">
        <v>15</v>
      </c>
      <c r="W13" s="116" t="s">
        <v>16</v>
      </c>
      <c r="X13" s="116" t="s">
        <v>10</v>
      </c>
      <c r="Y13" s="116" t="s">
        <v>11</v>
      </c>
      <c r="Z13" s="116" t="s">
        <v>12</v>
      </c>
      <c r="AA13" s="116" t="s">
        <v>13</v>
      </c>
      <c r="AB13" s="116" t="s">
        <v>14</v>
      </c>
      <c r="AC13" s="116" t="s">
        <v>15</v>
      </c>
      <c r="AD13" s="116" t="s">
        <v>16</v>
      </c>
      <c r="AE13" s="8"/>
      <c r="AF13" s="8"/>
      <c r="AG13" s="39"/>
      <c r="AH13" s="8"/>
      <c r="AI13" s="166" t="s">
        <v>61</v>
      </c>
      <c r="AJ13" s="167">
        <f>COUNTIF(C14:AG16,"AP")+COUNTIF(C14:AG16,"MS")</f>
        <v>9</v>
      </c>
      <c r="AK13" s="168"/>
      <c r="AL13" s="169"/>
      <c r="AM13" s="509"/>
      <c r="AN13" s="510"/>
    </row>
    <row r="14" spans="2:40" ht="16.5" customHeight="1">
      <c r="B14" s="123" t="s">
        <v>18</v>
      </c>
      <c r="C14" s="438">
        <v>3001</v>
      </c>
      <c r="D14" s="264"/>
      <c r="E14" s="6" t="s">
        <v>20</v>
      </c>
      <c r="F14" s="274"/>
      <c r="G14" s="441" t="s">
        <v>152</v>
      </c>
      <c r="H14" s="442"/>
      <c r="I14" s="442"/>
      <c r="J14" s="442"/>
      <c r="K14" s="271"/>
      <c r="L14" s="7" t="s">
        <v>21</v>
      </c>
      <c r="M14" s="5" t="s">
        <v>132</v>
      </c>
      <c r="N14" s="413" t="s">
        <v>147</v>
      </c>
      <c r="O14" s="391"/>
      <c r="P14" s="391"/>
      <c r="Q14" s="409"/>
      <c r="R14" s="10" t="s">
        <v>22</v>
      </c>
      <c r="S14" s="69" t="s">
        <v>17</v>
      </c>
      <c r="T14" s="13" t="s">
        <v>26</v>
      </c>
      <c r="U14" s="421" t="s">
        <v>153</v>
      </c>
      <c r="V14" s="415"/>
      <c r="W14" s="415"/>
      <c r="X14" s="280"/>
      <c r="Y14" s="6" t="s">
        <v>20</v>
      </c>
      <c r="Z14" s="5" t="s">
        <v>132</v>
      </c>
      <c r="AA14" s="288"/>
      <c r="AB14" s="408" t="s">
        <v>154</v>
      </c>
      <c r="AC14" s="391"/>
      <c r="AD14" s="409"/>
      <c r="AE14" s="8"/>
      <c r="AF14" s="87"/>
      <c r="AG14" s="110"/>
      <c r="AH14" s="8"/>
      <c r="AI14" s="166" t="s">
        <v>62</v>
      </c>
      <c r="AJ14" s="167">
        <f>COUNTIF(C14:AG16,"M")+COUNTIF(C14:AG16,"I")+COUNTIF(C14:AG16,"IT")</f>
        <v>6</v>
      </c>
      <c r="AK14" s="168"/>
      <c r="AL14" s="169"/>
      <c r="AM14" s="509"/>
      <c r="AN14" s="510"/>
    </row>
    <row r="15" spans="2:40" ht="16.5" customHeight="1">
      <c r="B15" s="48" t="s">
        <v>23</v>
      </c>
      <c r="C15" s="439"/>
      <c r="D15" s="6" t="s">
        <v>20</v>
      </c>
      <c r="E15" s="407" t="s">
        <v>143</v>
      </c>
      <c r="F15" s="271"/>
      <c r="G15" s="443"/>
      <c r="H15" s="443"/>
      <c r="I15" s="443"/>
      <c r="J15" s="443"/>
      <c r="K15" s="11" t="s">
        <v>11</v>
      </c>
      <c r="L15" s="7" t="s">
        <v>21</v>
      </c>
      <c r="M15" s="248"/>
      <c r="N15" s="392"/>
      <c r="O15" s="392"/>
      <c r="P15" s="392"/>
      <c r="Q15" s="410"/>
      <c r="R15" s="10" t="s">
        <v>22</v>
      </c>
      <c r="S15" s="6" t="s">
        <v>20</v>
      </c>
      <c r="T15" s="280"/>
      <c r="U15" s="417"/>
      <c r="V15" s="417"/>
      <c r="W15" s="417"/>
      <c r="X15" s="6" t="s">
        <v>20</v>
      </c>
      <c r="Y15" s="11" t="s">
        <v>11</v>
      </c>
      <c r="Z15" s="402" t="s">
        <v>149</v>
      </c>
      <c r="AA15" s="303"/>
      <c r="AB15" s="392"/>
      <c r="AC15" s="392"/>
      <c r="AD15" s="410"/>
      <c r="AE15" s="8"/>
      <c r="AF15" s="87"/>
      <c r="AG15" s="109"/>
      <c r="AH15" s="8"/>
      <c r="AI15" s="170" t="s">
        <v>63</v>
      </c>
      <c r="AJ15" s="167">
        <f>COUNTIF(C14:AG16,"S/T")+COUNTIF(C14:AG16,"I/S/T")+COUNTIF(C14:AG16,"BLC")</f>
        <v>2</v>
      </c>
      <c r="AK15" s="168"/>
      <c r="AL15" s="171"/>
      <c r="AM15" s="509"/>
      <c r="AN15" s="510"/>
    </row>
    <row r="16" spans="2:40" ht="16.5" customHeight="1">
      <c r="B16" s="48" t="s">
        <v>24</v>
      </c>
      <c r="C16" s="440"/>
      <c r="D16" s="6" t="s">
        <v>20</v>
      </c>
      <c r="E16" s="403"/>
      <c r="F16" s="277"/>
      <c r="G16" s="444"/>
      <c r="H16" s="444"/>
      <c r="I16" s="444"/>
      <c r="J16" s="444"/>
      <c r="K16" s="7" t="s">
        <v>21</v>
      </c>
      <c r="L16" s="12" t="s">
        <v>25</v>
      </c>
      <c r="M16" s="249"/>
      <c r="N16" s="393"/>
      <c r="O16" s="393"/>
      <c r="P16" s="393"/>
      <c r="Q16" s="411"/>
      <c r="R16" s="10" t="s">
        <v>22</v>
      </c>
      <c r="S16" s="6" t="s">
        <v>20</v>
      </c>
      <c r="T16" s="281"/>
      <c r="U16" s="418"/>
      <c r="V16" s="418"/>
      <c r="W16" s="418"/>
      <c r="X16" s="6" t="s">
        <v>20</v>
      </c>
      <c r="Y16" s="12" t="s">
        <v>25</v>
      </c>
      <c r="Z16" s="403"/>
      <c r="AA16" s="304"/>
      <c r="AB16" s="393"/>
      <c r="AC16" s="393"/>
      <c r="AD16" s="411"/>
      <c r="AE16" s="89"/>
      <c r="AF16" s="88"/>
      <c r="AG16" s="109"/>
      <c r="AH16" s="8"/>
      <c r="AI16" s="166" t="s">
        <v>64</v>
      </c>
      <c r="AJ16" s="167">
        <f>COUNTIF(C14:AG16,"H")</f>
        <v>3</v>
      </c>
      <c r="AK16" s="172"/>
      <c r="AL16" s="173"/>
      <c r="AM16" s="509"/>
      <c r="AN16" s="510"/>
    </row>
    <row r="17" spans="2:40" ht="16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9"/>
      <c r="AH17" s="8"/>
      <c r="AI17" s="166" t="s">
        <v>123</v>
      </c>
      <c r="AJ17" s="167">
        <f>COUNTIF(C14:AG16,"S.O.")</f>
        <v>2</v>
      </c>
      <c r="AK17" s="175"/>
      <c r="AL17" s="169"/>
      <c r="AM17" s="509"/>
      <c r="AN17" s="510"/>
    </row>
    <row r="18" spans="2:40" ht="16.5" customHeigh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9"/>
      <c r="AH18" s="8"/>
      <c r="AI18" s="193" t="s">
        <v>133</v>
      </c>
      <c r="AJ18" s="176">
        <f>SUM(AJ13:AJ17)</f>
        <v>22</v>
      </c>
      <c r="AK18" s="180"/>
      <c r="AL18" s="181">
        <v>84</v>
      </c>
      <c r="AM18" s="511"/>
      <c r="AN18" s="512"/>
    </row>
    <row r="19" spans="2:40" ht="16.5" customHeight="1" thickBot="1">
      <c r="B19" s="40">
        <v>39875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">
        <v>26</v>
      </c>
      <c r="AC19" s="1">
        <v>27</v>
      </c>
      <c r="AD19" s="1">
        <v>28</v>
      </c>
      <c r="AE19" s="1">
        <v>29</v>
      </c>
      <c r="AF19" s="1">
        <v>30</v>
      </c>
      <c r="AG19" s="41">
        <v>31</v>
      </c>
      <c r="AH19" s="105"/>
      <c r="AI19" s="222" t="s">
        <v>122</v>
      </c>
      <c r="AJ19" s="163">
        <f>AL25-AJ25</f>
        <v>69</v>
      </c>
      <c r="AK19" s="164"/>
      <c r="AL19" s="165"/>
      <c r="AM19" s="507" t="s">
        <v>128</v>
      </c>
      <c r="AN19" s="508"/>
    </row>
    <row r="20" spans="2:40" ht="16.5" customHeight="1">
      <c r="B20" s="45"/>
      <c r="C20" s="116" t="s">
        <v>10</v>
      </c>
      <c r="D20" s="116" t="s">
        <v>11</v>
      </c>
      <c r="E20" s="116" t="s">
        <v>12</v>
      </c>
      <c r="F20" s="116" t="s">
        <v>13</v>
      </c>
      <c r="G20" s="117" t="s">
        <v>14</v>
      </c>
      <c r="H20" s="118" t="s">
        <v>15</v>
      </c>
      <c r="I20" s="119" t="s">
        <v>16</v>
      </c>
      <c r="J20" s="120" t="s">
        <v>10</v>
      </c>
      <c r="K20" s="116" t="s">
        <v>11</v>
      </c>
      <c r="L20" s="116" t="s">
        <v>12</v>
      </c>
      <c r="M20" s="116" t="s">
        <v>13</v>
      </c>
      <c r="N20" s="116" t="s">
        <v>14</v>
      </c>
      <c r="O20" s="116" t="s">
        <v>15</v>
      </c>
      <c r="P20" s="116" t="s">
        <v>16</v>
      </c>
      <c r="Q20" s="116" t="s">
        <v>10</v>
      </c>
      <c r="R20" s="116" t="s">
        <v>11</v>
      </c>
      <c r="S20" s="116" t="s">
        <v>12</v>
      </c>
      <c r="T20" s="116" t="s">
        <v>13</v>
      </c>
      <c r="U20" s="116" t="s">
        <v>14</v>
      </c>
      <c r="V20" s="116" t="s">
        <v>15</v>
      </c>
      <c r="W20" s="116" t="s">
        <v>16</v>
      </c>
      <c r="X20" s="116" t="s">
        <v>10</v>
      </c>
      <c r="Y20" s="116" t="s">
        <v>11</v>
      </c>
      <c r="Z20" s="116" t="s">
        <v>12</v>
      </c>
      <c r="AA20" s="116" t="s">
        <v>13</v>
      </c>
      <c r="AB20" s="116" t="s">
        <v>14</v>
      </c>
      <c r="AC20" s="3" t="s">
        <v>15</v>
      </c>
      <c r="AD20" s="3" t="s">
        <v>16</v>
      </c>
      <c r="AE20" s="18" t="s">
        <v>10</v>
      </c>
      <c r="AF20" s="116" t="s">
        <v>11</v>
      </c>
      <c r="AG20" s="68" t="s">
        <v>12</v>
      </c>
      <c r="AH20" s="90"/>
      <c r="AI20" s="166" t="s">
        <v>61</v>
      </c>
      <c r="AJ20" s="167">
        <f>COUNTIF(C21:AG23,"AP")+COUNTIF(C21:AG23,"MS")</f>
        <v>12</v>
      </c>
      <c r="AK20" s="168"/>
      <c r="AL20" s="169"/>
      <c r="AM20" s="509"/>
      <c r="AN20" s="510"/>
    </row>
    <row r="21" spans="2:40" ht="16.5" customHeight="1">
      <c r="B21" s="43" t="s">
        <v>18</v>
      </c>
      <c r="C21" s="422">
        <v>2684</v>
      </c>
      <c r="D21" s="378"/>
      <c r="E21" s="125" t="s">
        <v>20</v>
      </c>
      <c r="F21" s="424" t="s">
        <v>125</v>
      </c>
      <c r="G21" s="425"/>
      <c r="H21" s="425"/>
      <c r="I21" s="425"/>
      <c r="J21" s="425"/>
      <c r="K21" s="224"/>
      <c r="L21" s="13" t="s">
        <v>26</v>
      </c>
      <c r="M21" s="430" t="s">
        <v>125</v>
      </c>
      <c r="N21" s="425"/>
      <c r="O21" s="425"/>
      <c r="P21" s="425"/>
      <c r="Q21" s="431"/>
      <c r="R21" s="69" t="s">
        <v>17</v>
      </c>
      <c r="S21" s="7" t="s">
        <v>21</v>
      </c>
      <c r="T21" s="5" t="s">
        <v>132</v>
      </c>
      <c r="U21" s="232"/>
      <c r="V21" s="233"/>
      <c r="W21" s="265"/>
      <c r="X21" s="265"/>
      <c r="Y21" s="265"/>
      <c r="Z21" s="6" t="s">
        <v>20</v>
      </c>
      <c r="AA21" s="265"/>
      <c r="AB21" s="377"/>
      <c r="AC21" s="241"/>
      <c r="AD21" s="243"/>
      <c r="AE21" s="244"/>
      <c r="AF21" s="6" t="s">
        <v>20</v>
      </c>
      <c r="AG21" s="5" t="s">
        <v>132</v>
      </c>
      <c r="AI21" s="166" t="s">
        <v>62</v>
      </c>
      <c r="AJ21" s="167">
        <f>COUNTIF(C21:AG23,"M")+COUNTIF(C21:AG23,"I")+COUNTIF(C21:AG23,"IT")</f>
        <v>7</v>
      </c>
      <c r="AK21" s="168"/>
      <c r="AL21" s="169"/>
      <c r="AM21" s="509"/>
      <c r="AN21" s="510"/>
    </row>
    <row r="22" spans="2:40" ht="16.5" customHeight="1">
      <c r="B22" s="44" t="s">
        <v>23</v>
      </c>
      <c r="C22" s="423"/>
      <c r="D22" s="6" t="s">
        <v>20</v>
      </c>
      <c r="E22" s="11" t="s">
        <v>11</v>
      </c>
      <c r="F22" s="426"/>
      <c r="G22" s="427"/>
      <c r="H22" s="427"/>
      <c r="I22" s="427"/>
      <c r="J22" s="427"/>
      <c r="K22" s="6" t="s">
        <v>20</v>
      </c>
      <c r="L22" s="224"/>
      <c r="M22" s="427"/>
      <c r="N22" s="427"/>
      <c r="O22" s="427"/>
      <c r="P22" s="427"/>
      <c r="Q22" s="432"/>
      <c r="R22" s="11" t="s">
        <v>11</v>
      </c>
      <c r="S22" s="7" t="s">
        <v>21</v>
      </c>
      <c r="T22" s="434" t="s">
        <v>143</v>
      </c>
      <c r="U22" s="410"/>
      <c r="V22" s="435" t="s">
        <v>168</v>
      </c>
      <c r="W22" s="392"/>
      <c r="X22" s="410"/>
      <c r="Y22" s="6" t="s">
        <v>20</v>
      </c>
      <c r="Z22" s="436">
        <v>2911</v>
      </c>
      <c r="AA22" s="410"/>
      <c r="AB22" s="437" t="s">
        <v>155</v>
      </c>
      <c r="AC22" s="392"/>
      <c r="AD22" s="410"/>
      <c r="AE22" s="6" t="s">
        <v>20</v>
      </c>
      <c r="AF22" s="11" t="s">
        <v>11</v>
      </c>
      <c r="AG22" s="237"/>
      <c r="AH22" s="242"/>
      <c r="AI22" s="170" t="s">
        <v>63</v>
      </c>
      <c r="AJ22" s="167">
        <f>COUNTIF(C21:AG23,"S/T")+COUNTIF(C21:AG23,"I/S/T")+COUNTIF(C21:AG23,"BLC")</f>
        <v>3</v>
      </c>
      <c r="AK22" s="168"/>
      <c r="AL22" s="171"/>
      <c r="AM22" s="509"/>
      <c r="AN22" s="510"/>
    </row>
    <row r="23" spans="2:40" ht="16.5" customHeight="1">
      <c r="B23" s="44" t="s">
        <v>24</v>
      </c>
      <c r="C23" s="403"/>
      <c r="D23" s="6" t="s">
        <v>20</v>
      </c>
      <c r="E23" s="12" t="s">
        <v>25</v>
      </c>
      <c r="F23" s="428"/>
      <c r="G23" s="429"/>
      <c r="H23" s="429"/>
      <c r="I23" s="429"/>
      <c r="J23" s="429"/>
      <c r="K23" s="6" t="s">
        <v>20</v>
      </c>
      <c r="L23" s="226"/>
      <c r="M23" s="429"/>
      <c r="N23" s="429"/>
      <c r="O23" s="429"/>
      <c r="P23" s="429"/>
      <c r="Q23" s="433"/>
      <c r="R23" s="7" t="s">
        <v>21</v>
      </c>
      <c r="S23" s="12" t="s">
        <v>25</v>
      </c>
      <c r="T23" s="406"/>
      <c r="U23" s="411"/>
      <c r="V23" s="406"/>
      <c r="W23" s="393"/>
      <c r="X23" s="411"/>
      <c r="Y23" s="6" t="s">
        <v>20</v>
      </c>
      <c r="Z23" s="406"/>
      <c r="AA23" s="411"/>
      <c r="AB23" s="406"/>
      <c r="AC23" s="393"/>
      <c r="AD23" s="411"/>
      <c r="AE23" s="6" t="s">
        <v>20</v>
      </c>
      <c r="AF23" s="12" t="s">
        <v>25</v>
      </c>
      <c r="AG23" s="238"/>
      <c r="AH23" s="242"/>
      <c r="AI23" s="166" t="s">
        <v>125</v>
      </c>
      <c r="AJ23" s="167">
        <f>COUNTIF(C21:AG23,"2-b")</f>
        <v>0</v>
      </c>
      <c r="AK23" s="172"/>
      <c r="AL23" s="173"/>
      <c r="AM23" s="509"/>
      <c r="AN23" s="510"/>
    </row>
    <row r="24" spans="2:40" ht="16.5" customHeight="1"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47"/>
      <c r="AH24" s="8"/>
      <c r="AI24" s="166" t="s">
        <v>123</v>
      </c>
      <c r="AJ24" s="167">
        <f>COUNTIF(C21:AG23,"S.O.")</f>
        <v>2</v>
      </c>
      <c r="AK24" s="175"/>
      <c r="AL24" s="169"/>
      <c r="AM24" s="509"/>
      <c r="AN24" s="510"/>
    </row>
    <row r="25" spans="2:40" ht="16.5" customHeight="1"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9"/>
      <c r="AH25" s="8"/>
      <c r="AI25" s="193" t="s">
        <v>133</v>
      </c>
      <c r="AJ25" s="176">
        <f>SUM(AJ20:AJ24)</f>
        <v>24</v>
      </c>
      <c r="AK25" s="175"/>
      <c r="AL25" s="177">
        <v>93</v>
      </c>
      <c r="AM25" s="511"/>
      <c r="AN25" s="512"/>
    </row>
    <row r="26" spans="2:40" ht="16.5" customHeight="1" thickBot="1">
      <c r="B26" s="40">
        <v>39906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">
        <v>30</v>
      </c>
      <c r="AG26" s="39"/>
      <c r="AH26" s="8"/>
      <c r="AI26" s="222" t="s">
        <v>122</v>
      </c>
      <c r="AJ26" s="163">
        <f>AL32-AJ32</f>
        <v>70</v>
      </c>
      <c r="AK26" s="164"/>
      <c r="AL26" s="165"/>
      <c r="AM26" s="507" t="s">
        <v>129</v>
      </c>
      <c r="AN26" s="508"/>
    </row>
    <row r="27" spans="2:40" ht="16.5" customHeight="1">
      <c r="B27" s="45"/>
      <c r="C27" s="18" t="s">
        <v>13</v>
      </c>
      <c r="D27" s="18" t="s">
        <v>14</v>
      </c>
      <c r="E27" s="3" t="s">
        <v>15</v>
      </c>
      <c r="F27" s="3" t="s">
        <v>16</v>
      </c>
      <c r="G27" s="3" t="s">
        <v>10</v>
      </c>
      <c r="H27" s="3" t="s">
        <v>11</v>
      </c>
      <c r="I27" s="3" t="s">
        <v>12</v>
      </c>
      <c r="J27" s="3" t="s">
        <v>13</v>
      </c>
      <c r="K27" s="18" t="s">
        <v>14</v>
      </c>
      <c r="L27" s="19" t="s">
        <v>15</v>
      </c>
      <c r="M27" s="20" t="s">
        <v>16</v>
      </c>
      <c r="N27" s="21" t="s">
        <v>10</v>
      </c>
      <c r="O27" s="3" t="s">
        <v>11</v>
      </c>
      <c r="P27" s="3" t="s">
        <v>12</v>
      </c>
      <c r="Q27" s="3" t="s">
        <v>13</v>
      </c>
      <c r="R27" s="3" t="s">
        <v>14</v>
      </c>
      <c r="S27" s="3" t="s">
        <v>15</v>
      </c>
      <c r="T27" s="3" t="s">
        <v>16</v>
      </c>
      <c r="U27" s="3" t="s">
        <v>10</v>
      </c>
      <c r="V27" s="3" t="s">
        <v>11</v>
      </c>
      <c r="W27" s="3" t="s">
        <v>12</v>
      </c>
      <c r="X27" s="3" t="s">
        <v>13</v>
      </c>
      <c r="Y27" s="3" t="s">
        <v>14</v>
      </c>
      <c r="Z27" s="3" t="s">
        <v>15</v>
      </c>
      <c r="AA27" s="3" t="s">
        <v>16</v>
      </c>
      <c r="AB27" s="3" t="s">
        <v>10</v>
      </c>
      <c r="AC27" s="3" t="s">
        <v>11</v>
      </c>
      <c r="AD27" s="3" t="s">
        <v>35</v>
      </c>
      <c r="AE27" s="18" t="s">
        <v>13</v>
      </c>
      <c r="AF27" s="3" t="s">
        <v>14</v>
      </c>
      <c r="AG27" s="39"/>
      <c r="AH27" s="8"/>
      <c r="AI27" s="166" t="s">
        <v>61</v>
      </c>
      <c r="AJ27" s="167">
        <f>COUNTIF(C28:AG30,"AP")+COUNTIF(C28:AG30,"MS")</f>
        <v>9</v>
      </c>
      <c r="AK27" s="168"/>
      <c r="AL27" s="169"/>
      <c r="AM27" s="509"/>
      <c r="AN27" s="510"/>
    </row>
    <row r="28" spans="2:40" ht="16.5" customHeight="1">
      <c r="B28" s="43" t="s">
        <v>18</v>
      </c>
      <c r="C28" s="5" t="s">
        <v>132</v>
      </c>
      <c r="D28" s="236"/>
      <c r="E28" s="413" t="s">
        <v>147</v>
      </c>
      <c r="F28" s="391"/>
      <c r="G28" s="391"/>
      <c r="H28" s="376"/>
      <c r="I28" s="13" t="s">
        <v>26</v>
      </c>
      <c r="J28" s="414" t="s">
        <v>156</v>
      </c>
      <c r="K28" s="415"/>
      <c r="L28" s="415"/>
      <c r="M28" s="415"/>
      <c r="N28" s="416"/>
      <c r="O28" s="69" t="s">
        <v>17</v>
      </c>
      <c r="P28" s="7" t="s">
        <v>21</v>
      </c>
      <c r="Q28" s="5" t="s">
        <v>132</v>
      </c>
      <c r="R28" s="419" t="s">
        <v>157</v>
      </c>
      <c r="S28" s="391"/>
      <c r="T28" s="391"/>
      <c r="U28" s="391"/>
      <c r="V28" s="311"/>
      <c r="W28" s="6" t="s">
        <v>20</v>
      </c>
      <c r="X28" s="420" t="s">
        <v>158</v>
      </c>
      <c r="Y28" s="415"/>
      <c r="Z28" s="415"/>
      <c r="AA28" s="415"/>
      <c r="AB28" s="320"/>
      <c r="AC28" s="6" t="s">
        <v>20</v>
      </c>
      <c r="AD28" s="5" t="s">
        <v>132</v>
      </c>
      <c r="AE28" s="329"/>
      <c r="AF28" s="324"/>
      <c r="AG28" s="39"/>
      <c r="AH28" s="8"/>
      <c r="AI28" s="166" t="s">
        <v>62</v>
      </c>
      <c r="AJ28" s="167">
        <f>COUNTIF(C28:AG30,"M")+COUNTIF(C28:AG30,"I")+COUNTIF(C28:AG30,"IT")</f>
        <v>6</v>
      </c>
      <c r="AK28" s="168"/>
      <c r="AL28" s="169"/>
      <c r="AM28" s="509"/>
      <c r="AN28" s="510"/>
    </row>
    <row r="29" spans="2:40" ht="16.5" customHeight="1">
      <c r="B29" s="44" t="s">
        <v>23</v>
      </c>
      <c r="C29" s="237"/>
      <c r="D29" s="252"/>
      <c r="E29" s="392"/>
      <c r="F29" s="392"/>
      <c r="G29" s="392"/>
      <c r="H29" s="6" t="s">
        <v>20</v>
      </c>
      <c r="I29" s="273"/>
      <c r="J29" s="417"/>
      <c r="K29" s="417"/>
      <c r="L29" s="417"/>
      <c r="M29" s="417"/>
      <c r="N29" s="399"/>
      <c r="O29" s="11" t="s">
        <v>11</v>
      </c>
      <c r="P29" s="7" t="s">
        <v>21</v>
      </c>
      <c r="Q29" s="314"/>
      <c r="R29" s="392"/>
      <c r="S29" s="392"/>
      <c r="T29" s="392"/>
      <c r="U29" s="392"/>
      <c r="V29" s="6" t="s">
        <v>20</v>
      </c>
      <c r="W29" s="284"/>
      <c r="X29" s="417"/>
      <c r="Y29" s="417"/>
      <c r="Z29" s="417"/>
      <c r="AA29" s="417"/>
      <c r="AB29" s="6" t="s">
        <v>20</v>
      </c>
      <c r="AC29" s="11" t="s">
        <v>11</v>
      </c>
      <c r="AD29" s="398" t="s">
        <v>159</v>
      </c>
      <c r="AE29" s="399"/>
      <c r="AF29" s="402" t="s">
        <v>149</v>
      </c>
      <c r="AG29" s="39"/>
      <c r="AH29" s="8"/>
      <c r="AI29" s="170" t="s">
        <v>63</v>
      </c>
      <c r="AJ29" s="167">
        <f>COUNTIF(C28:AG30,"S/T")+COUNTIF(C28:AG30,"I/S/T")+COUNTIF(C28:AG30,"BLC")</f>
        <v>2</v>
      </c>
      <c r="AK29" s="168"/>
      <c r="AL29" s="171"/>
      <c r="AM29" s="509"/>
      <c r="AN29" s="510"/>
    </row>
    <row r="30" spans="2:40" ht="16.5" customHeight="1">
      <c r="B30" s="44" t="s">
        <v>24</v>
      </c>
      <c r="C30" s="238"/>
      <c r="D30" s="249"/>
      <c r="E30" s="393"/>
      <c r="F30" s="393"/>
      <c r="G30" s="393"/>
      <c r="H30" s="6" t="s">
        <v>20</v>
      </c>
      <c r="I30" s="297"/>
      <c r="J30" s="418"/>
      <c r="K30" s="418"/>
      <c r="L30" s="418"/>
      <c r="M30" s="418"/>
      <c r="N30" s="401"/>
      <c r="O30" s="7" t="s">
        <v>21</v>
      </c>
      <c r="P30" s="12" t="s">
        <v>25</v>
      </c>
      <c r="Q30" s="316"/>
      <c r="R30" s="393"/>
      <c r="S30" s="393"/>
      <c r="T30" s="393"/>
      <c r="U30" s="393"/>
      <c r="V30" s="6" t="s">
        <v>20</v>
      </c>
      <c r="W30" s="289"/>
      <c r="X30" s="418"/>
      <c r="Y30" s="418"/>
      <c r="Z30" s="418"/>
      <c r="AA30" s="418"/>
      <c r="AB30" s="6" t="s">
        <v>20</v>
      </c>
      <c r="AC30" s="12" t="s">
        <v>25</v>
      </c>
      <c r="AD30" s="400"/>
      <c r="AE30" s="401"/>
      <c r="AF30" s="403"/>
      <c r="AG30" s="39"/>
      <c r="AH30" s="8"/>
      <c r="AI30" s="170" t="s">
        <v>64</v>
      </c>
      <c r="AJ30" s="167">
        <f>COUNTIF(C28:AG30,"H")</f>
        <v>0</v>
      </c>
      <c r="AK30" s="172"/>
      <c r="AL30" s="173"/>
      <c r="AM30" s="509"/>
      <c r="AN30" s="510"/>
    </row>
    <row r="31" spans="2:40" ht="16.5" customHeight="1"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9"/>
      <c r="AH31" s="8"/>
      <c r="AI31" s="166" t="s">
        <v>123</v>
      </c>
      <c r="AJ31" s="167">
        <f>COUNTIF(C28:AG30,"S.O.")</f>
        <v>3</v>
      </c>
      <c r="AK31" s="175"/>
      <c r="AL31" s="169"/>
      <c r="AM31" s="509"/>
      <c r="AN31" s="510"/>
    </row>
    <row r="32" spans="2:40" ht="16.5" customHeight="1"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9"/>
      <c r="AH32" s="8"/>
      <c r="AI32" s="193" t="s">
        <v>133</v>
      </c>
      <c r="AJ32" s="176">
        <f>SUM(AJ27:AJ31)</f>
        <v>20</v>
      </c>
      <c r="AK32" s="175"/>
      <c r="AL32" s="169">
        <v>90</v>
      </c>
      <c r="AM32" s="511"/>
      <c r="AN32" s="512"/>
    </row>
    <row r="33" spans="2:40" ht="16.5" customHeight="1" thickBot="1">
      <c r="B33" s="40">
        <v>39936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">
        <v>28</v>
      </c>
      <c r="AE33" s="1">
        <v>29</v>
      </c>
      <c r="AF33" s="1">
        <v>30</v>
      </c>
      <c r="AG33" s="41">
        <v>31</v>
      </c>
      <c r="AH33" s="105"/>
      <c r="AI33" s="222" t="s">
        <v>122</v>
      </c>
      <c r="AJ33" s="163">
        <f>AL39-AJ39</f>
        <v>71</v>
      </c>
      <c r="AK33" s="164"/>
      <c r="AL33" s="165"/>
      <c r="AM33" s="507" t="s">
        <v>130</v>
      </c>
      <c r="AN33" s="508"/>
    </row>
    <row r="34" spans="2:40" ht="16.5" customHeight="1">
      <c r="B34" s="45"/>
      <c r="C34" s="3" t="s">
        <v>15</v>
      </c>
      <c r="D34" s="3" t="s">
        <v>16</v>
      </c>
      <c r="E34" s="3" t="s">
        <v>10</v>
      </c>
      <c r="F34" s="18" t="s">
        <v>11</v>
      </c>
      <c r="G34" s="3" t="s">
        <v>12</v>
      </c>
      <c r="H34" s="3" t="s">
        <v>13</v>
      </c>
      <c r="I34" s="18" t="s">
        <v>14</v>
      </c>
      <c r="J34" s="3" t="s">
        <v>15</v>
      </c>
      <c r="K34" s="3" t="s">
        <v>16</v>
      </c>
      <c r="L34" s="3" t="s">
        <v>10</v>
      </c>
      <c r="M34" s="3" t="s">
        <v>11</v>
      </c>
      <c r="N34" s="3" t="s">
        <v>12</v>
      </c>
      <c r="O34" s="18" t="s">
        <v>13</v>
      </c>
      <c r="P34" s="19" t="s">
        <v>14</v>
      </c>
      <c r="Q34" s="20" t="s">
        <v>15</v>
      </c>
      <c r="R34" s="21" t="s">
        <v>16</v>
      </c>
      <c r="S34" s="3" t="s">
        <v>10</v>
      </c>
      <c r="T34" s="3" t="s">
        <v>11</v>
      </c>
      <c r="U34" s="3" t="s">
        <v>12</v>
      </c>
      <c r="V34" s="3" t="s">
        <v>13</v>
      </c>
      <c r="W34" s="3" t="s">
        <v>14</v>
      </c>
      <c r="X34" s="3" t="s">
        <v>15</v>
      </c>
      <c r="Y34" s="3" t="s">
        <v>16</v>
      </c>
      <c r="Z34" s="19" t="s">
        <v>10</v>
      </c>
      <c r="AA34" s="3" t="s">
        <v>11</v>
      </c>
      <c r="AB34" s="3" t="s">
        <v>12</v>
      </c>
      <c r="AC34" s="3" t="s">
        <v>13</v>
      </c>
      <c r="AD34" s="3" t="s">
        <v>14</v>
      </c>
      <c r="AE34" s="3" t="s">
        <v>15</v>
      </c>
      <c r="AF34" s="3" t="s">
        <v>16</v>
      </c>
      <c r="AG34" s="347" t="s">
        <v>10</v>
      </c>
      <c r="AH34" s="90"/>
      <c r="AI34" s="166" t="s">
        <v>61</v>
      </c>
      <c r="AJ34" s="167">
        <f>COUNTIF(C35:AG37,"AP")+COUNTIF(C35:AG37,"MS")</f>
        <v>9</v>
      </c>
      <c r="AK34" s="168"/>
      <c r="AL34" s="169"/>
      <c r="AM34" s="509"/>
      <c r="AN34" s="510"/>
    </row>
    <row r="35" spans="2:40" ht="16.5" customHeight="1">
      <c r="B35" s="43" t="s">
        <v>18</v>
      </c>
      <c r="C35" s="404" t="s">
        <v>160</v>
      </c>
      <c r="D35" s="391"/>
      <c r="E35" s="391"/>
      <c r="F35" s="373"/>
      <c r="G35" s="13" t="s">
        <v>26</v>
      </c>
      <c r="H35" s="274"/>
      <c r="I35" s="394" t="s">
        <v>161</v>
      </c>
      <c r="J35" s="391"/>
      <c r="K35" s="391"/>
      <c r="L35" s="391"/>
      <c r="M35" s="293"/>
      <c r="N35" s="7" t="s">
        <v>21</v>
      </c>
      <c r="O35" s="5" t="s">
        <v>132</v>
      </c>
      <c r="P35" s="408" t="s">
        <v>162</v>
      </c>
      <c r="Q35" s="391"/>
      <c r="R35" s="391"/>
      <c r="S35" s="391"/>
      <c r="T35" s="309"/>
      <c r="U35" s="6" t="s">
        <v>20</v>
      </c>
      <c r="V35" s="408" t="s">
        <v>162</v>
      </c>
      <c r="W35" s="391"/>
      <c r="X35" s="391"/>
      <c r="Y35" s="409"/>
      <c r="Z35" s="6" t="s">
        <v>20</v>
      </c>
      <c r="AA35" s="10" t="s">
        <v>22</v>
      </c>
      <c r="AB35" s="69" t="s">
        <v>17</v>
      </c>
      <c r="AC35" s="5" t="s">
        <v>132</v>
      </c>
      <c r="AD35" s="412" t="s">
        <v>163</v>
      </c>
      <c r="AE35" s="391"/>
      <c r="AF35" s="391"/>
      <c r="AG35" s="409"/>
      <c r="AH35" s="242"/>
      <c r="AI35" s="166" t="s">
        <v>62</v>
      </c>
      <c r="AJ35" s="167">
        <f>COUNTIF(C35:AG37,"M")+COUNTIF(C35:AG37,"I")+COUNTIF(C35:AG37,"IT")</f>
        <v>6</v>
      </c>
      <c r="AK35" s="168"/>
      <c r="AL35" s="169"/>
      <c r="AM35" s="509"/>
      <c r="AN35" s="510"/>
    </row>
    <row r="36" spans="2:40" ht="16.5" customHeight="1">
      <c r="B36" s="44" t="s">
        <v>23</v>
      </c>
      <c r="C36" s="405"/>
      <c r="D36" s="392"/>
      <c r="E36" s="392"/>
      <c r="F36" s="367" t="s">
        <v>20</v>
      </c>
      <c r="G36" s="407" t="s">
        <v>143</v>
      </c>
      <c r="H36" s="291"/>
      <c r="I36" s="392"/>
      <c r="J36" s="392"/>
      <c r="K36" s="392"/>
      <c r="L36" s="392"/>
      <c r="M36" s="11" t="s">
        <v>11</v>
      </c>
      <c r="N36" s="7" t="s">
        <v>21</v>
      </c>
      <c r="O36" s="303"/>
      <c r="P36" s="392"/>
      <c r="Q36" s="392"/>
      <c r="R36" s="392"/>
      <c r="S36" s="392"/>
      <c r="T36" s="6" t="s">
        <v>20</v>
      </c>
      <c r="U36" s="303"/>
      <c r="V36" s="392"/>
      <c r="W36" s="392"/>
      <c r="X36" s="392"/>
      <c r="Y36" s="410"/>
      <c r="Z36" s="6" t="s">
        <v>20</v>
      </c>
      <c r="AA36" s="10" t="s">
        <v>22</v>
      </c>
      <c r="AB36" s="11" t="s">
        <v>11</v>
      </c>
      <c r="AC36" s="354"/>
      <c r="AD36" s="392"/>
      <c r="AE36" s="392"/>
      <c r="AF36" s="392"/>
      <c r="AG36" s="410"/>
      <c r="AH36" s="242"/>
      <c r="AI36" s="170" t="s">
        <v>63</v>
      </c>
      <c r="AJ36" s="167">
        <f>COUNTIF(C35:AG37,"S/T")+COUNTIF(C35:AG37,"I/S/T")+COUNTIF(C35:AG37,"BLC")</f>
        <v>2</v>
      </c>
      <c r="AK36" s="168"/>
      <c r="AL36" s="171"/>
      <c r="AM36" s="509"/>
      <c r="AN36" s="510"/>
    </row>
    <row r="37" spans="2:40" ht="16.5" customHeight="1">
      <c r="B37" s="44" t="s">
        <v>24</v>
      </c>
      <c r="C37" s="406"/>
      <c r="D37" s="393"/>
      <c r="E37" s="393"/>
      <c r="F37" s="367" t="s">
        <v>20</v>
      </c>
      <c r="G37" s="403"/>
      <c r="H37" s="294"/>
      <c r="I37" s="393"/>
      <c r="J37" s="393"/>
      <c r="K37" s="393"/>
      <c r="L37" s="393"/>
      <c r="M37" s="7" t="s">
        <v>21</v>
      </c>
      <c r="N37" s="12" t="s">
        <v>25</v>
      </c>
      <c r="O37" s="304"/>
      <c r="P37" s="393"/>
      <c r="Q37" s="393"/>
      <c r="R37" s="393"/>
      <c r="S37" s="393"/>
      <c r="T37" s="6" t="s">
        <v>20</v>
      </c>
      <c r="U37" s="304"/>
      <c r="V37" s="393"/>
      <c r="W37" s="393"/>
      <c r="X37" s="393"/>
      <c r="Y37" s="411"/>
      <c r="Z37" s="6" t="s">
        <v>20</v>
      </c>
      <c r="AA37" s="10" t="s">
        <v>22</v>
      </c>
      <c r="AB37" s="12" t="s">
        <v>25</v>
      </c>
      <c r="AC37" s="355"/>
      <c r="AD37" s="393"/>
      <c r="AE37" s="393"/>
      <c r="AF37" s="393"/>
      <c r="AG37" s="411"/>
      <c r="AH37" s="242"/>
      <c r="AI37" s="166" t="s">
        <v>64</v>
      </c>
      <c r="AJ37" s="167">
        <f>COUNTIF(C35:AG37,"H")</f>
        <v>3</v>
      </c>
      <c r="AK37" s="172"/>
      <c r="AL37" s="173"/>
      <c r="AM37" s="509"/>
      <c r="AN37" s="510"/>
    </row>
    <row r="38" spans="2:40" ht="16.5" customHeight="1"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9"/>
      <c r="AH38" s="8"/>
      <c r="AI38" s="166" t="s">
        <v>123</v>
      </c>
      <c r="AJ38" s="167">
        <f>COUNTIF(C35:AG37,"S.O.")</f>
        <v>2</v>
      </c>
      <c r="AK38" s="175"/>
      <c r="AL38" s="169"/>
      <c r="AM38" s="509"/>
      <c r="AN38" s="510"/>
    </row>
    <row r="39" spans="2:40" ht="16.5" customHeight="1">
      <c r="B39" s="6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9"/>
      <c r="AH39" s="8"/>
      <c r="AI39" s="193" t="s">
        <v>133</v>
      </c>
      <c r="AJ39" s="176">
        <f>SUM(AJ34:AJ38)</f>
        <v>22</v>
      </c>
      <c r="AK39" s="180"/>
      <c r="AL39" s="181">
        <v>93</v>
      </c>
      <c r="AM39" s="511"/>
      <c r="AN39" s="512"/>
    </row>
    <row r="40" spans="2:40" ht="16.5" customHeight="1" thickBot="1">
      <c r="B40" s="40">
        <v>39967</v>
      </c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9"/>
      <c r="AH40" s="8"/>
      <c r="AI40" s="223" t="s">
        <v>122</v>
      </c>
      <c r="AJ40" s="163">
        <f>AL46-AJ46</f>
        <v>65</v>
      </c>
      <c r="AK40" s="184"/>
      <c r="AL40" s="185"/>
      <c r="AM40" s="507" t="s">
        <v>131</v>
      </c>
      <c r="AN40" s="508"/>
    </row>
    <row r="41" spans="2:40" ht="16.5" customHeight="1">
      <c r="B41" s="45"/>
      <c r="C41" s="3" t="s">
        <v>11</v>
      </c>
      <c r="D41" s="3" t="s">
        <v>12</v>
      </c>
      <c r="E41" s="3" t="s">
        <v>13</v>
      </c>
      <c r="F41" s="18" t="s">
        <v>14</v>
      </c>
      <c r="G41" s="3" t="s">
        <v>15</v>
      </c>
      <c r="H41" s="3" t="s">
        <v>16</v>
      </c>
      <c r="I41" s="3" t="s">
        <v>10</v>
      </c>
      <c r="J41" s="3" t="s">
        <v>11</v>
      </c>
      <c r="K41" s="3" t="s">
        <v>12</v>
      </c>
      <c r="L41" s="18" t="s">
        <v>13</v>
      </c>
      <c r="M41" s="19" t="s">
        <v>14</v>
      </c>
      <c r="N41" s="20" t="s">
        <v>15</v>
      </c>
      <c r="O41" s="21" t="s">
        <v>16</v>
      </c>
      <c r="P41" s="3" t="s">
        <v>10</v>
      </c>
      <c r="Q41" s="3" t="s">
        <v>11</v>
      </c>
      <c r="R41" s="3" t="s">
        <v>12</v>
      </c>
      <c r="S41" s="3" t="s">
        <v>13</v>
      </c>
      <c r="T41" s="3" t="s">
        <v>14</v>
      </c>
      <c r="U41" s="3" t="s">
        <v>15</v>
      </c>
      <c r="V41" s="3" t="s">
        <v>16</v>
      </c>
      <c r="W41" s="19" t="s">
        <v>10</v>
      </c>
      <c r="X41" s="3" t="s">
        <v>11</v>
      </c>
      <c r="Y41" s="3" t="s">
        <v>12</v>
      </c>
      <c r="Z41" s="3" t="s">
        <v>13</v>
      </c>
      <c r="AA41" s="3" t="s">
        <v>14</v>
      </c>
      <c r="AB41" s="3" t="s">
        <v>15</v>
      </c>
      <c r="AC41" s="3" t="s">
        <v>16</v>
      </c>
      <c r="AD41" s="71" t="s">
        <v>10</v>
      </c>
      <c r="AE41" s="111" t="s">
        <v>11</v>
      </c>
      <c r="AF41" s="3" t="s">
        <v>12</v>
      </c>
      <c r="AG41" s="39"/>
      <c r="AH41" s="8"/>
      <c r="AI41" s="187" t="s">
        <v>61</v>
      </c>
      <c r="AJ41" s="167">
        <f>COUNTIF(C42:AG44,"AP")+COUNTIF(C42:AG44,"MS")</f>
        <v>12</v>
      </c>
      <c r="AK41" s="184"/>
      <c r="AL41" s="185"/>
      <c r="AM41" s="509"/>
      <c r="AN41" s="510"/>
    </row>
    <row r="42" spans="2:40" ht="16.5" customHeight="1">
      <c r="B42" s="43" t="s">
        <v>18</v>
      </c>
      <c r="C42" s="349"/>
      <c r="D42" s="13" t="s">
        <v>26</v>
      </c>
      <c r="E42" s="288" t="s">
        <v>149</v>
      </c>
      <c r="F42" s="384" t="s">
        <v>166</v>
      </c>
      <c r="G42" s="384"/>
      <c r="H42" s="384"/>
      <c r="I42" s="385"/>
      <c r="J42" s="69" t="s">
        <v>17</v>
      </c>
      <c r="K42" s="151" t="s">
        <v>54</v>
      </c>
      <c r="L42" s="7" t="s">
        <v>21</v>
      </c>
      <c r="M42" s="5" t="s">
        <v>132</v>
      </c>
      <c r="N42" s="390" t="s">
        <v>165</v>
      </c>
      <c r="O42" s="391"/>
      <c r="P42" s="391"/>
      <c r="Q42" s="364"/>
      <c r="R42" s="6" t="s">
        <v>20</v>
      </c>
      <c r="S42" s="394" t="s">
        <v>164</v>
      </c>
      <c r="T42" s="394"/>
      <c r="U42" s="394"/>
      <c r="V42" s="394"/>
      <c r="W42" s="383"/>
      <c r="X42" s="6" t="s">
        <v>20</v>
      </c>
      <c r="Y42" s="5" t="s">
        <v>132</v>
      </c>
      <c r="Z42" s="397" t="s">
        <v>167</v>
      </c>
      <c r="AA42" s="391"/>
      <c r="AB42" s="391"/>
      <c r="AC42" s="391"/>
      <c r="AD42" s="391"/>
      <c r="AE42" s="332"/>
      <c r="AF42" s="13" t="s">
        <v>26</v>
      </c>
      <c r="AG42" s="39"/>
      <c r="AH42" s="8"/>
      <c r="AI42" s="187" t="s">
        <v>62</v>
      </c>
      <c r="AJ42" s="167">
        <f>COUNTIF(C42:AG44,"M")+COUNTIF(C42:AG44,"I")+COUNTIF(C42:AG44,"IT")</f>
        <v>6</v>
      </c>
      <c r="AK42" s="184"/>
      <c r="AL42" s="185"/>
      <c r="AM42" s="509"/>
      <c r="AN42" s="510"/>
    </row>
    <row r="43" spans="2:40" ht="16.5" customHeight="1">
      <c r="B43" s="44" t="s">
        <v>23</v>
      </c>
      <c r="C43" s="6" t="s">
        <v>20</v>
      </c>
      <c r="D43" s="286" t="s">
        <v>149</v>
      </c>
      <c r="E43" s="340"/>
      <c r="F43" s="386"/>
      <c r="G43" s="386"/>
      <c r="H43" s="386"/>
      <c r="I43" s="387"/>
      <c r="J43" s="151" t="s">
        <v>54</v>
      </c>
      <c r="K43" s="11" t="s">
        <v>11</v>
      </c>
      <c r="L43" s="7" t="s">
        <v>21</v>
      </c>
      <c r="M43" s="357"/>
      <c r="N43" s="392"/>
      <c r="O43" s="392"/>
      <c r="P43" s="392"/>
      <c r="Q43" s="6" t="s">
        <v>20</v>
      </c>
      <c r="R43" s="381"/>
      <c r="S43" s="395"/>
      <c r="T43" s="395"/>
      <c r="U43" s="395"/>
      <c r="V43" s="395"/>
      <c r="W43" s="125" t="s">
        <v>20</v>
      </c>
      <c r="X43" s="11" t="s">
        <v>11</v>
      </c>
      <c r="Y43" s="330"/>
      <c r="Z43" s="392"/>
      <c r="AA43" s="392"/>
      <c r="AB43" s="392"/>
      <c r="AC43" s="392"/>
      <c r="AD43" s="392"/>
      <c r="AE43" s="6" t="s">
        <v>20</v>
      </c>
      <c r="AF43" s="337"/>
      <c r="AG43" s="39"/>
      <c r="AH43" s="8"/>
      <c r="AI43" s="170" t="s">
        <v>63</v>
      </c>
      <c r="AJ43" s="167">
        <f>COUNTIF(C42:AG44,"S/T")+COUNTIF(C42:AG44,"I/S/T")+COUNTIF(C42:AG44,"BLC")</f>
        <v>2</v>
      </c>
      <c r="AK43" s="184"/>
      <c r="AL43" s="171"/>
      <c r="AM43" s="509"/>
      <c r="AN43" s="510"/>
    </row>
    <row r="44" spans="2:40" ht="16.5" customHeight="1">
      <c r="B44" s="44" t="s">
        <v>24</v>
      </c>
      <c r="C44" s="6" t="s">
        <v>20</v>
      </c>
      <c r="D44" s="287" t="s">
        <v>149</v>
      </c>
      <c r="E44" s="342"/>
      <c r="F44" s="388"/>
      <c r="G44" s="388"/>
      <c r="H44" s="388"/>
      <c r="I44" s="389"/>
      <c r="J44" s="150" t="s">
        <v>54</v>
      </c>
      <c r="K44" s="7" t="s">
        <v>21</v>
      </c>
      <c r="L44" s="12" t="s">
        <v>25</v>
      </c>
      <c r="M44" s="359"/>
      <c r="N44" s="393"/>
      <c r="O44" s="393"/>
      <c r="P44" s="393"/>
      <c r="Q44" s="6" t="s">
        <v>20</v>
      </c>
      <c r="R44" s="382"/>
      <c r="S44" s="396"/>
      <c r="T44" s="396"/>
      <c r="U44" s="396"/>
      <c r="V44" s="396"/>
      <c r="W44" s="6" t="s">
        <v>20</v>
      </c>
      <c r="X44" s="12" t="s">
        <v>25</v>
      </c>
      <c r="Y44" s="333"/>
      <c r="Z44" s="393"/>
      <c r="AA44" s="393"/>
      <c r="AB44" s="393"/>
      <c r="AC44" s="393"/>
      <c r="AD44" s="393"/>
      <c r="AE44" s="6" t="s">
        <v>20</v>
      </c>
      <c r="AF44" s="338"/>
      <c r="AG44" s="39"/>
      <c r="AH44" s="8"/>
      <c r="AI44" s="187" t="s">
        <v>64</v>
      </c>
      <c r="AJ44" s="167">
        <f>COUNTIF(C42:AG44,"H")</f>
        <v>0</v>
      </c>
      <c r="AK44" s="184"/>
      <c r="AL44" s="185"/>
      <c r="AM44" s="509"/>
      <c r="AN44" s="510"/>
    </row>
    <row r="45" spans="2:40" ht="16.5" customHeight="1"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9"/>
      <c r="AH45" s="8"/>
      <c r="AI45" s="166" t="s">
        <v>123</v>
      </c>
      <c r="AJ45" s="167">
        <f>COUNTIF(C42:AG44,"S.O.")+COUNTIF(C42:AG44,"SS")</f>
        <v>5</v>
      </c>
      <c r="AK45" s="184"/>
      <c r="AL45" s="169"/>
      <c r="AM45" s="509"/>
      <c r="AN45" s="510"/>
    </row>
    <row r="46" spans="2:40" ht="16.5" customHeight="1">
      <c r="B46" s="75" t="s">
        <v>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9"/>
      <c r="AH46" s="8"/>
      <c r="AI46" s="193" t="s">
        <v>133</v>
      </c>
      <c r="AJ46" s="176">
        <f>SUM(AJ41:AJ45)</f>
        <v>25</v>
      </c>
      <c r="AK46" s="190"/>
      <c r="AL46" s="191">
        <v>90</v>
      </c>
      <c r="AM46" s="511"/>
      <c r="AN46" s="512"/>
    </row>
    <row r="47" spans="2:40" ht="16.5" customHeight="1" thickBot="1">
      <c r="B47" s="40">
        <v>39995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2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104">
        <v>30</v>
      </c>
      <c r="AG47" s="41">
        <v>31</v>
      </c>
      <c r="AH47" s="105"/>
      <c r="AI47" s="193"/>
      <c r="AJ47" s="194"/>
      <c r="AK47" s="195"/>
      <c r="AL47" s="194"/>
      <c r="AM47" s="194"/>
      <c r="AN47" s="186"/>
    </row>
    <row r="48" spans="2:40" ht="16.5" customHeight="1">
      <c r="B48" s="45"/>
      <c r="C48" s="18" t="s">
        <v>13</v>
      </c>
      <c r="D48" s="18" t="s">
        <v>14</v>
      </c>
      <c r="E48" s="3" t="s">
        <v>15</v>
      </c>
      <c r="F48" s="3" t="s">
        <v>16</v>
      </c>
      <c r="G48" s="3" t="s">
        <v>10</v>
      </c>
      <c r="H48" s="3" t="s">
        <v>11</v>
      </c>
      <c r="I48" s="3" t="s">
        <v>12</v>
      </c>
      <c r="J48" s="3" t="s">
        <v>13</v>
      </c>
      <c r="K48" s="18" t="s">
        <v>14</v>
      </c>
      <c r="L48" s="19" t="s">
        <v>15</v>
      </c>
      <c r="M48" s="20" t="s">
        <v>16</v>
      </c>
      <c r="N48" s="21" t="s">
        <v>10</v>
      </c>
      <c r="O48" s="3" t="s">
        <v>11</v>
      </c>
      <c r="P48" s="3" t="s">
        <v>12</v>
      </c>
      <c r="Q48" s="3" t="s">
        <v>13</v>
      </c>
      <c r="R48" s="3" t="s">
        <v>14</v>
      </c>
      <c r="S48" s="3" t="s">
        <v>15</v>
      </c>
      <c r="T48" s="3" t="s">
        <v>16</v>
      </c>
      <c r="U48" s="3" t="s">
        <v>10</v>
      </c>
      <c r="V48" s="3" t="s">
        <v>11</v>
      </c>
      <c r="W48" s="3" t="s">
        <v>12</v>
      </c>
      <c r="X48" s="3" t="s">
        <v>13</v>
      </c>
      <c r="Y48" s="3" t="s">
        <v>14</v>
      </c>
      <c r="Z48" s="3" t="s">
        <v>15</v>
      </c>
      <c r="AA48" s="3" t="s">
        <v>16</v>
      </c>
      <c r="AB48" s="3" t="s">
        <v>10</v>
      </c>
      <c r="AC48" s="3" t="s">
        <v>11</v>
      </c>
      <c r="AD48" s="3" t="s">
        <v>35</v>
      </c>
      <c r="AE48" s="18" t="s">
        <v>13</v>
      </c>
      <c r="AF48" s="3" t="s">
        <v>14</v>
      </c>
      <c r="AG48" s="68" t="s">
        <v>15</v>
      </c>
      <c r="AH48" s="90"/>
      <c r="AI48" s="193"/>
      <c r="AJ48" s="194"/>
      <c r="AK48" s="195"/>
      <c r="AL48" s="194"/>
      <c r="AM48" s="194"/>
      <c r="AN48" s="186"/>
    </row>
    <row r="49" spans="2:40" ht="16.5" customHeight="1">
      <c r="B49" s="43" t="s">
        <v>18</v>
      </c>
      <c r="C49" s="339"/>
      <c r="D49" s="139"/>
      <c r="E49" s="10" t="s">
        <v>22</v>
      </c>
      <c r="F49" s="4" t="s">
        <v>19</v>
      </c>
      <c r="G49" s="4" t="s">
        <v>19</v>
      </c>
      <c r="H49" s="69" t="s">
        <v>17</v>
      </c>
      <c r="I49" s="7" t="s">
        <v>21</v>
      </c>
      <c r="J49" s="5"/>
      <c r="K49" s="23"/>
      <c r="L49" s="23"/>
      <c r="M49" s="23"/>
      <c r="N49" s="23"/>
      <c r="O49" s="23"/>
      <c r="P49" s="6" t="s">
        <v>20</v>
      </c>
      <c r="Q49" s="23"/>
      <c r="R49" s="23"/>
      <c r="S49" s="23"/>
      <c r="T49" s="23"/>
      <c r="U49" s="23"/>
      <c r="V49" s="6" t="s">
        <v>20</v>
      </c>
      <c r="W49" s="5"/>
      <c r="X49" s="139"/>
      <c r="Y49" s="23"/>
      <c r="Z49" s="139"/>
      <c r="AA49" s="139"/>
      <c r="AB49" s="139"/>
      <c r="AC49" s="23"/>
      <c r="AD49" s="13" t="s">
        <v>26</v>
      </c>
      <c r="AE49" s="23"/>
      <c r="AF49" s="23"/>
      <c r="AG49" s="47"/>
      <c r="AH49" s="88"/>
      <c r="AI49" s="193"/>
      <c r="AJ49" s="194"/>
      <c r="AK49" s="195"/>
      <c r="AL49" s="194"/>
      <c r="AM49" s="194"/>
      <c r="AN49" s="186"/>
    </row>
    <row r="50" spans="2:40" ht="16.5" customHeight="1">
      <c r="B50" s="44" t="s">
        <v>23</v>
      </c>
      <c r="C50" s="103"/>
      <c r="D50" s="8"/>
      <c r="E50" s="10" t="s">
        <v>22</v>
      </c>
      <c r="F50" s="4" t="s">
        <v>19</v>
      </c>
      <c r="G50" s="4" t="s">
        <v>19</v>
      </c>
      <c r="H50" s="11" t="s">
        <v>11</v>
      </c>
      <c r="I50" s="7" t="s">
        <v>21</v>
      </c>
      <c r="J50" s="8"/>
      <c r="K50" s="8"/>
      <c r="L50" s="8"/>
      <c r="M50" s="8"/>
      <c r="N50" s="8"/>
      <c r="O50" s="6" t="s">
        <v>20</v>
      </c>
      <c r="P50" s="56"/>
      <c r="Q50" s="8"/>
      <c r="R50" s="8"/>
      <c r="S50" s="8"/>
      <c r="T50" s="8"/>
      <c r="U50" s="6" t="s">
        <v>20</v>
      </c>
      <c r="V50" s="11" t="s">
        <v>11</v>
      </c>
      <c r="W50" s="8"/>
      <c r="X50" s="22"/>
      <c r="Y50" s="8"/>
      <c r="Z50" s="22"/>
      <c r="AA50" s="22"/>
      <c r="AB50" s="22"/>
      <c r="AC50" s="6" t="s">
        <v>20</v>
      </c>
      <c r="AD50" s="63"/>
      <c r="AE50" s="8"/>
      <c r="AF50" s="8"/>
      <c r="AG50" s="39"/>
      <c r="AI50" s="193"/>
      <c r="AJ50" s="194"/>
      <c r="AK50" s="195"/>
      <c r="AL50" s="194"/>
      <c r="AM50" s="194"/>
      <c r="AN50" s="186"/>
    </row>
    <row r="51" spans="2:40" ht="16.5" customHeight="1" thickBot="1">
      <c r="B51" s="112" t="s">
        <v>24</v>
      </c>
      <c r="C51" s="113"/>
      <c r="D51" s="148" t="s">
        <v>3</v>
      </c>
      <c r="E51" s="72" t="s">
        <v>22</v>
      </c>
      <c r="F51" s="133" t="s">
        <v>19</v>
      </c>
      <c r="G51" s="133" t="s">
        <v>19</v>
      </c>
      <c r="H51" s="7" t="s">
        <v>21</v>
      </c>
      <c r="I51" s="12" t="s">
        <v>25</v>
      </c>
      <c r="J51" s="76"/>
      <c r="K51" s="51"/>
      <c r="L51" s="51"/>
      <c r="M51" s="51"/>
      <c r="N51" s="51"/>
      <c r="O51" s="73" t="s">
        <v>20</v>
      </c>
      <c r="P51" s="147"/>
      <c r="Q51" s="51"/>
      <c r="R51" s="51"/>
      <c r="S51" s="51"/>
      <c r="T51" s="51"/>
      <c r="U51" s="73" t="s">
        <v>20</v>
      </c>
      <c r="V51" s="74" t="s">
        <v>25</v>
      </c>
      <c r="W51" s="51"/>
      <c r="X51" s="140"/>
      <c r="Y51" s="51"/>
      <c r="Z51" s="140"/>
      <c r="AA51" s="140"/>
      <c r="AB51" s="140"/>
      <c r="AC51" s="73" t="s">
        <v>20</v>
      </c>
      <c r="AD51" s="149"/>
      <c r="AE51" s="51"/>
      <c r="AF51" s="51"/>
      <c r="AG51" s="52"/>
      <c r="AH51" s="88"/>
      <c r="AI51" s="193"/>
      <c r="AJ51" s="194"/>
      <c r="AK51" s="195"/>
      <c r="AL51" s="194"/>
      <c r="AM51" s="194"/>
      <c r="AN51" s="186"/>
    </row>
    <row r="52" spans="2:40" ht="16.5" customHeight="1"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9"/>
      <c r="AH52" s="8"/>
      <c r="AI52" s="189"/>
      <c r="AJ52" s="196"/>
      <c r="AK52" s="196"/>
      <c r="AL52" s="196"/>
      <c r="AM52" s="196"/>
      <c r="AN52" s="197"/>
    </row>
    <row r="53" spans="2:40" ht="16.5" customHeight="1"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9"/>
      <c r="AC53" s="8"/>
      <c r="AD53" s="8"/>
      <c r="AE53" s="8"/>
      <c r="AF53" s="8"/>
      <c r="AG53" s="39"/>
      <c r="AH53" s="8"/>
      <c r="AI53" s="198"/>
      <c r="AJ53" s="199"/>
      <c r="AK53" s="199"/>
      <c r="AL53" s="199"/>
      <c r="AM53" s="200"/>
      <c r="AN53" s="201" t="s">
        <v>65</v>
      </c>
    </row>
    <row r="54" spans="2:40" ht="16.5" customHeight="1" thickBot="1">
      <c r="B54" s="49"/>
      <c r="C54" s="63"/>
      <c r="D54" s="13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9"/>
      <c r="AH54" s="8"/>
      <c r="AI54" s="513" t="str">
        <f>R55</f>
        <v>Jan 2009 - June 2009 cycle</v>
      </c>
      <c r="AJ54" s="514"/>
      <c r="AK54" s="514"/>
      <c r="AL54" s="514"/>
      <c r="AM54" s="515"/>
      <c r="AN54" s="191" t="s">
        <v>66</v>
      </c>
    </row>
    <row r="55" spans="2:40" ht="16.5" customHeight="1">
      <c r="B55" s="38"/>
      <c r="C55" s="122"/>
      <c r="D55" s="27" t="s">
        <v>49</v>
      </c>
      <c r="E55" s="8"/>
      <c r="F55" s="8"/>
      <c r="G55" s="8"/>
      <c r="H55" s="135" t="s">
        <v>3</v>
      </c>
      <c r="I55" s="27" t="s">
        <v>4</v>
      </c>
      <c r="J55" s="8"/>
      <c r="K55" s="8"/>
      <c r="P55" s="24"/>
      <c r="Q55" s="8"/>
      <c r="R55" s="516" t="s">
        <v>51</v>
      </c>
      <c r="S55" s="517"/>
      <c r="T55" s="517"/>
      <c r="U55" s="517"/>
      <c r="V55" s="517"/>
      <c r="W55" s="517"/>
      <c r="X55" s="517"/>
      <c r="Y55" s="517"/>
      <c r="Z55" s="472"/>
      <c r="AA55" s="472"/>
      <c r="AB55" s="518" t="s">
        <v>52</v>
      </c>
      <c r="AC55" s="519"/>
      <c r="AD55" s="520"/>
      <c r="AE55" s="521" t="s">
        <v>1</v>
      </c>
      <c r="AF55" s="522"/>
      <c r="AG55" s="523"/>
      <c r="AH55" s="87"/>
      <c r="AI55" s="505" t="s">
        <v>67</v>
      </c>
      <c r="AJ55" s="506"/>
      <c r="AK55" s="505">
        <f>AN11+AN18+AN25+AN32+AN39+AN46</f>
        <v>0</v>
      </c>
      <c r="AL55" s="506"/>
      <c r="AM55" s="202">
        <f>AK55/X60</f>
        <v>0</v>
      </c>
      <c r="AN55" s="203">
        <v>0.526</v>
      </c>
    </row>
    <row r="56" spans="2:40" ht="16.5" customHeight="1">
      <c r="B56" s="49"/>
      <c r="C56" s="60"/>
      <c r="P56" s="24"/>
      <c r="Q56" s="8"/>
      <c r="R56" s="58" t="s">
        <v>40</v>
      </c>
      <c r="S56" s="115"/>
      <c r="T56" s="115"/>
      <c r="U56" s="92"/>
      <c r="V56" s="91"/>
      <c r="W56" s="91"/>
      <c r="X56" s="500">
        <f>SUM(AL46,AL39,AL32,AL25,AL18,AL11)</f>
        <v>543</v>
      </c>
      <c r="Y56" s="500"/>
      <c r="Z56" s="500"/>
      <c r="AA56" s="501"/>
      <c r="AB56" s="502" t="s">
        <v>37</v>
      </c>
      <c r="AC56" s="503"/>
      <c r="AD56" s="504"/>
      <c r="AE56" s="502" t="s">
        <v>2</v>
      </c>
      <c r="AF56" s="503"/>
      <c r="AG56" s="504"/>
      <c r="AH56" s="87"/>
      <c r="AI56" s="505" t="s">
        <v>68</v>
      </c>
      <c r="AJ56" s="506"/>
      <c r="AK56" s="496">
        <f>AM11+AM18+AM25+AM32+AM39+AM46</f>
        <v>0</v>
      </c>
      <c r="AL56" s="497"/>
      <c r="AM56" s="202">
        <f>AK56/X57</f>
        <v>0</v>
      </c>
      <c r="AN56" s="203">
        <v>0.556</v>
      </c>
    </row>
    <row r="57" spans="2:40" ht="16.5" customHeight="1">
      <c r="B57" s="38"/>
      <c r="C57" s="5"/>
      <c r="D57" s="27" t="s">
        <v>55</v>
      </c>
      <c r="E57" s="8"/>
      <c r="F57" s="8"/>
      <c r="G57" s="8"/>
      <c r="H57" s="8"/>
      <c r="I57" s="8"/>
      <c r="J57" s="151" t="s">
        <v>54</v>
      </c>
      <c r="K57" s="8" t="s">
        <v>56</v>
      </c>
      <c r="L57" s="8"/>
      <c r="M57" s="8"/>
      <c r="N57" s="8"/>
      <c r="O57" s="8"/>
      <c r="P57" s="24"/>
      <c r="Q57" s="30"/>
      <c r="R57" s="486" t="s">
        <v>28</v>
      </c>
      <c r="S57" s="487"/>
      <c r="T57" s="487"/>
      <c r="U57" s="487"/>
      <c r="V57" s="487"/>
      <c r="W57" s="488"/>
      <c r="X57" s="498">
        <f>SUM(AJ5,AJ12,AJ19,AJ26,AJ33,AJ40)</f>
        <v>383</v>
      </c>
      <c r="Y57" s="499"/>
      <c r="Z57" s="491">
        <f>(X57/X56)</f>
        <v>0.7053406998158379</v>
      </c>
      <c r="AA57" s="492"/>
      <c r="AB57" s="493">
        <v>0.547</v>
      </c>
      <c r="AC57" s="494"/>
      <c r="AD57" s="495"/>
      <c r="AE57" s="485">
        <v>0.61</v>
      </c>
      <c r="AF57" s="453"/>
      <c r="AG57" s="454"/>
      <c r="AH57" s="87"/>
      <c r="AI57" s="204"/>
      <c r="AJ57" s="205"/>
      <c r="AK57" s="206"/>
      <c r="AL57" s="206"/>
      <c r="AM57" s="205"/>
      <c r="AN57" s="207"/>
    </row>
    <row r="58" spans="2:40" ht="16.5" customHeight="1">
      <c r="B58" s="38"/>
      <c r="C58" s="62"/>
      <c r="D58" s="9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24"/>
      <c r="Q58" s="8"/>
      <c r="R58" s="486" t="s">
        <v>29</v>
      </c>
      <c r="S58" s="487"/>
      <c r="T58" s="487"/>
      <c r="U58" s="487"/>
      <c r="V58" s="487"/>
      <c r="W58" s="488"/>
      <c r="X58" s="489">
        <f>SUM(AJ45,AJ38,AJ31,AJ24,AJ17,AJ10)</f>
        <v>16</v>
      </c>
      <c r="Y58" s="490"/>
      <c r="Z58" s="491">
        <f>(X58/X56)</f>
        <v>0.029465930018416207</v>
      </c>
      <c r="AA58" s="492"/>
      <c r="AB58" s="493">
        <v>0.016</v>
      </c>
      <c r="AC58" s="494"/>
      <c r="AD58" s="495"/>
      <c r="AE58" s="485">
        <v>0.018</v>
      </c>
      <c r="AF58" s="453"/>
      <c r="AG58" s="454"/>
      <c r="AH58" s="87"/>
      <c r="AI58" s="208" t="s">
        <v>69</v>
      </c>
      <c r="AJ58" s="209"/>
      <c r="AK58" s="175"/>
      <c r="AL58" s="175"/>
      <c r="AM58" s="209"/>
      <c r="AN58" s="210"/>
    </row>
    <row r="59" spans="2:40" ht="16.5" customHeight="1">
      <c r="B59" s="38"/>
      <c r="C59" s="12" t="s">
        <v>25</v>
      </c>
      <c r="D59" s="27" t="s">
        <v>42</v>
      </c>
      <c r="E59" s="8"/>
      <c r="F59" s="8"/>
      <c r="G59" s="8"/>
      <c r="H59" s="11" t="s">
        <v>11</v>
      </c>
      <c r="I59" s="27" t="s">
        <v>43</v>
      </c>
      <c r="J59" s="8"/>
      <c r="K59" s="8"/>
      <c r="L59" s="69" t="s">
        <v>17</v>
      </c>
      <c r="M59" s="27" t="s">
        <v>44</v>
      </c>
      <c r="N59" s="8"/>
      <c r="O59" s="8"/>
      <c r="P59" s="24"/>
      <c r="Q59" s="8"/>
      <c r="R59" s="486" t="s">
        <v>5</v>
      </c>
      <c r="S59" s="487"/>
      <c r="T59" s="487"/>
      <c r="U59" s="487"/>
      <c r="V59" s="487"/>
      <c r="W59" s="488"/>
      <c r="X59" s="466">
        <f>SUM(AJ42,AJ35,AJ28,AJ21,AJ14,AJ7)</f>
        <v>54</v>
      </c>
      <c r="Y59" s="467"/>
      <c r="Z59" s="491">
        <f>(X59/X56)</f>
        <v>0.09944751381215469</v>
      </c>
      <c r="AA59" s="492"/>
      <c r="AB59" s="493">
        <v>0.21</v>
      </c>
      <c r="AC59" s="494"/>
      <c r="AD59" s="495"/>
      <c r="AE59" s="485">
        <v>0.19</v>
      </c>
      <c r="AF59" s="453"/>
      <c r="AG59" s="454"/>
      <c r="AH59" s="87"/>
      <c r="AI59" s="211" t="s">
        <v>70</v>
      </c>
      <c r="AJ59" s="209"/>
      <c r="AK59" s="175"/>
      <c r="AL59" s="175"/>
      <c r="AM59" s="209"/>
      <c r="AN59" s="210"/>
    </row>
    <row r="60" spans="2:40" ht="16.5" customHeight="1">
      <c r="B60" s="38"/>
      <c r="C60" s="5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30"/>
      <c r="R60" s="486" t="s">
        <v>30</v>
      </c>
      <c r="S60" s="487"/>
      <c r="T60" s="487"/>
      <c r="U60" s="487"/>
      <c r="V60" s="487"/>
      <c r="W60" s="488"/>
      <c r="X60" s="489">
        <f>SUM(AJ41,AJ34,AJ27,AJ20,AJ13,AJ6)</f>
        <v>57</v>
      </c>
      <c r="Y60" s="490"/>
      <c r="Z60" s="491">
        <f>(X60/X56)</f>
        <v>0.10497237569060773</v>
      </c>
      <c r="AA60" s="492"/>
      <c r="AB60" s="493">
        <v>0.069</v>
      </c>
      <c r="AC60" s="494"/>
      <c r="AD60" s="495"/>
      <c r="AE60" s="485">
        <v>0.084</v>
      </c>
      <c r="AF60" s="453"/>
      <c r="AG60" s="454"/>
      <c r="AH60" s="87"/>
      <c r="AI60" s="211" t="s">
        <v>71</v>
      </c>
      <c r="AJ60" s="209"/>
      <c r="AK60" s="175"/>
      <c r="AL60" s="175"/>
      <c r="AM60" s="209"/>
      <c r="AN60" s="210"/>
    </row>
    <row r="61" spans="2:40" ht="16.5" customHeight="1">
      <c r="B61" s="38"/>
      <c r="C61" s="6" t="s">
        <v>20</v>
      </c>
      <c r="D61" s="141" t="s">
        <v>45</v>
      </c>
      <c r="E61" s="8"/>
      <c r="F61" s="8"/>
      <c r="G61" s="8"/>
      <c r="H61" s="10" t="s">
        <v>22</v>
      </c>
      <c r="I61" s="27" t="s">
        <v>46</v>
      </c>
      <c r="J61" s="8"/>
      <c r="K61" s="8"/>
      <c r="L61" s="55" t="s">
        <v>8</v>
      </c>
      <c r="M61" s="142" t="s">
        <v>48</v>
      </c>
      <c r="N61" s="8"/>
      <c r="O61" s="8"/>
      <c r="P61" s="24"/>
      <c r="Q61" s="8"/>
      <c r="R61" s="486" t="s">
        <v>31</v>
      </c>
      <c r="S61" s="487"/>
      <c r="T61" s="487"/>
      <c r="U61" s="487"/>
      <c r="V61" s="487"/>
      <c r="W61" s="488"/>
      <c r="X61" s="489">
        <f>SUM(AJ43,AJ36,AJ29,AJ22,AJ15,AJ8)</f>
        <v>21</v>
      </c>
      <c r="Y61" s="490"/>
      <c r="Z61" s="491">
        <f>(X61/X56)</f>
        <v>0.03867403314917127</v>
      </c>
      <c r="AA61" s="492"/>
      <c r="AB61" s="493">
        <v>0.071</v>
      </c>
      <c r="AC61" s="494"/>
      <c r="AD61" s="495"/>
      <c r="AE61" s="485">
        <v>0.081</v>
      </c>
      <c r="AF61" s="453"/>
      <c r="AG61" s="454"/>
      <c r="AH61" s="87"/>
      <c r="AI61" s="211" t="s">
        <v>72</v>
      </c>
      <c r="AJ61" s="209"/>
      <c r="AK61" s="175"/>
      <c r="AL61" s="175"/>
      <c r="AM61" s="209"/>
      <c r="AN61" s="210"/>
    </row>
    <row r="62" spans="2:40" ht="16.5" customHeight="1" thickBot="1">
      <c r="B62" s="38"/>
      <c r="C62" s="5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477" t="s">
        <v>32</v>
      </c>
      <c r="S62" s="478"/>
      <c r="T62" s="478"/>
      <c r="U62" s="478"/>
      <c r="V62" s="478"/>
      <c r="W62" s="479"/>
      <c r="X62" s="458">
        <f>SUM(AJ44,AJ37,AJ30,AJ16,AJ9)</f>
        <v>12</v>
      </c>
      <c r="Y62" s="457"/>
      <c r="Z62" s="480">
        <f>(X62/X56)</f>
        <v>0.022099447513812154</v>
      </c>
      <c r="AA62" s="481"/>
      <c r="AB62" s="482">
        <v>0.087</v>
      </c>
      <c r="AC62" s="483"/>
      <c r="AD62" s="484"/>
      <c r="AE62" s="470">
        <v>0.016</v>
      </c>
      <c r="AF62" s="461"/>
      <c r="AG62" s="462"/>
      <c r="AH62" s="87"/>
      <c r="AI62" s="211" t="s">
        <v>73</v>
      </c>
      <c r="AJ62" s="209"/>
      <c r="AK62" s="209"/>
      <c r="AL62" s="209"/>
      <c r="AM62" s="209"/>
      <c r="AN62" s="210"/>
    </row>
    <row r="63" spans="2:40" ht="16.5" customHeight="1" thickBot="1">
      <c r="B63" s="38"/>
      <c r="C63" s="13" t="s">
        <v>26</v>
      </c>
      <c r="D63" s="27" t="s">
        <v>47</v>
      </c>
      <c r="E63" s="8"/>
      <c r="F63" s="8"/>
      <c r="G63" s="8"/>
      <c r="H63" s="14" t="s">
        <v>27</v>
      </c>
      <c r="I63" s="27" t="s">
        <v>50</v>
      </c>
      <c r="J63" s="8"/>
      <c r="K63" s="8"/>
      <c r="L63" s="8"/>
      <c r="M63" s="8"/>
      <c r="N63" s="8"/>
      <c r="O63" s="8"/>
      <c r="P63" s="24"/>
      <c r="Q63" s="3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9"/>
      <c r="AH63" s="8"/>
      <c r="AI63" s="211" t="s">
        <v>74</v>
      </c>
      <c r="AJ63" s="209"/>
      <c r="AK63" s="175"/>
      <c r="AL63" s="175"/>
      <c r="AM63" s="209"/>
      <c r="AN63" s="210"/>
    </row>
    <row r="64" spans="2:40" ht="16.5" customHeight="1">
      <c r="B64" s="38"/>
      <c r="C64" s="5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471" t="str">
        <f>R55</f>
        <v>Jan 2009 - June 2009 cycle</v>
      </c>
      <c r="S64" s="472"/>
      <c r="T64" s="472"/>
      <c r="U64" s="472"/>
      <c r="V64" s="472"/>
      <c r="W64" s="472"/>
      <c r="X64" s="472"/>
      <c r="Y64" s="472"/>
      <c r="Z64" s="473" t="s">
        <v>41</v>
      </c>
      <c r="AA64" s="474"/>
      <c r="AB64" s="475" t="s">
        <v>52</v>
      </c>
      <c r="AC64" s="475"/>
      <c r="AD64" s="476"/>
      <c r="AE64" s="475" t="s">
        <v>1</v>
      </c>
      <c r="AF64" s="475"/>
      <c r="AG64" s="476"/>
      <c r="AH64" s="87"/>
      <c r="AI64" s="211" t="s">
        <v>75</v>
      </c>
      <c r="AJ64" s="209"/>
      <c r="AK64" s="175"/>
      <c r="AL64" s="175"/>
      <c r="AM64" s="209"/>
      <c r="AN64" s="210"/>
    </row>
    <row r="65" spans="2:40" ht="16.5" customHeight="1">
      <c r="B65" s="38"/>
      <c r="C65" s="4" t="s">
        <v>19</v>
      </c>
      <c r="D65" s="16" t="s">
        <v>33</v>
      </c>
      <c r="E65" s="8"/>
      <c r="F65" s="8"/>
      <c r="G65" s="61" t="s">
        <v>6</v>
      </c>
      <c r="H65" s="8"/>
      <c r="I65" s="8"/>
      <c r="J65" s="8"/>
      <c r="K65" s="8"/>
      <c r="L65" s="8"/>
      <c r="M65" s="8"/>
      <c r="N65" s="8"/>
      <c r="O65" s="8"/>
      <c r="P65" s="24"/>
      <c r="Q65" s="8"/>
      <c r="R65" s="463" t="s">
        <v>38</v>
      </c>
      <c r="S65" s="464"/>
      <c r="T65" s="464"/>
      <c r="U65" s="464"/>
      <c r="V65" s="464"/>
      <c r="W65" s="465"/>
      <c r="X65" s="466">
        <v>351</v>
      </c>
      <c r="Y65" s="467"/>
      <c r="Z65" s="468">
        <f>X65/X57</f>
        <v>0.9164490861618799</v>
      </c>
      <c r="AA65" s="469"/>
      <c r="AB65" s="453">
        <v>0.917</v>
      </c>
      <c r="AC65" s="453"/>
      <c r="AD65" s="454"/>
      <c r="AE65" s="453">
        <v>0.895</v>
      </c>
      <c r="AF65" s="453"/>
      <c r="AG65" s="454"/>
      <c r="AH65" s="87"/>
      <c r="AI65" s="212" t="s">
        <v>76</v>
      </c>
      <c r="AJ65" s="180"/>
      <c r="AK65" s="180"/>
      <c r="AL65" s="180"/>
      <c r="AM65" s="213"/>
      <c r="AN65" s="214"/>
    </row>
    <row r="66" spans="2:40" ht="16.5" customHeight="1" thickBot="1">
      <c r="B66" s="38"/>
      <c r="C66" s="59"/>
      <c r="D66" s="8"/>
      <c r="E66" s="8"/>
      <c r="F66" s="8"/>
      <c r="G66" s="77" t="s">
        <v>36</v>
      </c>
      <c r="H66" s="8"/>
      <c r="I66" s="8"/>
      <c r="J66" s="8"/>
      <c r="K66" s="8"/>
      <c r="L66" s="8"/>
      <c r="M66" s="8"/>
      <c r="N66" s="8"/>
      <c r="O66" s="8"/>
      <c r="P66" s="24"/>
      <c r="Q66" s="8"/>
      <c r="R66" s="455" t="s">
        <v>39</v>
      </c>
      <c r="S66" s="456"/>
      <c r="T66" s="456"/>
      <c r="U66" s="456"/>
      <c r="V66" s="456"/>
      <c r="W66" s="457"/>
      <c r="X66" s="458">
        <v>33</v>
      </c>
      <c r="Y66" s="457"/>
      <c r="Z66" s="459">
        <f>X66/X57</f>
        <v>0.08616187989556136</v>
      </c>
      <c r="AA66" s="460"/>
      <c r="AB66" s="461">
        <v>0.083</v>
      </c>
      <c r="AC66" s="461"/>
      <c r="AD66" s="462"/>
      <c r="AE66" s="461">
        <v>0.105</v>
      </c>
      <c r="AF66" s="461"/>
      <c r="AG66" s="462"/>
      <c r="AH66" s="87"/>
      <c r="AJ66" s="215"/>
      <c r="AK66" s="215"/>
      <c r="AL66" s="215"/>
      <c r="AM66" s="87"/>
      <c r="AN66" s="87"/>
    </row>
    <row r="67" spans="2:40" ht="16.5" customHeight="1">
      <c r="B67" s="38"/>
      <c r="C67" s="7" t="s">
        <v>21</v>
      </c>
      <c r="D67" s="64" t="s">
        <v>0</v>
      </c>
      <c r="E67" s="25"/>
      <c r="F67" s="25"/>
      <c r="G67" s="78" t="s">
        <v>53</v>
      </c>
      <c r="H67" s="25"/>
      <c r="I67" s="25"/>
      <c r="J67" s="25"/>
      <c r="K67" s="25"/>
      <c r="L67" s="25"/>
      <c r="M67" s="25"/>
      <c r="N67" s="25"/>
      <c r="O67" s="25"/>
      <c r="P67" s="2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9"/>
      <c r="AH67" s="87"/>
      <c r="AJ67" s="87"/>
      <c r="AK67" s="87"/>
      <c r="AL67" s="87"/>
      <c r="AM67" s="87"/>
      <c r="AN67" s="87"/>
    </row>
    <row r="68" spans="2:34" ht="16.5" customHeight="1">
      <c r="B68" s="3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9"/>
      <c r="AH68" s="8"/>
    </row>
    <row r="69" spans="2:34" ht="16.5" customHeight="1" thickBo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2"/>
      <c r="AH69" s="8"/>
    </row>
    <row r="70" ht="16.5" customHeight="1"/>
    <row r="71" ht="16.5" customHeight="1"/>
    <row r="72" ht="16.5" customHeight="1"/>
    <row r="87" ht="12.75">
      <c r="AL87" s="84"/>
    </row>
  </sheetData>
  <mergeCells count="95">
    <mergeCell ref="AM5:AN11"/>
    <mergeCell ref="AM12:AN18"/>
    <mergeCell ref="AM19:AN25"/>
    <mergeCell ref="AM26:AN32"/>
    <mergeCell ref="R55:AA55"/>
    <mergeCell ref="AB55:AD55"/>
    <mergeCell ref="AE55:AG55"/>
    <mergeCell ref="AI55:AJ55"/>
    <mergeCell ref="AI56:AJ56"/>
    <mergeCell ref="AM33:AN39"/>
    <mergeCell ref="AM40:AN46"/>
    <mergeCell ref="AI54:AM54"/>
    <mergeCell ref="AK55:AL55"/>
    <mergeCell ref="AB58:AD58"/>
    <mergeCell ref="AK56:AL56"/>
    <mergeCell ref="R57:W57"/>
    <mergeCell ref="X57:Y57"/>
    <mergeCell ref="Z57:AA57"/>
    <mergeCell ref="AB57:AD57"/>
    <mergeCell ref="AE57:AG57"/>
    <mergeCell ref="X56:AA56"/>
    <mergeCell ref="AB56:AD56"/>
    <mergeCell ref="AE56:AG56"/>
    <mergeCell ref="AB60:AD60"/>
    <mergeCell ref="AE58:AG58"/>
    <mergeCell ref="R59:W59"/>
    <mergeCell ref="X59:Y59"/>
    <mergeCell ref="Z59:AA59"/>
    <mergeCell ref="AB59:AD59"/>
    <mergeCell ref="AE59:AG59"/>
    <mergeCell ref="R58:W58"/>
    <mergeCell ref="X58:Y58"/>
    <mergeCell ref="Z58:AA58"/>
    <mergeCell ref="AB62:AD62"/>
    <mergeCell ref="AE60:AG60"/>
    <mergeCell ref="R61:W61"/>
    <mergeCell ref="X61:Y61"/>
    <mergeCell ref="Z61:AA61"/>
    <mergeCell ref="AB61:AD61"/>
    <mergeCell ref="AE61:AG61"/>
    <mergeCell ref="R60:W60"/>
    <mergeCell ref="X60:Y60"/>
    <mergeCell ref="Z60:AA60"/>
    <mergeCell ref="Z65:AA65"/>
    <mergeCell ref="AB65:AD65"/>
    <mergeCell ref="AE62:AG62"/>
    <mergeCell ref="R64:Y64"/>
    <mergeCell ref="Z64:AA64"/>
    <mergeCell ref="AB64:AD64"/>
    <mergeCell ref="AE64:AG64"/>
    <mergeCell ref="R62:W62"/>
    <mergeCell ref="X62:Y62"/>
    <mergeCell ref="Z62:AA62"/>
    <mergeCell ref="X7:AA9"/>
    <mergeCell ref="AD7:AG9"/>
    <mergeCell ref="AE65:AG65"/>
    <mergeCell ref="R66:W66"/>
    <mergeCell ref="X66:Y66"/>
    <mergeCell ref="Z66:AA66"/>
    <mergeCell ref="AB66:AD66"/>
    <mergeCell ref="AE66:AG66"/>
    <mergeCell ref="R65:W65"/>
    <mergeCell ref="X65:Y65"/>
    <mergeCell ref="G14:J16"/>
    <mergeCell ref="N14:Q16"/>
    <mergeCell ref="O8:Q9"/>
    <mergeCell ref="R8:T9"/>
    <mergeCell ref="AB14:AD16"/>
    <mergeCell ref="C21:C23"/>
    <mergeCell ref="F21:J23"/>
    <mergeCell ref="M21:Q23"/>
    <mergeCell ref="T22:U23"/>
    <mergeCell ref="V22:X23"/>
    <mergeCell ref="Z22:AA23"/>
    <mergeCell ref="AB22:AD23"/>
    <mergeCell ref="C14:C16"/>
    <mergeCell ref="E15:E16"/>
    <mergeCell ref="R28:U30"/>
    <mergeCell ref="X28:AA30"/>
    <mergeCell ref="U14:W16"/>
    <mergeCell ref="Z15:Z16"/>
    <mergeCell ref="AD29:AE30"/>
    <mergeCell ref="AF29:AF30"/>
    <mergeCell ref="C35:E37"/>
    <mergeCell ref="G36:G37"/>
    <mergeCell ref="I35:L37"/>
    <mergeCell ref="P35:S37"/>
    <mergeCell ref="V35:Y37"/>
    <mergeCell ref="AD35:AG37"/>
    <mergeCell ref="E28:G30"/>
    <mergeCell ref="J28:N30"/>
    <mergeCell ref="F42:I44"/>
    <mergeCell ref="N42:P44"/>
    <mergeCell ref="S42:V44"/>
    <mergeCell ref="Z42:AD4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workbookViewId="0" topLeftCell="A13">
      <selection activeCell="W42" sqref="W42"/>
    </sheetView>
  </sheetViews>
  <sheetFormatPr defaultColWidth="9.140625" defaultRowHeight="12.75"/>
  <cols>
    <col min="1" max="1" width="1.7109375" style="0" customWidth="1"/>
    <col min="2" max="2" width="10.8515625" style="0" customWidth="1"/>
    <col min="3" max="30" width="3.7109375" style="0" customWidth="1"/>
    <col min="31" max="31" width="3.57421875" style="0" customWidth="1"/>
    <col min="32" max="32" width="4.00390625" style="0" customWidth="1"/>
    <col min="33" max="34" width="3.7109375" style="0" customWidth="1"/>
    <col min="35" max="35" width="12.7109375" style="83" customWidth="1"/>
    <col min="36" max="36" width="5.00390625" style="82" customWidth="1"/>
    <col min="37" max="37" width="2.7109375" style="82" customWidth="1"/>
    <col min="38" max="38" width="5.57421875" style="82" customWidth="1"/>
    <col min="39" max="39" width="8.421875" style="0" customWidth="1"/>
    <col min="40" max="40" width="8.00390625" style="0" customWidth="1"/>
    <col min="41" max="16384" width="13.28125" style="0" customWidth="1"/>
  </cols>
  <sheetData>
    <row r="1" ht="72" customHeight="1" thickBot="1">
      <c r="AI1" s="81" t="s">
        <v>57</v>
      </c>
    </row>
    <row r="2" spans="2:38" ht="23.25">
      <c r="B2" s="33"/>
      <c r="C2" s="34"/>
      <c r="D2" s="34"/>
      <c r="E2" s="35" t="s">
        <v>9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53" t="s">
        <v>77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6"/>
      <c r="AD2" s="37"/>
      <c r="AE2" s="34"/>
      <c r="AF2" s="34"/>
      <c r="AG2" s="15"/>
      <c r="AH2" s="8"/>
      <c r="AJ2" s="152"/>
      <c r="AK2" s="153"/>
      <c r="AL2" s="154"/>
    </row>
    <row r="3" spans="2:38" ht="23.25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4" t="s">
        <v>78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9"/>
      <c r="AH3" s="8"/>
      <c r="AI3" s="155"/>
      <c r="AJ3" s="156"/>
      <c r="AK3" s="156"/>
      <c r="AL3" s="154"/>
    </row>
    <row r="4" spans="2:40" ht="16.5" customHeight="1">
      <c r="B4" s="3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9"/>
      <c r="AH4" s="8"/>
      <c r="AI4" s="157"/>
      <c r="AJ4" s="158" t="s">
        <v>58</v>
      </c>
      <c r="AK4" s="159"/>
      <c r="AL4" s="160" t="s">
        <v>121</v>
      </c>
      <c r="AM4" s="161"/>
      <c r="AN4" s="161"/>
    </row>
    <row r="5" spans="2:40" ht="16.5" customHeight="1" thickBot="1">
      <c r="B5" s="66">
        <v>39816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2">
        <v>23</v>
      </c>
      <c r="Z5" s="67">
        <v>24</v>
      </c>
      <c r="AA5" s="67">
        <v>25</v>
      </c>
      <c r="AB5" s="67">
        <v>26</v>
      </c>
      <c r="AC5" s="67">
        <v>27</v>
      </c>
      <c r="AD5" s="67">
        <v>28</v>
      </c>
      <c r="AE5" s="67">
        <v>29</v>
      </c>
      <c r="AF5" s="79">
        <v>30</v>
      </c>
      <c r="AG5" s="80">
        <v>31</v>
      </c>
      <c r="AH5" s="106"/>
      <c r="AI5" s="222" t="s">
        <v>122</v>
      </c>
      <c r="AJ5" s="163">
        <f>AL11-AJ11</f>
        <v>46</v>
      </c>
      <c r="AK5" s="164"/>
      <c r="AL5" s="165"/>
      <c r="AM5" s="507" t="s">
        <v>126</v>
      </c>
      <c r="AN5" s="508"/>
    </row>
    <row r="6" spans="2:40" ht="16.5" customHeight="1">
      <c r="B6" s="45"/>
      <c r="C6" s="3" t="s">
        <v>14</v>
      </c>
      <c r="D6" s="3" t="s">
        <v>15</v>
      </c>
      <c r="E6" s="3" t="s">
        <v>16</v>
      </c>
      <c r="F6" s="3" t="s">
        <v>10</v>
      </c>
      <c r="G6" s="18" t="s">
        <v>11</v>
      </c>
      <c r="H6" s="3" t="s">
        <v>12</v>
      </c>
      <c r="I6" s="3" t="s">
        <v>13</v>
      </c>
      <c r="J6" s="18" t="s">
        <v>14</v>
      </c>
      <c r="K6" s="19" t="s">
        <v>15</v>
      </c>
      <c r="L6" s="20" t="s">
        <v>16</v>
      </c>
      <c r="M6" s="18" t="s">
        <v>10</v>
      </c>
      <c r="N6" s="3" t="s">
        <v>11</v>
      </c>
      <c r="O6" s="3" t="s">
        <v>12</v>
      </c>
      <c r="P6" s="3" t="s">
        <v>13</v>
      </c>
      <c r="Q6" s="18" t="s">
        <v>14</v>
      </c>
      <c r="R6" s="3" t="s">
        <v>15</v>
      </c>
      <c r="S6" s="3" t="s">
        <v>16</v>
      </c>
      <c r="T6" s="3" t="s">
        <v>10</v>
      </c>
      <c r="U6" s="3" t="s">
        <v>11</v>
      </c>
      <c r="V6" s="3" t="s">
        <v>12</v>
      </c>
      <c r="W6" s="18" t="s">
        <v>13</v>
      </c>
      <c r="X6" s="3" t="s">
        <v>14</v>
      </c>
      <c r="Y6" s="18" t="s">
        <v>15</v>
      </c>
      <c r="Z6" s="71" t="s">
        <v>16</v>
      </c>
      <c r="AA6" s="18" t="s">
        <v>10</v>
      </c>
      <c r="AB6" s="93" t="s">
        <v>11</v>
      </c>
      <c r="AC6" s="94" t="s">
        <v>12</v>
      </c>
      <c r="AD6" s="71" t="s">
        <v>13</v>
      </c>
      <c r="AE6" s="18" t="s">
        <v>14</v>
      </c>
      <c r="AF6" s="93" t="s">
        <v>15</v>
      </c>
      <c r="AG6" s="94" t="s">
        <v>16</v>
      </c>
      <c r="AH6" s="107"/>
      <c r="AI6" s="166" t="s">
        <v>61</v>
      </c>
      <c r="AJ6" s="167">
        <f>COUNTIF(C7:AG9,"AP")+COUNTIF(C7:AG9,"MS")</f>
        <v>6</v>
      </c>
      <c r="AK6" s="168"/>
      <c r="AL6" s="169"/>
      <c r="AM6" s="509"/>
      <c r="AN6" s="510"/>
    </row>
    <row r="7" spans="2:40" ht="16.5" customHeight="1">
      <c r="B7" s="46" t="s">
        <v>18</v>
      </c>
      <c r="C7" s="121" t="s">
        <v>22</v>
      </c>
      <c r="D7" s="69" t="s">
        <v>17</v>
      </c>
      <c r="E7" s="7" t="s">
        <v>21</v>
      </c>
      <c r="F7" s="7" t="s">
        <v>21</v>
      </c>
      <c r="G7" s="7" t="s">
        <v>21</v>
      </c>
      <c r="H7" s="7" t="s">
        <v>21</v>
      </c>
      <c r="I7" s="7" t="s">
        <v>21</v>
      </c>
      <c r="J7" s="7" t="s">
        <v>21</v>
      </c>
      <c r="K7" s="7" t="s">
        <v>21</v>
      </c>
      <c r="L7" s="12" t="s">
        <v>25</v>
      </c>
      <c r="M7" s="12" t="s">
        <v>25</v>
      </c>
      <c r="N7" s="6" t="s">
        <v>20</v>
      </c>
      <c r="O7" s="5" t="s">
        <v>132</v>
      </c>
      <c r="P7" s="232" t="s">
        <v>143</v>
      </c>
      <c r="Q7" s="247" t="s">
        <v>143</v>
      </c>
      <c r="R7" s="233" t="s">
        <v>143</v>
      </c>
      <c r="S7" s="252" t="s">
        <v>147</v>
      </c>
      <c r="T7" s="253" t="s">
        <v>147</v>
      </c>
      <c r="U7" s="10" t="s">
        <v>22</v>
      </c>
      <c r="V7" s="12" t="s">
        <v>25</v>
      </c>
      <c r="W7" s="13" t="s">
        <v>26</v>
      </c>
      <c r="X7" s="291">
        <v>2870</v>
      </c>
      <c r="Y7" s="292">
        <v>2870</v>
      </c>
      <c r="Z7" s="292">
        <v>2870</v>
      </c>
      <c r="AA7" s="292">
        <v>2870</v>
      </c>
      <c r="AB7" s="293">
        <v>2870</v>
      </c>
      <c r="AC7" s="5" t="s">
        <v>132</v>
      </c>
      <c r="AD7" s="257">
        <v>3001</v>
      </c>
      <c r="AE7" s="258">
        <v>3001</v>
      </c>
      <c r="AF7" s="258">
        <v>3001</v>
      </c>
      <c r="AG7" s="259">
        <v>3001</v>
      </c>
      <c r="AH7" s="8"/>
      <c r="AI7" s="166" t="s">
        <v>62</v>
      </c>
      <c r="AJ7" s="167">
        <f>COUNTIF(C7:AG9,"M")+COUNTIF(C7:AG9,"I")+COUNTIF(C7:AG9,"IT")</f>
        <v>23</v>
      </c>
      <c r="AK7" s="168"/>
      <c r="AL7" s="169"/>
      <c r="AM7" s="509"/>
      <c r="AN7" s="510"/>
    </row>
    <row r="8" spans="2:40" ht="16.5" customHeight="1">
      <c r="B8" s="48" t="s">
        <v>23</v>
      </c>
      <c r="C8" s="121" t="s">
        <v>22</v>
      </c>
      <c r="D8" s="11" t="s">
        <v>11</v>
      </c>
      <c r="E8" s="7" t="s">
        <v>21</v>
      </c>
      <c r="F8" s="7" t="s">
        <v>21</v>
      </c>
      <c r="G8" s="7" t="s">
        <v>21</v>
      </c>
      <c r="H8" s="7" t="s">
        <v>21</v>
      </c>
      <c r="I8" s="7" t="s">
        <v>21</v>
      </c>
      <c r="J8" s="7" t="s">
        <v>21</v>
      </c>
      <c r="K8" s="12" t="s">
        <v>25</v>
      </c>
      <c r="L8" s="12" t="s">
        <v>25</v>
      </c>
      <c r="M8" s="12" t="s">
        <v>25</v>
      </c>
      <c r="N8" s="6" t="s">
        <v>20</v>
      </c>
      <c r="O8" s="228" t="s">
        <v>143</v>
      </c>
      <c r="P8" s="245" t="s">
        <v>143</v>
      </c>
      <c r="Q8" s="229" t="s">
        <v>143</v>
      </c>
      <c r="R8" s="248" t="s">
        <v>147</v>
      </c>
      <c r="S8" s="248" t="s">
        <v>147</v>
      </c>
      <c r="T8" s="248" t="s">
        <v>147</v>
      </c>
      <c r="U8" s="10" t="s">
        <v>22</v>
      </c>
      <c r="V8" s="6" t="s">
        <v>20</v>
      </c>
      <c r="W8" s="272">
        <v>2870</v>
      </c>
      <c r="X8" s="272">
        <v>2870</v>
      </c>
      <c r="Y8" s="272">
        <v>2870</v>
      </c>
      <c r="Z8" s="272">
        <v>2870</v>
      </c>
      <c r="AA8" s="272">
        <v>2870</v>
      </c>
      <c r="AB8" s="70" t="s">
        <v>11</v>
      </c>
      <c r="AC8" s="254">
        <v>3001</v>
      </c>
      <c r="AD8" s="254">
        <v>3001</v>
      </c>
      <c r="AE8" s="254">
        <v>3001</v>
      </c>
      <c r="AF8" s="254">
        <v>3001</v>
      </c>
      <c r="AG8" s="260">
        <v>3001</v>
      </c>
      <c r="AH8" s="8"/>
      <c r="AI8" s="170" t="s">
        <v>63</v>
      </c>
      <c r="AJ8" s="167">
        <f>COUNTIF(C7:AG9,"S/T")+COUNTIF(C7:AG9,"I/S/T")+COUNTIF(C7:AG9,"BLC")</f>
        <v>10</v>
      </c>
      <c r="AK8" s="168"/>
      <c r="AL8" s="171"/>
      <c r="AM8" s="509"/>
      <c r="AN8" s="510"/>
    </row>
    <row r="9" spans="2:40" ht="16.5" customHeight="1">
      <c r="B9" s="48" t="s">
        <v>24</v>
      </c>
      <c r="C9" s="121" t="s">
        <v>22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7" t="s">
        <v>21</v>
      </c>
      <c r="J9" s="7" t="s">
        <v>21</v>
      </c>
      <c r="K9" s="12" t="s">
        <v>25</v>
      </c>
      <c r="L9" s="12" t="s">
        <v>25</v>
      </c>
      <c r="M9" s="12" t="s">
        <v>25</v>
      </c>
      <c r="N9" s="6" t="s">
        <v>20</v>
      </c>
      <c r="O9" s="230" t="s">
        <v>143</v>
      </c>
      <c r="P9" s="246" t="s">
        <v>143</v>
      </c>
      <c r="Q9" s="231" t="s">
        <v>143</v>
      </c>
      <c r="R9" s="249" t="s">
        <v>147</v>
      </c>
      <c r="S9" s="250" t="s">
        <v>147</v>
      </c>
      <c r="T9" s="251" t="s">
        <v>147</v>
      </c>
      <c r="U9" s="10" t="s">
        <v>22</v>
      </c>
      <c r="V9" s="6" t="s">
        <v>20</v>
      </c>
      <c r="W9" s="294">
        <v>2870</v>
      </c>
      <c r="X9" s="295">
        <v>2870</v>
      </c>
      <c r="Y9" s="295">
        <v>2870</v>
      </c>
      <c r="Z9" s="295">
        <v>2870</v>
      </c>
      <c r="AA9" s="296">
        <v>2870</v>
      </c>
      <c r="AB9" s="12" t="s">
        <v>25</v>
      </c>
      <c r="AC9" s="255">
        <v>3001</v>
      </c>
      <c r="AD9" s="256">
        <v>3001</v>
      </c>
      <c r="AE9" s="256">
        <v>3001</v>
      </c>
      <c r="AF9" s="256">
        <v>3001</v>
      </c>
      <c r="AG9" s="261">
        <v>3001</v>
      </c>
      <c r="AH9" s="8"/>
      <c r="AI9" s="166" t="s">
        <v>64</v>
      </c>
      <c r="AJ9" s="167">
        <f>COUNTIF(C7:AG9,"H")</f>
        <v>6</v>
      </c>
      <c r="AK9" s="172"/>
      <c r="AL9" s="173"/>
      <c r="AM9" s="509"/>
      <c r="AN9" s="510"/>
    </row>
    <row r="10" spans="2:40" ht="16.5" customHeight="1">
      <c r="B10" s="3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8"/>
      <c r="AG10" s="109"/>
      <c r="AH10" s="8"/>
      <c r="AI10" s="166" t="s">
        <v>123</v>
      </c>
      <c r="AJ10" s="167">
        <f>COUNTIF(C7:AG9,"S.O.")</f>
        <v>2</v>
      </c>
      <c r="AK10" s="175"/>
      <c r="AL10" s="169"/>
      <c r="AM10" s="509"/>
      <c r="AN10" s="510"/>
    </row>
    <row r="11" spans="2:40" ht="16.5" customHeight="1"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5"/>
      <c r="AG11" s="109"/>
      <c r="AH11" s="8"/>
      <c r="AI11" s="193" t="s">
        <v>133</v>
      </c>
      <c r="AJ11" s="176">
        <f>SUM(AJ6:AJ10)</f>
        <v>47</v>
      </c>
      <c r="AK11" s="175"/>
      <c r="AL11" s="177">
        <v>93</v>
      </c>
      <c r="AM11" s="511"/>
      <c r="AN11" s="512"/>
    </row>
    <row r="12" spans="2:40" ht="16.5" customHeight="1" thickBot="1">
      <c r="B12" s="40">
        <v>39847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8"/>
      <c r="AF12" s="85"/>
      <c r="AG12" s="109"/>
      <c r="AH12" s="8"/>
      <c r="AI12" s="222" t="s">
        <v>124</v>
      </c>
      <c r="AJ12" s="163">
        <f>AL18-AJ18</f>
        <v>62</v>
      </c>
      <c r="AK12" s="164"/>
      <c r="AL12" s="165"/>
      <c r="AM12" s="507" t="s">
        <v>127</v>
      </c>
      <c r="AN12" s="508"/>
    </row>
    <row r="13" spans="2:40" ht="16.5" customHeight="1">
      <c r="B13" s="42"/>
      <c r="C13" s="116" t="s">
        <v>10</v>
      </c>
      <c r="D13" s="116" t="s">
        <v>11</v>
      </c>
      <c r="E13" s="116" t="s">
        <v>12</v>
      </c>
      <c r="F13" s="116" t="s">
        <v>13</v>
      </c>
      <c r="G13" s="117" t="s">
        <v>14</v>
      </c>
      <c r="H13" s="118" t="s">
        <v>15</v>
      </c>
      <c r="I13" s="119" t="s">
        <v>16</v>
      </c>
      <c r="J13" s="120" t="s">
        <v>10</v>
      </c>
      <c r="K13" s="116" t="s">
        <v>11</v>
      </c>
      <c r="L13" s="116" t="s">
        <v>12</v>
      </c>
      <c r="M13" s="116" t="s">
        <v>13</v>
      </c>
      <c r="N13" s="116" t="s">
        <v>14</v>
      </c>
      <c r="O13" s="116" t="s">
        <v>15</v>
      </c>
      <c r="P13" s="116" t="s">
        <v>16</v>
      </c>
      <c r="Q13" s="116" t="s">
        <v>10</v>
      </c>
      <c r="R13" s="116" t="s">
        <v>11</v>
      </c>
      <c r="S13" s="116" t="s">
        <v>12</v>
      </c>
      <c r="T13" s="116" t="s">
        <v>13</v>
      </c>
      <c r="U13" s="116" t="s">
        <v>14</v>
      </c>
      <c r="V13" s="116" t="s">
        <v>15</v>
      </c>
      <c r="W13" s="116" t="s">
        <v>16</v>
      </c>
      <c r="X13" s="116" t="s">
        <v>10</v>
      </c>
      <c r="Y13" s="116" t="s">
        <v>11</v>
      </c>
      <c r="Z13" s="116" t="s">
        <v>12</v>
      </c>
      <c r="AA13" s="116" t="s">
        <v>13</v>
      </c>
      <c r="AB13" s="116" t="s">
        <v>14</v>
      </c>
      <c r="AC13" s="116" t="s">
        <v>15</v>
      </c>
      <c r="AD13" s="116" t="s">
        <v>16</v>
      </c>
      <c r="AE13" s="8"/>
      <c r="AF13" s="8"/>
      <c r="AG13" s="39"/>
      <c r="AH13" s="8"/>
      <c r="AI13" s="166" t="s">
        <v>61</v>
      </c>
      <c r="AJ13" s="167">
        <f>COUNTIF(C14:AG16,"AP")+COUNTIF(C14:AG16,"MS")</f>
        <v>9</v>
      </c>
      <c r="AK13" s="168"/>
      <c r="AL13" s="169"/>
      <c r="AM13" s="509"/>
      <c r="AN13" s="510"/>
    </row>
    <row r="14" spans="2:40" ht="16.5" customHeight="1">
      <c r="B14" s="123" t="s">
        <v>18</v>
      </c>
      <c r="C14" s="257">
        <v>3001</v>
      </c>
      <c r="D14" s="264">
        <v>3001</v>
      </c>
      <c r="E14" s="6" t="s">
        <v>20</v>
      </c>
      <c r="F14" s="274" t="s">
        <v>143</v>
      </c>
      <c r="G14" s="271">
        <v>2894</v>
      </c>
      <c r="H14" s="271">
        <v>2894</v>
      </c>
      <c r="I14" s="271">
        <v>2894</v>
      </c>
      <c r="J14" s="271">
        <v>2894</v>
      </c>
      <c r="K14" s="271">
        <v>2894</v>
      </c>
      <c r="L14" s="7" t="s">
        <v>21</v>
      </c>
      <c r="M14" s="5" t="s">
        <v>132</v>
      </c>
      <c r="N14" s="248" t="s">
        <v>147</v>
      </c>
      <c r="O14" s="248" t="s">
        <v>147</v>
      </c>
      <c r="P14" s="248" t="s">
        <v>147</v>
      </c>
      <c r="Q14" s="248" t="s">
        <v>147</v>
      </c>
      <c r="R14" s="10" t="s">
        <v>22</v>
      </c>
      <c r="S14" s="69" t="s">
        <v>17</v>
      </c>
      <c r="T14" s="13" t="s">
        <v>26</v>
      </c>
      <c r="U14" s="280">
        <v>2688</v>
      </c>
      <c r="V14" s="280">
        <v>2688</v>
      </c>
      <c r="W14" s="280">
        <v>2688</v>
      </c>
      <c r="X14" s="280">
        <v>2688</v>
      </c>
      <c r="Y14" s="6" t="s">
        <v>20</v>
      </c>
      <c r="Z14" s="5" t="s">
        <v>132</v>
      </c>
      <c r="AA14" s="288" t="s">
        <v>149</v>
      </c>
      <c r="AB14" s="308">
        <v>2684</v>
      </c>
      <c r="AC14" s="308">
        <v>2684</v>
      </c>
      <c r="AD14" s="309">
        <v>2684</v>
      </c>
      <c r="AE14" s="8"/>
      <c r="AF14" s="87"/>
      <c r="AG14" s="110"/>
      <c r="AH14" s="8"/>
      <c r="AI14" s="166" t="s">
        <v>62</v>
      </c>
      <c r="AJ14" s="167">
        <f>COUNTIF(C14:AG16,"M")+COUNTIF(C14:AG16,"I")+COUNTIF(C14:AG16,"IT")</f>
        <v>6</v>
      </c>
      <c r="AK14" s="168"/>
      <c r="AL14" s="169"/>
      <c r="AM14" s="509"/>
      <c r="AN14" s="510"/>
    </row>
    <row r="15" spans="2:40" ht="16.5" customHeight="1">
      <c r="B15" s="48" t="s">
        <v>23</v>
      </c>
      <c r="C15" s="262">
        <v>3001</v>
      </c>
      <c r="D15" s="6" t="s">
        <v>20</v>
      </c>
      <c r="E15" s="275" t="s">
        <v>143</v>
      </c>
      <c r="F15" s="271">
        <v>2894</v>
      </c>
      <c r="G15" s="271">
        <v>2894</v>
      </c>
      <c r="H15" s="271">
        <v>2894</v>
      </c>
      <c r="I15" s="271">
        <v>2894</v>
      </c>
      <c r="J15" s="271">
        <v>2894</v>
      </c>
      <c r="K15" s="11" t="s">
        <v>11</v>
      </c>
      <c r="L15" s="7" t="s">
        <v>21</v>
      </c>
      <c r="M15" s="248" t="s">
        <v>147</v>
      </c>
      <c r="N15" s="248" t="s">
        <v>147</v>
      </c>
      <c r="O15" s="248" t="s">
        <v>147</v>
      </c>
      <c r="P15" s="248" t="s">
        <v>147</v>
      </c>
      <c r="Q15" s="248" t="s">
        <v>147</v>
      </c>
      <c r="R15" s="10" t="s">
        <v>22</v>
      </c>
      <c r="S15" s="6" t="s">
        <v>20</v>
      </c>
      <c r="T15" s="280">
        <v>2688</v>
      </c>
      <c r="U15" s="280">
        <v>2688</v>
      </c>
      <c r="V15" s="280">
        <v>2688</v>
      </c>
      <c r="W15" s="280">
        <v>2688</v>
      </c>
      <c r="X15" s="6" t="s">
        <v>20</v>
      </c>
      <c r="Y15" s="11" t="s">
        <v>11</v>
      </c>
      <c r="Z15" s="286" t="s">
        <v>149</v>
      </c>
      <c r="AA15" s="303">
        <v>2684</v>
      </c>
      <c r="AB15" s="303">
        <v>2684</v>
      </c>
      <c r="AC15" s="303">
        <v>2684</v>
      </c>
      <c r="AD15" s="321">
        <v>2684</v>
      </c>
      <c r="AE15" s="8"/>
      <c r="AF15" s="87"/>
      <c r="AG15" s="109"/>
      <c r="AH15" s="8"/>
      <c r="AI15" s="170" t="s">
        <v>63</v>
      </c>
      <c r="AJ15" s="167">
        <f>COUNTIF(C14:AG16,"S/T")+COUNTIF(C14:AG16,"I/S/T")+COUNTIF(C14:AG16,"BLC")</f>
        <v>2</v>
      </c>
      <c r="AK15" s="168"/>
      <c r="AL15" s="171"/>
      <c r="AM15" s="509"/>
      <c r="AN15" s="510"/>
    </row>
    <row r="16" spans="2:40" ht="16.5" customHeight="1">
      <c r="B16" s="48" t="s">
        <v>24</v>
      </c>
      <c r="C16" s="263">
        <v>3001</v>
      </c>
      <c r="D16" s="6" t="s">
        <v>20</v>
      </c>
      <c r="E16" s="276" t="s">
        <v>143</v>
      </c>
      <c r="F16" s="277">
        <v>2894</v>
      </c>
      <c r="G16" s="278">
        <v>2894</v>
      </c>
      <c r="H16" s="278">
        <v>2894</v>
      </c>
      <c r="I16" s="278">
        <v>2894</v>
      </c>
      <c r="J16" s="279">
        <v>2894</v>
      </c>
      <c r="K16" s="7" t="s">
        <v>21</v>
      </c>
      <c r="L16" s="12" t="s">
        <v>25</v>
      </c>
      <c r="M16" s="249" t="s">
        <v>147</v>
      </c>
      <c r="N16" s="250" t="s">
        <v>147</v>
      </c>
      <c r="O16" s="250" t="s">
        <v>147</v>
      </c>
      <c r="P16" s="250" t="s">
        <v>147</v>
      </c>
      <c r="Q16" s="251" t="s">
        <v>147</v>
      </c>
      <c r="R16" s="10" t="s">
        <v>22</v>
      </c>
      <c r="S16" s="6" t="s">
        <v>20</v>
      </c>
      <c r="T16" s="281">
        <v>2688</v>
      </c>
      <c r="U16" s="282">
        <v>2688</v>
      </c>
      <c r="V16" s="282">
        <v>2688</v>
      </c>
      <c r="W16" s="283">
        <v>2688</v>
      </c>
      <c r="X16" s="6" t="s">
        <v>20</v>
      </c>
      <c r="Y16" s="12" t="s">
        <v>25</v>
      </c>
      <c r="Z16" s="287" t="s">
        <v>149</v>
      </c>
      <c r="AA16" s="304">
        <v>2684</v>
      </c>
      <c r="AB16" s="305">
        <v>2684</v>
      </c>
      <c r="AC16" s="305">
        <v>2684</v>
      </c>
      <c r="AD16" s="306">
        <v>2684</v>
      </c>
      <c r="AE16" s="89"/>
      <c r="AF16" s="88"/>
      <c r="AG16" s="109"/>
      <c r="AH16" s="8"/>
      <c r="AI16" s="166" t="s">
        <v>64</v>
      </c>
      <c r="AJ16" s="167">
        <f>COUNTIF(C14:AG16,"H")</f>
        <v>3</v>
      </c>
      <c r="AK16" s="172"/>
      <c r="AL16" s="173"/>
      <c r="AM16" s="509"/>
      <c r="AN16" s="510"/>
    </row>
    <row r="17" spans="2:40" ht="16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9"/>
      <c r="AH17" s="8"/>
      <c r="AI17" s="166" t="s">
        <v>123</v>
      </c>
      <c r="AJ17" s="167">
        <f>COUNTIF(C14:AG16,"S.O.")</f>
        <v>2</v>
      </c>
      <c r="AK17" s="175"/>
      <c r="AL17" s="169"/>
      <c r="AM17" s="509"/>
      <c r="AN17" s="510"/>
    </row>
    <row r="18" spans="2:40" ht="16.5" customHeigh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9"/>
      <c r="AH18" s="8"/>
      <c r="AI18" s="193" t="s">
        <v>133</v>
      </c>
      <c r="AJ18" s="176">
        <f>SUM(AJ13:AJ17)</f>
        <v>22</v>
      </c>
      <c r="AK18" s="180"/>
      <c r="AL18" s="181">
        <v>84</v>
      </c>
      <c r="AM18" s="511"/>
      <c r="AN18" s="512"/>
    </row>
    <row r="19" spans="2:40" ht="16.5" customHeight="1" thickBot="1">
      <c r="B19" s="40">
        <v>39875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">
        <v>26</v>
      </c>
      <c r="AC19" s="1">
        <v>27</v>
      </c>
      <c r="AD19" s="1">
        <v>28</v>
      </c>
      <c r="AE19" s="1">
        <v>29</v>
      </c>
      <c r="AF19" s="1">
        <v>30</v>
      </c>
      <c r="AG19" s="41">
        <v>31</v>
      </c>
      <c r="AH19" s="105"/>
      <c r="AI19" s="222" t="s">
        <v>122</v>
      </c>
      <c r="AJ19" s="163">
        <f>AL25-AJ25</f>
        <v>36</v>
      </c>
      <c r="AK19" s="164"/>
      <c r="AL19" s="165"/>
      <c r="AM19" s="507" t="s">
        <v>128</v>
      </c>
      <c r="AN19" s="508"/>
    </row>
    <row r="20" spans="2:40" ht="16.5" customHeight="1">
      <c r="B20" s="45"/>
      <c r="C20" s="116" t="s">
        <v>10</v>
      </c>
      <c r="D20" s="116" t="s">
        <v>11</v>
      </c>
      <c r="E20" s="116" t="s">
        <v>12</v>
      </c>
      <c r="F20" s="116" t="s">
        <v>13</v>
      </c>
      <c r="G20" s="117" t="s">
        <v>14</v>
      </c>
      <c r="H20" s="118" t="s">
        <v>15</v>
      </c>
      <c r="I20" s="119" t="s">
        <v>16</v>
      </c>
      <c r="J20" s="120" t="s">
        <v>10</v>
      </c>
      <c r="K20" s="116" t="s">
        <v>11</v>
      </c>
      <c r="L20" s="116" t="s">
        <v>12</v>
      </c>
      <c r="M20" s="116" t="s">
        <v>13</v>
      </c>
      <c r="N20" s="116" t="s">
        <v>14</v>
      </c>
      <c r="O20" s="116" t="s">
        <v>15</v>
      </c>
      <c r="P20" s="116" t="s">
        <v>16</v>
      </c>
      <c r="Q20" s="116" t="s">
        <v>10</v>
      </c>
      <c r="R20" s="116" t="s">
        <v>11</v>
      </c>
      <c r="S20" s="116" t="s">
        <v>12</v>
      </c>
      <c r="T20" s="116" t="s">
        <v>13</v>
      </c>
      <c r="U20" s="116" t="s">
        <v>14</v>
      </c>
      <c r="V20" s="116" t="s">
        <v>15</v>
      </c>
      <c r="W20" s="116" t="s">
        <v>16</v>
      </c>
      <c r="X20" s="116" t="s">
        <v>10</v>
      </c>
      <c r="Y20" s="116" t="s">
        <v>11</v>
      </c>
      <c r="Z20" s="116" t="s">
        <v>12</v>
      </c>
      <c r="AA20" s="116" t="s">
        <v>13</v>
      </c>
      <c r="AB20" s="116" t="s">
        <v>14</v>
      </c>
      <c r="AC20" s="3" t="s">
        <v>15</v>
      </c>
      <c r="AD20" s="3" t="s">
        <v>16</v>
      </c>
      <c r="AE20" s="18" t="s">
        <v>10</v>
      </c>
      <c r="AF20" s="116" t="s">
        <v>11</v>
      </c>
      <c r="AG20" s="68" t="s">
        <v>12</v>
      </c>
      <c r="AH20" s="90"/>
      <c r="AI20" s="166" t="s">
        <v>61</v>
      </c>
      <c r="AJ20" s="167">
        <f>COUNTIF(C21:AG23,"AP")+COUNTIF(C21:AG23,"MS")</f>
        <v>12</v>
      </c>
      <c r="AK20" s="168"/>
      <c r="AL20" s="169"/>
      <c r="AM20" s="509"/>
      <c r="AN20" s="510"/>
    </row>
    <row r="21" spans="2:40" ht="16.5" customHeight="1">
      <c r="B21" s="43" t="s">
        <v>18</v>
      </c>
      <c r="C21" s="307">
        <v>2684</v>
      </c>
      <c r="D21" s="378">
        <v>2684</v>
      </c>
      <c r="E21" s="125" t="s">
        <v>20</v>
      </c>
      <c r="F21" s="224" t="s">
        <v>134</v>
      </c>
      <c r="G21" s="224" t="s">
        <v>134</v>
      </c>
      <c r="H21" s="224" t="s">
        <v>134</v>
      </c>
      <c r="I21" s="224" t="s">
        <v>134</v>
      </c>
      <c r="J21" s="224" t="s">
        <v>134</v>
      </c>
      <c r="K21" s="224" t="s">
        <v>134</v>
      </c>
      <c r="L21" s="13" t="s">
        <v>26</v>
      </c>
      <c r="M21" s="224" t="s">
        <v>134</v>
      </c>
      <c r="N21" s="224" t="s">
        <v>134</v>
      </c>
      <c r="O21" s="224" t="s">
        <v>134</v>
      </c>
      <c r="P21" s="224" t="s">
        <v>134</v>
      </c>
      <c r="Q21" s="224" t="s">
        <v>134</v>
      </c>
      <c r="R21" s="69" t="s">
        <v>17</v>
      </c>
      <c r="S21" s="7" t="s">
        <v>21</v>
      </c>
      <c r="T21" s="5" t="s">
        <v>132</v>
      </c>
      <c r="U21" s="232" t="s">
        <v>143</v>
      </c>
      <c r="V21" s="233" t="s">
        <v>143</v>
      </c>
      <c r="W21" s="265">
        <v>2911</v>
      </c>
      <c r="X21" s="265">
        <v>2911</v>
      </c>
      <c r="Y21" s="265">
        <v>2911</v>
      </c>
      <c r="Z21" s="6" t="s">
        <v>20</v>
      </c>
      <c r="AA21" s="265">
        <v>2911</v>
      </c>
      <c r="AB21" s="265">
        <v>2911</v>
      </c>
      <c r="AC21" s="241" t="s">
        <v>95</v>
      </c>
      <c r="AD21" s="243" t="s">
        <v>95</v>
      </c>
      <c r="AE21" s="244" t="s">
        <v>95</v>
      </c>
      <c r="AF21" s="6" t="s">
        <v>20</v>
      </c>
      <c r="AG21" s="5" t="s">
        <v>132</v>
      </c>
      <c r="AI21" s="166" t="s">
        <v>62</v>
      </c>
      <c r="AJ21" s="167">
        <f>COUNTIF(C21:AG23,"M")+COUNTIF(C21:AG23,"I")+COUNTIF(C21:AG23,"IT")</f>
        <v>7</v>
      </c>
      <c r="AK21" s="168"/>
      <c r="AL21" s="169"/>
      <c r="AM21" s="509"/>
      <c r="AN21" s="510"/>
    </row>
    <row r="22" spans="2:40" ht="16.5" customHeight="1">
      <c r="B22" s="44" t="s">
        <v>23</v>
      </c>
      <c r="C22" s="322">
        <v>2684</v>
      </c>
      <c r="D22" s="6" t="s">
        <v>20</v>
      </c>
      <c r="E22" s="11" t="s">
        <v>11</v>
      </c>
      <c r="F22" s="224" t="s">
        <v>134</v>
      </c>
      <c r="G22" s="224" t="s">
        <v>134</v>
      </c>
      <c r="H22" s="224" t="s">
        <v>134</v>
      </c>
      <c r="I22" s="224" t="s">
        <v>134</v>
      </c>
      <c r="J22" s="224" t="s">
        <v>134</v>
      </c>
      <c r="K22" s="6" t="s">
        <v>20</v>
      </c>
      <c r="L22" s="224" t="s">
        <v>134</v>
      </c>
      <c r="M22" s="224" t="s">
        <v>134</v>
      </c>
      <c r="N22" s="224" t="s">
        <v>134</v>
      </c>
      <c r="O22" s="224" t="s">
        <v>134</v>
      </c>
      <c r="P22" s="224" t="s">
        <v>134</v>
      </c>
      <c r="Q22" s="224" t="s">
        <v>134</v>
      </c>
      <c r="R22" s="11" t="s">
        <v>11</v>
      </c>
      <c r="S22" s="7" t="s">
        <v>21</v>
      </c>
      <c r="T22" s="228" t="s">
        <v>143</v>
      </c>
      <c r="U22" s="229" t="s">
        <v>143</v>
      </c>
      <c r="V22" s="265">
        <v>2911</v>
      </c>
      <c r="W22" s="265">
        <v>2911</v>
      </c>
      <c r="X22" s="265">
        <v>2911</v>
      </c>
      <c r="Y22" s="6" t="s">
        <v>20</v>
      </c>
      <c r="Z22" s="265">
        <v>2911</v>
      </c>
      <c r="AA22" s="265">
        <v>2911</v>
      </c>
      <c r="AB22" s="241" t="s">
        <v>95</v>
      </c>
      <c r="AC22" s="234" t="s">
        <v>95</v>
      </c>
      <c r="AD22" s="234" t="s">
        <v>95</v>
      </c>
      <c r="AE22" s="6" t="s">
        <v>20</v>
      </c>
      <c r="AF22" s="11" t="s">
        <v>11</v>
      </c>
      <c r="AG22" s="237" t="s">
        <v>95</v>
      </c>
      <c r="AH22" s="242"/>
      <c r="AI22" s="170" t="s">
        <v>63</v>
      </c>
      <c r="AJ22" s="167">
        <f>COUNTIF(C21:AG23,"S/T")+COUNTIF(C21:AG23,"I/S/T")+COUNTIF(C21:AG23,"BLC")</f>
        <v>3</v>
      </c>
      <c r="AK22" s="168"/>
      <c r="AL22" s="171"/>
      <c r="AM22" s="509"/>
      <c r="AN22" s="510"/>
    </row>
    <row r="23" spans="2:40" ht="16.5" customHeight="1">
      <c r="B23" s="44" t="s">
        <v>24</v>
      </c>
      <c r="C23" s="323">
        <v>2684</v>
      </c>
      <c r="D23" s="6" t="s">
        <v>20</v>
      </c>
      <c r="E23" s="12" t="s">
        <v>25</v>
      </c>
      <c r="F23" s="225" t="s">
        <v>134</v>
      </c>
      <c r="G23" s="226" t="s">
        <v>134</v>
      </c>
      <c r="H23" s="226" t="s">
        <v>134</v>
      </c>
      <c r="I23" s="226" t="s">
        <v>134</v>
      </c>
      <c r="J23" s="226" t="s">
        <v>134</v>
      </c>
      <c r="K23" s="6" t="s">
        <v>20</v>
      </c>
      <c r="L23" s="226" t="s">
        <v>134</v>
      </c>
      <c r="M23" s="226" t="s">
        <v>134</v>
      </c>
      <c r="N23" s="226" t="s">
        <v>134</v>
      </c>
      <c r="O23" s="226" t="s">
        <v>134</v>
      </c>
      <c r="P23" s="226" t="s">
        <v>134</v>
      </c>
      <c r="Q23" s="227" t="s">
        <v>134</v>
      </c>
      <c r="R23" s="7" t="s">
        <v>21</v>
      </c>
      <c r="S23" s="12" t="s">
        <v>25</v>
      </c>
      <c r="T23" s="230" t="s">
        <v>143</v>
      </c>
      <c r="U23" s="231" t="s">
        <v>143</v>
      </c>
      <c r="V23" s="267">
        <v>2911</v>
      </c>
      <c r="W23" s="267">
        <v>2911</v>
      </c>
      <c r="X23" s="268">
        <v>2911</v>
      </c>
      <c r="Y23" s="6" t="s">
        <v>20</v>
      </c>
      <c r="Z23" s="266">
        <v>2911</v>
      </c>
      <c r="AA23" s="268">
        <v>2911</v>
      </c>
      <c r="AB23" s="235" t="s">
        <v>95</v>
      </c>
      <c r="AC23" s="239" t="s">
        <v>95</v>
      </c>
      <c r="AD23" s="240" t="s">
        <v>95</v>
      </c>
      <c r="AE23" s="6" t="s">
        <v>20</v>
      </c>
      <c r="AF23" s="12" t="s">
        <v>25</v>
      </c>
      <c r="AG23" s="238" t="s">
        <v>95</v>
      </c>
      <c r="AH23" s="242"/>
      <c r="AI23" s="166" t="s">
        <v>125</v>
      </c>
      <c r="AJ23" s="167">
        <f>COUNTIF(C21:AG23,"2-b")</f>
        <v>33</v>
      </c>
      <c r="AK23" s="172"/>
      <c r="AL23" s="173"/>
      <c r="AM23" s="509"/>
      <c r="AN23" s="510"/>
    </row>
    <row r="24" spans="2:40" ht="16.5" customHeight="1"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47"/>
      <c r="AH24" s="8"/>
      <c r="AI24" s="166" t="s">
        <v>123</v>
      </c>
      <c r="AJ24" s="167">
        <f>COUNTIF(C21:AG23,"S.O.")</f>
        <v>2</v>
      </c>
      <c r="AK24" s="175"/>
      <c r="AL24" s="169"/>
      <c r="AM24" s="509"/>
      <c r="AN24" s="510"/>
    </row>
    <row r="25" spans="2:40" ht="16.5" customHeight="1"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9"/>
      <c r="AH25" s="8"/>
      <c r="AI25" s="193" t="s">
        <v>133</v>
      </c>
      <c r="AJ25" s="176">
        <f>SUM(AJ20:AJ24)</f>
        <v>57</v>
      </c>
      <c r="AK25" s="175"/>
      <c r="AL25" s="177">
        <v>93</v>
      </c>
      <c r="AM25" s="511"/>
      <c r="AN25" s="512"/>
    </row>
    <row r="26" spans="2:40" ht="16.5" customHeight="1" thickBot="1">
      <c r="B26" s="40">
        <v>39906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">
        <v>30</v>
      </c>
      <c r="AG26" s="39"/>
      <c r="AH26" s="8"/>
      <c r="AI26" s="222" t="s">
        <v>122</v>
      </c>
      <c r="AJ26" s="163">
        <f>AL32-AJ32</f>
        <v>70</v>
      </c>
      <c r="AK26" s="164"/>
      <c r="AL26" s="165"/>
      <c r="AM26" s="507" t="s">
        <v>129</v>
      </c>
      <c r="AN26" s="508"/>
    </row>
    <row r="27" spans="2:40" ht="16.5" customHeight="1">
      <c r="B27" s="45"/>
      <c r="C27" s="18" t="s">
        <v>13</v>
      </c>
      <c r="D27" s="18" t="s">
        <v>14</v>
      </c>
      <c r="E27" s="3" t="s">
        <v>15</v>
      </c>
      <c r="F27" s="3" t="s">
        <v>16</v>
      </c>
      <c r="G27" s="3" t="s">
        <v>10</v>
      </c>
      <c r="H27" s="3" t="s">
        <v>11</v>
      </c>
      <c r="I27" s="3" t="s">
        <v>12</v>
      </c>
      <c r="J27" s="3" t="s">
        <v>13</v>
      </c>
      <c r="K27" s="18" t="s">
        <v>14</v>
      </c>
      <c r="L27" s="19" t="s">
        <v>15</v>
      </c>
      <c r="M27" s="20" t="s">
        <v>16</v>
      </c>
      <c r="N27" s="21" t="s">
        <v>10</v>
      </c>
      <c r="O27" s="3" t="s">
        <v>11</v>
      </c>
      <c r="P27" s="3" t="s">
        <v>12</v>
      </c>
      <c r="Q27" s="3" t="s">
        <v>13</v>
      </c>
      <c r="R27" s="3" t="s">
        <v>14</v>
      </c>
      <c r="S27" s="3" t="s">
        <v>15</v>
      </c>
      <c r="T27" s="3" t="s">
        <v>16</v>
      </c>
      <c r="U27" s="3" t="s">
        <v>10</v>
      </c>
      <c r="V27" s="3" t="s">
        <v>11</v>
      </c>
      <c r="W27" s="3" t="s">
        <v>12</v>
      </c>
      <c r="X27" s="3" t="s">
        <v>13</v>
      </c>
      <c r="Y27" s="3" t="s">
        <v>14</v>
      </c>
      <c r="Z27" s="3" t="s">
        <v>15</v>
      </c>
      <c r="AA27" s="3" t="s">
        <v>16</v>
      </c>
      <c r="AB27" s="3" t="s">
        <v>10</v>
      </c>
      <c r="AC27" s="3" t="s">
        <v>11</v>
      </c>
      <c r="AD27" s="3" t="s">
        <v>35</v>
      </c>
      <c r="AE27" s="18" t="s">
        <v>13</v>
      </c>
      <c r="AF27" s="3" t="s">
        <v>14</v>
      </c>
      <c r="AG27" s="39"/>
      <c r="AH27" s="8"/>
      <c r="AI27" s="166" t="s">
        <v>61</v>
      </c>
      <c r="AJ27" s="167">
        <f>COUNTIF(C28:AG30,"AP")+COUNTIF(C28:AG30,"MS")</f>
        <v>9</v>
      </c>
      <c r="AK27" s="168"/>
      <c r="AL27" s="169"/>
      <c r="AM27" s="509"/>
      <c r="AN27" s="510"/>
    </row>
    <row r="28" spans="2:40" ht="16.5" customHeight="1">
      <c r="B28" s="43" t="s">
        <v>18</v>
      </c>
      <c r="C28" s="5" t="s">
        <v>132</v>
      </c>
      <c r="D28" s="236" t="s">
        <v>95</v>
      </c>
      <c r="E28" s="252" t="s">
        <v>147</v>
      </c>
      <c r="F28" s="374" t="s">
        <v>147</v>
      </c>
      <c r="G28" s="374" t="s">
        <v>147</v>
      </c>
      <c r="H28" s="376" t="s">
        <v>147</v>
      </c>
      <c r="I28" s="13" t="s">
        <v>26</v>
      </c>
      <c r="J28" s="300">
        <v>2725</v>
      </c>
      <c r="K28" s="301">
        <v>2725</v>
      </c>
      <c r="L28" s="301">
        <v>2725</v>
      </c>
      <c r="M28" s="301">
        <v>2725</v>
      </c>
      <c r="N28" s="302">
        <v>2725</v>
      </c>
      <c r="O28" s="69" t="s">
        <v>17</v>
      </c>
      <c r="P28" s="7" t="s">
        <v>21</v>
      </c>
      <c r="Q28" s="5" t="s">
        <v>132</v>
      </c>
      <c r="R28" s="312">
        <v>2955</v>
      </c>
      <c r="S28" s="313">
        <v>2955</v>
      </c>
      <c r="T28" s="313">
        <v>2955</v>
      </c>
      <c r="U28" s="313">
        <v>2955</v>
      </c>
      <c r="V28" s="311">
        <v>2955</v>
      </c>
      <c r="W28" s="6" t="s">
        <v>20</v>
      </c>
      <c r="X28" s="319">
        <v>2666</v>
      </c>
      <c r="Y28" s="319">
        <v>2666</v>
      </c>
      <c r="Z28" s="319">
        <v>2666</v>
      </c>
      <c r="AA28" s="319">
        <v>2666</v>
      </c>
      <c r="AB28" s="320">
        <v>2666</v>
      </c>
      <c r="AC28" s="6" t="s">
        <v>20</v>
      </c>
      <c r="AD28" s="5" t="s">
        <v>132</v>
      </c>
      <c r="AE28" s="329">
        <v>2476</v>
      </c>
      <c r="AF28" s="324">
        <v>2476</v>
      </c>
      <c r="AG28" s="39"/>
      <c r="AH28" s="8"/>
      <c r="AI28" s="166" t="s">
        <v>62</v>
      </c>
      <c r="AJ28" s="167">
        <f>COUNTIF(C28:AG30,"M")+COUNTIF(C28:AG30,"I")+COUNTIF(C28:AG30,"IT")</f>
        <v>6</v>
      </c>
      <c r="AK28" s="168"/>
      <c r="AL28" s="169"/>
      <c r="AM28" s="509"/>
      <c r="AN28" s="510"/>
    </row>
    <row r="29" spans="2:40" ht="16.5" customHeight="1">
      <c r="B29" s="44" t="s">
        <v>23</v>
      </c>
      <c r="C29" s="237" t="s">
        <v>95</v>
      </c>
      <c r="D29" s="252" t="s">
        <v>147</v>
      </c>
      <c r="E29" s="248" t="s">
        <v>147</v>
      </c>
      <c r="F29" s="248" t="s">
        <v>147</v>
      </c>
      <c r="G29" s="375" t="s">
        <v>147</v>
      </c>
      <c r="H29" s="6" t="s">
        <v>20</v>
      </c>
      <c r="I29" s="273">
        <v>2725</v>
      </c>
      <c r="J29" s="273">
        <v>2725</v>
      </c>
      <c r="K29" s="273">
        <v>2725</v>
      </c>
      <c r="L29" s="273">
        <v>2725</v>
      </c>
      <c r="M29" s="273">
        <v>2725</v>
      </c>
      <c r="N29" s="273">
        <v>2725</v>
      </c>
      <c r="O29" s="11" t="s">
        <v>11</v>
      </c>
      <c r="P29" s="7" t="s">
        <v>21</v>
      </c>
      <c r="Q29" s="314">
        <v>2955</v>
      </c>
      <c r="R29" s="310">
        <v>2955</v>
      </c>
      <c r="S29" s="310">
        <v>2955</v>
      </c>
      <c r="T29" s="310">
        <v>2955</v>
      </c>
      <c r="U29" s="315">
        <v>2955</v>
      </c>
      <c r="V29" s="6" t="s">
        <v>20</v>
      </c>
      <c r="W29" s="284">
        <v>2666</v>
      </c>
      <c r="X29" s="284">
        <v>2666</v>
      </c>
      <c r="Y29" s="284">
        <v>2666</v>
      </c>
      <c r="Z29" s="284">
        <v>2666</v>
      </c>
      <c r="AA29" s="284">
        <v>2666</v>
      </c>
      <c r="AB29" s="6" t="s">
        <v>20</v>
      </c>
      <c r="AC29" s="11" t="s">
        <v>11</v>
      </c>
      <c r="AD29" s="325">
        <v>2476</v>
      </c>
      <c r="AE29" s="326">
        <v>2476</v>
      </c>
      <c r="AF29" s="286" t="s">
        <v>149</v>
      </c>
      <c r="AG29" s="39"/>
      <c r="AH29" s="8"/>
      <c r="AI29" s="170" t="s">
        <v>63</v>
      </c>
      <c r="AJ29" s="167">
        <f>COUNTIF(C28:AG30,"S/T")+COUNTIF(C28:AG30,"I/S/T")+COUNTIF(C28:AG30,"BLC")</f>
        <v>2</v>
      </c>
      <c r="AK29" s="168"/>
      <c r="AL29" s="171"/>
      <c r="AM29" s="509"/>
      <c r="AN29" s="510"/>
    </row>
    <row r="30" spans="2:40" ht="16.5" customHeight="1">
      <c r="B30" s="44" t="s">
        <v>24</v>
      </c>
      <c r="C30" s="238" t="s">
        <v>95</v>
      </c>
      <c r="D30" s="249" t="s">
        <v>147</v>
      </c>
      <c r="E30" s="250" t="s">
        <v>147</v>
      </c>
      <c r="F30" s="250" t="s">
        <v>147</v>
      </c>
      <c r="G30" s="251" t="s">
        <v>147</v>
      </c>
      <c r="H30" s="6" t="s">
        <v>20</v>
      </c>
      <c r="I30" s="297">
        <v>2725</v>
      </c>
      <c r="J30" s="298">
        <v>2725</v>
      </c>
      <c r="K30" s="298">
        <v>2725</v>
      </c>
      <c r="L30" s="298">
        <v>2725</v>
      </c>
      <c r="M30" s="298">
        <v>2725</v>
      </c>
      <c r="N30" s="299">
        <v>2725</v>
      </c>
      <c r="O30" s="7" t="s">
        <v>21</v>
      </c>
      <c r="P30" s="12" t="s">
        <v>25</v>
      </c>
      <c r="Q30" s="316">
        <v>2955</v>
      </c>
      <c r="R30" s="317">
        <v>2955</v>
      </c>
      <c r="S30" s="317">
        <v>2955</v>
      </c>
      <c r="T30" s="317">
        <v>2955</v>
      </c>
      <c r="U30" s="318">
        <v>2955</v>
      </c>
      <c r="V30" s="6" t="s">
        <v>20</v>
      </c>
      <c r="W30" s="289">
        <v>2666</v>
      </c>
      <c r="X30" s="290">
        <v>2666</v>
      </c>
      <c r="Y30" s="290">
        <v>2666</v>
      </c>
      <c r="Z30" s="290">
        <v>2666</v>
      </c>
      <c r="AA30" s="290">
        <v>2666</v>
      </c>
      <c r="AB30" s="6" t="s">
        <v>20</v>
      </c>
      <c r="AC30" s="12" t="s">
        <v>25</v>
      </c>
      <c r="AD30" s="327">
        <v>2476</v>
      </c>
      <c r="AE30" s="328">
        <v>2476</v>
      </c>
      <c r="AF30" s="287" t="s">
        <v>149</v>
      </c>
      <c r="AG30" s="39"/>
      <c r="AH30" s="8"/>
      <c r="AI30" s="170" t="s">
        <v>64</v>
      </c>
      <c r="AJ30" s="167">
        <f>COUNTIF(C28:AG30,"H")</f>
        <v>0</v>
      </c>
      <c r="AK30" s="172"/>
      <c r="AL30" s="173"/>
      <c r="AM30" s="509"/>
      <c r="AN30" s="510"/>
    </row>
    <row r="31" spans="2:40" ht="16.5" customHeight="1"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9"/>
      <c r="AH31" s="8"/>
      <c r="AI31" s="166" t="s">
        <v>123</v>
      </c>
      <c r="AJ31" s="167">
        <f>COUNTIF(C28:AG30,"S.O.")</f>
        <v>3</v>
      </c>
      <c r="AK31" s="175"/>
      <c r="AL31" s="169"/>
      <c r="AM31" s="509"/>
      <c r="AN31" s="510"/>
    </row>
    <row r="32" spans="2:40" ht="16.5" customHeight="1"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9"/>
      <c r="AH32" s="8"/>
      <c r="AI32" s="193" t="s">
        <v>133</v>
      </c>
      <c r="AJ32" s="176">
        <f>SUM(AJ27:AJ31)</f>
        <v>20</v>
      </c>
      <c r="AK32" s="175"/>
      <c r="AL32" s="169">
        <v>90</v>
      </c>
      <c r="AM32" s="511"/>
      <c r="AN32" s="512"/>
    </row>
    <row r="33" spans="2:40" ht="16.5" customHeight="1" thickBot="1">
      <c r="B33" s="40">
        <v>39936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">
        <v>28</v>
      </c>
      <c r="AE33" s="1">
        <v>29</v>
      </c>
      <c r="AF33" s="1">
        <v>30</v>
      </c>
      <c r="AG33" s="41">
        <v>31</v>
      </c>
      <c r="AH33" s="105"/>
      <c r="AI33" s="222" t="s">
        <v>122</v>
      </c>
      <c r="AJ33" s="163">
        <f>AL39-AJ39</f>
        <v>71</v>
      </c>
      <c r="AK33" s="164"/>
      <c r="AL33" s="165"/>
      <c r="AM33" s="507" t="s">
        <v>130</v>
      </c>
      <c r="AN33" s="508"/>
    </row>
    <row r="34" spans="2:40" ht="16.5" customHeight="1">
      <c r="B34" s="45"/>
      <c r="C34" s="3" t="s">
        <v>15</v>
      </c>
      <c r="D34" s="3" t="s">
        <v>16</v>
      </c>
      <c r="E34" s="3" t="s">
        <v>10</v>
      </c>
      <c r="F34" s="18" t="s">
        <v>11</v>
      </c>
      <c r="G34" s="3" t="s">
        <v>12</v>
      </c>
      <c r="H34" s="3" t="s">
        <v>13</v>
      </c>
      <c r="I34" s="18" t="s">
        <v>14</v>
      </c>
      <c r="J34" s="3" t="s">
        <v>15</v>
      </c>
      <c r="K34" s="3" t="s">
        <v>16</v>
      </c>
      <c r="L34" s="3" t="s">
        <v>10</v>
      </c>
      <c r="M34" s="3" t="s">
        <v>11</v>
      </c>
      <c r="N34" s="3" t="s">
        <v>12</v>
      </c>
      <c r="O34" s="18" t="s">
        <v>13</v>
      </c>
      <c r="P34" s="19" t="s">
        <v>14</v>
      </c>
      <c r="Q34" s="20" t="s">
        <v>15</v>
      </c>
      <c r="R34" s="21" t="s">
        <v>16</v>
      </c>
      <c r="S34" s="3" t="s">
        <v>10</v>
      </c>
      <c r="T34" s="3" t="s">
        <v>11</v>
      </c>
      <c r="U34" s="3" t="s">
        <v>12</v>
      </c>
      <c r="V34" s="3" t="s">
        <v>13</v>
      </c>
      <c r="W34" s="3" t="s">
        <v>14</v>
      </c>
      <c r="X34" s="3" t="s">
        <v>15</v>
      </c>
      <c r="Y34" s="3" t="s">
        <v>16</v>
      </c>
      <c r="Z34" s="19" t="s">
        <v>10</v>
      </c>
      <c r="AA34" s="3" t="s">
        <v>11</v>
      </c>
      <c r="AB34" s="3" t="s">
        <v>12</v>
      </c>
      <c r="AC34" s="3" t="s">
        <v>13</v>
      </c>
      <c r="AD34" s="3" t="s">
        <v>14</v>
      </c>
      <c r="AE34" s="3" t="s">
        <v>15</v>
      </c>
      <c r="AF34" s="3" t="s">
        <v>16</v>
      </c>
      <c r="AG34" s="347" t="s">
        <v>10</v>
      </c>
      <c r="AH34" s="90"/>
      <c r="AI34" s="166" t="s">
        <v>61</v>
      </c>
      <c r="AJ34" s="167">
        <f>COUNTIF(C35:AG37,"AP")+COUNTIF(C35:AG37,"MS")</f>
        <v>9</v>
      </c>
      <c r="AK34" s="168"/>
      <c r="AL34" s="169"/>
      <c r="AM34" s="509"/>
      <c r="AN34" s="510"/>
    </row>
    <row r="35" spans="2:40" ht="16.5" customHeight="1">
      <c r="B35" s="43" t="s">
        <v>18</v>
      </c>
      <c r="C35" s="368" t="s">
        <v>149</v>
      </c>
      <c r="D35" s="369" t="s">
        <v>149</v>
      </c>
      <c r="E35" s="369" t="s">
        <v>149</v>
      </c>
      <c r="F35" s="373" t="s">
        <v>149</v>
      </c>
      <c r="G35" s="13" t="s">
        <v>26</v>
      </c>
      <c r="H35" s="274" t="s">
        <v>143</v>
      </c>
      <c r="I35" s="291">
        <v>2384</v>
      </c>
      <c r="J35" s="292">
        <v>2384</v>
      </c>
      <c r="K35" s="292">
        <v>2384</v>
      </c>
      <c r="L35" s="292">
        <v>2384</v>
      </c>
      <c r="M35" s="293">
        <v>2384</v>
      </c>
      <c r="N35" s="7" t="s">
        <v>21</v>
      </c>
      <c r="O35" s="5" t="s">
        <v>132</v>
      </c>
      <c r="P35" s="307">
        <v>2895</v>
      </c>
      <c r="Q35" s="308">
        <v>2895</v>
      </c>
      <c r="R35" s="308">
        <v>2895</v>
      </c>
      <c r="S35" s="308">
        <v>2895</v>
      </c>
      <c r="T35" s="309">
        <v>2895</v>
      </c>
      <c r="U35" s="6" t="s">
        <v>20</v>
      </c>
      <c r="V35" s="307">
        <v>2895</v>
      </c>
      <c r="W35" s="308">
        <v>2895</v>
      </c>
      <c r="X35" s="308">
        <v>2895</v>
      </c>
      <c r="Y35" s="309">
        <v>2895</v>
      </c>
      <c r="Z35" s="6" t="s">
        <v>20</v>
      </c>
      <c r="AA35" s="10" t="s">
        <v>22</v>
      </c>
      <c r="AB35" s="69" t="s">
        <v>17</v>
      </c>
      <c r="AC35" s="5" t="s">
        <v>132</v>
      </c>
      <c r="AD35" s="348">
        <v>2306</v>
      </c>
      <c r="AE35" s="348">
        <v>2306</v>
      </c>
      <c r="AF35" s="348">
        <v>2306</v>
      </c>
      <c r="AG35" s="349">
        <v>2306</v>
      </c>
      <c r="AH35" s="242"/>
      <c r="AI35" s="166" t="s">
        <v>62</v>
      </c>
      <c r="AJ35" s="167">
        <f>COUNTIF(C35:AG37,"M")+COUNTIF(C35:AG37,"I")+COUNTIF(C35:AG37,"IT")</f>
        <v>6</v>
      </c>
      <c r="AK35" s="168"/>
      <c r="AL35" s="169"/>
      <c r="AM35" s="509"/>
      <c r="AN35" s="510"/>
    </row>
    <row r="36" spans="2:40" ht="16.5" customHeight="1">
      <c r="B36" s="44" t="s">
        <v>23</v>
      </c>
      <c r="C36" s="370" t="s">
        <v>149</v>
      </c>
      <c r="D36" s="285" t="s">
        <v>149</v>
      </c>
      <c r="E36" s="285" t="s">
        <v>149</v>
      </c>
      <c r="F36" s="367" t="s">
        <v>20</v>
      </c>
      <c r="G36" s="275" t="s">
        <v>143</v>
      </c>
      <c r="H36" s="291">
        <v>2384</v>
      </c>
      <c r="I36" s="272">
        <v>2384</v>
      </c>
      <c r="J36" s="272">
        <v>2384</v>
      </c>
      <c r="K36" s="272">
        <v>2384</v>
      </c>
      <c r="L36" s="272">
        <v>2384</v>
      </c>
      <c r="M36" s="11" t="s">
        <v>11</v>
      </c>
      <c r="N36" s="7" t="s">
        <v>21</v>
      </c>
      <c r="O36" s="303">
        <v>2895</v>
      </c>
      <c r="P36" s="303">
        <v>2895</v>
      </c>
      <c r="Q36" s="303">
        <v>2895</v>
      </c>
      <c r="R36" s="303">
        <v>2895</v>
      </c>
      <c r="S36" s="303">
        <v>2895</v>
      </c>
      <c r="T36" s="6" t="s">
        <v>20</v>
      </c>
      <c r="U36" s="303">
        <v>2895</v>
      </c>
      <c r="V36" s="303">
        <v>2895</v>
      </c>
      <c r="W36" s="303">
        <v>2895</v>
      </c>
      <c r="X36" s="303">
        <v>2895</v>
      </c>
      <c r="Y36" s="303">
        <v>2895</v>
      </c>
      <c r="Z36" s="6" t="s">
        <v>20</v>
      </c>
      <c r="AA36" s="10" t="s">
        <v>22</v>
      </c>
      <c r="AB36" s="11" t="s">
        <v>11</v>
      </c>
      <c r="AC36" s="354">
        <v>2306</v>
      </c>
      <c r="AD36" s="350">
        <v>2306</v>
      </c>
      <c r="AE36" s="350">
        <v>2306</v>
      </c>
      <c r="AF36" s="350">
        <v>2306</v>
      </c>
      <c r="AG36" s="351">
        <v>2306</v>
      </c>
      <c r="AH36" s="242"/>
      <c r="AI36" s="170" t="s">
        <v>63</v>
      </c>
      <c r="AJ36" s="167">
        <f>COUNTIF(C35:AG37,"S/T")+COUNTIF(C35:AG37,"I/S/T")+COUNTIF(C35:AG37,"BLC")</f>
        <v>2</v>
      </c>
      <c r="AK36" s="168"/>
      <c r="AL36" s="171"/>
      <c r="AM36" s="509"/>
      <c r="AN36" s="510"/>
    </row>
    <row r="37" spans="2:40" ht="16.5" customHeight="1">
      <c r="B37" s="44" t="s">
        <v>24</v>
      </c>
      <c r="C37" s="371" t="s">
        <v>149</v>
      </c>
      <c r="D37" s="372" t="s">
        <v>149</v>
      </c>
      <c r="E37" s="372" t="s">
        <v>149</v>
      </c>
      <c r="F37" s="367" t="s">
        <v>20</v>
      </c>
      <c r="G37" s="276" t="s">
        <v>143</v>
      </c>
      <c r="H37" s="294">
        <v>2384</v>
      </c>
      <c r="I37" s="295">
        <v>2384</v>
      </c>
      <c r="J37" s="295">
        <v>2384</v>
      </c>
      <c r="K37" s="295">
        <v>2384</v>
      </c>
      <c r="L37" s="296">
        <v>2384</v>
      </c>
      <c r="M37" s="7" t="s">
        <v>21</v>
      </c>
      <c r="N37" s="12" t="s">
        <v>25</v>
      </c>
      <c r="O37" s="304">
        <v>2895</v>
      </c>
      <c r="P37" s="305">
        <v>2895</v>
      </c>
      <c r="Q37" s="305">
        <v>2895</v>
      </c>
      <c r="R37" s="305">
        <v>2895</v>
      </c>
      <c r="S37" s="306">
        <v>2895</v>
      </c>
      <c r="T37" s="6" t="s">
        <v>20</v>
      </c>
      <c r="U37" s="304">
        <v>2895</v>
      </c>
      <c r="V37" s="305">
        <v>2895</v>
      </c>
      <c r="W37" s="305">
        <v>2895</v>
      </c>
      <c r="X37" s="305">
        <v>2895</v>
      </c>
      <c r="Y37" s="306">
        <v>2895</v>
      </c>
      <c r="Z37" s="6" t="s">
        <v>20</v>
      </c>
      <c r="AA37" s="10" t="s">
        <v>22</v>
      </c>
      <c r="AB37" s="12" t="s">
        <v>25</v>
      </c>
      <c r="AC37" s="355">
        <v>2306</v>
      </c>
      <c r="AD37" s="352">
        <v>2306</v>
      </c>
      <c r="AE37" s="352">
        <v>2306</v>
      </c>
      <c r="AF37" s="352">
        <v>2306</v>
      </c>
      <c r="AG37" s="353">
        <v>2306</v>
      </c>
      <c r="AH37" s="242"/>
      <c r="AI37" s="166" t="s">
        <v>64</v>
      </c>
      <c r="AJ37" s="167">
        <f>COUNTIF(C35:AG37,"H")</f>
        <v>3</v>
      </c>
      <c r="AK37" s="172"/>
      <c r="AL37" s="173"/>
      <c r="AM37" s="509"/>
      <c r="AN37" s="510"/>
    </row>
    <row r="38" spans="2:40" ht="16.5" customHeight="1"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9"/>
      <c r="AH38" s="8"/>
      <c r="AI38" s="166" t="s">
        <v>123</v>
      </c>
      <c r="AJ38" s="167">
        <f>COUNTIF(C35:AG37,"S.O.")</f>
        <v>2</v>
      </c>
      <c r="AK38" s="175"/>
      <c r="AL38" s="169"/>
      <c r="AM38" s="509"/>
      <c r="AN38" s="510"/>
    </row>
    <row r="39" spans="2:40" ht="16.5" customHeight="1">
      <c r="B39" s="6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9"/>
      <c r="AH39" s="8"/>
      <c r="AI39" s="193" t="s">
        <v>133</v>
      </c>
      <c r="AJ39" s="176">
        <f>SUM(AJ34:AJ38)</f>
        <v>22</v>
      </c>
      <c r="AK39" s="180"/>
      <c r="AL39" s="181">
        <v>93</v>
      </c>
      <c r="AM39" s="511"/>
      <c r="AN39" s="512"/>
    </row>
    <row r="40" spans="2:40" ht="16.5" customHeight="1" thickBot="1">
      <c r="B40" s="40">
        <v>39967</v>
      </c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9"/>
      <c r="AH40" s="8"/>
      <c r="AI40" s="223" t="s">
        <v>122</v>
      </c>
      <c r="AJ40" s="163">
        <f>AL46-AJ46</f>
        <v>65</v>
      </c>
      <c r="AK40" s="184"/>
      <c r="AL40" s="185"/>
      <c r="AM40" s="507" t="s">
        <v>131</v>
      </c>
      <c r="AN40" s="508"/>
    </row>
    <row r="41" spans="2:40" ht="16.5" customHeight="1">
      <c r="B41" s="45"/>
      <c r="C41" s="3" t="s">
        <v>11</v>
      </c>
      <c r="D41" s="3" t="s">
        <v>12</v>
      </c>
      <c r="E41" s="3" t="s">
        <v>13</v>
      </c>
      <c r="F41" s="18" t="s">
        <v>14</v>
      </c>
      <c r="G41" s="3" t="s">
        <v>15</v>
      </c>
      <c r="H41" s="3" t="s">
        <v>16</v>
      </c>
      <c r="I41" s="3" t="s">
        <v>10</v>
      </c>
      <c r="J41" s="3" t="s">
        <v>11</v>
      </c>
      <c r="K41" s="3" t="s">
        <v>12</v>
      </c>
      <c r="L41" s="18" t="s">
        <v>13</v>
      </c>
      <c r="M41" s="19" t="s">
        <v>14</v>
      </c>
      <c r="N41" s="20" t="s">
        <v>15</v>
      </c>
      <c r="O41" s="21" t="s">
        <v>16</v>
      </c>
      <c r="P41" s="3" t="s">
        <v>10</v>
      </c>
      <c r="Q41" s="3" t="s">
        <v>11</v>
      </c>
      <c r="R41" s="3" t="s">
        <v>12</v>
      </c>
      <c r="S41" s="3" t="s">
        <v>13</v>
      </c>
      <c r="T41" s="3" t="s">
        <v>14</v>
      </c>
      <c r="U41" s="3" t="s">
        <v>15</v>
      </c>
      <c r="V41" s="3" t="s">
        <v>16</v>
      </c>
      <c r="W41" s="19" t="s">
        <v>10</v>
      </c>
      <c r="X41" s="3" t="s">
        <v>11</v>
      </c>
      <c r="Y41" s="3" t="s">
        <v>12</v>
      </c>
      <c r="Z41" s="3" t="s">
        <v>13</v>
      </c>
      <c r="AA41" s="3" t="s">
        <v>14</v>
      </c>
      <c r="AB41" s="3" t="s">
        <v>15</v>
      </c>
      <c r="AC41" s="3" t="s">
        <v>16</v>
      </c>
      <c r="AD41" s="71" t="s">
        <v>10</v>
      </c>
      <c r="AE41" s="111" t="s">
        <v>11</v>
      </c>
      <c r="AF41" s="3" t="s">
        <v>12</v>
      </c>
      <c r="AG41" s="39"/>
      <c r="AH41" s="8"/>
      <c r="AI41" s="187" t="s">
        <v>61</v>
      </c>
      <c r="AJ41" s="167">
        <f>COUNTIF(C42:AG44,"AP")+COUNTIF(C42:AG44,"MS")</f>
        <v>12</v>
      </c>
      <c r="AK41" s="184"/>
      <c r="AL41" s="185"/>
      <c r="AM41" s="509"/>
      <c r="AN41" s="510"/>
    </row>
    <row r="42" spans="2:40" ht="16.5" customHeight="1">
      <c r="B42" s="43" t="s">
        <v>18</v>
      </c>
      <c r="C42" s="349">
        <v>2306</v>
      </c>
      <c r="D42" s="13" t="s">
        <v>26</v>
      </c>
      <c r="E42" s="288" t="s">
        <v>149</v>
      </c>
      <c r="F42" s="340">
        <v>2542</v>
      </c>
      <c r="G42" s="341">
        <v>2542</v>
      </c>
      <c r="H42" s="341">
        <v>2542</v>
      </c>
      <c r="I42" s="379">
        <v>2542</v>
      </c>
      <c r="J42" s="69" t="s">
        <v>17</v>
      </c>
      <c r="K42" s="151" t="s">
        <v>54</v>
      </c>
      <c r="L42" s="7" t="s">
        <v>21</v>
      </c>
      <c r="M42" s="5" t="s">
        <v>132</v>
      </c>
      <c r="N42" s="362">
        <v>2387</v>
      </c>
      <c r="O42" s="363">
        <v>2387</v>
      </c>
      <c r="P42" s="363">
        <v>2387</v>
      </c>
      <c r="Q42" s="364">
        <v>2387</v>
      </c>
      <c r="R42" s="6" t="s">
        <v>20</v>
      </c>
      <c r="S42" s="291">
        <v>2385</v>
      </c>
      <c r="T42" s="292">
        <v>2385</v>
      </c>
      <c r="U42" s="292">
        <v>2385</v>
      </c>
      <c r="V42" s="292">
        <v>2385</v>
      </c>
      <c r="W42" s="380">
        <v>2385</v>
      </c>
      <c r="X42" s="6" t="s">
        <v>20</v>
      </c>
      <c r="Y42" s="5" t="s">
        <v>132</v>
      </c>
      <c r="Z42" s="330">
        <v>2626</v>
      </c>
      <c r="AA42" s="331">
        <v>2626</v>
      </c>
      <c r="AB42" s="331">
        <v>2626</v>
      </c>
      <c r="AC42" s="331">
        <v>2626</v>
      </c>
      <c r="AD42" s="331">
        <v>2626</v>
      </c>
      <c r="AE42" s="332">
        <v>2626</v>
      </c>
      <c r="AF42" s="13" t="s">
        <v>26</v>
      </c>
      <c r="AG42" s="39"/>
      <c r="AH42" s="8"/>
      <c r="AI42" s="187" t="s">
        <v>62</v>
      </c>
      <c r="AJ42" s="167">
        <f>COUNTIF(C42:AG44,"M")+COUNTIF(C42:AG44,"I")+COUNTIF(C42:AG44,"IT")</f>
        <v>6</v>
      </c>
      <c r="AK42" s="184"/>
      <c r="AL42" s="185"/>
      <c r="AM42" s="509"/>
      <c r="AN42" s="510"/>
    </row>
    <row r="43" spans="2:40" ht="16.5" customHeight="1">
      <c r="B43" s="44" t="s">
        <v>23</v>
      </c>
      <c r="C43" s="6" t="s">
        <v>20</v>
      </c>
      <c r="D43" s="286" t="s">
        <v>149</v>
      </c>
      <c r="E43" s="340">
        <v>2542</v>
      </c>
      <c r="F43" s="345">
        <v>2542</v>
      </c>
      <c r="G43" s="345">
        <v>2542</v>
      </c>
      <c r="H43" s="345">
        <v>2542</v>
      </c>
      <c r="I43" s="346">
        <v>2542</v>
      </c>
      <c r="J43" s="151" t="s">
        <v>54</v>
      </c>
      <c r="K43" s="11" t="s">
        <v>11</v>
      </c>
      <c r="L43" s="7" t="s">
        <v>21</v>
      </c>
      <c r="M43" s="357">
        <v>2387</v>
      </c>
      <c r="N43" s="356">
        <v>2387</v>
      </c>
      <c r="O43" s="356">
        <v>2387</v>
      </c>
      <c r="P43" s="358">
        <v>2387</v>
      </c>
      <c r="Q43" s="6" t="s">
        <v>20</v>
      </c>
      <c r="R43" s="291">
        <v>2385</v>
      </c>
      <c r="S43" s="272">
        <v>2385</v>
      </c>
      <c r="T43" s="272">
        <v>2385</v>
      </c>
      <c r="U43" s="272">
        <v>2385</v>
      </c>
      <c r="V43" s="366">
        <v>2385</v>
      </c>
      <c r="W43" s="125" t="s">
        <v>20</v>
      </c>
      <c r="X43" s="11" t="s">
        <v>11</v>
      </c>
      <c r="Y43" s="330">
        <v>2626</v>
      </c>
      <c r="Z43" s="336">
        <v>2626</v>
      </c>
      <c r="AA43" s="336">
        <v>2626</v>
      </c>
      <c r="AB43" s="336">
        <v>2626</v>
      </c>
      <c r="AC43" s="336">
        <v>2626</v>
      </c>
      <c r="AD43" s="337">
        <v>2626</v>
      </c>
      <c r="AE43" s="6" t="s">
        <v>20</v>
      </c>
      <c r="AF43" s="337">
        <v>2626</v>
      </c>
      <c r="AG43" s="39"/>
      <c r="AH43" s="8"/>
      <c r="AI43" s="170" t="s">
        <v>63</v>
      </c>
      <c r="AJ43" s="167">
        <f>COUNTIF(C42:AG44,"S/T")+COUNTIF(C42:AG44,"I/S/T")+COUNTIF(C42:AG44,"BLC")</f>
        <v>2</v>
      </c>
      <c r="AK43" s="184"/>
      <c r="AL43" s="171"/>
      <c r="AM43" s="509"/>
      <c r="AN43" s="510"/>
    </row>
    <row r="44" spans="2:40" ht="16.5" customHeight="1">
      <c r="B44" s="44" t="s">
        <v>24</v>
      </c>
      <c r="C44" s="6" t="s">
        <v>20</v>
      </c>
      <c r="D44" s="287" t="s">
        <v>149</v>
      </c>
      <c r="E44" s="342">
        <v>2542</v>
      </c>
      <c r="F44" s="343">
        <v>2542</v>
      </c>
      <c r="G44" s="343">
        <v>2542</v>
      </c>
      <c r="H44" s="343">
        <v>2542</v>
      </c>
      <c r="I44" s="344">
        <v>2542</v>
      </c>
      <c r="J44" s="150" t="s">
        <v>54</v>
      </c>
      <c r="K44" s="7" t="s">
        <v>21</v>
      </c>
      <c r="L44" s="12" t="s">
        <v>25</v>
      </c>
      <c r="M44" s="359">
        <v>2387</v>
      </c>
      <c r="N44" s="360">
        <v>2387</v>
      </c>
      <c r="O44" s="360">
        <v>2387</v>
      </c>
      <c r="P44" s="361">
        <v>2387</v>
      </c>
      <c r="Q44" s="6" t="s">
        <v>20</v>
      </c>
      <c r="R44" s="294">
        <v>2385</v>
      </c>
      <c r="S44" s="295">
        <v>2385</v>
      </c>
      <c r="T44" s="295">
        <v>2385</v>
      </c>
      <c r="U44" s="295">
        <v>2385</v>
      </c>
      <c r="V44" s="296">
        <v>2385</v>
      </c>
      <c r="W44" s="6" t="s">
        <v>20</v>
      </c>
      <c r="X44" s="12" t="s">
        <v>25</v>
      </c>
      <c r="Y44" s="333">
        <v>2626</v>
      </c>
      <c r="Z44" s="334">
        <v>2626</v>
      </c>
      <c r="AA44" s="334">
        <v>2626</v>
      </c>
      <c r="AB44" s="334">
        <v>2626</v>
      </c>
      <c r="AC44" s="334">
        <v>2626</v>
      </c>
      <c r="AD44" s="335">
        <v>2626</v>
      </c>
      <c r="AE44" s="6" t="s">
        <v>20</v>
      </c>
      <c r="AF44" s="338">
        <v>2626</v>
      </c>
      <c r="AG44" s="39"/>
      <c r="AH44" s="8"/>
      <c r="AI44" s="187" t="s">
        <v>64</v>
      </c>
      <c r="AJ44" s="167">
        <f>COUNTIF(C42:AG44,"H")</f>
        <v>0</v>
      </c>
      <c r="AK44" s="184"/>
      <c r="AL44" s="185"/>
      <c r="AM44" s="509"/>
      <c r="AN44" s="510"/>
    </row>
    <row r="45" spans="2:40" ht="16.5" customHeight="1"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9"/>
      <c r="AH45" s="8"/>
      <c r="AI45" s="166" t="s">
        <v>123</v>
      </c>
      <c r="AJ45" s="167">
        <f>COUNTIF(C42:AG44,"S.O.")+COUNTIF(C42:AG44,"SS")</f>
        <v>5</v>
      </c>
      <c r="AK45" s="184"/>
      <c r="AL45" s="169"/>
      <c r="AM45" s="509"/>
      <c r="AN45" s="510"/>
    </row>
    <row r="46" spans="2:40" ht="16.5" customHeight="1">
      <c r="B46" s="75" t="s">
        <v>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9"/>
      <c r="AH46" s="8"/>
      <c r="AI46" s="193" t="s">
        <v>133</v>
      </c>
      <c r="AJ46" s="176">
        <f>SUM(AJ41:AJ45)</f>
        <v>25</v>
      </c>
      <c r="AK46" s="190"/>
      <c r="AL46" s="191">
        <v>90</v>
      </c>
      <c r="AM46" s="511"/>
      <c r="AN46" s="512"/>
    </row>
    <row r="47" spans="2:40" ht="16.5" customHeight="1" thickBot="1">
      <c r="B47" s="40">
        <v>39995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2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104">
        <v>30</v>
      </c>
      <c r="AG47" s="41">
        <v>31</v>
      </c>
      <c r="AH47" s="105"/>
      <c r="AI47" s="193"/>
      <c r="AJ47" s="194"/>
      <c r="AK47" s="195"/>
      <c r="AL47" s="194"/>
      <c r="AM47" s="194"/>
      <c r="AN47" s="186"/>
    </row>
    <row r="48" spans="2:40" ht="16.5" customHeight="1">
      <c r="B48" s="45"/>
      <c r="C48" s="18" t="s">
        <v>13</v>
      </c>
      <c r="D48" s="18" t="s">
        <v>14</v>
      </c>
      <c r="E48" s="3" t="s">
        <v>15</v>
      </c>
      <c r="F48" s="3" t="s">
        <v>16</v>
      </c>
      <c r="G48" s="3" t="s">
        <v>10</v>
      </c>
      <c r="H48" s="3" t="s">
        <v>11</v>
      </c>
      <c r="I48" s="3" t="s">
        <v>12</v>
      </c>
      <c r="J48" s="3" t="s">
        <v>13</v>
      </c>
      <c r="K48" s="18" t="s">
        <v>14</v>
      </c>
      <c r="L48" s="19" t="s">
        <v>15</v>
      </c>
      <c r="M48" s="20" t="s">
        <v>16</v>
      </c>
      <c r="N48" s="21" t="s">
        <v>10</v>
      </c>
      <c r="O48" s="3" t="s">
        <v>11</v>
      </c>
      <c r="P48" s="3" t="s">
        <v>12</v>
      </c>
      <c r="Q48" s="3" t="s">
        <v>13</v>
      </c>
      <c r="R48" s="3" t="s">
        <v>14</v>
      </c>
      <c r="S48" s="3" t="s">
        <v>15</v>
      </c>
      <c r="T48" s="3" t="s">
        <v>16</v>
      </c>
      <c r="U48" s="3" t="s">
        <v>10</v>
      </c>
      <c r="V48" s="3" t="s">
        <v>11</v>
      </c>
      <c r="W48" s="3" t="s">
        <v>12</v>
      </c>
      <c r="X48" s="3" t="s">
        <v>13</v>
      </c>
      <c r="Y48" s="3" t="s">
        <v>14</v>
      </c>
      <c r="Z48" s="3" t="s">
        <v>15</v>
      </c>
      <c r="AA48" s="3" t="s">
        <v>16</v>
      </c>
      <c r="AB48" s="3" t="s">
        <v>10</v>
      </c>
      <c r="AC48" s="3" t="s">
        <v>11</v>
      </c>
      <c r="AD48" s="3" t="s">
        <v>35</v>
      </c>
      <c r="AE48" s="18" t="s">
        <v>13</v>
      </c>
      <c r="AF48" s="3" t="s">
        <v>14</v>
      </c>
      <c r="AG48" s="68" t="s">
        <v>15</v>
      </c>
      <c r="AH48" s="90"/>
      <c r="AI48" s="193"/>
      <c r="AJ48" s="194"/>
      <c r="AK48" s="195"/>
      <c r="AL48" s="194"/>
      <c r="AM48" s="194"/>
      <c r="AN48" s="186"/>
    </row>
    <row r="49" spans="2:40" ht="16.5" customHeight="1">
      <c r="B49" s="43" t="s">
        <v>18</v>
      </c>
      <c r="C49" s="339">
        <v>2626</v>
      </c>
      <c r="D49" s="139"/>
      <c r="E49" s="10" t="s">
        <v>22</v>
      </c>
      <c r="F49" s="4" t="s">
        <v>19</v>
      </c>
      <c r="G49" s="4" t="s">
        <v>19</v>
      </c>
      <c r="H49" s="69" t="s">
        <v>17</v>
      </c>
      <c r="I49" s="7" t="s">
        <v>21</v>
      </c>
      <c r="J49" s="5"/>
      <c r="K49" s="23"/>
      <c r="L49" s="23"/>
      <c r="M49" s="23"/>
      <c r="N49" s="23"/>
      <c r="O49" s="23"/>
      <c r="P49" s="6" t="s">
        <v>20</v>
      </c>
      <c r="Q49" s="23"/>
      <c r="R49" s="23"/>
      <c r="S49" s="23"/>
      <c r="T49" s="23"/>
      <c r="U49" s="23"/>
      <c r="V49" s="6" t="s">
        <v>20</v>
      </c>
      <c r="W49" s="5"/>
      <c r="X49" s="139"/>
      <c r="Y49" s="23"/>
      <c r="Z49" s="139"/>
      <c r="AA49" s="139"/>
      <c r="AB49" s="139"/>
      <c r="AC49" s="23"/>
      <c r="AD49" s="13" t="s">
        <v>26</v>
      </c>
      <c r="AE49" s="23"/>
      <c r="AF49" s="23"/>
      <c r="AG49" s="47"/>
      <c r="AH49" s="88"/>
      <c r="AI49" s="193"/>
      <c r="AJ49" s="194"/>
      <c r="AK49" s="195"/>
      <c r="AL49" s="194"/>
      <c r="AM49" s="194"/>
      <c r="AN49" s="186"/>
    </row>
    <row r="50" spans="2:40" ht="16.5" customHeight="1">
      <c r="B50" s="44" t="s">
        <v>23</v>
      </c>
      <c r="C50" s="103"/>
      <c r="D50" s="8"/>
      <c r="E50" s="10" t="s">
        <v>22</v>
      </c>
      <c r="F50" s="4" t="s">
        <v>19</v>
      </c>
      <c r="G50" s="4" t="s">
        <v>19</v>
      </c>
      <c r="H50" s="11" t="s">
        <v>11</v>
      </c>
      <c r="I50" s="7" t="s">
        <v>21</v>
      </c>
      <c r="J50" s="8"/>
      <c r="K50" s="8"/>
      <c r="L50" s="8"/>
      <c r="M50" s="8"/>
      <c r="N50" s="8"/>
      <c r="O50" s="6" t="s">
        <v>20</v>
      </c>
      <c r="P50" s="56"/>
      <c r="Q50" s="8"/>
      <c r="R50" s="8"/>
      <c r="S50" s="8"/>
      <c r="T50" s="8"/>
      <c r="U50" s="6" t="s">
        <v>20</v>
      </c>
      <c r="V50" s="11" t="s">
        <v>11</v>
      </c>
      <c r="W50" s="8"/>
      <c r="X50" s="22"/>
      <c r="Y50" s="8"/>
      <c r="Z50" s="22"/>
      <c r="AA50" s="22"/>
      <c r="AB50" s="22"/>
      <c r="AC50" s="6" t="s">
        <v>20</v>
      </c>
      <c r="AD50" s="63"/>
      <c r="AE50" s="8"/>
      <c r="AF50" s="8"/>
      <c r="AG50" s="39"/>
      <c r="AI50" s="193"/>
      <c r="AJ50" s="194"/>
      <c r="AK50" s="195"/>
      <c r="AL50" s="194"/>
      <c r="AM50" s="194"/>
      <c r="AN50" s="186"/>
    </row>
    <row r="51" spans="2:40" ht="16.5" customHeight="1" thickBot="1">
      <c r="B51" s="112" t="s">
        <v>24</v>
      </c>
      <c r="C51" s="113"/>
      <c r="D51" s="148" t="s">
        <v>3</v>
      </c>
      <c r="E51" s="72" t="s">
        <v>22</v>
      </c>
      <c r="F51" s="133" t="s">
        <v>19</v>
      </c>
      <c r="G51" s="133" t="s">
        <v>19</v>
      </c>
      <c r="H51" s="7" t="s">
        <v>21</v>
      </c>
      <c r="I51" s="12" t="s">
        <v>25</v>
      </c>
      <c r="J51" s="76"/>
      <c r="K51" s="51"/>
      <c r="L51" s="51"/>
      <c r="M51" s="51"/>
      <c r="N51" s="51"/>
      <c r="O51" s="73" t="s">
        <v>20</v>
      </c>
      <c r="P51" s="147"/>
      <c r="Q51" s="51"/>
      <c r="R51" s="51"/>
      <c r="S51" s="51"/>
      <c r="T51" s="51"/>
      <c r="U51" s="73" t="s">
        <v>20</v>
      </c>
      <c r="V51" s="74" t="s">
        <v>25</v>
      </c>
      <c r="W51" s="51"/>
      <c r="X51" s="140"/>
      <c r="Y51" s="51"/>
      <c r="Z51" s="140"/>
      <c r="AA51" s="140"/>
      <c r="AB51" s="140"/>
      <c r="AC51" s="73" t="s">
        <v>20</v>
      </c>
      <c r="AD51" s="149"/>
      <c r="AE51" s="51"/>
      <c r="AF51" s="51"/>
      <c r="AG51" s="52"/>
      <c r="AH51" s="88"/>
      <c r="AI51" s="193"/>
      <c r="AJ51" s="194"/>
      <c r="AK51" s="195"/>
      <c r="AL51" s="194"/>
      <c r="AM51" s="194"/>
      <c r="AN51" s="186"/>
    </row>
    <row r="52" spans="2:40" ht="16.5" customHeight="1"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9"/>
      <c r="AH52" s="8"/>
      <c r="AI52" s="189"/>
      <c r="AJ52" s="196"/>
      <c r="AK52" s="196"/>
      <c r="AL52" s="196"/>
      <c r="AM52" s="196"/>
      <c r="AN52" s="197"/>
    </row>
    <row r="53" spans="2:40" ht="16.5" customHeight="1"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9"/>
      <c r="AC53" s="8"/>
      <c r="AD53" s="8"/>
      <c r="AE53" s="8"/>
      <c r="AF53" s="8"/>
      <c r="AG53" s="39"/>
      <c r="AH53" s="8"/>
      <c r="AI53" s="198"/>
      <c r="AJ53" s="199"/>
      <c r="AK53" s="199"/>
      <c r="AL53" s="199"/>
      <c r="AM53" s="200"/>
      <c r="AN53" s="201" t="s">
        <v>65</v>
      </c>
    </row>
    <row r="54" spans="2:40" ht="16.5" customHeight="1" thickBot="1">
      <c r="B54" s="49"/>
      <c r="C54" s="63"/>
      <c r="D54" s="13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9"/>
      <c r="AH54" s="8"/>
      <c r="AI54" s="513" t="str">
        <f>R55</f>
        <v>Jan 2009 - June 2009 cycle</v>
      </c>
      <c r="AJ54" s="514"/>
      <c r="AK54" s="514"/>
      <c r="AL54" s="514"/>
      <c r="AM54" s="515"/>
      <c r="AN54" s="191" t="s">
        <v>66</v>
      </c>
    </row>
    <row r="55" spans="2:40" ht="16.5" customHeight="1">
      <c r="B55" s="38"/>
      <c r="C55" s="122"/>
      <c r="D55" s="27" t="s">
        <v>49</v>
      </c>
      <c r="E55" s="8"/>
      <c r="F55" s="8"/>
      <c r="G55" s="8"/>
      <c r="H55" s="135" t="s">
        <v>3</v>
      </c>
      <c r="I55" s="27" t="s">
        <v>4</v>
      </c>
      <c r="J55" s="8"/>
      <c r="K55" s="8"/>
      <c r="P55" s="24"/>
      <c r="Q55" s="8"/>
      <c r="R55" s="516" t="s">
        <v>51</v>
      </c>
      <c r="S55" s="517"/>
      <c r="T55" s="517"/>
      <c r="U55" s="517"/>
      <c r="V55" s="517"/>
      <c r="W55" s="517"/>
      <c r="X55" s="517"/>
      <c r="Y55" s="517"/>
      <c r="Z55" s="472"/>
      <c r="AA55" s="472"/>
      <c r="AB55" s="518" t="s">
        <v>52</v>
      </c>
      <c r="AC55" s="519"/>
      <c r="AD55" s="520"/>
      <c r="AE55" s="521" t="s">
        <v>1</v>
      </c>
      <c r="AF55" s="522"/>
      <c r="AG55" s="523"/>
      <c r="AH55" s="87"/>
      <c r="AI55" s="505" t="s">
        <v>67</v>
      </c>
      <c r="AJ55" s="506"/>
      <c r="AK55" s="505">
        <f>AN11+AN18+AN25+AN32+AN39+AN46</f>
        <v>0</v>
      </c>
      <c r="AL55" s="506"/>
      <c r="AM55" s="202">
        <f>AK55/X60</f>
        <v>0</v>
      </c>
      <c r="AN55" s="203">
        <v>0.526</v>
      </c>
    </row>
    <row r="56" spans="2:40" ht="16.5" customHeight="1">
      <c r="B56" s="49"/>
      <c r="C56" s="60"/>
      <c r="P56" s="24"/>
      <c r="Q56" s="8"/>
      <c r="R56" s="58" t="s">
        <v>40</v>
      </c>
      <c r="S56" s="115"/>
      <c r="T56" s="115"/>
      <c r="U56" s="92"/>
      <c r="V56" s="91"/>
      <c r="W56" s="91"/>
      <c r="X56" s="500">
        <f>SUM(AL46,AL39,AL32,AL25,AL18,AL11)</f>
        <v>543</v>
      </c>
      <c r="Y56" s="500"/>
      <c r="Z56" s="500"/>
      <c r="AA56" s="501"/>
      <c r="AB56" s="502" t="s">
        <v>37</v>
      </c>
      <c r="AC56" s="503"/>
      <c r="AD56" s="504"/>
      <c r="AE56" s="502" t="s">
        <v>2</v>
      </c>
      <c r="AF56" s="503"/>
      <c r="AG56" s="504"/>
      <c r="AH56" s="87"/>
      <c r="AI56" s="505" t="s">
        <v>68</v>
      </c>
      <c r="AJ56" s="506"/>
      <c r="AK56" s="496">
        <f>AM11+AM18+AM25+AM32+AM39+AM46</f>
        <v>0</v>
      </c>
      <c r="AL56" s="497"/>
      <c r="AM56" s="202">
        <f>AK56/X57</f>
        <v>0</v>
      </c>
      <c r="AN56" s="203">
        <v>0.556</v>
      </c>
    </row>
    <row r="57" spans="2:40" ht="16.5" customHeight="1">
      <c r="B57" s="38"/>
      <c r="C57" s="5"/>
      <c r="D57" s="27" t="s">
        <v>55</v>
      </c>
      <c r="E57" s="8"/>
      <c r="F57" s="8"/>
      <c r="G57" s="8"/>
      <c r="H57" s="8"/>
      <c r="I57" s="8"/>
      <c r="J57" s="151" t="s">
        <v>54</v>
      </c>
      <c r="K57" s="8" t="s">
        <v>56</v>
      </c>
      <c r="L57" s="8"/>
      <c r="M57" s="8"/>
      <c r="N57" s="8"/>
      <c r="O57" s="8"/>
      <c r="P57" s="24"/>
      <c r="Q57" s="30"/>
      <c r="R57" s="486" t="s">
        <v>28</v>
      </c>
      <c r="S57" s="487"/>
      <c r="T57" s="487"/>
      <c r="U57" s="487"/>
      <c r="V57" s="487"/>
      <c r="W57" s="488"/>
      <c r="X57" s="498">
        <f>SUM(AJ5,AJ12,AJ19,AJ26,AJ33,AJ40)</f>
        <v>350</v>
      </c>
      <c r="Y57" s="499"/>
      <c r="Z57" s="491">
        <f>(X57/X56)</f>
        <v>0.6445672191528545</v>
      </c>
      <c r="AA57" s="492"/>
      <c r="AB57" s="493">
        <v>0.547</v>
      </c>
      <c r="AC57" s="494"/>
      <c r="AD57" s="495"/>
      <c r="AE57" s="485">
        <v>0.61</v>
      </c>
      <c r="AF57" s="453"/>
      <c r="AG57" s="454"/>
      <c r="AH57" s="87"/>
      <c r="AI57" s="204"/>
      <c r="AJ57" s="205"/>
      <c r="AK57" s="206"/>
      <c r="AL57" s="206"/>
      <c r="AM57" s="205"/>
      <c r="AN57" s="207"/>
    </row>
    <row r="58" spans="2:40" ht="16.5" customHeight="1">
      <c r="B58" s="38"/>
      <c r="C58" s="62"/>
      <c r="D58" s="9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24"/>
      <c r="Q58" s="8"/>
      <c r="R58" s="486" t="s">
        <v>29</v>
      </c>
      <c r="S58" s="487"/>
      <c r="T58" s="487"/>
      <c r="U58" s="487"/>
      <c r="V58" s="487"/>
      <c r="W58" s="488"/>
      <c r="X58" s="489">
        <f>SUM(AJ45,AJ38,AJ31,AJ24,AJ17,AJ10)</f>
        <v>16</v>
      </c>
      <c r="Y58" s="490"/>
      <c r="Z58" s="491">
        <f>(X58/X56)</f>
        <v>0.029465930018416207</v>
      </c>
      <c r="AA58" s="492"/>
      <c r="AB58" s="493">
        <v>0.016</v>
      </c>
      <c r="AC58" s="494"/>
      <c r="AD58" s="495"/>
      <c r="AE58" s="485">
        <v>0.018</v>
      </c>
      <c r="AF58" s="453"/>
      <c r="AG58" s="454"/>
      <c r="AH58" s="87"/>
      <c r="AI58" s="208" t="s">
        <v>69</v>
      </c>
      <c r="AJ58" s="209"/>
      <c r="AK58" s="175"/>
      <c r="AL58" s="175"/>
      <c r="AM58" s="209"/>
      <c r="AN58" s="210"/>
    </row>
    <row r="59" spans="2:40" ht="16.5" customHeight="1">
      <c r="B59" s="38"/>
      <c r="C59" s="12" t="s">
        <v>25</v>
      </c>
      <c r="D59" s="27" t="s">
        <v>42</v>
      </c>
      <c r="E59" s="8"/>
      <c r="F59" s="8"/>
      <c r="G59" s="8"/>
      <c r="H59" s="11" t="s">
        <v>11</v>
      </c>
      <c r="I59" s="27" t="s">
        <v>43</v>
      </c>
      <c r="J59" s="8"/>
      <c r="K59" s="8"/>
      <c r="L59" s="69" t="s">
        <v>17</v>
      </c>
      <c r="M59" s="27" t="s">
        <v>44</v>
      </c>
      <c r="N59" s="8"/>
      <c r="O59" s="8"/>
      <c r="P59" s="24"/>
      <c r="Q59" s="8"/>
      <c r="R59" s="486" t="s">
        <v>5</v>
      </c>
      <c r="S59" s="487"/>
      <c r="T59" s="487"/>
      <c r="U59" s="487"/>
      <c r="V59" s="487"/>
      <c r="W59" s="488"/>
      <c r="X59" s="466">
        <f>SUM(AJ42,AJ35,AJ28,AJ21,AJ14,AJ7)</f>
        <v>54</v>
      </c>
      <c r="Y59" s="467"/>
      <c r="Z59" s="491">
        <f>(X59/X56)</f>
        <v>0.09944751381215469</v>
      </c>
      <c r="AA59" s="492"/>
      <c r="AB59" s="493">
        <v>0.21</v>
      </c>
      <c r="AC59" s="494"/>
      <c r="AD59" s="495"/>
      <c r="AE59" s="485">
        <v>0.19</v>
      </c>
      <c r="AF59" s="453"/>
      <c r="AG59" s="454"/>
      <c r="AH59" s="87"/>
      <c r="AI59" s="211" t="s">
        <v>70</v>
      </c>
      <c r="AJ59" s="209"/>
      <c r="AK59" s="175"/>
      <c r="AL59" s="175"/>
      <c r="AM59" s="209"/>
      <c r="AN59" s="210"/>
    </row>
    <row r="60" spans="2:40" ht="16.5" customHeight="1">
      <c r="B60" s="38"/>
      <c r="C60" s="5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30"/>
      <c r="R60" s="486" t="s">
        <v>30</v>
      </c>
      <c r="S60" s="487"/>
      <c r="T60" s="487"/>
      <c r="U60" s="487"/>
      <c r="V60" s="487"/>
      <c r="W60" s="488"/>
      <c r="X60" s="489">
        <f>SUM(AJ41,AJ34,AJ27,AJ20,AJ13,AJ6)</f>
        <v>57</v>
      </c>
      <c r="Y60" s="490"/>
      <c r="Z60" s="491">
        <f>(X60/X56)</f>
        <v>0.10497237569060773</v>
      </c>
      <c r="AA60" s="492"/>
      <c r="AB60" s="493">
        <v>0.069</v>
      </c>
      <c r="AC60" s="494"/>
      <c r="AD60" s="495"/>
      <c r="AE60" s="485">
        <v>0.084</v>
      </c>
      <c r="AF60" s="453"/>
      <c r="AG60" s="454"/>
      <c r="AH60" s="87"/>
      <c r="AI60" s="211" t="s">
        <v>71</v>
      </c>
      <c r="AJ60" s="209"/>
      <c r="AK60" s="175"/>
      <c r="AL60" s="175"/>
      <c r="AM60" s="209"/>
      <c r="AN60" s="210"/>
    </row>
    <row r="61" spans="2:40" ht="16.5" customHeight="1">
      <c r="B61" s="38"/>
      <c r="C61" s="6" t="s">
        <v>20</v>
      </c>
      <c r="D61" s="141" t="s">
        <v>45</v>
      </c>
      <c r="E61" s="8"/>
      <c r="F61" s="8"/>
      <c r="G61" s="8"/>
      <c r="H61" s="10" t="s">
        <v>22</v>
      </c>
      <c r="I61" s="27" t="s">
        <v>46</v>
      </c>
      <c r="J61" s="8"/>
      <c r="K61" s="8"/>
      <c r="L61" s="55" t="s">
        <v>8</v>
      </c>
      <c r="M61" s="142" t="s">
        <v>48</v>
      </c>
      <c r="N61" s="8"/>
      <c r="O61" s="8"/>
      <c r="P61" s="24"/>
      <c r="Q61" s="8"/>
      <c r="R61" s="486" t="s">
        <v>31</v>
      </c>
      <c r="S61" s="487"/>
      <c r="T61" s="487"/>
      <c r="U61" s="487"/>
      <c r="V61" s="487"/>
      <c r="W61" s="488"/>
      <c r="X61" s="489">
        <f>SUM(AJ43,AJ36,AJ29,AJ22,AJ15,AJ8)</f>
        <v>21</v>
      </c>
      <c r="Y61" s="490"/>
      <c r="Z61" s="491">
        <f>(X61/X56)</f>
        <v>0.03867403314917127</v>
      </c>
      <c r="AA61" s="492"/>
      <c r="AB61" s="493">
        <v>0.071</v>
      </c>
      <c r="AC61" s="494"/>
      <c r="AD61" s="495"/>
      <c r="AE61" s="485">
        <v>0.081</v>
      </c>
      <c r="AF61" s="453"/>
      <c r="AG61" s="454"/>
      <c r="AH61" s="87"/>
      <c r="AI61" s="211" t="s">
        <v>72</v>
      </c>
      <c r="AJ61" s="209"/>
      <c r="AK61" s="175"/>
      <c r="AL61" s="175"/>
      <c r="AM61" s="209"/>
      <c r="AN61" s="210"/>
    </row>
    <row r="62" spans="2:40" ht="16.5" customHeight="1" thickBot="1">
      <c r="B62" s="38"/>
      <c r="C62" s="5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477" t="s">
        <v>32</v>
      </c>
      <c r="S62" s="478"/>
      <c r="T62" s="478"/>
      <c r="U62" s="478"/>
      <c r="V62" s="478"/>
      <c r="W62" s="479"/>
      <c r="X62" s="458">
        <f>SUM(AJ44,AJ37,AJ30,AJ16,AJ9)</f>
        <v>12</v>
      </c>
      <c r="Y62" s="457"/>
      <c r="Z62" s="480">
        <f>(X62/X56)</f>
        <v>0.022099447513812154</v>
      </c>
      <c r="AA62" s="481"/>
      <c r="AB62" s="482">
        <v>0.087</v>
      </c>
      <c r="AC62" s="483"/>
      <c r="AD62" s="484"/>
      <c r="AE62" s="470">
        <v>0.016</v>
      </c>
      <c r="AF62" s="461"/>
      <c r="AG62" s="462"/>
      <c r="AH62" s="87"/>
      <c r="AI62" s="211" t="s">
        <v>73</v>
      </c>
      <c r="AJ62" s="209"/>
      <c r="AK62" s="209"/>
      <c r="AL62" s="209"/>
      <c r="AM62" s="209"/>
      <c r="AN62" s="210"/>
    </row>
    <row r="63" spans="2:40" ht="16.5" customHeight="1" thickBot="1">
      <c r="B63" s="38"/>
      <c r="C63" s="13" t="s">
        <v>26</v>
      </c>
      <c r="D63" s="27" t="s">
        <v>47</v>
      </c>
      <c r="E63" s="8"/>
      <c r="F63" s="8"/>
      <c r="G63" s="8"/>
      <c r="H63" s="14" t="s">
        <v>27</v>
      </c>
      <c r="I63" s="27" t="s">
        <v>50</v>
      </c>
      <c r="J63" s="8"/>
      <c r="K63" s="8"/>
      <c r="L63" s="8"/>
      <c r="M63" s="8"/>
      <c r="N63" s="8"/>
      <c r="O63" s="8"/>
      <c r="P63" s="24"/>
      <c r="Q63" s="3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9"/>
      <c r="AH63" s="8"/>
      <c r="AI63" s="211" t="s">
        <v>74</v>
      </c>
      <c r="AJ63" s="209"/>
      <c r="AK63" s="175"/>
      <c r="AL63" s="175"/>
      <c r="AM63" s="209"/>
      <c r="AN63" s="210"/>
    </row>
    <row r="64" spans="2:40" ht="16.5" customHeight="1">
      <c r="B64" s="38"/>
      <c r="C64" s="5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471" t="str">
        <f>R55</f>
        <v>Jan 2009 - June 2009 cycle</v>
      </c>
      <c r="S64" s="472"/>
      <c r="T64" s="472"/>
      <c r="U64" s="472"/>
      <c r="V64" s="472"/>
      <c r="W64" s="472"/>
      <c r="X64" s="472"/>
      <c r="Y64" s="472"/>
      <c r="Z64" s="473" t="s">
        <v>41</v>
      </c>
      <c r="AA64" s="474"/>
      <c r="AB64" s="475" t="s">
        <v>52</v>
      </c>
      <c r="AC64" s="475"/>
      <c r="AD64" s="476"/>
      <c r="AE64" s="475" t="s">
        <v>1</v>
      </c>
      <c r="AF64" s="475"/>
      <c r="AG64" s="476"/>
      <c r="AH64" s="87"/>
      <c r="AI64" s="211" t="s">
        <v>75</v>
      </c>
      <c r="AJ64" s="209"/>
      <c r="AK64" s="175"/>
      <c r="AL64" s="175"/>
      <c r="AM64" s="209"/>
      <c r="AN64" s="210"/>
    </row>
    <row r="65" spans="2:40" ht="16.5" customHeight="1">
      <c r="B65" s="38"/>
      <c r="C65" s="4" t="s">
        <v>19</v>
      </c>
      <c r="D65" s="16" t="s">
        <v>33</v>
      </c>
      <c r="E65" s="8"/>
      <c r="F65" s="8"/>
      <c r="G65" s="61" t="s">
        <v>6</v>
      </c>
      <c r="H65" s="8"/>
      <c r="I65" s="8"/>
      <c r="J65" s="8"/>
      <c r="K65" s="8"/>
      <c r="L65" s="8"/>
      <c r="M65" s="8"/>
      <c r="N65" s="8"/>
      <c r="O65" s="8"/>
      <c r="P65" s="24"/>
      <c r="Q65" s="8"/>
      <c r="R65" s="463" t="s">
        <v>38</v>
      </c>
      <c r="S65" s="464"/>
      <c r="T65" s="464"/>
      <c r="U65" s="464"/>
      <c r="V65" s="464"/>
      <c r="W65" s="465"/>
      <c r="X65" s="466">
        <v>351</v>
      </c>
      <c r="Y65" s="467"/>
      <c r="Z65" s="468">
        <f>X65/X57</f>
        <v>1.002857142857143</v>
      </c>
      <c r="AA65" s="469"/>
      <c r="AB65" s="453">
        <v>0.917</v>
      </c>
      <c r="AC65" s="453"/>
      <c r="AD65" s="454"/>
      <c r="AE65" s="453">
        <v>0.895</v>
      </c>
      <c r="AF65" s="453"/>
      <c r="AG65" s="454"/>
      <c r="AH65" s="87"/>
      <c r="AI65" s="212" t="s">
        <v>76</v>
      </c>
      <c r="AJ65" s="180"/>
      <c r="AK65" s="180"/>
      <c r="AL65" s="180"/>
      <c r="AM65" s="213"/>
      <c r="AN65" s="214"/>
    </row>
    <row r="66" spans="2:40" ht="16.5" customHeight="1" thickBot="1">
      <c r="B66" s="38"/>
      <c r="C66" s="59"/>
      <c r="D66" s="8"/>
      <c r="E66" s="8"/>
      <c r="F66" s="8"/>
      <c r="G66" s="77" t="s">
        <v>36</v>
      </c>
      <c r="H66" s="8"/>
      <c r="I66" s="8"/>
      <c r="J66" s="8"/>
      <c r="K66" s="8"/>
      <c r="L66" s="8"/>
      <c r="M66" s="8"/>
      <c r="N66" s="8"/>
      <c r="O66" s="8"/>
      <c r="P66" s="24"/>
      <c r="Q66" s="8"/>
      <c r="R66" s="455" t="s">
        <v>39</v>
      </c>
      <c r="S66" s="456"/>
      <c r="T66" s="456"/>
      <c r="U66" s="456"/>
      <c r="V66" s="456"/>
      <c r="W66" s="457"/>
      <c r="X66" s="458">
        <v>33</v>
      </c>
      <c r="Y66" s="457"/>
      <c r="Z66" s="459">
        <f>X66/X57</f>
        <v>0.09428571428571429</v>
      </c>
      <c r="AA66" s="460"/>
      <c r="AB66" s="461">
        <v>0.083</v>
      </c>
      <c r="AC66" s="461"/>
      <c r="AD66" s="462"/>
      <c r="AE66" s="461">
        <v>0.105</v>
      </c>
      <c r="AF66" s="461"/>
      <c r="AG66" s="462"/>
      <c r="AH66" s="87"/>
      <c r="AJ66" s="215"/>
      <c r="AK66" s="215"/>
      <c r="AL66" s="215"/>
      <c r="AM66" s="87"/>
      <c r="AN66" s="87"/>
    </row>
    <row r="67" spans="2:40" ht="16.5" customHeight="1">
      <c r="B67" s="38"/>
      <c r="C67" s="7" t="s">
        <v>21</v>
      </c>
      <c r="D67" s="64" t="s">
        <v>0</v>
      </c>
      <c r="E67" s="25"/>
      <c r="F67" s="25"/>
      <c r="G67" s="78" t="s">
        <v>53</v>
      </c>
      <c r="H67" s="25"/>
      <c r="I67" s="25"/>
      <c r="J67" s="25"/>
      <c r="K67" s="25"/>
      <c r="L67" s="25"/>
      <c r="M67" s="25"/>
      <c r="N67" s="25"/>
      <c r="O67" s="25"/>
      <c r="P67" s="2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9"/>
      <c r="AH67" s="87"/>
      <c r="AJ67" s="87"/>
      <c r="AK67" s="87"/>
      <c r="AL67" s="87"/>
      <c r="AM67" s="87"/>
      <c r="AN67" s="87"/>
    </row>
    <row r="68" spans="2:34" ht="16.5" customHeight="1">
      <c r="B68" s="3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9"/>
      <c r="AH68" s="8"/>
    </row>
    <row r="69" spans="2:34" ht="16.5" customHeight="1" thickBo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2"/>
      <c r="AH69" s="8"/>
    </row>
    <row r="70" ht="16.5" customHeight="1"/>
    <row r="71" ht="16.5" customHeight="1"/>
    <row r="72" ht="16.5" customHeight="1"/>
    <row r="87" ht="12.75">
      <c r="AL87" s="84"/>
    </row>
  </sheetData>
  <mergeCells count="61">
    <mergeCell ref="X66:Y66"/>
    <mergeCell ref="Z61:AA61"/>
    <mergeCell ref="Z62:AA62"/>
    <mergeCell ref="AE56:AG56"/>
    <mergeCell ref="AE57:AG57"/>
    <mergeCell ref="AE58:AG58"/>
    <mergeCell ref="AE59:AG59"/>
    <mergeCell ref="AE60:AG60"/>
    <mergeCell ref="AE61:AG61"/>
    <mergeCell ref="AE62:AG62"/>
    <mergeCell ref="Z60:AA60"/>
    <mergeCell ref="Z65:AA65"/>
    <mergeCell ref="AB62:AD62"/>
    <mergeCell ref="AB61:AD61"/>
    <mergeCell ref="Z64:AA64"/>
    <mergeCell ref="AB59:AD59"/>
    <mergeCell ref="AB58:AD58"/>
    <mergeCell ref="Z58:AA58"/>
    <mergeCell ref="Z59:AA59"/>
    <mergeCell ref="X61:Y61"/>
    <mergeCell ref="X62:Y62"/>
    <mergeCell ref="AB60:AD60"/>
    <mergeCell ref="AE66:AG66"/>
    <mergeCell ref="AB65:AD65"/>
    <mergeCell ref="AB66:AD66"/>
    <mergeCell ref="AB64:AD64"/>
    <mergeCell ref="AE64:AG64"/>
    <mergeCell ref="AE65:AG65"/>
    <mergeCell ref="Z66:AA66"/>
    <mergeCell ref="X59:Y59"/>
    <mergeCell ref="X60:Y60"/>
    <mergeCell ref="R66:W66"/>
    <mergeCell ref="R64:Y64"/>
    <mergeCell ref="R59:W59"/>
    <mergeCell ref="R60:W60"/>
    <mergeCell ref="R61:W61"/>
    <mergeCell ref="R62:W62"/>
    <mergeCell ref="R65:W65"/>
    <mergeCell ref="X65:Y65"/>
    <mergeCell ref="R57:W57"/>
    <mergeCell ref="X57:Y57"/>
    <mergeCell ref="X58:Y58"/>
    <mergeCell ref="R55:AA55"/>
    <mergeCell ref="R58:W58"/>
    <mergeCell ref="X56:AA56"/>
    <mergeCell ref="Z57:AA57"/>
    <mergeCell ref="AI54:AM54"/>
    <mergeCell ref="AK56:AL56"/>
    <mergeCell ref="AI56:AJ56"/>
    <mergeCell ref="AB57:AD57"/>
    <mergeCell ref="AK55:AL55"/>
    <mergeCell ref="AE55:AG55"/>
    <mergeCell ref="AI55:AJ55"/>
    <mergeCell ref="AB55:AD55"/>
    <mergeCell ref="AB56:AD56"/>
    <mergeCell ref="AM33:AN39"/>
    <mergeCell ref="AM40:AN46"/>
    <mergeCell ref="AM5:AN11"/>
    <mergeCell ref="AM12:AN18"/>
    <mergeCell ref="AM19:AN25"/>
    <mergeCell ref="AM26:AN32"/>
  </mergeCells>
  <printOptions/>
  <pageMargins left="0.75" right="0.75" top="1" bottom="1" header="0.5" footer="0.5"/>
  <pageSetup fitToHeight="1" fitToWidth="1" orientation="portrait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87"/>
  <sheetViews>
    <sheetView workbookViewId="0" topLeftCell="A6">
      <selection activeCell="X57" sqref="X57:Y57"/>
    </sheetView>
  </sheetViews>
  <sheetFormatPr defaultColWidth="9.140625" defaultRowHeight="12.75"/>
  <cols>
    <col min="1" max="1" width="1.7109375" style="0" customWidth="1"/>
    <col min="2" max="2" width="10.8515625" style="0" customWidth="1"/>
    <col min="3" max="31" width="3.7109375" style="0" customWidth="1"/>
    <col min="32" max="32" width="4.28125" style="0" customWidth="1"/>
    <col min="33" max="34" width="3.7109375" style="0" customWidth="1"/>
    <col min="35" max="35" width="12.7109375" style="83" customWidth="1"/>
    <col min="36" max="36" width="5.00390625" style="82" customWidth="1"/>
    <col min="37" max="37" width="2.7109375" style="82" customWidth="1"/>
    <col min="38" max="38" width="5.57421875" style="82" customWidth="1"/>
    <col min="39" max="39" width="8.421875" style="0" customWidth="1"/>
    <col min="40" max="40" width="8.00390625" style="0" customWidth="1"/>
    <col min="41" max="16384" width="13.28125" style="0" customWidth="1"/>
  </cols>
  <sheetData>
    <row r="1" ht="72" customHeight="1" thickBot="1">
      <c r="AI1" s="81" t="s">
        <v>57</v>
      </c>
    </row>
    <row r="2" spans="2:38" ht="23.25">
      <c r="B2" s="33"/>
      <c r="C2" s="34"/>
      <c r="D2" s="34"/>
      <c r="E2" s="35" t="s">
        <v>9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53" t="s">
        <v>77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6"/>
      <c r="AD2" s="37"/>
      <c r="AE2" s="34"/>
      <c r="AF2" s="34"/>
      <c r="AG2" s="15"/>
      <c r="AH2" s="8"/>
      <c r="AJ2" s="152"/>
      <c r="AK2" s="153"/>
      <c r="AL2" s="154"/>
    </row>
    <row r="3" spans="2:38" ht="23.25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4" t="s">
        <v>78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9"/>
      <c r="AH3" s="8"/>
      <c r="AI3" s="155"/>
      <c r="AJ3" s="156"/>
      <c r="AK3" s="156"/>
      <c r="AL3" s="154"/>
    </row>
    <row r="4" spans="2:40" ht="16.5" customHeight="1">
      <c r="B4" s="3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9"/>
      <c r="AH4" s="8"/>
      <c r="AI4" s="157"/>
      <c r="AJ4" s="158" t="s">
        <v>58</v>
      </c>
      <c r="AK4" s="159"/>
      <c r="AL4" s="160" t="s">
        <v>121</v>
      </c>
      <c r="AM4" s="161" t="s">
        <v>59</v>
      </c>
      <c r="AN4" s="161" t="s">
        <v>60</v>
      </c>
    </row>
    <row r="5" spans="2:40" ht="16.5" customHeight="1" thickBot="1">
      <c r="B5" s="66">
        <v>39816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2">
        <v>23</v>
      </c>
      <c r="Z5" s="67">
        <v>24</v>
      </c>
      <c r="AA5" s="67">
        <v>25</v>
      </c>
      <c r="AB5" s="67">
        <v>26</v>
      </c>
      <c r="AC5" s="67">
        <v>27</v>
      </c>
      <c r="AD5" s="67">
        <v>28</v>
      </c>
      <c r="AE5" s="67">
        <v>29</v>
      </c>
      <c r="AF5" s="79">
        <v>30</v>
      </c>
      <c r="AG5" s="80">
        <v>31</v>
      </c>
      <c r="AH5" s="106"/>
      <c r="AI5" s="162" t="s">
        <v>122</v>
      </c>
      <c r="AJ5" s="163">
        <v>65</v>
      </c>
      <c r="AK5" s="164"/>
      <c r="AL5" s="165"/>
      <c r="AM5" s="165"/>
      <c r="AN5" s="165"/>
    </row>
    <row r="6" spans="2:40" ht="16.5" customHeight="1">
      <c r="B6" s="45"/>
      <c r="C6" s="3" t="s">
        <v>14</v>
      </c>
      <c r="D6" s="3" t="s">
        <v>15</v>
      </c>
      <c r="E6" s="3" t="s">
        <v>16</v>
      </c>
      <c r="F6" s="3" t="s">
        <v>10</v>
      </c>
      <c r="G6" s="18" t="s">
        <v>11</v>
      </c>
      <c r="H6" s="3" t="s">
        <v>12</v>
      </c>
      <c r="I6" s="3" t="s">
        <v>13</v>
      </c>
      <c r="J6" s="18" t="s">
        <v>14</v>
      </c>
      <c r="K6" s="19" t="s">
        <v>15</v>
      </c>
      <c r="L6" s="20" t="s">
        <v>16</v>
      </c>
      <c r="M6" s="18" t="s">
        <v>10</v>
      </c>
      <c r="N6" s="3" t="s">
        <v>11</v>
      </c>
      <c r="O6" s="3" t="s">
        <v>12</v>
      </c>
      <c r="P6" s="3" t="s">
        <v>13</v>
      </c>
      <c r="Q6" s="18" t="s">
        <v>14</v>
      </c>
      <c r="R6" s="3" t="s">
        <v>15</v>
      </c>
      <c r="S6" s="3" t="s">
        <v>16</v>
      </c>
      <c r="T6" s="3" t="s">
        <v>10</v>
      </c>
      <c r="U6" s="3" t="s">
        <v>11</v>
      </c>
      <c r="V6" s="3" t="s">
        <v>12</v>
      </c>
      <c r="W6" s="18" t="s">
        <v>13</v>
      </c>
      <c r="X6" s="3" t="s">
        <v>14</v>
      </c>
      <c r="Y6" s="18" t="s">
        <v>15</v>
      </c>
      <c r="Z6" s="71" t="s">
        <v>16</v>
      </c>
      <c r="AA6" s="18" t="s">
        <v>10</v>
      </c>
      <c r="AB6" s="93" t="s">
        <v>11</v>
      </c>
      <c r="AC6" s="94" t="s">
        <v>12</v>
      </c>
      <c r="AD6" s="71" t="s">
        <v>13</v>
      </c>
      <c r="AE6" s="18" t="s">
        <v>14</v>
      </c>
      <c r="AF6" s="93" t="s">
        <v>15</v>
      </c>
      <c r="AG6" s="94" t="s">
        <v>16</v>
      </c>
      <c r="AH6" s="107"/>
      <c r="AI6" s="166" t="s">
        <v>61</v>
      </c>
      <c r="AJ6" s="167">
        <v>9</v>
      </c>
      <c r="AK6" s="168"/>
      <c r="AL6" s="169"/>
      <c r="AM6" s="169"/>
      <c r="AN6" s="169"/>
    </row>
    <row r="7" spans="2:40" ht="16.5" customHeight="1">
      <c r="B7" s="46" t="s">
        <v>18</v>
      </c>
      <c r="C7" s="121" t="s">
        <v>22</v>
      </c>
      <c r="D7" s="69" t="s">
        <v>17</v>
      </c>
      <c r="E7" s="7" t="s">
        <v>21</v>
      </c>
      <c r="F7" s="7" t="s">
        <v>21</v>
      </c>
      <c r="G7" s="7" t="s">
        <v>21</v>
      </c>
      <c r="H7" s="7" t="s">
        <v>21</v>
      </c>
      <c r="I7" s="7" t="s">
        <v>21</v>
      </c>
      <c r="J7" s="7" t="s">
        <v>21</v>
      </c>
      <c r="K7" s="7" t="s">
        <v>21</v>
      </c>
      <c r="L7" s="12" t="s">
        <v>25</v>
      </c>
      <c r="M7" s="12" t="s">
        <v>25</v>
      </c>
      <c r="N7" s="6" t="s">
        <v>20</v>
      </c>
      <c r="O7" s="5"/>
      <c r="P7" s="23"/>
      <c r="Q7" s="23"/>
      <c r="R7" s="23"/>
      <c r="S7" s="23"/>
      <c r="T7" s="23"/>
      <c r="U7" s="10" t="s">
        <v>22</v>
      </c>
      <c r="V7" s="12" t="s">
        <v>25</v>
      </c>
      <c r="W7" s="13" t="s">
        <v>26</v>
      </c>
      <c r="X7" s="23"/>
      <c r="Y7" s="23"/>
      <c r="Z7" s="23"/>
      <c r="AA7" s="23"/>
      <c r="AB7" s="136"/>
      <c r="AC7" s="5"/>
      <c r="AD7" s="23"/>
      <c r="AE7" s="23"/>
      <c r="AF7" s="23"/>
      <c r="AG7" s="47"/>
      <c r="AH7" s="8"/>
      <c r="AI7" s="166" t="s">
        <v>62</v>
      </c>
      <c r="AJ7" s="167">
        <v>6</v>
      </c>
      <c r="AK7" s="168"/>
      <c r="AL7" s="169"/>
      <c r="AM7" s="169"/>
      <c r="AN7" s="169"/>
    </row>
    <row r="8" spans="2:40" ht="16.5" customHeight="1">
      <c r="B8" s="48" t="s">
        <v>23</v>
      </c>
      <c r="C8" s="121" t="s">
        <v>22</v>
      </c>
      <c r="D8" s="11" t="s">
        <v>11</v>
      </c>
      <c r="E8" s="7" t="s">
        <v>21</v>
      </c>
      <c r="F8" s="7" t="s">
        <v>21</v>
      </c>
      <c r="G8" s="7" t="s">
        <v>21</v>
      </c>
      <c r="H8" s="7" t="s">
        <v>21</v>
      </c>
      <c r="I8" s="7" t="s">
        <v>21</v>
      </c>
      <c r="J8" s="7" t="s">
        <v>21</v>
      </c>
      <c r="K8" s="12" t="s">
        <v>25</v>
      </c>
      <c r="L8" s="12" t="s">
        <v>25</v>
      </c>
      <c r="M8" s="12" t="s">
        <v>25</v>
      </c>
      <c r="N8" s="6" t="s">
        <v>20</v>
      </c>
      <c r="O8" s="8"/>
      <c r="P8" s="8"/>
      <c r="Q8" s="8"/>
      <c r="R8" s="96"/>
      <c r="S8" s="8"/>
      <c r="T8" s="8"/>
      <c r="U8" s="10" t="s">
        <v>22</v>
      </c>
      <c r="V8" s="6" t="s">
        <v>20</v>
      </c>
      <c r="W8" s="8"/>
      <c r="X8" s="8"/>
      <c r="Y8" s="8"/>
      <c r="Z8" s="8"/>
      <c r="AA8" s="8"/>
      <c r="AB8" s="70" t="s">
        <v>11</v>
      </c>
      <c r="AC8" s="89"/>
      <c r="AD8" s="137"/>
      <c r="AE8" s="8"/>
      <c r="AF8" s="8"/>
      <c r="AG8" s="39"/>
      <c r="AH8" s="8"/>
      <c r="AI8" s="170" t="s">
        <v>63</v>
      </c>
      <c r="AJ8" s="167">
        <v>2</v>
      </c>
      <c r="AK8" s="168"/>
      <c r="AL8" s="171"/>
      <c r="AM8" s="169"/>
      <c r="AN8" s="169"/>
    </row>
    <row r="9" spans="2:40" ht="16.5" customHeight="1">
      <c r="B9" s="48" t="s">
        <v>24</v>
      </c>
      <c r="C9" s="121" t="s">
        <v>22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7" t="s">
        <v>21</v>
      </c>
      <c r="J9" s="7" t="s">
        <v>21</v>
      </c>
      <c r="K9" s="12" t="s">
        <v>25</v>
      </c>
      <c r="L9" s="12" t="s">
        <v>25</v>
      </c>
      <c r="M9" s="12" t="s">
        <v>25</v>
      </c>
      <c r="N9" s="6" t="s">
        <v>20</v>
      </c>
      <c r="O9" s="127"/>
      <c r="P9" s="25"/>
      <c r="Q9" s="25"/>
      <c r="R9" s="25"/>
      <c r="S9" s="25"/>
      <c r="T9" s="135" t="s">
        <v>3</v>
      </c>
      <c r="U9" s="10" t="s">
        <v>22</v>
      </c>
      <c r="V9" s="6" t="s">
        <v>20</v>
      </c>
      <c r="W9" s="25"/>
      <c r="X9" s="25"/>
      <c r="Y9" s="25"/>
      <c r="Z9" s="25"/>
      <c r="AA9" s="25"/>
      <c r="AB9" s="12" t="s">
        <v>25</v>
      </c>
      <c r="AC9" s="25"/>
      <c r="AD9" s="138"/>
      <c r="AE9" s="25"/>
      <c r="AF9" s="25"/>
      <c r="AG9" s="108"/>
      <c r="AH9" s="8"/>
      <c r="AI9" s="166" t="s">
        <v>64</v>
      </c>
      <c r="AJ9" s="167">
        <v>9</v>
      </c>
      <c r="AK9" s="172"/>
      <c r="AL9" s="173"/>
      <c r="AM9" s="169"/>
      <c r="AN9" s="174"/>
    </row>
    <row r="10" spans="2:40" ht="16.5" customHeight="1">
      <c r="B10" s="3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8"/>
      <c r="AG10" s="109"/>
      <c r="AH10" s="8"/>
      <c r="AI10" s="166" t="s">
        <v>123</v>
      </c>
      <c r="AJ10" s="167">
        <v>2</v>
      </c>
      <c r="AK10" s="175"/>
      <c r="AL10" s="169"/>
      <c r="AM10" s="169"/>
      <c r="AN10" s="169"/>
    </row>
    <row r="11" spans="2:40" ht="16.5" customHeight="1"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5"/>
      <c r="AG11" s="109"/>
      <c r="AH11" s="8"/>
      <c r="AI11" s="166"/>
      <c r="AJ11" s="176"/>
      <c r="AK11" s="175"/>
      <c r="AL11" s="177">
        <v>93</v>
      </c>
      <c r="AM11" s="169">
        <v>35</v>
      </c>
      <c r="AN11" s="169">
        <v>3</v>
      </c>
    </row>
    <row r="12" spans="2:40" ht="16.5" customHeight="1" thickBot="1">
      <c r="B12" s="40">
        <v>39847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8"/>
      <c r="AF12" s="85"/>
      <c r="AG12" s="109"/>
      <c r="AH12" s="8"/>
      <c r="AI12" s="162" t="s">
        <v>124</v>
      </c>
      <c r="AJ12" s="163">
        <v>50</v>
      </c>
      <c r="AK12" s="164"/>
      <c r="AL12" s="165"/>
      <c r="AM12" s="165"/>
      <c r="AN12" s="165"/>
    </row>
    <row r="13" spans="2:40" ht="16.5" customHeight="1">
      <c r="B13" s="42"/>
      <c r="C13" s="116" t="s">
        <v>10</v>
      </c>
      <c r="D13" s="116" t="s">
        <v>11</v>
      </c>
      <c r="E13" s="116" t="s">
        <v>12</v>
      </c>
      <c r="F13" s="116" t="s">
        <v>13</v>
      </c>
      <c r="G13" s="117" t="s">
        <v>14</v>
      </c>
      <c r="H13" s="118" t="s">
        <v>15</v>
      </c>
      <c r="I13" s="119" t="s">
        <v>16</v>
      </c>
      <c r="J13" s="120" t="s">
        <v>10</v>
      </c>
      <c r="K13" s="116" t="s">
        <v>11</v>
      </c>
      <c r="L13" s="116" t="s">
        <v>12</v>
      </c>
      <c r="M13" s="116" t="s">
        <v>13</v>
      </c>
      <c r="N13" s="116" t="s">
        <v>14</v>
      </c>
      <c r="O13" s="116" t="s">
        <v>15</v>
      </c>
      <c r="P13" s="116" t="s">
        <v>16</v>
      </c>
      <c r="Q13" s="116" t="s">
        <v>10</v>
      </c>
      <c r="R13" s="116" t="s">
        <v>11</v>
      </c>
      <c r="S13" s="116" t="s">
        <v>12</v>
      </c>
      <c r="T13" s="116" t="s">
        <v>13</v>
      </c>
      <c r="U13" s="116" t="s">
        <v>14</v>
      </c>
      <c r="V13" s="116" t="s">
        <v>15</v>
      </c>
      <c r="W13" s="116" t="s">
        <v>16</v>
      </c>
      <c r="X13" s="116" t="s">
        <v>10</v>
      </c>
      <c r="Y13" s="116" t="s">
        <v>11</v>
      </c>
      <c r="Z13" s="116" t="s">
        <v>12</v>
      </c>
      <c r="AA13" s="116" t="s">
        <v>13</v>
      </c>
      <c r="AB13" s="116" t="s">
        <v>14</v>
      </c>
      <c r="AC13" s="116" t="s">
        <v>15</v>
      </c>
      <c r="AD13" s="116" t="s">
        <v>16</v>
      </c>
      <c r="AE13" s="8"/>
      <c r="AF13" s="8"/>
      <c r="AG13" s="39"/>
      <c r="AH13" s="8"/>
      <c r="AI13" s="166" t="s">
        <v>61</v>
      </c>
      <c r="AJ13" s="167">
        <v>7</v>
      </c>
      <c r="AK13" s="168"/>
      <c r="AL13" s="169"/>
      <c r="AM13" s="169"/>
      <c r="AN13" s="169"/>
    </row>
    <row r="14" spans="2:40" ht="16.5" customHeight="1">
      <c r="B14" s="123" t="s">
        <v>18</v>
      </c>
      <c r="C14" s="63"/>
      <c r="D14" s="23"/>
      <c r="E14" s="6" t="s">
        <v>20</v>
      </c>
      <c r="F14" s="95"/>
      <c r="G14" s="8"/>
      <c r="H14" s="8"/>
      <c r="I14" s="8"/>
      <c r="J14" s="8"/>
      <c r="K14" s="23"/>
      <c r="L14" s="7" t="s">
        <v>21</v>
      </c>
      <c r="M14" s="5"/>
      <c r="N14" s="23"/>
      <c r="O14" s="23"/>
      <c r="P14" s="23"/>
      <c r="Q14" s="23"/>
      <c r="R14" s="10" t="s">
        <v>22</v>
      </c>
      <c r="S14" s="69" t="s">
        <v>17</v>
      </c>
      <c r="T14" s="13" t="s">
        <v>26</v>
      </c>
      <c r="U14" s="23"/>
      <c r="V14" s="23"/>
      <c r="W14" s="23"/>
      <c r="X14" s="32"/>
      <c r="Y14" s="6" t="s">
        <v>20</v>
      </c>
      <c r="Z14" s="124"/>
      <c r="AA14" s="8"/>
      <c r="AB14" s="8"/>
      <c r="AC14" s="8"/>
      <c r="AD14" s="26"/>
      <c r="AE14" s="8"/>
      <c r="AF14" s="87"/>
      <c r="AG14" s="110"/>
      <c r="AH14" s="8"/>
      <c r="AI14" s="166" t="s">
        <v>62</v>
      </c>
      <c r="AJ14" s="167">
        <v>6</v>
      </c>
      <c r="AK14" s="168"/>
      <c r="AL14" s="169"/>
      <c r="AM14" s="169"/>
      <c r="AN14" s="169"/>
    </row>
    <row r="15" spans="2:40" ht="16.5" customHeight="1">
      <c r="B15" s="48" t="s">
        <v>23</v>
      </c>
      <c r="C15" s="144"/>
      <c r="D15" s="6" t="s">
        <v>20</v>
      </c>
      <c r="E15" s="8"/>
      <c r="F15" s="85"/>
      <c r="G15" s="8"/>
      <c r="H15" s="8"/>
      <c r="I15" s="8"/>
      <c r="J15" s="8"/>
      <c r="K15" s="11" t="s">
        <v>11</v>
      </c>
      <c r="L15" s="7" t="s">
        <v>21</v>
      </c>
      <c r="M15" s="8"/>
      <c r="N15" s="8"/>
      <c r="O15" s="8"/>
      <c r="P15" s="8"/>
      <c r="Q15" s="8"/>
      <c r="R15" s="10" t="s">
        <v>22</v>
      </c>
      <c r="S15" s="6" t="s">
        <v>20</v>
      </c>
      <c r="T15" s="8"/>
      <c r="U15" s="8"/>
      <c r="V15" s="8"/>
      <c r="W15" s="8"/>
      <c r="X15" s="6" t="s">
        <v>20</v>
      </c>
      <c r="Y15" s="11" t="s">
        <v>11</v>
      </c>
      <c r="Z15" s="8"/>
      <c r="AA15" s="8"/>
      <c r="AB15" s="8"/>
      <c r="AC15" s="8"/>
      <c r="AD15" s="24"/>
      <c r="AE15" s="8"/>
      <c r="AF15" s="87"/>
      <c r="AG15" s="109"/>
      <c r="AH15" s="8"/>
      <c r="AI15" s="170" t="s">
        <v>63</v>
      </c>
      <c r="AJ15" s="167">
        <v>2</v>
      </c>
      <c r="AK15" s="168"/>
      <c r="AL15" s="171"/>
      <c r="AM15" s="169"/>
      <c r="AN15" s="169"/>
    </row>
    <row r="16" spans="2:40" ht="16.5" customHeight="1">
      <c r="B16" s="48" t="s">
        <v>24</v>
      </c>
      <c r="C16" s="60"/>
      <c r="D16" s="6" t="s">
        <v>20</v>
      </c>
      <c r="E16" s="60"/>
      <c r="F16" s="97"/>
      <c r="G16" s="25"/>
      <c r="H16" s="25"/>
      <c r="I16" s="25"/>
      <c r="J16" s="25"/>
      <c r="K16" s="7" t="s">
        <v>21</v>
      </c>
      <c r="L16" s="12" t="s">
        <v>25</v>
      </c>
      <c r="M16" s="25"/>
      <c r="N16" s="25"/>
      <c r="O16" s="25"/>
      <c r="P16" s="25"/>
      <c r="Q16" s="135" t="s">
        <v>3</v>
      </c>
      <c r="R16" s="10" t="s">
        <v>22</v>
      </c>
      <c r="S16" s="6" t="s">
        <v>20</v>
      </c>
      <c r="T16" s="25"/>
      <c r="U16" s="25"/>
      <c r="V16" s="25"/>
      <c r="W16" s="25"/>
      <c r="X16" s="6" t="s">
        <v>20</v>
      </c>
      <c r="Y16" s="12" t="s">
        <v>25</v>
      </c>
      <c r="Z16" s="60"/>
      <c r="AA16" s="25"/>
      <c r="AB16" s="25"/>
      <c r="AC16" s="25"/>
      <c r="AD16" s="28"/>
      <c r="AE16" s="89"/>
      <c r="AF16" s="88"/>
      <c r="AG16" s="109"/>
      <c r="AH16" s="8"/>
      <c r="AI16" s="166" t="s">
        <v>125</v>
      </c>
      <c r="AJ16" s="167">
        <v>27</v>
      </c>
      <c r="AK16" s="172"/>
      <c r="AL16" s="173"/>
      <c r="AM16" s="169"/>
      <c r="AN16" s="174"/>
    </row>
    <row r="17" spans="2:40" ht="16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9"/>
      <c r="AH17" s="8"/>
      <c r="AI17" s="166" t="s">
        <v>123</v>
      </c>
      <c r="AJ17" s="167">
        <v>1</v>
      </c>
      <c r="AK17" s="175"/>
      <c r="AL17" s="169"/>
      <c r="AM17" s="169"/>
      <c r="AN17" s="169"/>
    </row>
    <row r="18" spans="2:40" ht="16.5" customHeigh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9"/>
      <c r="AH18" s="8"/>
      <c r="AI18" s="178"/>
      <c r="AJ18" s="179"/>
      <c r="AK18" s="180"/>
      <c r="AL18" s="181">
        <v>93</v>
      </c>
      <c r="AM18" s="181">
        <v>43</v>
      </c>
      <c r="AN18" s="181">
        <v>7</v>
      </c>
    </row>
    <row r="19" spans="2:40" ht="16.5" customHeight="1" thickBot="1">
      <c r="B19" s="40">
        <v>39875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">
        <v>26</v>
      </c>
      <c r="AC19" s="1">
        <v>27</v>
      </c>
      <c r="AD19" s="1">
        <v>28</v>
      </c>
      <c r="AE19" s="1">
        <v>29</v>
      </c>
      <c r="AF19" s="1">
        <v>30</v>
      </c>
      <c r="AG19" s="41">
        <v>31</v>
      </c>
      <c r="AH19" s="105"/>
      <c r="AI19" s="162" t="s">
        <v>122</v>
      </c>
      <c r="AJ19" s="163">
        <v>0</v>
      </c>
      <c r="AK19" s="164"/>
      <c r="AL19" s="165"/>
      <c r="AM19" s="165"/>
      <c r="AN19" s="165"/>
    </row>
    <row r="20" spans="2:40" ht="16.5" customHeight="1">
      <c r="B20" s="45"/>
      <c r="C20" s="116" t="s">
        <v>10</v>
      </c>
      <c r="D20" s="116" t="s">
        <v>11</v>
      </c>
      <c r="E20" s="116" t="s">
        <v>12</v>
      </c>
      <c r="F20" s="116" t="s">
        <v>13</v>
      </c>
      <c r="G20" s="117" t="s">
        <v>14</v>
      </c>
      <c r="H20" s="118" t="s">
        <v>15</v>
      </c>
      <c r="I20" s="119" t="s">
        <v>16</v>
      </c>
      <c r="J20" s="120" t="s">
        <v>10</v>
      </c>
      <c r="K20" s="116" t="s">
        <v>11</v>
      </c>
      <c r="L20" s="116" t="s">
        <v>12</v>
      </c>
      <c r="M20" s="116" t="s">
        <v>13</v>
      </c>
      <c r="N20" s="116" t="s">
        <v>14</v>
      </c>
      <c r="O20" s="116" t="s">
        <v>15</v>
      </c>
      <c r="P20" s="116" t="s">
        <v>16</v>
      </c>
      <c r="Q20" s="116" t="s">
        <v>10</v>
      </c>
      <c r="R20" s="116" t="s">
        <v>11</v>
      </c>
      <c r="S20" s="116" t="s">
        <v>12</v>
      </c>
      <c r="T20" s="116" t="s">
        <v>13</v>
      </c>
      <c r="U20" s="116" t="s">
        <v>14</v>
      </c>
      <c r="V20" s="116" t="s">
        <v>15</v>
      </c>
      <c r="W20" s="116" t="s">
        <v>16</v>
      </c>
      <c r="X20" s="116" t="s">
        <v>10</v>
      </c>
      <c r="Y20" s="116" t="s">
        <v>11</v>
      </c>
      <c r="Z20" s="116" t="s">
        <v>12</v>
      </c>
      <c r="AA20" s="116" t="s">
        <v>13</v>
      </c>
      <c r="AB20" s="116" t="s">
        <v>14</v>
      </c>
      <c r="AC20" s="116" t="s">
        <v>15</v>
      </c>
      <c r="AD20" s="116" t="s">
        <v>16</v>
      </c>
      <c r="AE20" s="18" t="s">
        <v>10</v>
      </c>
      <c r="AF20" s="116" t="s">
        <v>11</v>
      </c>
      <c r="AG20" s="68" t="s">
        <v>12</v>
      </c>
      <c r="AH20" s="90"/>
      <c r="AI20" s="166" t="s">
        <v>61</v>
      </c>
      <c r="AJ20" s="167">
        <v>0</v>
      </c>
      <c r="AK20" s="168"/>
      <c r="AL20" s="169"/>
      <c r="AM20" s="169"/>
      <c r="AN20" s="169"/>
    </row>
    <row r="21" spans="2:40" ht="16.5" customHeight="1">
      <c r="B21" s="43" t="s">
        <v>18</v>
      </c>
      <c r="C21" s="63"/>
      <c r="D21" s="8"/>
      <c r="E21" s="125" t="s">
        <v>20</v>
      </c>
      <c r="F21" s="8"/>
      <c r="G21" s="23"/>
      <c r="H21" s="8"/>
      <c r="I21" s="8"/>
      <c r="J21" s="8"/>
      <c r="K21" s="136"/>
      <c r="L21" s="13" t="s">
        <v>26</v>
      </c>
      <c r="M21" s="23"/>
      <c r="N21" s="8"/>
      <c r="O21" s="8"/>
      <c r="P21" s="8"/>
      <c r="Q21" s="8"/>
      <c r="R21" s="69" t="s">
        <v>17</v>
      </c>
      <c r="S21" s="7" t="s">
        <v>21</v>
      </c>
      <c r="T21" s="5"/>
      <c r="U21" s="8"/>
      <c r="V21" s="8"/>
      <c r="W21" s="8"/>
      <c r="Y21" s="23"/>
      <c r="Z21" s="6" t="s">
        <v>20</v>
      </c>
      <c r="AA21" s="8"/>
      <c r="AB21" s="8"/>
      <c r="AC21" s="85"/>
      <c r="AD21" s="9"/>
      <c r="AE21" s="114"/>
      <c r="AF21" s="6" t="s">
        <v>20</v>
      </c>
      <c r="AG21" s="126"/>
      <c r="AI21" s="166" t="s">
        <v>62</v>
      </c>
      <c r="AJ21" s="167">
        <v>87</v>
      </c>
      <c r="AK21" s="168"/>
      <c r="AL21" s="169"/>
      <c r="AM21" s="169"/>
      <c r="AN21" s="169"/>
    </row>
    <row r="22" spans="2:40" ht="16.5" customHeight="1">
      <c r="B22" s="44" t="s">
        <v>23</v>
      </c>
      <c r="C22" s="144"/>
      <c r="D22" s="6" t="s">
        <v>20</v>
      </c>
      <c r="E22" s="11" t="s">
        <v>11</v>
      </c>
      <c r="F22" s="131"/>
      <c r="G22" s="143" t="s">
        <v>34</v>
      </c>
      <c r="H22" s="131"/>
      <c r="I22" s="131"/>
      <c r="J22" s="131"/>
      <c r="K22" s="6" t="s">
        <v>20</v>
      </c>
      <c r="L22" s="145"/>
      <c r="M22" s="146"/>
      <c r="N22" s="131"/>
      <c r="O22" s="143" t="s">
        <v>34</v>
      </c>
      <c r="P22" s="131"/>
      <c r="Q22" s="132"/>
      <c r="R22" s="11" t="s">
        <v>11</v>
      </c>
      <c r="S22" s="7" t="s">
        <v>21</v>
      </c>
      <c r="T22" s="8"/>
      <c r="U22" s="130"/>
      <c r="V22" s="130"/>
      <c r="W22" s="130"/>
      <c r="Y22" s="6" t="s">
        <v>20</v>
      </c>
      <c r="Z22" s="8"/>
      <c r="AA22" s="8"/>
      <c r="AB22" s="8"/>
      <c r="AC22" s="85"/>
      <c r="AD22" s="87"/>
      <c r="AE22" s="6" t="s">
        <v>20</v>
      </c>
      <c r="AF22" s="11" t="s">
        <v>11</v>
      </c>
      <c r="AG22" s="128"/>
      <c r="AI22" s="170" t="s">
        <v>63</v>
      </c>
      <c r="AJ22" s="167">
        <v>0</v>
      </c>
      <c r="AK22" s="168"/>
      <c r="AL22" s="171"/>
      <c r="AM22" s="169"/>
      <c r="AN22" s="169"/>
    </row>
    <row r="23" spans="2:40" ht="16.5" customHeight="1">
      <c r="B23" s="44" t="s">
        <v>24</v>
      </c>
      <c r="C23" s="60"/>
      <c r="D23" s="6" t="s">
        <v>20</v>
      </c>
      <c r="E23" s="12" t="s">
        <v>25</v>
      </c>
      <c r="F23" s="25"/>
      <c r="G23" s="25"/>
      <c r="H23" s="25"/>
      <c r="I23" s="25"/>
      <c r="J23" s="25"/>
      <c r="K23" s="6" t="s">
        <v>20</v>
      </c>
      <c r="L23" s="25"/>
      <c r="M23" s="138"/>
      <c r="N23" s="25"/>
      <c r="O23" s="25"/>
      <c r="P23" s="25"/>
      <c r="Q23" s="25"/>
      <c r="R23" s="7" t="s">
        <v>21</v>
      </c>
      <c r="S23" s="12" t="s">
        <v>25</v>
      </c>
      <c r="T23" s="25"/>
      <c r="U23" s="25"/>
      <c r="V23" s="25"/>
      <c r="W23" s="25"/>
      <c r="X23" s="25"/>
      <c r="Y23" s="6" t="s">
        <v>20</v>
      </c>
      <c r="Z23" s="60"/>
      <c r="AA23" s="25"/>
      <c r="AB23" s="25"/>
      <c r="AC23" s="97"/>
      <c r="AD23" s="98"/>
      <c r="AE23" s="6" t="s">
        <v>20</v>
      </c>
      <c r="AF23" s="12" t="s">
        <v>25</v>
      </c>
      <c r="AG23" s="129"/>
      <c r="AH23" s="8"/>
      <c r="AI23" s="166" t="s">
        <v>64</v>
      </c>
      <c r="AJ23" s="167">
        <v>3</v>
      </c>
      <c r="AK23" s="172"/>
      <c r="AL23" s="173"/>
      <c r="AM23" s="169"/>
      <c r="AN23" s="174"/>
    </row>
    <row r="24" spans="2:40" ht="16.5" customHeight="1"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9"/>
      <c r="AH24" s="8"/>
      <c r="AI24" s="166" t="s">
        <v>123</v>
      </c>
      <c r="AJ24" s="167">
        <v>0</v>
      </c>
      <c r="AK24" s="175"/>
      <c r="AL24" s="169"/>
      <c r="AM24" s="169"/>
      <c r="AN24" s="169"/>
    </row>
    <row r="25" spans="2:40" ht="16.5" customHeight="1"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9"/>
      <c r="AH25" s="8"/>
      <c r="AI25" s="166"/>
      <c r="AJ25" s="176"/>
      <c r="AK25" s="175"/>
      <c r="AL25" s="177">
        <v>90</v>
      </c>
      <c r="AM25" s="169">
        <v>0</v>
      </c>
      <c r="AN25" s="169">
        <v>0</v>
      </c>
    </row>
    <row r="26" spans="2:40" ht="16.5" customHeight="1" thickBot="1">
      <c r="B26" s="40">
        <v>39906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">
        <v>30</v>
      </c>
      <c r="AG26" s="39"/>
      <c r="AH26" s="8"/>
      <c r="AI26" s="162" t="s">
        <v>122</v>
      </c>
      <c r="AJ26" s="163">
        <v>50</v>
      </c>
      <c r="AK26" s="164"/>
      <c r="AL26" s="165"/>
      <c r="AM26" s="165"/>
      <c r="AN26" s="165"/>
    </row>
    <row r="27" spans="2:40" ht="16.5" customHeight="1">
      <c r="B27" s="45"/>
      <c r="C27" s="18" t="s">
        <v>13</v>
      </c>
      <c r="D27" s="18" t="s">
        <v>14</v>
      </c>
      <c r="E27" s="3" t="s">
        <v>15</v>
      </c>
      <c r="F27" s="3" t="s">
        <v>16</v>
      </c>
      <c r="G27" s="3" t="s">
        <v>10</v>
      </c>
      <c r="H27" s="3" t="s">
        <v>11</v>
      </c>
      <c r="I27" s="3" t="s">
        <v>12</v>
      </c>
      <c r="J27" s="3" t="s">
        <v>13</v>
      </c>
      <c r="K27" s="18" t="s">
        <v>14</v>
      </c>
      <c r="L27" s="19" t="s">
        <v>15</v>
      </c>
      <c r="M27" s="20" t="s">
        <v>16</v>
      </c>
      <c r="N27" s="21" t="s">
        <v>10</v>
      </c>
      <c r="O27" s="3" t="s">
        <v>11</v>
      </c>
      <c r="P27" s="3" t="s">
        <v>12</v>
      </c>
      <c r="Q27" s="3" t="s">
        <v>13</v>
      </c>
      <c r="R27" s="3" t="s">
        <v>14</v>
      </c>
      <c r="S27" s="3" t="s">
        <v>15</v>
      </c>
      <c r="T27" s="3" t="s">
        <v>16</v>
      </c>
      <c r="U27" s="3" t="s">
        <v>10</v>
      </c>
      <c r="V27" s="3" t="s">
        <v>11</v>
      </c>
      <c r="W27" s="3" t="s">
        <v>12</v>
      </c>
      <c r="X27" s="3" t="s">
        <v>13</v>
      </c>
      <c r="Y27" s="3" t="s">
        <v>14</v>
      </c>
      <c r="Z27" s="3" t="s">
        <v>15</v>
      </c>
      <c r="AA27" s="3" t="s">
        <v>16</v>
      </c>
      <c r="AB27" s="3" t="s">
        <v>10</v>
      </c>
      <c r="AC27" s="3" t="s">
        <v>11</v>
      </c>
      <c r="AD27" s="3" t="s">
        <v>35</v>
      </c>
      <c r="AE27" s="18" t="s">
        <v>13</v>
      </c>
      <c r="AF27" s="3" t="s">
        <v>14</v>
      </c>
      <c r="AG27" s="39"/>
      <c r="AH27" s="8"/>
      <c r="AI27" s="166" t="s">
        <v>61</v>
      </c>
      <c r="AJ27" s="167">
        <v>5</v>
      </c>
      <c r="AK27" s="168"/>
      <c r="AL27" s="169"/>
      <c r="AM27" s="169"/>
      <c r="AN27" s="169"/>
    </row>
    <row r="28" spans="2:40" ht="16.5" customHeight="1">
      <c r="B28" s="43" t="s">
        <v>18</v>
      </c>
      <c r="C28" s="5"/>
      <c r="D28" s="23"/>
      <c r="E28" s="23"/>
      <c r="F28" s="23"/>
      <c r="G28" s="23"/>
      <c r="H28" s="23"/>
      <c r="I28" s="13" t="s">
        <v>26</v>
      </c>
      <c r="J28" s="23"/>
      <c r="K28" s="23"/>
      <c r="L28" s="23"/>
      <c r="M28" s="23"/>
      <c r="N28" s="23"/>
      <c r="O28" s="69" t="s">
        <v>17</v>
      </c>
      <c r="P28" s="7" t="s">
        <v>21</v>
      </c>
      <c r="Q28" s="5"/>
      <c r="R28" s="23"/>
      <c r="S28" s="23"/>
      <c r="T28" s="23"/>
      <c r="U28" s="23"/>
      <c r="V28" s="23"/>
      <c r="W28" s="6" t="s">
        <v>20</v>
      </c>
      <c r="X28" s="95"/>
      <c r="Y28" s="23"/>
      <c r="Z28" s="95"/>
      <c r="AA28" s="23"/>
      <c r="AB28" s="114"/>
      <c r="AC28" s="6" t="s">
        <v>20</v>
      </c>
      <c r="AD28" s="5"/>
      <c r="AE28" s="95"/>
      <c r="AF28" s="99"/>
      <c r="AG28" s="39"/>
      <c r="AH28" s="8"/>
      <c r="AI28" s="166" t="s">
        <v>62</v>
      </c>
      <c r="AJ28" s="167">
        <v>5</v>
      </c>
      <c r="AK28" s="168"/>
      <c r="AL28" s="169"/>
      <c r="AM28" s="169"/>
      <c r="AN28" s="169"/>
    </row>
    <row r="29" spans="2:40" ht="16.5" customHeight="1">
      <c r="B29" s="44" t="s">
        <v>23</v>
      </c>
      <c r="C29" s="59"/>
      <c r="D29" s="8"/>
      <c r="E29" s="8"/>
      <c r="F29" s="8"/>
      <c r="G29" s="8"/>
      <c r="H29" s="6" t="s">
        <v>20</v>
      </c>
      <c r="I29" s="8"/>
      <c r="J29" s="8"/>
      <c r="K29" s="8"/>
      <c r="L29" s="8"/>
      <c r="M29" s="8"/>
      <c r="N29" s="8"/>
      <c r="O29" s="11" t="s">
        <v>11</v>
      </c>
      <c r="P29" s="7" t="s">
        <v>21</v>
      </c>
      <c r="Q29" s="8"/>
      <c r="R29" s="8"/>
      <c r="S29" s="8"/>
      <c r="T29" s="8"/>
      <c r="V29" s="6" t="s">
        <v>20</v>
      </c>
      <c r="W29" s="8"/>
      <c r="X29" s="85"/>
      <c r="Y29" s="8"/>
      <c r="Z29" s="85"/>
      <c r="AA29" s="8"/>
      <c r="AB29" s="6" t="s">
        <v>20</v>
      </c>
      <c r="AC29" s="11" t="s">
        <v>11</v>
      </c>
      <c r="AD29" s="8"/>
      <c r="AE29" s="85"/>
      <c r="AF29" s="24"/>
      <c r="AG29" s="39"/>
      <c r="AH29" s="8"/>
      <c r="AI29" s="170" t="s">
        <v>63</v>
      </c>
      <c r="AJ29" s="167">
        <v>31</v>
      </c>
      <c r="AK29" s="168"/>
      <c r="AL29" s="171"/>
      <c r="AM29" s="169"/>
      <c r="AN29" s="169"/>
    </row>
    <row r="30" spans="2:40" ht="16.5" customHeight="1">
      <c r="B30" s="44" t="s">
        <v>24</v>
      </c>
      <c r="C30" s="60"/>
      <c r="D30" s="25"/>
      <c r="E30" s="25"/>
      <c r="F30" s="25"/>
      <c r="G30" s="25"/>
      <c r="H30" s="6" t="s">
        <v>20</v>
      </c>
      <c r="I30" s="60"/>
      <c r="J30" s="25"/>
      <c r="K30" s="25"/>
      <c r="L30" s="25"/>
      <c r="M30" s="25"/>
      <c r="N30" s="25"/>
      <c r="O30" s="7" t="s">
        <v>21</v>
      </c>
      <c r="P30" s="12" t="s">
        <v>25</v>
      </c>
      <c r="Q30" s="25"/>
      <c r="R30" s="25"/>
      <c r="S30" s="25"/>
      <c r="T30" s="25"/>
      <c r="U30" s="25"/>
      <c r="V30" s="6" t="s">
        <v>20</v>
      </c>
      <c r="W30" s="60"/>
      <c r="X30" s="97"/>
      <c r="Y30" s="25"/>
      <c r="Z30" s="97"/>
      <c r="AA30" s="25"/>
      <c r="AB30" s="6" t="s">
        <v>20</v>
      </c>
      <c r="AC30" s="12" t="s">
        <v>25</v>
      </c>
      <c r="AD30" s="25"/>
      <c r="AE30" s="97"/>
      <c r="AF30" s="28"/>
      <c r="AG30" s="39"/>
      <c r="AH30" s="8"/>
      <c r="AI30" s="170" t="s">
        <v>64</v>
      </c>
      <c r="AJ30" s="167">
        <v>0</v>
      </c>
      <c r="AK30" s="172"/>
      <c r="AL30" s="173"/>
      <c r="AM30" s="169"/>
      <c r="AN30" s="174"/>
    </row>
    <row r="31" spans="2:40" ht="16.5" customHeight="1"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9"/>
      <c r="AH31" s="8"/>
      <c r="AI31" s="166" t="s">
        <v>123</v>
      </c>
      <c r="AJ31" s="167">
        <v>2</v>
      </c>
      <c r="AK31" s="175"/>
      <c r="AL31" s="169"/>
      <c r="AM31" s="169"/>
      <c r="AN31" s="169"/>
    </row>
    <row r="32" spans="2:40" ht="16.5" customHeight="1"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9"/>
      <c r="AH32" s="8"/>
      <c r="AI32" s="166"/>
      <c r="AJ32" s="176"/>
      <c r="AK32" s="175"/>
      <c r="AL32" s="169">
        <v>93</v>
      </c>
      <c r="AM32" s="169">
        <v>28</v>
      </c>
      <c r="AN32" s="169">
        <v>3</v>
      </c>
    </row>
    <row r="33" spans="2:40" ht="16.5" customHeight="1" thickBot="1">
      <c r="B33" s="40">
        <v>39936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">
        <v>28</v>
      </c>
      <c r="AE33" s="1">
        <v>29</v>
      </c>
      <c r="AF33" s="1">
        <v>30</v>
      </c>
      <c r="AG33" s="41">
        <v>31</v>
      </c>
      <c r="AH33" s="105"/>
      <c r="AI33" s="162" t="s">
        <v>122</v>
      </c>
      <c r="AJ33" s="182">
        <v>57</v>
      </c>
      <c r="AK33" s="164"/>
      <c r="AL33" s="165"/>
      <c r="AM33" s="165"/>
      <c r="AN33" s="165"/>
    </row>
    <row r="34" spans="2:40" ht="16.5" customHeight="1">
      <c r="B34" s="45"/>
      <c r="C34" s="3" t="s">
        <v>15</v>
      </c>
      <c r="D34" s="3" t="s">
        <v>16</v>
      </c>
      <c r="E34" s="3" t="s">
        <v>10</v>
      </c>
      <c r="F34" s="18" t="s">
        <v>11</v>
      </c>
      <c r="G34" s="3" t="s">
        <v>12</v>
      </c>
      <c r="H34" s="3" t="s">
        <v>13</v>
      </c>
      <c r="I34" s="117" t="s">
        <v>14</v>
      </c>
      <c r="J34" s="3" t="s">
        <v>15</v>
      </c>
      <c r="K34" s="3" t="s">
        <v>16</v>
      </c>
      <c r="L34" s="3" t="s">
        <v>10</v>
      </c>
      <c r="M34" s="3" t="s">
        <v>11</v>
      </c>
      <c r="N34" s="3" t="s">
        <v>12</v>
      </c>
      <c r="O34" s="18" t="s">
        <v>13</v>
      </c>
      <c r="P34" s="19" t="s">
        <v>14</v>
      </c>
      <c r="Q34" s="20" t="s">
        <v>15</v>
      </c>
      <c r="R34" s="21" t="s">
        <v>16</v>
      </c>
      <c r="S34" s="3" t="s">
        <v>10</v>
      </c>
      <c r="T34" s="3" t="s">
        <v>11</v>
      </c>
      <c r="U34" s="3" t="s">
        <v>12</v>
      </c>
      <c r="V34" s="3" t="s">
        <v>13</v>
      </c>
      <c r="W34" s="3" t="s">
        <v>14</v>
      </c>
      <c r="X34" s="3" t="s">
        <v>15</v>
      </c>
      <c r="Y34" s="3" t="s">
        <v>16</v>
      </c>
      <c r="Z34" s="19" t="s">
        <v>10</v>
      </c>
      <c r="AA34" s="3" t="s">
        <v>11</v>
      </c>
      <c r="AB34" s="3" t="s">
        <v>12</v>
      </c>
      <c r="AC34" s="3" t="s">
        <v>13</v>
      </c>
      <c r="AD34" s="3" t="s">
        <v>14</v>
      </c>
      <c r="AE34" s="3" t="s">
        <v>15</v>
      </c>
      <c r="AF34" s="3" t="s">
        <v>16</v>
      </c>
      <c r="AG34" s="68" t="s">
        <v>10</v>
      </c>
      <c r="AH34" s="90"/>
      <c r="AI34" s="166" t="s">
        <v>61</v>
      </c>
      <c r="AJ34" s="176">
        <v>11</v>
      </c>
      <c r="AK34" s="168"/>
      <c r="AL34" s="169"/>
      <c r="AM34" s="169"/>
      <c r="AN34" s="169"/>
    </row>
    <row r="35" spans="2:40" ht="16.5" customHeight="1">
      <c r="B35" s="43" t="s">
        <v>18</v>
      </c>
      <c r="C35" s="63"/>
      <c r="D35" s="23"/>
      <c r="E35" s="23"/>
      <c r="F35" s="23"/>
      <c r="G35" s="13" t="s">
        <v>26</v>
      </c>
      <c r="H35" s="23"/>
      <c r="I35" s="95"/>
      <c r="J35" s="100"/>
      <c r="K35" s="100"/>
      <c r="L35" s="100"/>
      <c r="M35" s="100"/>
      <c r="N35" s="7" t="s">
        <v>21</v>
      </c>
      <c r="O35" s="5"/>
      <c r="P35" s="23"/>
      <c r="Q35" s="23"/>
      <c r="R35" s="23"/>
      <c r="S35" s="23"/>
      <c r="T35" s="23"/>
      <c r="U35" s="6" t="s">
        <v>20</v>
      </c>
      <c r="V35" s="23"/>
      <c r="W35" s="23"/>
      <c r="X35" s="23"/>
      <c r="Y35" s="23"/>
      <c r="Z35" s="6" t="s">
        <v>20</v>
      </c>
      <c r="AA35" s="10" t="s">
        <v>22</v>
      </c>
      <c r="AB35" s="69" t="s">
        <v>17</v>
      </c>
      <c r="AC35" s="17"/>
      <c r="AD35" s="23"/>
      <c r="AE35" s="23"/>
      <c r="AF35" s="23"/>
      <c r="AG35" s="47"/>
      <c r="AI35" s="166" t="s">
        <v>62</v>
      </c>
      <c r="AJ35" s="176">
        <v>6</v>
      </c>
      <c r="AK35" s="168"/>
      <c r="AL35" s="169"/>
      <c r="AM35" s="169"/>
      <c r="AN35" s="169"/>
    </row>
    <row r="36" spans="2:40" ht="16.5" customHeight="1">
      <c r="B36" s="44" t="s">
        <v>23</v>
      </c>
      <c r="C36" s="59"/>
      <c r="D36" s="8"/>
      <c r="E36" s="8"/>
      <c r="F36" s="6" t="s">
        <v>20</v>
      </c>
      <c r="G36" s="8"/>
      <c r="H36" s="8"/>
      <c r="I36" s="85"/>
      <c r="J36" s="86"/>
      <c r="K36" s="86"/>
      <c r="L36" s="86"/>
      <c r="M36" s="11" t="s">
        <v>11</v>
      </c>
      <c r="N36" s="7" t="s">
        <v>21</v>
      </c>
      <c r="O36" s="8"/>
      <c r="P36" s="8"/>
      <c r="Q36" s="8"/>
      <c r="R36" s="8"/>
      <c r="S36" s="8"/>
      <c r="T36" s="6" t="s">
        <v>20</v>
      </c>
      <c r="U36" s="56"/>
      <c r="V36" s="8"/>
      <c r="W36" s="8"/>
      <c r="X36" s="8"/>
      <c r="Y36" s="8"/>
      <c r="Z36" s="6" t="s">
        <v>20</v>
      </c>
      <c r="AA36" s="10" t="s">
        <v>22</v>
      </c>
      <c r="AB36" s="11" t="s">
        <v>11</v>
      </c>
      <c r="AC36" s="63"/>
      <c r="AD36" s="8"/>
      <c r="AE36" s="8"/>
      <c r="AF36" s="8"/>
      <c r="AG36" s="39"/>
      <c r="AH36" s="8"/>
      <c r="AI36" s="170" t="s">
        <v>63</v>
      </c>
      <c r="AJ36" s="176">
        <v>2</v>
      </c>
      <c r="AK36" s="168"/>
      <c r="AL36" s="171"/>
      <c r="AM36" s="169"/>
      <c r="AN36" s="169"/>
    </row>
    <row r="37" spans="2:40" ht="16.5" customHeight="1">
      <c r="B37" s="44" t="s">
        <v>24</v>
      </c>
      <c r="C37" s="60"/>
      <c r="D37" s="25"/>
      <c r="E37" s="25"/>
      <c r="F37" s="6" t="s">
        <v>20</v>
      </c>
      <c r="G37" s="60"/>
      <c r="H37" s="25"/>
      <c r="I37" s="97"/>
      <c r="J37" s="101"/>
      <c r="K37" s="101"/>
      <c r="L37" s="101"/>
      <c r="M37" s="7" t="s">
        <v>21</v>
      </c>
      <c r="N37" s="12" t="s">
        <v>25</v>
      </c>
      <c r="O37" s="25"/>
      <c r="P37" s="25"/>
      <c r="Q37" s="25"/>
      <c r="R37" s="25"/>
      <c r="S37" s="25"/>
      <c r="T37" s="6" t="s">
        <v>20</v>
      </c>
      <c r="U37" s="57"/>
      <c r="V37" s="25"/>
      <c r="W37" s="25"/>
      <c r="X37" s="25"/>
      <c r="Y37" s="25"/>
      <c r="Z37" s="6" t="s">
        <v>20</v>
      </c>
      <c r="AA37" s="10" t="s">
        <v>22</v>
      </c>
      <c r="AB37" s="12" t="s">
        <v>25</v>
      </c>
      <c r="AC37" s="60"/>
      <c r="AD37" s="25"/>
      <c r="AE37" s="25"/>
      <c r="AF37" s="25"/>
      <c r="AG37" s="108"/>
      <c r="AH37" s="8"/>
      <c r="AI37" s="166" t="s">
        <v>64</v>
      </c>
      <c r="AJ37" s="176">
        <v>12</v>
      </c>
      <c r="AK37" s="172"/>
      <c r="AL37" s="173"/>
      <c r="AM37" s="169"/>
      <c r="AN37" s="174"/>
    </row>
    <row r="38" spans="2:40" ht="16.5" customHeight="1"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9"/>
      <c r="AH38" s="8"/>
      <c r="AI38" s="166" t="s">
        <v>123</v>
      </c>
      <c r="AJ38" s="176">
        <v>2</v>
      </c>
      <c r="AK38" s="175"/>
      <c r="AL38" s="169"/>
      <c r="AM38" s="169"/>
      <c r="AN38" s="169"/>
    </row>
    <row r="39" spans="2:40" ht="16.5" customHeight="1">
      <c r="B39" s="6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9"/>
      <c r="AH39" s="8"/>
      <c r="AI39" s="166"/>
      <c r="AJ39" s="179"/>
      <c r="AK39" s="180"/>
      <c r="AL39" s="181">
        <v>90</v>
      </c>
      <c r="AM39" s="181">
        <v>33</v>
      </c>
      <c r="AN39" s="181">
        <v>7</v>
      </c>
    </row>
    <row r="40" spans="2:40" ht="16.5" customHeight="1" thickBot="1">
      <c r="B40" s="40">
        <v>39967</v>
      </c>
      <c r="C40" s="1">
        <v>1</v>
      </c>
      <c r="D40" s="1">
        <v>2</v>
      </c>
      <c r="E40" s="1">
        <v>3</v>
      </c>
      <c r="F40" s="1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9"/>
      <c r="AH40" s="8"/>
      <c r="AI40" s="183" t="s">
        <v>122</v>
      </c>
      <c r="AJ40" s="176">
        <v>53</v>
      </c>
      <c r="AK40" s="184"/>
      <c r="AL40" s="185"/>
      <c r="AM40" s="185"/>
      <c r="AN40" s="186"/>
    </row>
    <row r="41" spans="2:40" ht="16.5" customHeight="1">
      <c r="B41" s="45"/>
      <c r="C41" s="3" t="s">
        <v>11</v>
      </c>
      <c r="D41" s="3" t="s">
        <v>12</v>
      </c>
      <c r="E41" s="3" t="s">
        <v>13</v>
      </c>
      <c r="F41" s="117" t="s">
        <v>14</v>
      </c>
      <c r="G41" s="3" t="s">
        <v>15</v>
      </c>
      <c r="H41" s="3" t="s">
        <v>16</v>
      </c>
      <c r="I41" s="3" t="s">
        <v>10</v>
      </c>
      <c r="J41" s="3" t="s">
        <v>11</v>
      </c>
      <c r="K41" s="3" t="s">
        <v>12</v>
      </c>
      <c r="L41" s="18" t="s">
        <v>13</v>
      </c>
      <c r="M41" s="19" t="s">
        <v>14</v>
      </c>
      <c r="N41" s="20" t="s">
        <v>15</v>
      </c>
      <c r="O41" s="21" t="s">
        <v>16</v>
      </c>
      <c r="P41" s="3" t="s">
        <v>10</v>
      </c>
      <c r="Q41" s="3" t="s">
        <v>11</v>
      </c>
      <c r="R41" s="3" t="s">
        <v>12</v>
      </c>
      <c r="S41" s="3" t="s">
        <v>13</v>
      </c>
      <c r="T41" s="3" t="s">
        <v>14</v>
      </c>
      <c r="U41" s="3" t="s">
        <v>15</v>
      </c>
      <c r="V41" s="3" t="s">
        <v>16</v>
      </c>
      <c r="W41" s="19" t="s">
        <v>10</v>
      </c>
      <c r="X41" s="3" t="s">
        <v>11</v>
      </c>
      <c r="Y41" s="3" t="s">
        <v>12</v>
      </c>
      <c r="Z41" s="3" t="s">
        <v>13</v>
      </c>
      <c r="AA41" s="3" t="s">
        <v>14</v>
      </c>
      <c r="AB41" s="3" t="s">
        <v>15</v>
      </c>
      <c r="AC41" s="3" t="s">
        <v>16</v>
      </c>
      <c r="AD41" s="71" t="s">
        <v>10</v>
      </c>
      <c r="AE41" s="111" t="s">
        <v>11</v>
      </c>
      <c r="AF41" s="3" t="s">
        <v>12</v>
      </c>
      <c r="AG41" s="39"/>
      <c r="AH41" s="8"/>
      <c r="AI41" s="187" t="s">
        <v>61</v>
      </c>
      <c r="AJ41" s="176">
        <v>6</v>
      </c>
      <c r="AK41" s="184"/>
      <c r="AL41" s="185"/>
      <c r="AM41" s="185"/>
      <c r="AN41" s="186"/>
    </row>
    <row r="42" spans="2:40" ht="16.5" customHeight="1">
      <c r="B42" s="43" t="s">
        <v>18</v>
      </c>
      <c r="C42" s="23"/>
      <c r="D42" s="13" t="s">
        <v>26</v>
      </c>
      <c r="E42" s="23"/>
      <c r="F42" s="23"/>
      <c r="G42" s="23"/>
      <c r="H42" s="23"/>
      <c r="I42" s="23"/>
      <c r="J42" s="69" t="s">
        <v>17</v>
      </c>
      <c r="K42" s="151" t="s">
        <v>54</v>
      </c>
      <c r="L42" s="7" t="s">
        <v>21</v>
      </c>
      <c r="M42" s="5"/>
      <c r="N42" s="23"/>
      <c r="O42" s="23"/>
      <c r="P42" s="23"/>
      <c r="Q42" s="23"/>
      <c r="R42" s="6" t="s">
        <v>20</v>
      </c>
      <c r="S42" s="23"/>
      <c r="T42" s="23"/>
      <c r="U42" s="23"/>
      <c r="V42" s="23"/>
      <c r="W42" s="23"/>
      <c r="X42" s="6" t="s">
        <v>20</v>
      </c>
      <c r="Y42" s="5"/>
      <c r="Z42" s="23"/>
      <c r="AA42" s="23"/>
      <c r="AB42" s="23"/>
      <c r="AC42" s="23"/>
      <c r="AD42" s="23"/>
      <c r="AE42" s="23"/>
      <c r="AF42" s="13" t="s">
        <v>26</v>
      </c>
      <c r="AG42" s="39"/>
      <c r="AH42" s="8"/>
      <c r="AI42" s="187" t="s">
        <v>62</v>
      </c>
      <c r="AJ42" s="176">
        <v>6</v>
      </c>
      <c r="AK42" s="184"/>
      <c r="AL42" s="185"/>
      <c r="AM42" s="185"/>
      <c r="AN42" s="186"/>
    </row>
    <row r="43" spans="2:40" ht="16.5" customHeight="1">
      <c r="B43" s="44" t="s">
        <v>23</v>
      </c>
      <c r="C43" s="6" t="s">
        <v>20</v>
      </c>
      <c r="D43" s="63"/>
      <c r="E43" s="8"/>
      <c r="F43" s="8"/>
      <c r="G43" s="8"/>
      <c r="H43" s="8"/>
      <c r="I43" s="24"/>
      <c r="J43" s="151" t="s">
        <v>54</v>
      </c>
      <c r="K43" s="11" t="s">
        <v>11</v>
      </c>
      <c r="L43" s="7" t="s">
        <v>21</v>
      </c>
      <c r="M43" s="8"/>
      <c r="N43" s="8"/>
      <c r="O43" s="8"/>
      <c r="P43" s="8"/>
      <c r="Q43" s="6" t="s">
        <v>20</v>
      </c>
      <c r="R43" s="56"/>
      <c r="S43" s="8"/>
      <c r="T43" s="8"/>
      <c r="U43" s="8"/>
      <c r="V43" s="8"/>
      <c r="W43" s="6" t="s">
        <v>20</v>
      </c>
      <c r="X43" s="11" t="s">
        <v>11</v>
      </c>
      <c r="Y43" s="8"/>
      <c r="Z43" s="8"/>
      <c r="AA43" s="8"/>
      <c r="AB43" s="8"/>
      <c r="AC43" s="8"/>
      <c r="AD43" s="8"/>
      <c r="AE43" s="6" t="s">
        <v>20</v>
      </c>
      <c r="AF43" s="63"/>
      <c r="AG43" s="39"/>
      <c r="AH43" s="8"/>
      <c r="AI43" s="170" t="s">
        <v>63</v>
      </c>
      <c r="AJ43" s="176">
        <v>2</v>
      </c>
      <c r="AK43" s="184"/>
      <c r="AL43" s="171"/>
      <c r="AM43" s="185"/>
      <c r="AN43" s="186"/>
    </row>
    <row r="44" spans="2:40" ht="16.5" customHeight="1">
      <c r="B44" s="44" t="s">
        <v>24</v>
      </c>
      <c r="C44" s="6" t="s">
        <v>20</v>
      </c>
      <c r="D44" s="102"/>
      <c r="E44" s="25"/>
      <c r="F44" s="25"/>
      <c r="G44" s="25"/>
      <c r="H44" s="25"/>
      <c r="I44" s="28"/>
      <c r="J44" s="150" t="s">
        <v>54</v>
      </c>
      <c r="K44" s="7" t="s">
        <v>21</v>
      </c>
      <c r="L44" s="12" t="s">
        <v>25</v>
      </c>
      <c r="M44" s="25"/>
      <c r="N44" s="25"/>
      <c r="O44" s="25"/>
      <c r="P44" s="25"/>
      <c r="Q44" s="6" t="s">
        <v>20</v>
      </c>
      <c r="R44" s="57"/>
      <c r="S44" s="25"/>
      <c r="T44" s="25"/>
      <c r="U44" s="25"/>
      <c r="V44" s="25"/>
      <c r="W44" s="6" t="s">
        <v>20</v>
      </c>
      <c r="X44" s="12" t="s">
        <v>25</v>
      </c>
      <c r="Y44" s="25"/>
      <c r="Z44" s="25"/>
      <c r="AA44" s="25"/>
      <c r="AB44" s="25"/>
      <c r="AC44" s="25"/>
      <c r="AD44" s="28"/>
      <c r="AE44" s="6" t="s">
        <v>20</v>
      </c>
      <c r="AF44" s="102"/>
      <c r="AG44" s="39"/>
      <c r="AH44" s="8"/>
      <c r="AI44" s="187" t="s">
        <v>64</v>
      </c>
      <c r="AJ44" s="176">
        <v>24</v>
      </c>
      <c r="AK44" s="184"/>
      <c r="AL44" s="185"/>
      <c r="AM44" s="185"/>
      <c r="AN44" s="186"/>
    </row>
    <row r="45" spans="2:40" ht="16.5" customHeight="1"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9"/>
      <c r="AH45" s="8"/>
      <c r="AI45" s="166" t="s">
        <v>123</v>
      </c>
      <c r="AJ45" s="176">
        <v>2</v>
      </c>
      <c r="AK45" s="184"/>
      <c r="AL45" s="169"/>
      <c r="AM45" s="188"/>
      <c r="AN45" s="188"/>
    </row>
    <row r="46" spans="2:40" ht="16.5" customHeight="1">
      <c r="B46" s="75" t="s">
        <v>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9"/>
      <c r="AH46" s="8"/>
      <c r="AI46" s="189"/>
      <c r="AJ46" s="179"/>
      <c r="AK46" s="190"/>
      <c r="AL46" s="191">
        <v>93</v>
      </c>
      <c r="AM46" s="191">
        <v>29</v>
      </c>
      <c r="AN46" s="192">
        <v>4</v>
      </c>
    </row>
    <row r="47" spans="2:40" ht="16.5" customHeight="1" thickBot="1">
      <c r="B47" s="40">
        <v>39995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2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104">
        <v>30</v>
      </c>
      <c r="AG47" s="41">
        <v>31</v>
      </c>
      <c r="AH47" s="105"/>
      <c r="AI47" s="193"/>
      <c r="AJ47" s="194"/>
      <c r="AK47" s="195"/>
      <c r="AL47" s="194"/>
      <c r="AM47" s="194"/>
      <c r="AN47" s="186"/>
    </row>
    <row r="48" spans="2:40" ht="16.5" customHeight="1">
      <c r="B48" s="45"/>
      <c r="C48" s="18" t="s">
        <v>13</v>
      </c>
      <c r="D48" s="18" t="s">
        <v>14</v>
      </c>
      <c r="E48" s="3" t="s">
        <v>15</v>
      </c>
      <c r="F48" s="3" t="s">
        <v>16</v>
      </c>
      <c r="G48" s="3" t="s">
        <v>10</v>
      </c>
      <c r="H48" s="3" t="s">
        <v>11</v>
      </c>
      <c r="I48" s="3" t="s">
        <v>12</v>
      </c>
      <c r="J48" s="3" t="s">
        <v>13</v>
      </c>
      <c r="K48" s="18" t="s">
        <v>14</v>
      </c>
      <c r="L48" s="19" t="s">
        <v>15</v>
      </c>
      <c r="M48" s="20" t="s">
        <v>16</v>
      </c>
      <c r="N48" s="21" t="s">
        <v>10</v>
      </c>
      <c r="O48" s="3" t="s">
        <v>11</v>
      </c>
      <c r="P48" s="3" t="s">
        <v>12</v>
      </c>
      <c r="Q48" s="3" t="s">
        <v>13</v>
      </c>
      <c r="R48" s="3" t="s">
        <v>14</v>
      </c>
      <c r="S48" s="3" t="s">
        <v>15</v>
      </c>
      <c r="T48" s="3" t="s">
        <v>16</v>
      </c>
      <c r="U48" s="3" t="s">
        <v>10</v>
      </c>
      <c r="V48" s="3" t="s">
        <v>11</v>
      </c>
      <c r="W48" s="3" t="s">
        <v>12</v>
      </c>
      <c r="X48" s="3" t="s">
        <v>13</v>
      </c>
      <c r="Y48" s="3" t="s">
        <v>14</v>
      </c>
      <c r="Z48" s="3" t="s">
        <v>15</v>
      </c>
      <c r="AA48" s="3" t="s">
        <v>16</v>
      </c>
      <c r="AB48" s="3" t="s">
        <v>10</v>
      </c>
      <c r="AC48" s="3" t="s">
        <v>11</v>
      </c>
      <c r="AD48" s="3" t="s">
        <v>35</v>
      </c>
      <c r="AE48" s="18" t="s">
        <v>13</v>
      </c>
      <c r="AF48" s="3" t="s">
        <v>14</v>
      </c>
      <c r="AG48" s="68" t="s">
        <v>15</v>
      </c>
      <c r="AH48" s="90"/>
      <c r="AI48" s="193"/>
      <c r="AJ48" s="194"/>
      <c r="AK48" s="195"/>
      <c r="AL48" s="194"/>
      <c r="AM48" s="194"/>
      <c r="AN48" s="186"/>
    </row>
    <row r="49" spans="2:40" ht="16.5" customHeight="1">
      <c r="B49" s="43" t="s">
        <v>18</v>
      </c>
      <c r="C49" s="63"/>
      <c r="D49" s="139"/>
      <c r="E49" s="10" t="s">
        <v>22</v>
      </c>
      <c r="F49" s="4" t="s">
        <v>19</v>
      </c>
      <c r="G49" s="4" t="s">
        <v>19</v>
      </c>
      <c r="H49" s="69" t="s">
        <v>17</v>
      </c>
      <c r="I49" s="7" t="s">
        <v>21</v>
      </c>
      <c r="J49" s="5"/>
      <c r="K49" s="23"/>
      <c r="L49" s="23"/>
      <c r="M49" s="23"/>
      <c r="N49" s="23"/>
      <c r="O49" s="23"/>
      <c r="P49" s="6" t="s">
        <v>20</v>
      </c>
      <c r="Q49" s="23"/>
      <c r="R49" s="23"/>
      <c r="S49" s="23"/>
      <c r="T49" s="23"/>
      <c r="U49" s="23"/>
      <c r="V49" s="6" t="s">
        <v>20</v>
      </c>
      <c r="W49" s="5"/>
      <c r="X49" s="139"/>
      <c r="Y49" s="23"/>
      <c r="Z49" s="139"/>
      <c r="AA49" s="139"/>
      <c r="AB49" s="139"/>
      <c r="AC49" s="23"/>
      <c r="AD49" s="13" t="s">
        <v>26</v>
      </c>
      <c r="AE49" s="23"/>
      <c r="AF49" s="23"/>
      <c r="AG49" s="47"/>
      <c r="AH49" s="88"/>
      <c r="AI49" s="193"/>
      <c r="AJ49" s="194"/>
      <c r="AK49" s="195"/>
      <c r="AL49" s="194"/>
      <c r="AM49" s="194"/>
      <c r="AN49" s="186"/>
    </row>
    <row r="50" spans="2:40" ht="16.5" customHeight="1">
      <c r="B50" s="44" t="s">
        <v>23</v>
      </c>
      <c r="C50" s="103"/>
      <c r="D50" s="8"/>
      <c r="E50" s="10" t="s">
        <v>22</v>
      </c>
      <c r="F50" s="4" t="s">
        <v>19</v>
      </c>
      <c r="G50" s="4" t="s">
        <v>19</v>
      </c>
      <c r="H50" s="11" t="s">
        <v>11</v>
      </c>
      <c r="I50" s="7" t="s">
        <v>21</v>
      </c>
      <c r="J50" s="8"/>
      <c r="K50" s="8"/>
      <c r="L50" s="8"/>
      <c r="M50" s="8"/>
      <c r="N50" s="8"/>
      <c r="O50" s="6" t="s">
        <v>20</v>
      </c>
      <c r="P50" s="56"/>
      <c r="Q50" s="8"/>
      <c r="R50" s="8"/>
      <c r="S50" s="8"/>
      <c r="T50" s="8"/>
      <c r="U50" s="6" t="s">
        <v>20</v>
      </c>
      <c r="V50" s="11" t="s">
        <v>11</v>
      </c>
      <c r="W50" s="8"/>
      <c r="X50" s="22"/>
      <c r="Y50" s="8"/>
      <c r="Z50" s="22"/>
      <c r="AA50" s="22"/>
      <c r="AB50" s="22"/>
      <c r="AC50" s="6" t="s">
        <v>20</v>
      </c>
      <c r="AD50" s="63"/>
      <c r="AE50" s="8"/>
      <c r="AF50" s="8"/>
      <c r="AG50" s="39"/>
      <c r="AI50" s="193"/>
      <c r="AJ50" s="194"/>
      <c r="AK50" s="195"/>
      <c r="AL50" s="194"/>
      <c r="AM50" s="194"/>
      <c r="AN50" s="186"/>
    </row>
    <row r="51" spans="2:40" ht="16.5" customHeight="1" thickBot="1">
      <c r="B51" s="112" t="s">
        <v>24</v>
      </c>
      <c r="C51" s="113"/>
      <c r="D51" s="148" t="s">
        <v>3</v>
      </c>
      <c r="E51" s="72" t="s">
        <v>22</v>
      </c>
      <c r="F51" s="133" t="s">
        <v>19</v>
      </c>
      <c r="G51" s="133" t="s">
        <v>19</v>
      </c>
      <c r="H51" s="7" t="s">
        <v>21</v>
      </c>
      <c r="I51" s="12" t="s">
        <v>25</v>
      </c>
      <c r="J51" s="76"/>
      <c r="K51" s="51"/>
      <c r="L51" s="51"/>
      <c r="M51" s="51"/>
      <c r="N51" s="51"/>
      <c r="O51" s="73" t="s">
        <v>20</v>
      </c>
      <c r="P51" s="147"/>
      <c r="Q51" s="51"/>
      <c r="R51" s="51"/>
      <c r="S51" s="51"/>
      <c r="T51" s="51"/>
      <c r="U51" s="73" t="s">
        <v>20</v>
      </c>
      <c r="V51" s="74" t="s">
        <v>25</v>
      </c>
      <c r="W51" s="51"/>
      <c r="X51" s="140"/>
      <c r="Y51" s="51"/>
      <c r="Z51" s="140"/>
      <c r="AA51" s="140"/>
      <c r="AB51" s="140"/>
      <c r="AC51" s="73" t="s">
        <v>20</v>
      </c>
      <c r="AD51" s="149"/>
      <c r="AE51" s="51"/>
      <c r="AF51" s="51"/>
      <c r="AG51" s="52"/>
      <c r="AH51" s="88"/>
      <c r="AI51" s="193"/>
      <c r="AJ51" s="194"/>
      <c r="AK51" s="195"/>
      <c r="AL51" s="194"/>
      <c r="AM51" s="194"/>
      <c r="AN51" s="186"/>
    </row>
    <row r="52" spans="2:40" ht="16.5" customHeight="1"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9"/>
      <c r="AH52" s="8"/>
      <c r="AI52" s="189"/>
      <c r="AJ52" s="196"/>
      <c r="AK52" s="196"/>
      <c r="AL52" s="196"/>
      <c r="AM52" s="196"/>
      <c r="AN52" s="197"/>
    </row>
    <row r="53" spans="2:40" ht="16.5" customHeight="1">
      <c r="B53" s="3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9"/>
      <c r="AC53" s="8"/>
      <c r="AD53" s="8"/>
      <c r="AE53" s="8"/>
      <c r="AF53" s="8"/>
      <c r="AG53" s="39"/>
      <c r="AH53" s="8"/>
      <c r="AI53" s="198"/>
      <c r="AJ53" s="199"/>
      <c r="AK53" s="199"/>
      <c r="AL53" s="199"/>
      <c r="AM53" s="200"/>
      <c r="AN53" s="201" t="s">
        <v>65</v>
      </c>
    </row>
    <row r="54" spans="2:40" ht="16.5" customHeight="1" thickBot="1">
      <c r="B54" s="49"/>
      <c r="C54" s="63"/>
      <c r="D54" s="13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9"/>
      <c r="AH54" s="8"/>
      <c r="AI54" s="513" t="str">
        <f>R55</f>
        <v>Jan 2009 - June 2009 cycle</v>
      </c>
      <c r="AJ54" s="514"/>
      <c r="AK54" s="514"/>
      <c r="AL54" s="514"/>
      <c r="AM54" s="515"/>
      <c r="AN54" s="191" t="s">
        <v>66</v>
      </c>
    </row>
    <row r="55" spans="2:40" ht="16.5" customHeight="1">
      <c r="B55" s="38"/>
      <c r="C55" s="122"/>
      <c r="D55" s="27" t="s">
        <v>49</v>
      </c>
      <c r="E55" s="8"/>
      <c r="F55" s="8"/>
      <c r="G55" s="8"/>
      <c r="H55" s="135" t="s">
        <v>3</v>
      </c>
      <c r="I55" s="27" t="s">
        <v>4</v>
      </c>
      <c r="J55" s="8"/>
      <c r="K55" s="8"/>
      <c r="P55" s="24"/>
      <c r="Q55" s="8"/>
      <c r="R55" s="516" t="s">
        <v>51</v>
      </c>
      <c r="S55" s="517"/>
      <c r="T55" s="517"/>
      <c r="U55" s="517"/>
      <c r="V55" s="517"/>
      <c r="W55" s="517"/>
      <c r="X55" s="517"/>
      <c r="Y55" s="517"/>
      <c r="Z55" s="472"/>
      <c r="AA55" s="472"/>
      <c r="AB55" s="518" t="s">
        <v>52</v>
      </c>
      <c r="AC55" s="519"/>
      <c r="AD55" s="520"/>
      <c r="AE55" s="521" t="s">
        <v>1</v>
      </c>
      <c r="AF55" s="522"/>
      <c r="AG55" s="523"/>
      <c r="AH55" s="87"/>
      <c r="AI55" s="505" t="s">
        <v>67</v>
      </c>
      <c r="AJ55" s="506"/>
      <c r="AK55" s="505">
        <f>AN11+AN18+AN25+AN32+AN39+AN46</f>
        <v>24</v>
      </c>
      <c r="AL55" s="506"/>
      <c r="AM55" s="202">
        <f>AK55/X60</f>
        <v>0.631578947368421</v>
      </c>
      <c r="AN55" s="203">
        <v>0.526</v>
      </c>
    </row>
    <row r="56" spans="2:40" ht="16.5" customHeight="1">
      <c r="B56" s="49"/>
      <c r="C56" s="60"/>
      <c r="P56" s="24"/>
      <c r="Q56" s="8"/>
      <c r="R56" s="58" t="s">
        <v>40</v>
      </c>
      <c r="S56" s="115"/>
      <c r="T56" s="115"/>
      <c r="U56" s="92"/>
      <c r="V56" s="91"/>
      <c r="W56" s="91"/>
      <c r="X56" s="500">
        <v>543</v>
      </c>
      <c r="Y56" s="500"/>
      <c r="Z56" s="500"/>
      <c r="AA56" s="501"/>
      <c r="AB56" s="502" t="s">
        <v>37</v>
      </c>
      <c r="AC56" s="503"/>
      <c r="AD56" s="504"/>
      <c r="AE56" s="502" t="s">
        <v>2</v>
      </c>
      <c r="AF56" s="503"/>
      <c r="AG56" s="504"/>
      <c r="AH56" s="87"/>
      <c r="AI56" s="505" t="s">
        <v>68</v>
      </c>
      <c r="AJ56" s="506"/>
      <c r="AK56" s="496">
        <f>AM11+AM18+AM25+AM32+AM39+AM46</f>
        <v>168</v>
      </c>
      <c r="AL56" s="497"/>
      <c r="AM56" s="202">
        <f>AK56/X57</f>
        <v>0.610909090909091</v>
      </c>
      <c r="AN56" s="203">
        <v>0.556</v>
      </c>
    </row>
    <row r="57" spans="2:40" ht="16.5" customHeight="1">
      <c r="B57" s="38"/>
      <c r="C57" s="5"/>
      <c r="D57" s="27" t="s">
        <v>55</v>
      </c>
      <c r="E57" s="8"/>
      <c r="F57" s="8"/>
      <c r="G57" s="8"/>
      <c r="H57" s="8"/>
      <c r="I57" s="8"/>
      <c r="J57" s="151" t="s">
        <v>54</v>
      </c>
      <c r="K57" s="8" t="s">
        <v>56</v>
      </c>
      <c r="L57" s="8"/>
      <c r="M57" s="8"/>
      <c r="N57" s="8"/>
      <c r="O57" s="8"/>
      <c r="P57" s="24"/>
      <c r="Q57" s="30"/>
      <c r="R57" s="486" t="s">
        <v>28</v>
      </c>
      <c r="S57" s="487"/>
      <c r="T57" s="487"/>
      <c r="U57" s="487"/>
      <c r="V57" s="487"/>
      <c r="W57" s="488"/>
      <c r="X57" s="466">
        <f>SUM(AJ5+AJ12+AJ19+AJ26+AJ33+AJ40)</f>
        <v>275</v>
      </c>
      <c r="Y57" s="467"/>
      <c r="Z57" s="491">
        <f>(X57/X56)</f>
        <v>0.5064456721915286</v>
      </c>
      <c r="AA57" s="492"/>
      <c r="AB57" s="493">
        <v>0.547</v>
      </c>
      <c r="AC57" s="494"/>
      <c r="AD57" s="495"/>
      <c r="AE57" s="485">
        <v>0.61</v>
      </c>
      <c r="AF57" s="453"/>
      <c r="AG57" s="454"/>
      <c r="AH57" s="87"/>
      <c r="AI57" s="204"/>
      <c r="AJ57" s="205"/>
      <c r="AK57" s="206"/>
      <c r="AL57" s="206"/>
      <c r="AM57" s="205"/>
      <c r="AN57" s="207"/>
    </row>
    <row r="58" spans="2:40" ht="16.5" customHeight="1">
      <c r="B58" s="38"/>
      <c r="C58" s="62"/>
      <c r="D58" s="9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24"/>
      <c r="Q58" s="8"/>
      <c r="R58" s="486" t="s">
        <v>29</v>
      </c>
      <c r="S58" s="487"/>
      <c r="T58" s="487"/>
      <c r="U58" s="487"/>
      <c r="V58" s="487"/>
      <c r="W58" s="488"/>
      <c r="X58" s="489">
        <f>SUM(AJ10+AJ17+AJ24+AJ31+AJ38+AJ45)</f>
        <v>9</v>
      </c>
      <c r="Y58" s="490"/>
      <c r="Z58" s="491">
        <f>(X58/X56)</f>
        <v>0.016574585635359115</v>
      </c>
      <c r="AA58" s="492"/>
      <c r="AB58" s="493">
        <v>0.016</v>
      </c>
      <c r="AC58" s="494"/>
      <c r="AD58" s="495"/>
      <c r="AE58" s="485">
        <v>0.018</v>
      </c>
      <c r="AF58" s="453"/>
      <c r="AG58" s="454"/>
      <c r="AH58" s="87"/>
      <c r="AI58" s="208" t="s">
        <v>69</v>
      </c>
      <c r="AJ58" s="209"/>
      <c r="AK58" s="175"/>
      <c r="AL58" s="175"/>
      <c r="AM58" s="209"/>
      <c r="AN58" s="210"/>
    </row>
    <row r="59" spans="2:40" ht="16.5" customHeight="1">
      <c r="B59" s="38"/>
      <c r="C59" s="12" t="s">
        <v>25</v>
      </c>
      <c r="D59" s="27" t="s">
        <v>42</v>
      </c>
      <c r="E59" s="8"/>
      <c r="F59" s="8"/>
      <c r="G59" s="8"/>
      <c r="H59" s="11" t="s">
        <v>11</v>
      </c>
      <c r="I59" s="27" t="s">
        <v>43</v>
      </c>
      <c r="J59" s="8"/>
      <c r="K59" s="8"/>
      <c r="L59" s="69" t="s">
        <v>17</v>
      </c>
      <c r="M59" s="27" t="s">
        <v>44</v>
      </c>
      <c r="N59" s="8"/>
      <c r="O59" s="8"/>
      <c r="P59" s="24"/>
      <c r="Q59" s="8"/>
      <c r="R59" s="486" t="s">
        <v>5</v>
      </c>
      <c r="S59" s="487"/>
      <c r="T59" s="487"/>
      <c r="U59" s="487"/>
      <c r="V59" s="487"/>
      <c r="W59" s="488"/>
      <c r="X59" s="466">
        <f>SUM(AJ7+AJ14+AJ21+AJ28+AJ35+AJ42)</f>
        <v>116</v>
      </c>
      <c r="Y59" s="467"/>
      <c r="Z59" s="491">
        <f>(X59/X56)</f>
        <v>0.2136279926335175</v>
      </c>
      <c r="AA59" s="492"/>
      <c r="AB59" s="493">
        <v>0.21</v>
      </c>
      <c r="AC59" s="494"/>
      <c r="AD59" s="495"/>
      <c r="AE59" s="485">
        <v>0.19</v>
      </c>
      <c r="AF59" s="453"/>
      <c r="AG59" s="454"/>
      <c r="AH59" s="87"/>
      <c r="AI59" s="211" t="s">
        <v>70</v>
      </c>
      <c r="AJ59" s="209"/>
      <c r="AK59" s="175"/>
      <c r="AL59" s="175"/>
      <c r="AM59" s="209"/>
      <c r="AN59" s="210"/>
    </row>
    <row r="60" spans="2:40" ht="16.5" customHeight="1">
      <c r="B60" s="38"/>
      <c r="C60" s="5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30"/>
      <c r="R60" s="486" t="s">
        <v>30</v>
      </c>
      <c r="S60" s="487"/>
      <c r="T60" s="487"/>
      <c r="U60" s="487"/>
      <c r="V60" s="487"/>
      <c r="W60" s="488"/>
      <c r="X60" s="489">
        <f>SUM(AJ6+AJ13+AJ20+AJ27+AJ34+AJ41)</f>
        <v>38</v>
      </c>
      <c r="Y60" s="490"/>
      <c r="Z60" s="491">
        <f>(X60/X56)</f>
        <v>0.06998158379373849</v>
      </c>
      <c r="AA60" s="492"/>
      <c r="AB60" s="493">
        <v>0.069</v>
      </c>
      <c r="AC60" s="494"/>
      <c r="AD60" s="495"/>
      <c r="AE60" s="485">
        <v>0.084</v>
      </c>
      <c r="AF60" s="453"/>
      <c r="AG60" s="454"/>
      <c r="AH60" s="87"/>
      <c r="AI60" s="211" t="s">
        <v>71</v>
      </c>
      <c r="AJ60" s="209"/>
      <c r="AK60" s="175"/>
      <c r="AL60" s="175"/>
      <c r="AM60" s="209"/>
      <c r="AN60" s="210"/>
    </row>
    <row r="61" spans="2:40" ht="16.5" customHeight="1">
      <c r="B61" s="38"/>
      <c r="C61" s="6" t="s">
        <v>20</v>
      </c>
      <c r="D61" s="141" t="s">
        <v>45</v>
      </c>
      <c r="E61" s="8"/>
      <c r="F61" s="8"/>
      <c r="G61" s="8"/>
      <c r="H61" s="10" t="s">
        <v>22</v>
      </c>
      <c r="I61" s="27" t="s">
        <v>46</v>
      </c>
      <c r="J61" s="8"/>
      <c r="K61" s="8"/>
      <c r="L61" s="55" t="s">
        <v>8</v>
      </c>
      <c r="M61" s="142" t="s">
        <v>48</v>
      </c>
      <c r="N61" s="8"/>
      <c r="O61" s="8"/>
      <c r="P61" s="24"/>
      <c r="Q61" s="8"/>
      <c r="R61" s="486" t="s">
        <v>31</v>
      </c>
      <c r="S61" s="487"/>
      <c r="T61" s="487"/>
      <c r="U61" s="487"/>
      <c r="V61" s="487"/>
      <c r="W61" s="488"/>
      <c r="X61" s="489">
        <f>SUM(AJ8+AJ15+AJ22+AJ29+AJ36+AJ43)</f>
        <v>39</v>
      </c>
      <c r="Y61" s="490"/>
      <c r="Z61" s="491">
        <f>(X61/X56)</f>
        <v>0.0718232044198895</v>
      </c>
      <c r="AA61" s="492"/>
      <c r="AB61" s="493">
        <v>0.071</v>
      </c>
      <c r="AC61" s="494"/>
      <c r="AD61" s="495"/>
      <c r="AE61" s="485">
        <v>0.081</v>
      </c>
      <c r="AF61" s="453"/>
      <c r="AG61" s="454"/>
      <c r="AH61" s="87"/>
      <c r="AI61" s="211" t="s">
        <v>72</v>
      </c>
      <c r="AJ61" s="209"/>
      <c r="AK61" s="175"/>
      <c r="AL61" s="175"/>
      <c r="AM61" s="209"/>
      <c r="AN61" s="210"/>
    </row>
    <row r="62" spans="2:40" ht="16.5" customHeight="1" thickBot="1">
      <c r="B62" s="38"/>
      <c r="C62" s="5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477" t="s">
        <v>32</v>
      </c>
      <c r="S62" s="478"/>
      <c r="T62" s="478"/>
      <c r="U62" s="478"/>
      <c r="V62" s="478"/>
      <c r="W62" s="479"/>
      <c r="X62" s="458">
        <f>SUM(AJ9+AJ16+AJ23+AJ30+AJ37+AJ44)</f>
        <v>75</v>
      </c>
      <c r="Y62" s="457"/>
      <c r="Z62" s="480">
        <f>(X62/X56)</f>
        <v>0.13812154696132597</v>
      </c>
      <c r="AA62" s="481"/>
      <c r="AB62" s="482">
        <v>0.087</v>
      </c>
      <c r="AC62" s="483"/>
      <c r="AD62" s="484"/>
      <c r="AE62" s="470">
        <v>0.016</v>
      </c>
      <c r="AF62" s="461"/>
      <c r="AG62" s="462"/>
      <c r="AH62" s="87"/>
      <c r="AI62" s="211" t="s">
        <v>73</v>
      </c>
      <c r="AJ62" s="209"/>
      <c r="AK62" s="209"/>
      <c r="AL62" s="209"/>
      <c r="AM62" s="209"/>
      <c r="AN62" s="210"/>
    </row>
    <row r="63" spans="2:40" ht="16.5" customHeight="1" thickBot="1">
      <c r="B63" s="38"/>
      <c r="C63" s="13" t="s">
        <v>26</v>
      </c>
      <c r="D63" s="27" t="s">
        <v>47</v>
      </c>
      <c r="E63" s="8"/>
      <c r="F63" s="8"/>
      <c r="G63" s="8"/>
      <c r="H63" s="14" t="s">
        <v>27</v>
      </c>
      <c r="I63" s="27" t="s">
        <v>50</v>
      </c>
      <c r="J63" s="8"/>
      <c r="K63" s="8"/>
      <c r="L63" s="8"/>
      <c r="M63" s="8"/>
      <c r="N63" s="8"/>
      <c r="O63" s="8"/>
      <c r="P63" s="24"/>
      <c r="Q63" s="3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9"/>
      <c r="AH63" s="8"/>
      <c r="AI63" s="211" t="s">
        <v>74</v>
      </c>
      <c r="AJ63" s="209"/>
      <c r="AK63" s="175"/>
      <c r="AL63" s="175"/>
      <c r="AM63" s="209"/>
      <c r="AN63" s="210"/>
    </row>
    <row r="64" spans="2:40" ht="16.5" customHeight="1">
      <c r="B64" s="38"/>
      <c r="C64" s="5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471" t="str">
        <f>R55</f>
        <v>Jan 2009 - June 2009 cycle</v>
      </c>
      <c r="S64" s="472"/>
      <c r="T64" s="472"/>
      <c r="U64" s="472"/>
      <c r="V64" s="472"/>
      <c r="W64" s="472"/>
      <c r="X64" s="472"/>
      <c r="Y64" s="472"/>
      <c r="Z64" s="473" t="s">
        <v>41</v>
      </c>
      <c r="AA64" s="474"/>
      <c r="AB64" s="475" t="s">
        <v>52</v>
      </c>
      <c r="AC64" s="475"/>
      <c r="AD64" s="476"/>
      <c r="AE64" s="475" t="s">
        <v>1</v>
      </c>
      <c r="AF64" s="475"/>
      <c r="AG64" s="476"/>
      <c r="AH64" s="87"/>
      <c r="AI64" s="211" t="s">
        <v>75</v>
      </c>
      <c r="AJ64" s="209"/>
      <c r="AK64" s="175"/>
      <c r="AL64" s="175"/>
      <c r="AM64" s="209"/>
      <c r="AN64" s="210"/>
    </row>
    <row r="65" spans="2:40" ht="16.5" customHeight="1">
      <c r="B65" s="38"/>
      <c r="C65" s="4" t="s">
        <v>19</v>
      </c>
      <c r="D65" s="16" t="s">
        <v>33</v>
      </c>
      <c r="E65" s="8"/>
      <c r="F65" s="8"/>
      <c r="G65" s="61" t="s">
        <v>6</v>
      </c>
      <c r="H65" s="8"/>
      <c r="I65" s="8"/>
      <c r="J65" s="8"/>
      <c r="K65" s="8"/>
      <c r="L65" s="8"/>
      <c r="M65" s="8"/>
      <c r="N65" s="8"/>
      <c r="O65" s="8"/>
      <c r="P65" s="24"/>
      <c r="Q65" s="8"/>
      <c r="R65" s="463" t="s">
        <v>38</v>
      </c>
      <c r="S65" s="464"/>
      <c r="T65" s="464"/>
      <c r="U65" s="464"/>
      <c r="V65" s="464"/>
      <c r="W65" s="465"/>
      <c r="X65" s="466">
        <v>351</v>
      </c>
      <c r="Y65" s="467"/>
      <c r="Z65" s="468">
        <f>X65/X57</f>
        <v>1.2763636363636364</v>
      </c>
      <c r="AA65" s="469"/>
      <c r="AB65" s="453">
        <v>0.917</v>
      </c>
      <c r="AC65" s="453"/>
      <c r="AD65" s="454"/>
      <c r="AE65" s="453">
        <v>0.895</v>
      </c>
      <c r="AF65" s="453"/>
      <c r="AG65" s="454"/>
      <c r="AH65" s="87"/>
      <c r="AI65" s="212" t="s">
        <v>76</v>
      </c>
      <c r="AJ65" s="180"/>
      <c r="AK65" s="180"/>
      <c r="AL65" s="180"/>
      <c r="AM65" s="213"/>
      <c r="AN65" s="214"/>
    </row>
    <row r="66" spans="2:40" ht="16.5" customHeight="1" thickBot="1">
      <c r="B66" s="38"/>
      <c r="C66" s="59"/>
      <c r="D66" s="8"/>
      <c r="E66" s="8"/>
      <c r="F66" s="8"/>
      <c r="G66" s="77" t="s">
        <v>36</v>
      </c>
      <c r="H66" s="8"/>
      <c r="I66" s="8"/>
      <c r="J66" s="8"/>
      <c r="K66" s="8"/>
      <c r="L66" s="8"/>
      <c r="M66" s="8"/>
      <c r="N66" s="8"/>
      <c r="O66" s="8"/>
      <c r="P66" s="24"/>
      <c r="Q66" s="8"/>
      <c r="R66" s="455" t="s">
        <v>39</v>
      </c>
      <c r="S66" s="456"/>
      <c r="T66" s="456"/>
      <c r="U66" s="456"/>
      <c r="V66" s="456"/>
      <c r="W66" s="457"/>
      <c r="X66" s="458">
        <v>33</v>
      </c>
      <c r="Y66" s="457"/>
      <c r="Z66" s="459">
        <f>X66/X57</f>
        <v>0.12</v>
      </c>
      <c r="AA66" s="460"/>
      <c r="AB66" s="461">
        <v>0.083</v>
      </c>
      <c r="AC66" s="461"/>
      <c r="AD66" s="462"/>
      <c r="AE66" s="461">
        <v>0.105</v>
      </c>
      <c r="AF66" s="461"/>
      <c r="AG66" s="462"/>
      <c r="AH66" s="87"/>
      <c r="AJ66" s="215"/>
      <c r="AK66" s="215"/>
      <c r="AL66" s="215"/>
      <c r="AM66" s="87"/>
      <c r="AN66" s="87"/>
    </row>
    <row r="67" spans="2:40" ht="16.5" customHeight="1">
      <c r="B67" s="38"/>
      <c r="C67" s="7" t="s">
        <v>21</v>
      </c>
      <c r="D67" s="64" t="s">
        <v>0</v>
      </c>
      <c r="E67" s="25"/>
      <c r="F67" s="25"/>
      <c r="G67" s="78" t="s">
        <v>53</v>
      </c>
      <c r="H67" s="25"/>
      <c r="I67" s="25"/>
      <c r="J67" s="25"/>
      <c r="K67" s="25"/>
      <c r="L67" s="25"/>
      <c r="M67" s="25"/>
      <c r="N67" s="25"/>
      <c r="O67" s="25"/>
      <c r="P67" s="2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9"/>
      <c r="AH67" s="87"/>
      <c r="AJ67" s="87"/>
      <c r="AK67" s="87"/>
      <c r="AL67" s="87"/>
      <c r="AM67" s="87"/>
      <c r="AN67" s="87"/>
    </row>
    <row r="68" spans="2:34" ht="16.5" customHeight="1">
      <c r="B68" s="3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9"/>
      <c r="AH68" s="8"/>
    </row>
    <row r="69" spans="2:34" ht="16.5" customHeight="1" thickBo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2"/>
      <c r="AH69" s="8"/>
    </row>
    <row r="70" ht="16.5" customHeight="1"/>
    <row r="71" ht="16.5" customHeight="1"/>
    <row r="72" ht="16.5" customHeight="1"/>
    <row r="87" ht="12.75">
      <c r="AL87" s="84"/>
    </row>
  </sheetData>
  <mergeCells count="55">
    <mergeCell ref="AI54:AM54"/>
    <mergeCell ref="R55:AA55"/>
    <mergeCell ref="AB55:AD55"/>
    <mergeCell ref="AE55:AG55"/>
    <mergeCell ref="AI55:AJ55"/>
    <mergeCell ref="AK55:AL55"/>
    <mergeCell ref="AK56:AL56"/>
    <mergeCell ref="R57:W57"/>
    <mergeCell ref="X57:Y57"/>
    <mergeCell ref="Z57:AA57"/>
    <mergeCell ref="AB57:AD57"/>
    <mergeCell ref="AE57:AG57"/>
    <mergeCell ref="X56:AA56"/>
    <mergeCell ref="AB56:AD56"/>
    <mergeCell ref="AE56:AG56"/>
    <mergeCell ref="AI56:AJ56"/>
    <mergeCell ref="AE58:AG58"/>
    <mergeCell ref="R59:W59"/>
    <mergeCell ref="X59:Y59"/>
    <mergeCell ref="Z59:AA59"/>
    <mergeCell ref="AB59:AD59"/>
    <mergeCell ref="AE59:AG59"/>
    <mergeCell ref="R58:W58"/>
    <mergeCell ref="X58:Y58"/>
    <mergeCell ref="Z58:AA58"/>
    <mergeCell ref="AB58:AD58"/>
    <mergeCell ref="AE60:AG60"/>
    <mergeCell ref="R61:W61"/>
    <mergeCell ref="X61:Y61"/>
    <mergeCell ref="Z61:AA61"/>
    <mergeCell ref="AB61:AD61"/>
    <mergeCell ref="AE61:AG61"/>
    <mergeCell ref="R60:W60"/>
    <mergeCell ref="X60:Y60"/>
    <mergeCell ref="Z60:AA60"/>
    <mergeCell ref="AB60:AD60"/>
    <mergeCell ref="AE62:AG62"/>
    <mergeCell ref="R64:Y64"/>
    <mergeCell ref="Z64:AA64"/>
    <mergeCell ref="AB64:AD64"/>
    <mergeCell ref="AE64:AG64"/>
    <mergeCell ref="R62:W62"/>
    <mergeCell ref="X62:Y62"/>
    <mergeCell ref="Z62:AA62"/>
    <mergeCell ref="AB62:AD62"/>
    <mergeCell ref="AE65:AG65"/>
    <mergeCell ref="R66:W66"/>
    <mergeCell ref="X66:Y66"/>
    <mergeCell ref="Z66:AA66"/>
    <mergeCell ref="AB66:AD66"/>
    <mergeCell ref="AE66:AG66"/>
    <mergeCell ref="R65:W65"/>
    <mergeCell ref="X65:Y65"/>
    <mergeCell ref="Z65:AA65"/>
    <mergeCell ref="AB65:AD6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Preferred Customer</cp:lastModifiedBy>
  <cp:lastPrinted>2008-01-11T21:41:41Z</cp:lastPrinted>
  <dcterms:created xsi:type="dcterms:W3CDTF">2002-12-16T16:59:53Z</dcterms:created>
  <dcterms:modified xsi:type="dcterms:W3CDTF">2009-01-14T15:21:41Z</dcterms:modified>
  <cp:category/>
  <cp:version/>
  <cp:contentType/>
  <cp:contentStatus/>
</cp:coreProperties>
</file>