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1590" windowWidth="12630" windowHeight="8685" activeTab="0"/>
  </bookViews>
  <sheets>
    <sheet name="Screening" sheetId="1" r:id="rId1"/>
    <sheet name="Ranking" sheetId="2" r:id="rId2"/>
    <sheet name="ET Rate Table" sheetId="3" r:id="rId3"/>
  </sheets>
  <definedNames>
    <definedName name="location">'Ranking'!$A$177:$A$180</definedName>
    <definedName name="_xlnm.Print_Area" localSheetId="1">'Ranking'!$A$1:$L$39</definedName>
  </definedNames>
  <calcPr fullCalcOnLoad="1"/>
</workbook>
</file>

<file path=xl/comments2.xml><?xml version="1.0" encoding="utf-8"?>
<comments xmlns="http://schemas.openxmlformats.org/spreadsheetml/2006/main">
  <authors>
    <author>tim.ouellette</author>
  </authors>
  <commentList>
    <comment ref="A18" authorId="0">
      <text>
        <r>
          <rPr>
            <b/>
            <sz val="8"/>
            <rFont val="Tahoma"/>
            <family val="2"/>
          </rPr>
          <t>UF</t>
        </r>
        <r>
          <rPr>
            <sz val="8"/>
            <rFont val="Tahoma"/>
            <family val="0"/>
          </rPr>
          <t xml:space="preserve"> - Unimproved flood - earthen ditches, dirt or sod turnouts, poor or no field corrugations, undulating topography, uneven irrigation flows, poor water control.  Typically about a 20-25% application efficiency.
</t>
        </r>
        <r>
          <rPr>
            <b/>
            <sz val="8"/>
            <rFont val="Tahoma"/>
            <family val="2"/>
          </rPr>
          <t xml:space="preserve">IF </t>
        </r>
        <r>
          <rPr>
            <sz val="8"/>
            <rFont val="Tahoma"/>
            <family val="0"/>
          </rPr>
          <t xml:space="preserve">- Improved flood - earthen ditch to siphon tube, flexible temporary distribution pipe, marginal field corrugations, cross slopes and irrigation slopes are variable, some water control.  Typically about a 30-35% application efficiency.
</t>
        </r>
        <r>
          <rPr>
            <b/>
            <sz val="8"/>
            <rFont val="Tahoma"/>
            <family val="2"/>
          </rPr>
          <t>IF+</t>
        </r>
        <r>
          <rPr>
            <sz val="8"/>
            <rFont val="Tahoma"/>
            <family val="0"/>
          </rPr>
          <t xml:space="preserve"> -  Improved Flood system with limited irrigation water management - gated pipe w/pipeline, concrete ditch w/ports or siphon tubes, with little or no change in IWM expected. Typically about 40-45% application efficiency.
</t>
        </r>
        <r>
          <rPr>
            <b/>
            <sz val="8"/>
            <rFont val="Tahoma"/>
            <family val="2"/>
          </rPr>
          <t>IFM</t>
        </r>
        <r>
          <rPr>
            <sz val="8"/>
            <rFont val="Tahoma"/>
            <family val="0"/>
          </rPr>
          <t xml:space="preserve"> - Improved flood system with irrigation water management being practiced - pipeline to gated pipe, concrete ditch w/ports or siphon tubes, etc., with IWM practice being applied per acceptable standard. Typically about 50-55% application efficiency.
</t>
        </r>
        <r>
          <rPr>
            <b/>
            <sz val="8"/>
            <rFont val="Tahoma"/>
            <family val="2"/>
          </rPr>
          <t xml:space="preserve">SR </t>
        </r>
        <r>
          <rPr>
            <sz val="8"/>
            <rFont val="Tahoma"/>
            <family val="0"/>
          </rPr>
          <t xml:space="preserve">- Siderolll sprinklers, hand line solid set sprinklers, gated pipe with surge valve, etc., and IWM being applied.  Typically about 60-65% application efficiency.
</t>
        </r>
        <r>
          <rPr>
            <b/>
            <sz val="8"/>
            <rFont val="Tahoma"/>
            <family val="2"/>
          </rPr>
          <t>CP</t>
        </r>
        <r>
          <rPr>
            <sz val="8"/>
            <rFont val="Tahoma"/>
            <family val="0"/>
          </rPr>
          <t xml:space="preserve"> - Center Pivot with standard nozzles and with IWM being applied.  Typically about 70-75% efficiency.
</t>
        </r>
        <r>
          <rPr>
            <b/>
            <sz val="8"/>
            <rFont val="Tahoma"/>
            <family val="2"/>
          </rPr>
          <t>MS</t>
        </r>
        <r>
          <rPr>
            <sz val="8"/>
            <rFont val="Tahoma"/>
            <family val="0"/>
          </rPr>
          <t xml:space="preserve"> - Micro Spray, Subsurface Drip, Center pivot with high efficiency and lowered nozzles (MESA, LEPA, etc.), with IWM being applied.  Typically over 80-85% application efficiency.</t>
        </r>
      </text>
    </comment>
  </commentList>
</comments>
</file>

<file path=xl/sharedStrings.xml><?xml version="1.0" encoding="utf-8"?>
<sst xmlns="http://schemas.openxmlformats.org/spreadsheetml/2006/main" count="386" uniqueCount="139">
  <si>
    <t>Client:</t>
  </si>
  <si>
    <t>Date:</t>
  </si>
  <si>
    <t>Planner:</t>
  </si>
  <si>
    <t>McElmo</t>
  </si>
  <si>
    <t>Grand Valley</t>
  </si>
  <si>
    <t>Lower Gunnison</t>
  </si>
  <si>
    <t>Mancos</t>
  </si>
  <si>
    <t>Crops</t>
  </si>
  <si>
    <t>% In Rotation</t>
  </si>
  <si>
    <t>alfalfa</t>
  </si>
  <si>
    <t>pasture grass</t>
  </si>
  <si>
    <t>corn, silage</t>
  </si>
  <si>
    <t>grain, spring</t>
  </si>
  <si>
    <t>wheat, winter</t>
  </si>
  <si>
    <t>beans, dry</t>
  </si>
  <si>
    <t>corn, grain</t>
  </si>
  <si>
    <t>vegetable</t>
  </si>
  <si>
    <t>sugar beets</t>
  </si>
  <si>
    <t>orchards w/cover</t>
  </si>
  <si>
    <t>orchards wo/cover</t>
  </si>
  <si>
    <t>System Before</t>
  </si>
  <si>
    <t>System After</t>
  </si>
  <si>
    <t>Acres</t>
  </si>
  <si>
    <t>IF</t>
  </si>
  <si>
    <t>IFM</t>
  </si>
  <si>
    <t>Alfalfa</t>
  </si>
  <si>
    <t>Corn, Silage</t>
  </si>
  <si>
    <t>Grain, Spring</t>
  </si>
  <si>
    <t>Wheat, Winter</t>
  </si>
  <si>
    <t>SR</t>
  </si>
  <si>
    <t>grass,pasture</t>
  </si>
  <si>
    <t>grass, pasture</t>
  </si>
  <si>
    <t>Pasture</t>
  </si>
  <si>
    <t xml:space="preserve">Pasture </t>
  </si>
  <si>
    <t>alfalfa zone 1</t>
  </si>
  <si>
    <t>alfalfa zone 2</t>
  </si>
  <si>
    <t>corn, silage/grain</t>
  </si>
  <si>
    <t>orchard w/ cover 1</t>
  </si>
  <si>
    <t>orchard wo/cover 2</t>
  </si>
  <si>
    <t>Weighted Average</t>
  </si>
  <si>
    <t>ET</t>
  </si>
  <si>
    <t>UF</t>
  </si>
  <si>
    <t>IF+</t>
  </si>
  <si>
    <t>CP</t>
  </si>
  <si>
    <t>MS</t>
  </si>
  <si>
    <t>Irrigation Requirement</t>
  </si>
  <si>
    <t>Irrig. Conveyance</t>
  </si>
  <si>
    <t>Length</t>
  </si>
  <si>
    <t>Days per year</t>
  </si>
  <si>
    <t>Select Appropriate Soil Type</t>
  </si>
  <si>
    <t>Seepage</t>
  </si>
  <si>
    <t>Reach</t>
  </si>
  <si>
    <t>Q</t>
  </si>
  <si>
    <t>(ft.)</t>
  </si>
  <si>
    <t>(sq. ft/ln ft)</t>
  </si>
  <si>
    <t>(days)</t>
  </si>
  <si>
    <t>Ac-in.</t>
  </si>
  <si>
    <t>Reach 1, Before</t>
  </si>
  <si>
    <t>Reach 1, After</t>
  </si>
  <si>
    <t>Reach 2, Before</t>
  </si>
  <si>
    <t>Reach 2, After</t>
  </si>
  <si>
    <t>Reach 3, Before</t>
  </si>
  <si>
    <t>Reach 3, After</t>
  </si>
  <si>
    <t>before</t>
  </si>
  <si>
    <t>after</t>
  </si>
  <si>
    <t>FACTOR\</t>
  </si>
  <si>
    <t>before code</t>
  </si>
  <si>
    <t>after code</t>
  </si>
  <si>
    <t>code sum</t>
  </si>
  <si>
    <t>before/after from "Salinity" sheet</t>
  </si>
  <si>
    <t>ERROR</t>
  </si>
  <si>
    <t>Factor</t>
  </si>
  <si>
    <t>Generalized Soil Seepage Rate (ft3/ft2/day)</t>
  </si>
  <si>
    <t xml:space="preserve">   Soil Texture</t>
  </si>
  <si>
    <t>sandy loam, loamy sand</t>
  </si>
  <si>
    <t>loam, silty loam</t>
  </si>
  <si>
    <t>sandy clay loam, clay loam</t>
  </si>
  <si>
    <t>silty clay or silty clay loam</t>
  </si>
  <si>
    <t>Sandy clay</t>
  </si>
  <si>
    <t>Clay</t>
  </si>
  <si>
    <t>Concrete lining = 15% of earth ditch rate</t>
  </si>
  <si>
    <t>(cfs)</t>
  </si>
  <si>
    <t>Concrete Ditch Linig</t>
  </si>
  <si>
    <t>check if applies</t>
  </si>
  <si>
    <t>Irrigation System Changes</t>
  </si>
  <si>
    <t>Crop Data</t>
  </si>
  <si>
    <t>System Changes Computations</t>
  </si>
  <si>
    <t>Salinity Area, Crops, and Corresponding ET Rates</t>
  </si>
  <si>
    <t>Seepage Rate</t>
  </si>
  <si>
    <t>Item No.</t>
  </si>
  <si>
    <t>System</t>
  </si>
  <si>
    <t>Before code</t>
  </si>
  <si>
    <t>After code</t>
  </si>
  <si>
    <t xml:space="preserve">Pipeline </t>
  </si>
  <si>
    <t>Delivery Ditch Losses - Upstream from the Field Boundary</t>
  </si>
  <si>
    <t>FY</t>
  </si>
  <si>
    <t>Amor. Factor</t>
  </si>
  <si>
    <t>Cortez</t>
  </si>
  <si>
    <t>Wetted Perimeter</t>
  </si>
  <si>
    <t>Dove Creek</t>
  </si>
  <si>
    <t>Pagosa Springs</t>
  </si>
  <si>
    <t>Durango</t>
  </si>
  <si>
    <t>TOTAL POINTS</t>
  </si>
  <si>
    <t>ACRES FEET BEFORE</t>
  </si>
  <si>
    <t>ACRES FEET AFTER</t>
  </si>
  <si>
    <t>ACRES FEET SAVED</t>
  </si>
  <si>
    <t>AC-FT</t>
  </si>
  <si>
    <t>TOTAL AC-FT SAVED</t>
  </si>
  <si>
    <t>DOLLARS PER AC-FT</t>
  </si>
  <si>
    <t>Fical year</t>
  </si>
  <si>
    <t>Field Office</t>
  </si>
  <si>
    <t xml:space="preserve">COST BENEFIT </t>
  </si>
  <si>
    <t xml:space="preserve">Cost-Share </t>
  </si>
  <si>
    <t>PLANNER NAME</t>
  </si>
  <si>
    <t>DAN LYNN</t>
  </si>
  <si>
    <t>JERRY ARCHULETA</t>
  </si>
  <si>
    <t>VALERIE LOVETT</t>
  </si>
  <si>
    <t>SCOTT WOODALL</t>
  </si>
  <si>
    <t>JOHN LESTINA</t>
  </si>
  <si>
    <t>Acreage must have been irrigated 2 out of the past 5 years to be eligible for EQIP Cost Share Dollars.  Exceptions for drought conditions can be considered.</t>
  </si>
  <si>
    <t>Total Cost = Cost Share + Landowner Cost + Incentive Payments</t>
  </si>
  <si>
    <t>TOTAL PROJECT COST-SHARE</t>
  </si>
  <si>
    <t>Total  Points = 10,000 divided by Dollars per AC-FT</t>
  </si>
  <si>
    <t>SAN JUAN WATERSHED WATER QUALITY</t>
  </si>
  <si>
    <t>SCREENING TOOL</t>
  </si>
  <si>
    <t>LOW PRIORITY:</t>
  </si>
  <si>
    <t>1.  Applicant has had a USDA cost-shared contract terminated within the last 5 years due to lack of performance.</t>
  </si>
  <si>
    <t>2.  Practices previously installed with USDA cost share have failed due to lack of maintenance.</t>
  </si>
  <si>
    <t>HIGH PRIORITY:</t>
  </si>
  <si>
    <t xml:space="preserve">            FY 2006 EQIP SAN JUAN BASIN WATER QUALITY      </t>
  </si>
  <si>
    <r>
      <t>Something is jacked up.  We are getting way too much for system change and nothing for pipeling</t>
    </r>
    <r>
      <rPr>
        <sz val="12"/>
        <rFont val="Arial"/>
        <family val="2"/>
      </rPr>
      <t>.  Pipeline numbers ought to be closer to equal to the system improvement numbers.</t>
    </r>
  </si>
  <si>
    <t>3   System in place is adequate (eg Bureau Reclamation Projects); applicant needs only IWM assistance.</t>
  </si>
  <si>
    <t>1,  Irrigation delivery system leaks excessivelyy, or runs through shale or sand and pipline being installed.</t>
  </si>
  <si>
    <t>2.  Irrigation system efficency improvement and applicant agrees to work with NRCS to improve IWM with or without Cost Share:  (eg, O &amp; M Agreement Observed.)</t>
  </si>
  <si>
    <t xml:space="preserve">           WATER  WORKSHEET </t>
  </si>
  <si>
    <t>Deliver Ditch Seepage Multiplier</t>
  </si>
  <si>
    <t>EQIP 2008</t>
  </si>
  <si>
    <t>4.  Irrigation system efficency improvements only. (Gated Pipe, new sideroll, etc ONLY)</t>
  </si>
  <si>
    <t>5.  Pipeline installed to replace a ditch that runs through tight soils.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</si>
</sst>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/d/yyyy;@"/>
    <numFmt numFmtId="167" formatCode="m/d/yy;@"/>
  </numFmts>
  <fonts count="20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8"/>
      <color indexed="53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8"/>
      <name val="Arial"/>
      <family val="0"/>
    </font>
    <font>
      <b/>
      <sz val="8"/>
      <name val="Tahoma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Border="1" applyAlignment="1">
      <alignment horizontal="left"/>
    </xf>
    <xf numFmtId="0" fontId="3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left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3" borderId="0" xfId="0" applyFill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/>
    </xf>
    <xf numFmtId="164" fontId="0" fillId="0" borderId="5" xfId="0" applyNumberFormat="1" applyBorder="1" applyAlignment="1">
      <alignment horizontal="center"/>
    </xf>
    <xf numFmtId="0" fontId="3" fillId="0" borderId="0" xfId="0" applyFont="1" applyAlignment="1">
      <alignment/>
    </xf>
    <xf numFmtId="0" fontId="0" fillId="3" borderId="8" xfId="0" applyFill="1" applyBorder="1" applyAlignment="1">
      <alignment/>
    </xf>
    <xf numFmtId="0" fontId="3" fillId="0" borderId="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11" fillId="0" borderId="14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3" fillId="5" borderId="16" xfId="0" applyFont="1" applyFill="1" applyBorder="1" applyAlignment="1">
      <alignment horizontal="center" wrapText="1"/>
    </xf>
    <xf numFmtId="0" fontId="3" fillId="5" borderId="17" xfId="0" applyFont="1" applyFill="1" applyBorder="1" applyAlignment="1">
      <alignment horizontal="center" wrapText="1"/>
    </xf>
    <xf numFmtId="0" fontId="3" fillId="5" borderId="17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8" xfId="0" applyFill="1" applyBorder="1" applyAlignment="1">
      <alignment horizontal="center" wrapText="1"/>
    </xf>
    <xf numFmtId="0" fontId="0" fillId="5" borderId="19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4" borderId="10" xfId="0" applyFill="1" applyBorder="1" applyAlignment="1">
      <alignment/>
    </xf>
    <xf numFmtId="164" fontId="0" fillId="2" borderId="20" xfId="0" applyNumberFormat="1" applyFill="1" applyBorder="1" applyAlignment="1">
      <alignment horizontal="center"/>
    </xf>
    <xf numFmtId="164" fontId="0" fillId="2" borderId="21" xfId="0" applyNumberFormat="1" applyFill="1" applyBorder="1" applyAlignment="1">
      <alignment horizontal="center"/>
    </xf>
    <xf numFmtId="164" fontId="0" fillId="2" borderId="22" xfId="0" applyNumberFormat="1" applyFill="1" applyBorder="1" applyAlignment="1">
      <alignment horizontal="center"/>
    </xf>
    <xf numFmtId="0" fontId="12" fillId="5" borderId="19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3" fillId="3" borderId="27" xfId="0" applyFont="1" applyFill="1" applyBorder="1" applyAlignment="1" applyProtection="1">
      <alignment horizontal="right"/>
      <protection locked="0"/>
    </xf>
    <xf numFmtId="0" fontId="3" fillId="3" borderId="8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3" borderId="15" xfId="0" applyFont="1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/>
      <protection locked="0"/>
    </xf>
    <xf numFmtId="0" fontId="2" fillId="3" borderId="28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center"/>
      <protection locked="0"/>
    </xf>
    <xf numFmtId="0" fontId="0" fillId="3" borderId="22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/>
      <protection locked="0"/>
    </xf>
    <xf numFmtId="0" fontId="0" fillId="3" borderId="7" xfId="0" applyFill="1" applyBorder="1" applyAlignment="1" applyProtection="1">
      <alignment/>
      <protection locked="0"/>
    </xf>
    <xf numFmtId="0" fontId="0" fillId="4" borderId="28" xfId="0" applyFill="1" applyBorder="1" applyAlignment="1" applyProtection="1">
      <alignment/>
      <protection locked="0"/>
    </xf>
    <xf numFmtId="0" fontId="0" fillId="4" borderId="29" xfId="0" applyFill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3" fillId="3" borderId="8" xfId="0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5" borderId="31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/>
    </xf>
    <xf numFmtId="0" fontId="0" fillId="5" borderId="6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1" fontId="0" fillId="2" borderId="32" xfId="0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2" borderId="33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/>
      <protection locked="0"/>
    </xf>
    <xf numFmtId="6" fontId="0" fillId="0" borderId="0" xfId="0" applyNumberFormat="1" applyFill="1" applyBorder="1" applyAlignment="1" applyProtection="1">
      <alignment horizontal="right"/>
      <protection locked="0"/>
    </xf>
    <xf numFmtId="6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8" fontId="0" fillId="0" borderId="0" xfId="0" applyNumberForma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justify" vertical="center" wrapText="1"/>
    </xf>
    <xf numFmtId="0" fontId="13" fillId="5" borderId="18" xfId="0" applyFont="1" applyFill="1" applyBorder="1" applyAlignment="1">
      <alignment horizontal="justify" vertical="center"/>
    </xf>
    <xf numFmtId="0" fontId="14" fillId="5" borderId="18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/>
    </xf>
    <xf numFmtId="0" fontId="3" fillId="3" borderId="28" xfId="0" applyFont="1" applyFill="1" applyBorder="1" applyAlignment="1" applyProtection="1">
      <alignment horizontal="right"/>
      <protection locked="0"/>
    </xf>
    <xf numFmtId="0" fontId="3" fillId="3" borderId="0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0" fontId="15" fillId="0" borderId="1" xfId="0" applyFont="1" applyBorder="1" applyAlignment="1">
      <alignment/>
    </xf>
    <xf numFmtId="7" fontId="3" fillId="2" borderId="4" xfId="0" applyNumberFormat="1" applyFont="1" applyFill="1" applyBorder="1" applyAlignment="1">
      <alignment/>
    </xf>
    <xf numFmtId="1" fontId="3" fillId="2" borderId="35" xfId="0" applyNumberFormat="1" applyFont="1" applyFill="1" applyBorder="1" applyAlignment="1">
      <alignment/>
    </xf>
    <xf numFmtId="0" fontId="3" fillId="2" borderId="35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/>
    </xf>
    <xf numFmtId="2" fontId="9" fillId="2" borderId="35" xfId="0" applyNumberFormat="1" applyFont="1" applyFill="1" applyBorder="1" applyAlignment="1">
      <alignment/>
    </xf>
    <xf numFmtId="1" fontId="2" fillId="0" borderId="7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9" fillId="0" borderId="0" xfId="0" applyFont="1" applyAlignment="1">
      <alignment/>
    </xf>
    <xf numFmtId="1" fontId="0" fillId="0" borderId="36" xfId="0" applyNumberFormat="1" applyBorder="1" applyAlignment="1">
      <alignment horizontal="center"/>
    </xf>
    <xf numFmtId="0" fontId="3" fillId="2" borderId="6" xfId="0" applyFont="1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0" borderId="0" xfId="0" applyAlignment="1">
      <alignment wrapText="1"/>
    </xf>
    <xf numFmtId="7" fontId="3" fillId="3" borderId="37" xfId="0" applyNumberFormat="1" applyFont="1" applyFill="1" applyBorder="1" applyAlignment="1" applyProtection="1">
      <alignment/>
      <protection locked="0"/>
    </xf>
    <xf numFmtId="14" fontId="3" fillId="3" borderId="37" xfId="0" applyNumberFormat="1" applyFont="1" applyFill="1" applyBorder="1" applyAlignment="1" applyProtection="1">
      <alignment/>
      <protection/>
    </xf>
    <xf numFmtId="7" fontId="3" fillId="3" borderId="38" xfId="0" applyNumberFormat="1" applyFont="1" applyFill="1" applyBorder="1" applyAlignment="1" applyProtection="1">
      <alignment/>
      <protection locked="0"/>
    </xf>
    <xf numFmtId="0" fontId="0" fillId="0" borderId="0" xfId="0" applyAlignment="1">
      <alignment wrapText="1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0" fillId="3" borderId="6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2" fontId="0" fillId="2" borderId="39" xfId="0" applyNumberForma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2" fontId="0" fillId="2" borderId="34" xfId="0" applyNumberFormat="1" applyFill="1" applyBorder="1" applyAlignment="1">
      <alignment horizontal="center"/>
    </xf>
    <xf numFmtId="0" fontId="3" fillId="5" borderId="31" xfId="0" applyFont="1" applyFill="1" applyBorder="1" applyAlignment="1">
      <alignment horizontal="center" wrapText="1"/>
    </xf>
    <xf numFmtId="0" fontId="3" fillId="5" borderId="25" xfId="0" applyFont="1" applyFill="1" applyBorder="1" applyAlignment="1">
      <alignment horizontal="center" wrapText="1"/>
    </xf>
    <xf numFmtId="0" fontId="3" fillId="5" borderId="31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0" fillId="3" borderId="40" xfId="0" applyFill="1" applyBorder="1" applyAlignment="1" applyProtection="1">
      <alignment horizontal="center"/>
      <protection locked="0"/>
    </xf>
    <xf numFmtId="0" fontId="0" fillId="3" borderId="37" xfId="0" applyFill="1" applyBorder="1" applyAlignment="1" applyProtection="1">
      <alignment horizontal="center"/>
      <protection locked="0"/>
    </xf>
    <xf numFmtId="14" fontId="3" fillId="3" borderId="38" xfId="0" applyNumberFormat="1" applyFont="1" applyFill="1" applyBorder="1" applyAlignment="1" applyProtection="1">
      <alignment/>
      <protection/>
    </xf>
    <xf numFmtId="0" fontId="3" fillId="3" borderId="38" xfId="0" applyFont="1" applyFill="1" applyBorder="1" applyAlignment="1" applyProtection="1">
      <alignment/>
      <protection locked="0"/>
    </xf>
    <xf numFmtId="0" fontId="3" fillId="3" borderId="37" xfId="0" applyFont="1" applyFill="1" applyBorder="1" applyAlignment="1" applyProtection="1">
      <alignment/>
      <protection locked="0"/>
    </xf>
    <xf numFmtId="0" fontId="0" fillId="3" borderId="39" xfId="0" applyFill="1" applyBorder="1" applyAlignment="1" applyProtection="1">
      <alignment horizontal="center"/>
      <protection locked="0"/>
    </xf>
    <xf numFmtId="0" fontId="0" fillId="3" borderId="41" xfId="0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/>
    </xf>
    <xf numFmtId="0" fontId="0" fillId="0" borderId="3" xfId="0" applyBorder="1" applyAlignment="1">
      <alignment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3" borderId="40" xfId="0" applyFont="1" applyFill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3" fillId="3" borderId="33" xfId="0" applyFont="1" applyFill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3" fillId="5" borderId="23" xfId="0" applyFont="1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3" fillId="3" borderId="41" xfId="0" applyFont="1" applyFill="1" applyBorder="1" applyAlignment="1" applyProtection="1">
      <alignment/>
      <protection locked="0"/>
    </xf>
    <xf numFmtId="0" fontId="3" fillId="3" borderId="40" xfId="0" applyFont="1" applyFill="1" applyBorder="1" applyAlignment="1" applyProtection="1">
      <alignment horizontal="center"/>
      <protection locked="0"/>
    </xf>
    <xf numFmtId="0" fontId="3" fillId="3" borderId="37" xfId="0" applyFont="1" applyFill="1" applyBorder="1" applyAlignment="1" applyProtection="1">
      <alignment horizontal="center"/>
      <protection locked="0"/>
    </xf>
    <xf numFmtId="0" fontId="8" fillId="3" borderId="39" xfId="0" applyFont="1" applyFill="1" applyBorder="1" applyAlignment="1" applyProtection="1">
      <alignment/>
      <protection locked="0"/>
    </xf>
    <xf numFmtId="0" fontId="0" fillId="0" borderId="23" xfId="0" applyFill="1" applyBorder="1" applyAlignment="1">
      <alignment horizontal="right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18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1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0" fillId="3" borderId="32" xfId="0" applyFill="1" applyBorder="1" applyAlignment="1">
      <alignment/>
    </xf>
    <xf numFmtId="0" fontId="0" fillId="3" borderId="43" xfId="0" applyFill="1" applyBorder="1" applyAlignment="1">
      <alignment/>
    </xf>
    <xf numFmtId="0" fontId="0" fillId="3" borderId="44" xfId="0" applyFill="1" applyBorder="1" applyAlignment="1">
      <alignment/>
    </xf>
    <xf numFmtId="0" fontId="0" fillId="3" borderId="37" xfId="0" applyFill="1" applyBorder="1" applyAlignment="1">
      <alignment/>
    </xf>
    <xf numFmtId="0" fontId="11" fillId="3" borderId="44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A1:J23"/>
  <sheetViews>
    <sheetView tabSelected="1" workbookViewId="0" topLeftCell="A1">
      <selection activeCell="G18" sqref="G18"/>
    </sheetView>
  </sheetViews>
  <sheetFormatPr defaultColWidth="9.140625" defaultRowHeight="12.75"/>
  <sheetData>
    <row r="1" spans="1:5" ht="18">
      <c r="A1" s="151" t="s">
        <v>123</v>
      </c>
      <c r="B1" s="151"/>
      <c r="C1" s="151"/>
      <c r="D1" s="151"/>
      <c r="E1" s="151"/>
    </row>
    <row r="2" spans="1:5" ht="18">
      <c r="A2" s="151" t="s">
        <v>124</v>
      </c>
      <c r="B2" s="151"/>
      <c r="C2" s="151"/>
      <c r="D2" s="151"/>
      <c r="E2" s="151"/>
    </row>
    <row r="3" ht="18">
      <c r="A3" s="151" t="s">
        <v>136</v>
      </c>
    </row>
    <row r="6" spans="1:2" ht="12.75">
      <c r="A6" s="46" t="s">
        <v>125</v>
      </c>
      <c r="B6" s="46"/>
    </row>
    <row r="8" ht="12.75">
      <c r="A8" t="s">
        <v>126</v>
      </c>
    </row>
    <row r="10" ht="12.75">
      <c r="A10" t="s">
        <v>127</v>
      </c>
    </row>
    <row r="14" ht="12.75">
      <c r="A14" s="46" t="s">
        <v>128</v>
      </c>
    </row>
    <row r="15" ht="12.75">
      <c r="A15" t="s">
        <v>132</v>
      </c>
    </row>
    <row r="17" spans="1:10" ht="27" customHeight="1">
      <c r="A17" s="159" t="s">
        <v>133</v>
      </c>
      <c r="B17" s="159"/>
      <c r="C17" s="159"/>
      <c r="D17" s="159"/>
      <c r="E17" s="159"/>
      <c r="F17" s="159"/>
      <c r="G17" s="159"/>
      <c r="H17" s="159"/>
      <c r="I17" s="159"/>
      <c r="J17" s="159"/>
    </row>
    <row r="18" spans="1:10" ht="27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</row>
    <row r="19" ht="15" customHeight="1">
      <c r="A19" t="s">
        <v>131</v>
      </c>
    </row>
    <row r="20" ht="15" customHeight="1"/>
    <row r="21" ht="12.75">
      <c r="A21" t="s">
        <v>137</v>
      </c>
    </row>
    <row r="23" ht="12.75">
      <c r="A23" t="s">
        <v>138</v>
      </c>
    </row>
  </sheetData>
  <mergeCells count="1">
    <mergeCell ref="A17:J1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247"/>
  <sheetViews>
    <sheetView showGridLines="0" zoomScale="75" zoomScaleNormal="75" workbookViewId="0" topLeftCell="A25">
      <selection activeCell="B3" sqref="B3:F3"/>
    </sheetView>
  </sheetViews>
  <sheetFormatPr defaultColWidth="9.140625" defaultRowHeight="12.75" outlineLevelRow="1" outlineLevelCol="1"/>
  <cols>
    <col min="1" max="1" width="14.8515625" style="0" customWidth="1"/>
    <col min="2" max="2" width="8.28125" style="0" customWidth="1"/>
    <col min="4" max="4" width="9.8515625" style="0" customWidth="1"/>
    <col min="5" max="5" width="8.140625" style="0" customWidth="1"/>
    <col min="6" max="6" width="11.421875" style="0" customWidth="1"/>
    <col min="7" max="7" width="10.8515625" style="0" customWidth="1"/>
    <col min="8" max="8" width="12.28125" style="0" customWidth="1"/>
    <col min="9" max="9" width="9.421875" style="0" customWidth="1"/>
    <col min="10" max="10" width="10.7109375" style="0" customWidth="1"/>
    <col min="11" max="11" width="11.140625" style="0" customWidth="1"/>
    <col min="12" max="12" width="11.00390625" style="0" customWidth="1"/>
    <col min="13" max="25" width="9.140625" style="0" customWidth="1" outlineLevel="1"/>
  </cols>
  <sheetData>
    <row r="1" spans="1:13" ht="24.75" customHeight="1">
      <c r="A1" s="184" t="s">
        <v>129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6"/>
      <c r="M1" s="1"/>
    </row>
    <row r="2" spans="1:13" ht="21.75" customHeight="1">
      <c r="A2" s="187" t="s">
        <v>134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9"/>
      <c r="M2" s="1"/>
    </row>
    <row r="3" spans="1:13" s="3" customFormat="1" ht="17.25" customHeight="1">
      <c r="A3" s="83" t="s">
        <v>0</v>
      </c>
      <c r="B3" s="190"/>
      <c r="C3" s="191"/>
      <c r="D3" s="191"/>
      <c r="E3" s="191"/>
      <c r="F3" s="192"/>
      <c r="G3" s="84" t="s">
        <v>1</v>
      </c>
      <c r="H3" s="177"/>
      <c r="I3" s="157"/>
      <c r="J3" s="55"/>
      <c r="K3" s="2"/>
      <c r="L3" s="132"/>
      <c r="M3" s="2"/>
    </row>
    <row r="4" spans="1:13" s="5" customFormat="1" ht="12.75">
      <c r="A4" s="133" t="s">
        <v>2</v>
      </c>
      <c r="B4" s="178"/>
      <c r="C4" s="178"/>
      <c r="D4" s="178"/>
      <c r="E4" s="178"/>
      <c r="F4" s="179"/>
      <c r="G4" s="134" t="s">
        <v>112</v>
      </c>
      <c r="H4" s="158"/>
      <c r="I4" s="156"/>
      <c r="J4" s="55"/>
      <c r="K4" s="4"/>
      <c r="L4" s="135"/>
      <c r="M4" s="4"/>
    </row>
    <row r="5" spans="1:13" ht="12.75">
      <c r="A5" s="193" t="s">
        <v>110</v>
      </c>
      <c r="B5" s="194"/>
      <c r="C5" s="85"/>
      <c r="D5" s="200"/>
      <c r="E5" s="194"/>
      <c r="F5" s="85"/>
      <c r="G5" s="103" t="s">
        <v>109</v>
      </c>
      <c r="H5" s="198"/>
      <c r="I5" s="199"/>
      <c r="J5" s="1"/>
      <c r="K5" s="1"/>
      <c r="L5" s="27"/>
      <c r="M5" s="1"/>
    </row>
    <row r="6" spans="1:13" ht="12.75">
      <c r="A6" s="6"/>
      <c r="B6" s="1"/>
      <c r="C6" s="1"/>
      <c r="D6" s="1"/>
      <c r="E6" s="1"/>
      <c r="F6" s="1"/>
      <c r="G6" s="1"/>
      <c r="H6" s="1"/>
      <c r="I6" s="1"/>
      <c r="J6" s="1"/>
      <c r="K6" s="1"/>
      <c r="L6" s="27"/>
      <c r="M6" s="1"/>
    </row>
    <row r="7" spans="1:13" ht="16.5" thickBot="1">
      <c r="A7" s="56" t="s">
        <v>85</v>
      </c>
      <c r="B7" s="1"/>
      <c r="C7" s="1"/>
      <c r="D7" s="1"/>
      <c r="E7" s="1"/>
      <c r="F7" s="1"/>
      <c r="G7" s="1"/>
      <c r="H7" s="1"/>
      <c r="I7" s="1"/>
      <c r="J7" s="1"/>
      <c r="K7" s="1"/>
      <c r="L7" s="27"/>
      <c r="M7" s="1"/>
    </row>
    <row r="8" spans="1:13" ht="24.75" customHeight="1" thickBot="1">
      <c r="A8" s="195" t="s">
        <v>7</v>
      </c>
      <c r="B8" s="196"/>
      <c r="C8" s="173" t="s">
        <v>8</v>
      </c>
      <c r="D8" s="174"/>
      <c r="E8" s="1"/>
      <c r="F8" s="1"/>
      <c r="G8" s="63" t="s">
        <v>40</v>
      </c>
      <c r="H8" s="106" t="s">
        <v>39</v>
      </c>
      <c r="I8" s="116"/>
      <c r="J8" s="1"/>
      <c r="K8" s="1"/>
      <c r="L8" s="27"/>
      <c r="M8" s="1"/>
    </row>
    <row r="9" spans="1:13" ht="12.75">
      <c r="A9" s="193" t="s">
        <v>9</v>
      </c>
      <c r="B9" s="197"/>
      <c r="C9" s="180"/>
      <c r="D9" s="181"/>
      <c r="E9" s="1"/>
      <c r="F9" s="1"/>
      <c r="G9" s="59" t="b">
        <f>IF(A9="",0,IF(D5="Cortez",VLOOKUP(A9,'ET Rate Table'!A38:B42,2),IF(D5="Durango",VLOOKUP(A9,'ET Rate Table'!A45:B55,2),IF(D5="PAGOSA SPRINGS",VLOOKUP(A9,'ET Rate Table'!A58:B66,2),IF(D5="DOVE CREEK",VLOOKUP(A9,'ET Rate Table'!A69:B71,2))))))</f>
        <v>0</v>
      </c>
      <c r="H9" s="59">
        <f>SUM(G9*C9/100)</f>
        <v>0</v>
      </c>
      <c r="I9" s="4"/>
      <c r="J9" s="1"/>
      <c r="K9" s="1"/>
      <c r="L9" s="27"/>
      <c r="M9" s="1"/>
    </row>
    <row r="10" spans="1:13" ht="13.5" thickBot="1">
      <c r="A10" s="193" t="s">
        <v>13</v>
      </c>
      <c r="B10" s="197"/>
      <c r="C10" s="175">
        <v>0</v>
      </c>
      <c r="D10" s="176"/>
      <c r="E10" s="1"/>
      <c r="F10" s="1"/>
      <c r="G10" s="59" t="b">
        <f>IF(A9="",0,IF(D5="Cortez",VLOOKUP(A10,'ET Rate Table'!A39:B43,2),IF(D5="Durango",VLOOKUP(A10,'ET Rate Table'!A46:B56,2),IF(D5="PAGOSA SPRINGS",VLOOKUP(A10,'ET Rate Table'!A59:B67,2),IF(D5="DOVE CREEK",VLOOKUP(A10,'ET Rate Table'!A69:B71,2))))))</f>
        <v>0</v>
      </c>
      <c r="H10" s="58">
        <f>SUM(G10*C10/100)</f>
        <v>0</v>
      </c>
      <c r="I10" s="4"/>
      <c r="J10" s="1"/>
      <c r="K10" s="1"/>
      <c r="L10" s="27"/>
      <c r="M10" s="1"/>
    </row>
    <row r="11" spans="1:13" ht="13.5" thickBot="1">
      <c r="A11" s="6"/>
      <c r="B11" s="1"/>
      <c r="C11" s="162">
        <f>SUM(C9:D10)</f>
        <v>0</v>
      </c>
      <c r="D11" s="163"/>
      <c r="E11" s="1"/>
      <c r="F11" s="1"/>
      <c r="G11" s="29"/>
      <c r="H11" s="105">
        <f>SUM(H9:H10)</f>
        <v>0</v>
      </c>
      <c r="I11" s="160" t="s">
        <v>45</v>
      </c>
      <c r="J11" s="161"/>
      <c r="K11" s="182"/>
      <c r="L11" s="183"/>
      <c r="M11" s="1"/>
    </row>
    <row r="12" spans="1:19" ht="12.75">
      <c r="A12" s="6"/>
      <c r="B12" s="1"/>
      <c r="C12" s="1"/>
      <c r="D12" s="1"/>
      <c r="E12" s="1"/>
      <c r="F12" s="1"/>
      <c r="G12" s="1"/>
      <c r="H12" s="1"/>
      <c r="I12" s="4"/>
      <c r="J12" s="1"/>
      <c r="K12" s="1"/>
      <c r="L12" s="27"/>
      <c r="M12" s="1"/>
      <c r="R12" s="1"/>
      <c r="S12" s="1"/>
    </row>
    <row r="13" spans="1:19" ht="12.75">
      <c r="A13" s="6"/>
      <c r="B13" s="1"/>
      <c r="C13" s="1"/>
      <c r="D13" s="1"/>
      <c r="E13" s="1"/>
      <c r="F13" s="1"/>
      <c r="G13" s="1"/>
      <c r="H13" s="18"/>
      <c r="I13" s="107"/>
      <c r="J13" s="1"/>
      <c r="K13" s="1"/>
      <c r="L13" s="27"/>
      <c r="M13" s="1"/>
      <c r="R13" s="1"/>
      <c r="S13" s="1"/>
    </row>
    <row r="14" spans="1:13" ht="12.75">
      <c r="A14" s="6"/>
      <c r="B14" s="1"/>
      <c r="C14" s="1"/>
      <c r="D14" s="1"/>
      <c r="E14" s="1"/>
      <c r="F14" s="1"/>
      <c r="G14" s="1"/>
      <c r="H14" s="1"/>
      <c r="I14" s="1"/>
      <c r="J14" s="1"/>
      <c r="K14" s="1"/>
      <c r="L14" s="27"/>
      <c r="M14" s="1"/>
    </row>
    <row r="15" spans="1:13" ht="12.75">
      <c r="A15" s="6"/>
      <c r="B15" s="1"/>
      <c r="C15" s="1"/>
      <c r="D15" s="1"/>
      <c r="E15" s="1"/>
      <c r="F15" s="1"/>
      <c r="G15" s="1"/>
      <c r="H15" s="1"/>
      <c r="I15" s="1"/>
      <c r="J15" s="1"/>
      <c r="K15" s="1"/>
      <c r="L15" s="27"/>
      <c r="M15" s="1"/>
    </row>
    <row r="16" spans="1:13" ht="18" customHeight="1" thickBot="1">
      <c r="A16" s="56" t="s">
        <v>84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27"/>
      <c r="M16" s="1"/>
    </row>
    <row r="17" spans="1:13" ht="42" customHeight="1" thickBot="1">
      <c r="A17" s="60" t="s">
        <v>20</v>
      </c>
      <c r="B17" s="61" t="s">
        <v>21</v>
      </c>
      <c r="C17" s="62" t="s">
        <v>22</v>
      </c>
      <c r="D17" s="171" t="s">
        <v>103</v>
      </c>
      <c r="E17" s="172"/>
      <c r="F17" s="171" t="s">
        <v>104</v>
      </c>
      <c r="G17" s="172"/>
      <c r="H17" s="171" t="s">
        <v>105</v>
      </c>
      <c r="I17" s="172"/>
      <c r="J17" s="1"/>
      <c r="K17" s="1"/>
      <c r="L17" s="27"/>
      <c r="M17" s="1"/>
    </row>
    <row r="18" spans="1:13" ht="15.75">
      <c r="A18" s="87" t="s">
        <v>41</v>
      </c>
      <c r="B18" s="88" t="s">
        <v>29</v>
      </c>
      <c r="C18" s="89">
        <v>15</v>
      </c>
      <c r="D18" s="168">
        <f>((H11/'ET Rate Table'!E93)*C18)/12</f>
        <v>0</v>
      </c>
      <c r="E18" s="170"/>
      <c r="F18" s="168">
        <f>((H11/'ET Rate Table'!F93)*C18)/12</f>
        <v>0</v>
      </c>
      <c r="G18" s="170"/>
      <c r="H18" s="168">
        <f>D18-F18</f>
        <v>0</v>
      </c>
      <c r="I18" s="169"/>
      <c r="J18" s="1"/>
      <c r="K18" s="1"/>
      <c r="L18" s="27"/>
      <c r="M18" s="1"/>
    </row>
    <row r="19" spans="1:13" ht="15.75">
      <c r="A19" s="90" t="s">
        <v>42</v>
      </c>
      <c r="B19" s="91" t="s">
        <v>29</v>
      </c>
      <c r="C19" s="92">
        <v>0</v>
      </c>
      <c r="D19" s="168">
        <f>((H11/'ET Rate Table'!E94)*C19)/12</f>
        <v>0</v>
      </c>
      <c r="E19" s="170"/>
      <c r="F19" s="168">
        <f>((H11/'ET Rate Table'!F94)*C19)/12</f>
        <v>0</v>
      </c>
      <c r="G19" s="170"/>
      <c r="H19" s="168">
        <f>D19-F19</f>
        <v>0</v>
      </c>
      <c r="I19" s="169"/>
      <c r="J19" s="1"/>
      <c r="K19" s="1"/>
      <c r="L19" s="27"/>
      <c r="M19" s="1"/>
    </row>
    <row r="20" spans="1:13" ht="13.5" thickBot="1">
      <c r="A20" s="6"/>
      <c r="B20" s="1"/>
      <c r="C20" s="1"/>
      <c r="D20" s="1"/>
      <c r="E20" s="1"/>
      <c r="F20" s="206" t="s">
        <v>106</v>
      </c>
      <c r="G20" s="207"/>
      <c r="H20" s="168">
        <f>SUM(H18,H19)</f>
        <v>0</v>
      </c>
      <c r="I20" s="169"/>
      <c r="J20" s="1"/>
      <c r="K20" s="1"/>
      <c r="L20" s="27"/>
      <c r="M20" s="1"/>
    </row>
    <row r="21" spans="1:13" ht="12.75">
      <c r="A21" s="6"/>
      <c r="B21" s="1"/>
      <c r="C21" s="1"/>
      <c r="D21" s="1"/>
      <c r="E21" s="1"/>
      <c r="F21" s="1"/>
      <c r="G21" s="1"/>
      <c r="H21" s="1"/>
      <c r="I21" s="1"/>
      <c r="J21" s="1"/>
      <c r="K21" s="1"/>
      <c r="L21" s="27"/>
      <c r="M21" s="1"/>
    </row>
    <row r="22" spans="1:13" ht="12.75">
      <c r="A22" s="6"/>
      <c r="B22" s="1"/>
      <c r="C22" s="1"/>
      <c r="D22" s="1"/>
      <c r="E22" s="1"/>
      <c r="F22" s="1"/>
      <c r="G22" s="1"/>
      <c r="H22" s="1"/>
      <c r="I22" s="1"/>
      <c r="J22" s="1"/>
      <c r="K22" s="1"/>
      <c r="L22" s="27"/>
      <c r="M22" s="1"/>
    </row>
    <row r="23" spans="1:13" ht="12.75">
      <c r="A23" s="6"/>
      <c r="B23" s="18"/>
      <c r="C23" s="1"/>
      <c r="D23" s="1"/>
      <c r="E23" s="1"/>
      <c r="F23" s="1"/>
      <c r="G23" s="1"/>
      <c r="H23" s="1"/>
      <c r="I23" s="1"/>
      <c r="J23" s="1"/>
      <c r="K23" s="1"/>
      <c r="L23" s="27"/>
      <c r="M23" s="1"/>
    </row>
    <row r="24" spans="1:13" ht="16.5" thickBot="1">
      <c r="A24" s="56" t="s">
        <v>94</v>
      </c>
      <c r="B24" s="1"/>
      <c r="C24" s="1"/>
      <c r="D24" s="1"/>
      <c r="E24" s="18"/>
      <c r="F24" s="1"/>
      <c r="G24" s="1"/>
      <c r="H24" s="1"/>
      <c r="I24" s="1"/>
      <c r="J24" s="1"/>
      <c r="K24" s="1"/>
      <c r="L24" s="27"/>
      <c r="M24" s="1"/>
    </row>
    <row r="25" spans="1:13" ht="38.25">
      <c r="A25" s="64" t="s">
        <v>46</v>
      </c>
      <c r="B25" s="65" t="s">
        <v>52</v>
      </c>
      <c r="C25" s="65" t="s">
        <v>47</v>
      </c>
      <c r="D25" s="66" t="s">
        <v>98</v>
      </c>
      <c r="E25" s="66" t="s">
        <v>48</v>
      </c>
      <c r="F25" s="66" t="s">
        <v>82</v>
      </c>
      <c r="G25" s="164" t="s">
        <v>49</v>
      </c>
      <c r="H25" s="165"/>
      <c r="I25" s="108" t="s">
        <v>50</v>
      </c>
      <c r="J25" s="113"/>
      <c r="K25" s="35"/>
      <c r="L25" s="136"/>
      <c r="M25" s="1"/>
    </row>
    <row r="26" spans="1:13" ht="13.5" thickBot="1">
      <c r="A26" s="67" t="s">
        <v>51</v>
      </c>
      <c r="B26" s="68" t="s">
        <v>81</v>
      </c>
      <c r="C26" s="68" t="s">
        <v>53</v>
      </c>
      <c r="D26" s="67" t="s">
        <v>54</v>
      </c>
      <c r="E26" s="67" t="s">
        <v>55</v>
      </c>
      <c r="F26" s="73" t="s">
        <v>83</v>
      </c>
      <c r="G26" s="166"/>
      <c r="H26" s="167"/>
      <c r="I26" s="109" t="s">
        <v>56</v>
      </c>
      <c r="J26" s="35"/>
      <c r="K26" s="35"/>
      <c r="L26" s="136"/>
      <c r="M26" s="1"/>
    </row>
    <row r="27" spans="1:17" ht="15" customHeight="1">
      <c r="A27" s="93" t="s">
        <v>57</v>
      </c>
      <c r="B27" s="94"/>
      <c r="C27" s="94"/>
      <c r="D27" s="70">
        <f aca="true" t="shared" si="0" ref="D27:D32">3*(B27/3*PI())^0.5</f>
        <v>0</v>
      </c>
      <c r="E27" s="94"/>
      <c r="F27" s="98"/>
      <c r="G27" s="69"/>
      <c r="H27" s="1"/>
      <c r="I27" s="110">
        <f aca="true" t="shared" si="1" ref="I27:I32">IF(Q27=TRUE,0.15*C27*D27*E27*O27*0.00028,C27*D27*E27*O27*0.00028)</f>
        <v>0</v>
      </c>
      <c r="J27" s="35"/>
      <c r="K27" s="114"/>
      <c r="L27" s="137"/>
      <c r="M27" s="1"/>
      <c r="O27">
        <f>VLOOKUP(P27,'ET Rate Table'!$D$11:$G$17,4)</f>
        <v>0.3</v>
      </c>
      <c r="P27">
        <v>4</v>
      </c>
      <c r="Q27" t="b">
        <v>0</v>
      </c>
    </row>
    <row r="28" spans="1:17" ht="15" customHeight="1" thickBot="1">
      <c r="A28" s="95" t="s">
        <v>58</v>
      </c>
      <c r="B28" s="96"/>
      <c r="C28" s="96"/>
      <c r="D28" s="71">
        <f t="shared" si="0"/>
        <v>0</v>
      </c>
      <c r="E28" s="96"/>
      <c r="F28" s="98"/>
      <c r="G28" s="100"/>
      <c r="H28" s="86"/>
      <c r="I28" s="111">
        <f t="shared" si="1"/>
        <v>0</v>
      </c>
      <c r="J28" s="35"/>
      <c r="K28" s="114"/>
      <c r="L28" s="137"/>
      <c r="M28" s="1"/>
      <c r="O28">
        <f>VLOOKUP(P28,'ET Rate Table'!$D$11:$G$17,4)</f>
        <v>0</v>
      </c>
      <c r="P28">
        <v>7</v>
      </c>
      <c r="Q28" t="b">
        <v>0</v>
      </c>
    </row>
    <row r="29" spans="1:17" ht="15" customHeight="1">
      <c r="A29" s="93" t="s">
        <v>59</v>
      </c>
      <c r="B29" s="97"/>
      <c r="C29" s="97"/>
      <c r="D29" s="72">
        <f t="shared" si="0"/>
        <v>0</v>
      </c>
      <c r="E29" s="97"/>
      <c r="F29" s="98"/>
      <c r="G29" s="100"/>
      <c r="H29" s="86"/>
      <c r="I29" s="112">
        <f t="shared" si="1"/>
        <v>0</v>
      </c>
      <c r="J29" s="35"/>
      <c r="K29" s="114"/>
      <c r="L29" s="137"/>
      <c r="M29" s="1"/>
      <c r="O29">
        <f>VLOOKUP(P29,'ET Rate Table'!$D$11:$G$17,4)</f>
        <v>0.3</v>
      </c>
      <c r="P29">
        <v>4</v>
      </c>
      <c r="Q29" t="b">
        <v>0</v>
      </c>
    </row>
    <row r="30" spans="1:17" ht="15" customHeight="1" thickBot="1">
      <c r="A30" s="95" t="s">
        <v>60</v>
      </c>
      <c r="B30" s="96"/>
      <c r="C30" s="96"/>
      <c r="D30" s="71">
        <f t="shared" si="0"/>
        <v>0</v>
      </c>
      <c r="E30" s="96"/>
      <c r="F30" s="98"/>
      <c r="G30" s="100"/>
      <c r="H30" s="86"/>
      <c r="I30" s="111">
        <f t="shared" si="1"/>
        <v>0</v>
      </c>
      <c r="J30" s="35"/>
      <c r="K30" s="114"/>
      <c r="L30" s="137"/>
      <c r="M30" s="1"/>
      <c r="O30">
        <f>VLOOKUP(P30,'ET Rate Table'!$D$11:$G$17,4)</f>
        <v>0</v>
      </c>
      <c r="P30">
        <v>7</v>
      </c>
      <c r="Q30" t="b">
        <v>0</v>
      </c>
    </row>
    <row r="31" spans="1:25" ht="15" customHeight="1">
      <c r="A31" s="93" t="s">
        <v>61</v>
      </c>
      <c r="B31" s="97"/>
      <c r="C31" s="97"/>
      <c r="D31" s="72">
        <f t="shared" si="0"/>
        <v>0</v>
      </c>
      <c r="E31" s="97"/>
      <c r="F31" s="98"/>
      <c r="G31" s="100"/>
      <c r="H31" s="86"/>
      <c r="I31" s="112">
        <f t="shared" si="1"/>
        <v>0</v>
      </c>
      <c r="J31" s="35"/>
      <c r="K31" s="114"/>
      <c r="L31" s="137"/>
      <c r="M31" s="1"/>
      <c r="O31">
        <f>VLOOKUP(P31,'ET Rate Table'!$D$11:$G$17,4)</f>
        <v>0.3</v>
      </c>
      <c r="P31">
        <v>4</v>
      </c>
      <c r="Q31" t="b">
        <v>0</v>
      </c>
      <c r="Y31" t="b">
        <v>1</v>
      </c>
    </row>
    <row r="32" spans="1:17" ht="15" customHeight="1" thickBot="1">
      <c r="A32" s="95" t="s">
        <v>62</v>
      </c>
      <c r="B32" s="96"/>
      <c r="C32" s="96"/>
      <c r="D32" s="71">
        <f t="shared" si="0"/>
        <v>0</v>
      </c>
      <c r="E32" s="96"/>
      <c r="F32" s="99"/>
      <c r="G32" s="101"/>
      <c r="H32" s="102"/>
      <c r="I32" s="111">
        <f t="shared" si="1"/>
        <v>0</v>
      </c>
      <c r="J32" s="35"/>
      <c r="K32" s="114"/>
      <c r="L32" s="137"/>
      <c r="M32" s="1"/>
      <c r="O32">
        <f>VLOOKUP(P32,'ET Rate Table'!$D$11:$G$17,4)</f>
        <v>0</v>
      </c>
      <c r="P32">
        <v>7</v>
      </c>
      <c r="Q32" t="b">
        <v>0</v>
      </c>
    </row>
    <row r="33" spans="1:13" ht="18.75" thickBot="1">
      <c r="A33" s="34"/>
      <c r="B33" s="32"/>
      <c r="C33" s="35"/>
      <c r="D33" s="35"/>
      <c r="E33" s="35"/>
      <c r="F33" s="4"/>
      <c r="G33" s="153" t="s">
        <v>106</v>
      </c>
      <c r="H33" s="154"/>
      <c r="I33" s="36">
        <f>(SUM(I27:I32))/12</f>
        <v>0</v>
      </c>
      <c r="J33" s="35"/>
      <c r="K33" s="115"/>
      <c r="L33" s="138"/>
      <c r="M33" s="1"/>
    </row>
    <row r="34" spans="1:13" ht="24" thickBot="1">
      <c r="A34" s="139"/>
      <c r="B34" s="129" t="s">
        <v>111</v>
      </c>
      <c r="C34" s="1"/>
      <c r="D34" s="1"/>
      <c r="E34" s="35"/>
      <c r="F34" s="201" t="s">
        <v>135</v>
      </c>
      <c r="G34" s="202"/>
      <c r="H34" s="203"/>
      <c r="I34" s="152">
        <v>2</v>
      </c>
      <c r="J34" s="28"/>
      <c r="K34" s="38"/>
      <c r="L34" s="39"/>
      <c r="M34" s="1"/>
    </row>
    <row r="35" spans="1:13" ht="60">
      <c r="A35" s="128" t="s">
        <v>121</v>
      </c>
      <c r="B35" s="126" t="s">
        <v>107</v>
      </c>
      <c r="C35" s="127" t="s">
        <v>108</v>
      </c>
      <c r="D35" s="1"/>
      <c r="E35" s="35"/>
      <c r="F35" s="4"/>
      <c r="G35" s="4"/>
      <c r="H35" s="130" t="s">
        <v>102</v>
      </c>
      <c r="I35" s="37"/>
      <c r="J35" s="28"/>
      <c r="K35" s="38"/>
      <c r="L35" s="39"/>
      <c r="M35" s="1"/>
    </row>
    <row r="36" spans="1:12" s="1" customFormat="1" ht="34.5" customHeight="1" thickBot="1">
      <c r="A36" s="140">
        <f>H4</f>
        <v>0</v>
      </c>
      <c r="B36" s="141">
        <f>SUM(I33*I34,H20)</f>
        <v>0</v>
      </c>
      <c r="C36" s="142" t="e">
        <f>A36/B36</f>
        <v>#DIV/0!</v>
      </c>
      <c r="D36" s="143"/>
      <c r="E36" s="143"/>
      <c r="F36" s="30"/>
      <c r="G36" s="144"/>
      <c r="H36" s="145" t="e">
        <f>10000/C36</f>
        <v>#DIV/0!</v>
      </c>
      <c r="I36" s="146"/>
      <c r="J36" s="143"/>
      <c r="K36" s="147"/>
      <c r="L36" s="148"/>
    </row>
    <row r="37" spans="1:13" ht="23.25" customHeight="1">
      <c r="A37" s="149" t="s">
        <v>122</v>
      </c>
      <c r="B37" s="150"/>
      <c r="C37" s="125"/>
      <c r="D37" s="125"/>
      <c r="E37" s="125"/>
      <c r="F37" s="4"/>
      <c r="G37" s="4"/>
      <c r="H37" s="1"/>
      <c r="I37" s="37"/>
      <c r="J37" s="28"/>
      <c r="K37" s="38"/>
      <c r="L37" s="38"/>
      <c r="M37" s="1"/>
    </row>
    <row r="38" spans="1:13" ht="12.75">
      <c r="A38" s="131" t="s">
        <v>120</v>
      </c>
      <c r="B38" s="125"/>
      <c r="C38" s="4"/>
      <c r="D38" s="4"/>
      <c r="E38" s="4"/>
      <c r="F38" s="4"/>
      <c r="G38" s="4"/>
      <c r="H38" s="4"/>
      <c r="I38" s="4"/>
      <c r="J38" s="1"/>
      <c r="K38" s="1"/>
      <c r="L38" s="1"/>
      <c r="M38" s="1"/>
    </row>
    <row r="39" spans="1:13" ht="26.25" customHeight="1">
      <c r="A39" s="210" t="s">
        <v>119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1"/>
    </row>
    <row r="40" spans="1:13" ht="26.25" customHeight="1">
      <c r="A40" s="208" t="s">
        <v>130</v>
      </c>
      <c r="B40" s="209"/>
      <c r="C40" s="159"/>
      <c r="D40" s="159"/>
      <c r="E40" s="159"/>
      <c r="F40" s="159"/>
      <c r="G40" s="159"/>
      <c r="H40" s="159"/>
      <c r="I40" s="159"/>
      <c r="J40" s="159"/>
      <c r="K40" s="159"/>
      <c r="L40" s="1"/>
      <c r="M40" s="1"/>
    </row>
    <row r="41" spans="1:11" s="4" customFormat="1" ht="15" customHeight="1">
      <c r="A41" s="204" t="s">
        <v>113</v>
      </c>
      <c r="B41" s="205"/>
      <c r="C41" s="118"/>
      <c r="D41" s="119"/>
      <c r="E41" s="120"/>
      <c r="F41" s="121"/>
      <c r="G41" s="122"/>
      <c r="H41" s="85"/>
      <c r="I41" s="85"/>
      <c r="J41" s="117"/>
      <c r="K41" s="123"/>
    </row>
    <row r="42" spans="1:7" s="4" customFormat="1" ht="12.75">
      <c r="A42" s="2" t="s">
        <v>114</v>
      </c>
      <c r="B42" s="2"/>
      <c r="G42" s="124"/>
    </row>
    <row r="43" spans="1:7" s="4" customFormat="1" ht="12.75">
      <c r="A43" s="2" t="s">
        <v>116</v>
      </c>
      <c r="B43" s="2"/>
      <c r="G43" s="124"/>
    </row>
    <row r="44" spans="1:25" ht="12.75">
      <c r="A44" s="46" t="s">
        <v>118</v>
      </c>
      <c r="B44" s="46"/>
      <c r="P44">
        <v>1</v>
      </c>
      <c r="Y44" t="b">
        <v>1</v>
      </c>
    </row>
    <row r="45" spans="1:25" ht="12.75">
      <c r="A45" s="46" t="s">
        <v>115</v>
      </c>
      <c r="B45" s="46"/>
      <c r="P45">
        <v>2</v>
      </c>
      <c r="Y45" t="b">
        <v>0</v>
      </c>
    </row>
    <row r="46" spans="1:25" ht="12.75">
      <c r="A46" s="46" t="s">
        <v>117</v>
      </c>
      <c r="B46" s="46"/>
      <c r="P46">
        <v>3</v>
      </c>
      <c r="Y46" t="b">
        <v>1</v>
      </c>
    </row>
    <row r="47" spans="16:25" ht="12.75">
      <c r="P47">
        <v>4</v>
      </c>
      <c r="Y47" t="b">
        <v>1</v>
      </c>
    </row>
    <row r="48" spans="16:25" ht="12.75">
      <c r="P48">
        <v>5</v>
      </c>
      <c r="Y48" t="b">
        <v>1</v>
      </c>
    </row>
    <row r="49" spans="16:25" ht="12.75">
      <c r="P49">
        <v>6</v>
      </c>
      <c r="Y49" t="b">
        <v>0</v>
      </c>
    </row>
    <row r="177" ht="12.75" outlineLevel="1">
      <c r="A177" t="s">
        <v>97</v>
      </c>
    </row>
    <row r="178" ht="12.75" outlineLevel="1">
      <c r="A178" t="s">
        <v>99</v>
      </c>
    </row>
    <row r="179" ht="12.75" outlineLevel="1">
      <c r="A179" t="s">
        <v>100</v>
      </c>
    </row>
    <row r="180" ht="12.75" outlineLevel="1">
      <c r="A180" t="s">
        <v>101</v>
      </c>
    </row>
    <row r="181" ht="12.75" outlineLevel="1"/>
    <row r="182" ht="13.5" outlineLevel="1" thickBot="1"/>
    <row r="183" spans="1:2" ht="12.75" outlineLevel="1">
      <c r="A183" s="6" t="s">
        <v>97</v>
      </c>
      <c r="B183" s="7" t="s">
        <v>9</v>
      </c>
    </row>
    <row r="184" spans="1:2" ht="12.75" outlineLevel="1">
      <c r="A184" s="6" t="s">
        <v>97</v>
      </c>
      <c r="B184" s="8" t="s">
        <v>33</v>
      </c>
    </row>
    <row r="185" spans="1:2" ht="12.75" outlineLevel="1">
      <c r="A185" s="6" t="s">
        <v>97</v>
      </c>
      <c r="B185" s="8" t="s">
        <v>11</v>
      </c>
    </row>
    <row r="186" spans="1:2" ht="12.75" outlineLevel="1">
      <c r="A186" s="6" t="s">
        <v>97</v>
      </c>
      <c r="B186" s="8" t="s">
        <v>12</v>
      </c>
    </row>
    <row r="187" spans="1:2" ht="12.75" outlineLevel="1">
      <c r="A187" s="6" t="s">
        <v>97</v>
      </c>
      <c r="B187" s="8" t="s">
        <v>13</v>
      </c>
    </row>
    <row r="188" spans="1:2" ht="12.75" outlineLevel="1">
      <c r="A188" s="9" t="s">
        <v>101</v>
      </c>
      <c r="B188" s="21" t="s">
        <v>9</v>
      </c>
    </row>
    <row r="189" spans="1:2" ht="12.75" outlineLevel="1">
      <c r="A189" s="9" t="s">
        <v>101</v>
      </c>
      <c r="B189" s="22" t="s">
        <v>13</v>
      </c>
    </row>
    <row r="190" spans="1:2" ht="12.75" outlineLevel="1">
      <c r="A190" s="9" t="s">
        <v>101</v>
      </c>
      <c r="B190" s="21" t="s">
        <v>14</v>
      </c>
    </row>
    <row r="191" spans="1:2" ht="12.75" outlineLevel="1">
      <c r="A191" s="9" t="s">
        <v>101</v>
      </c>
      <c r="B191" s="21" t="s">
        <v>36</v>
      </c>
    </row>
    <row r="192" spans="1:2" ht="12.75" outlineLevel="1">
      <c r="A192" s="9" t="s">
        <v>101</v>
      </c>
      <c r="B192" s="21" t="s">
        <v>12</v>
      </c>
    </row>
    <row r="193" spans="1:2" ht="12.75" outlineLevel="1">
      <c r="A193" s="9" t="s">
        <v>101</v>
      </c>
      <c r="B193" s="21" t="s">
        <v>31</v>
      </c>
    </row>
    <row r="194" spans="1:2" ht="12.75" outlineLevel="1">
      <c r="A194" s="9" t="s">
        <v>101</v>
      </c>
      <c r="B194" s="21" t="s">
        <v>37</v>
      </c>
    </row>
    <row r="195" spans="1:2" ht="12.75" outlineLevel="1">
      <c r="A195" s="9" t="s">
        <v>101</v>
      </c>
      <c r="B195" s="21" t="s">
        <v>38</v>
      </c>
    </row>
    <row r="196" spans="1:2" ht="12.75" outlineLevel="1">
      <c r="A196" s="9" t="s">
        <v>101</v>
      </c>
      <c r="B196" s="22" t="s">
        <v>17</v>
      </c>
    </row>
    <row r="197" spans="1:2" ht="12.75" outlineLevel="1">
      <c r="A197" s="9" t="s">
        <v>101</v>
      </c>
      <c r="B197" s="22" t="s">
        <v>16</v>
      </c>
    </row>
    <row r="198" spans="1:2" ht="12.75" outlineLevel="1">
      <c r="A198" s="9" t="s">
        <v>101</v>
      </c>
      <c r="B198" s="22" t="s">
        <v>13</v>
      </c>
    </row>
    <row r="199" spans="1:2" ht="12.75" outlineLevel="1">
      <c r="A199" s="9" t="s">
        <v>100</v>
      </c>
      <c r="B199" s="10" t="s">
        <v>9</v>
      </c>
    </row>
    <row r="200" spans="1:2" ht="12.75" outlineLevel="1">
      <c r="A200" s="9" t="s">
        <v>100</v>
      </c>
      <c r="B200" s="10" t="s">
        <v>10</v>
      </c>
    </row>
    <row r="201" spans="1:2" ht="12.75" outlineLevel="1">
      <c r="A201" s="9" t="s">
        <v>100</v>
      </c>
      <c r="B201" s="10" t="s">
        <v>11</v>
      </c>
    </row>
    <row r="202" spans="1:2" ht="12.75" outlineLevel="1">
      <c r="A202" s="9" t="s">
        <v>100</v>
      </c>
      <c r="B202" s="10" t="s">
        <v>12</v>
      </c>
    </row>
    <row r="203" spans="1:2" ht="12.75" outlineLevel="1">
      <c r="A203" s="9" t="s">
        <v>100</v>
      </c>
      <c r="B203" s="10"/>
    </row>
    <row r="204" spans="1:2" ht="12.75" outlineLevel="1">
      <c r="A204" s="9" t="s">
        <v>100</v>
      </c>
      <c r="B204" s="10"/>
    </row>
    <row r="205" spans="1:2" ht="12.75" outlineLevel="1">
      <c r="A205" s="9" t="s">
        <v>100</v>
      </c>
      <c r="B205" s="10"/>
    </row>
    <row r="206" ht="12.75" outlineLevel="1">
      <c r="A206" s="9" t="s">
        <v>100</v>
      </c>
    </row>
    <row r="207" spans="1:2" ht="12.75" outlineLevel="1">
      <c r="A207" s="9" t="s">
        <v>100</v>
      </c>
      <c r="B207" s="10"/>
    </row>
    <row r="208" spans="1:2" ht="12.75" outlineLevel="1">
      <c r="A208" s="11" t="s">
        <v>99</v>
      </c>
      <c r="B208" s="10" t="s">
        <v>9</v>
      </c>
    </row>
    <row r="209" spans="1:2" ht="12.75" outlineLevel="1">
      <c r="A209" s="11" t="s">
        <v>99</v>
      </c>
      <c r="B209" s="10" t="s">
        <v>10</v>
      </c>
    </row>
    <row r="210" spans="1:2" ht="13.5" outlineLevel="1" thickBot="1">
      <c r="A210" s="11" t="s">
        <v>99</v>
      </c>
      <c r="B210" s="13" t="s">
        <v>12</v>
      </c>
    </row>
    <row r="211" ht="12.75" outlineLevel="1"/>
    <row r="212" ht="12.75" outlineLevel="1"/>
    <row r="213" ht="12.75" outlineLevel="1"/>
    <row r="214" ht="12.75" outlineLevel="1"/>
    <row r="215" ht="12.75" outlineLevel="1">
      <c r="B215" s="14"/>
    </row>
    <row r="216" ht="12.75" outlineLevel="1"/>
    <row r="217" ht="12.75" outlineLevel="1"/>
    <row r="218" ht="12.75" outlineLevel="1"/>
    <row r="219" ht="12.75" outlineLevel="1"/>
    <row r="220" ht="12.75" outlineLevel="1">
      <c r="A220" t="s">
        <v>101</v>
      </c>
    </row>
    <row r="221" spans="1:2" ht="12.75" outlineLevel="1">
      <c r="A221" s="15" t="s">
        <v>34</v>
      </c>
      <c r="B221">
        <v>40.28</v>
      </c>
    </row>
    <row r="222" spans="1:2" ht="12.75" outlineLevel="1">
      <c r="A222" s="15" t="s">
        <v>35</v>
      </c>
      <c r="B222">
        <v>33.99</v>
      </c>
    </row>
    <row r="223" spans="1:2" ht="12.75" outlineLevel="1">
      <c r="A223" s="15" t="s">
        <v>31</v>
      </c>
      <c r="B223">
        <v>31.35</v>
      </c>
    </row>
    <row r="224" spans="1:2" ht="12.75" outlineLevel="1">
      <c r="A224" s="15" t="s">
        <v>14</v>
      </c>
      <c r="B224">
        <v>21.7</v>
      </c>
    </row>
    <row r="225" spans="1:2" ht="12.75" outlineLevel="1">
      <c r="A225" s="15" t="s">
        <v>36</v>
      </c>
      <c r="B225">
        <v>23.59</v>
      </c>
    </row>
    <row r="226" spans="1:2" ht="12.75" outlineLevel="1">
      <c r="A226" s="15" t="s">
        <v>12</v>
      </c>
      <c r="B226">
        <v>15.19</v>
      </c>
    </row>
    <row r="227" spans="1:2" ht="12.75" outlineLevel="1">
      <c r="A227" s="15" t="s">
        <v>37</v>
      </c>
      <c r="B227">
        <v>37.69</v>
      </c>
    </row>
    <row r="228" spans="1:2" ht="12.75" outlineLevel="1">
      <c r="A228" s="15" t="s">
        <v>38</v>
      </c>
      <c r="B228">
        <v>29.64</v>
      </c>
    </row>
    <row r="229" spans="1:2" ht="12.75" outlineLevel="1">
      <c r="A229" s="17" t="s">
        <v>16</v>
      </c>
      <c r="B229">
        <v>24</v>
      </c>
    </row>
    <row r="230" spans="1:2" ht="12.75" outlineLevel="1">
      <c r="A230" s="17" t="s">
        <v>17</v>
      </c>
      <c r="B230">
        <v>34.18</v>
      </c>
    </row>
    <row r="231" spans="1:2" ht="12.75" outlineLevel="1">
      <c r="A231" s="17" t="s">
        <v>13</v>
      </c>
      <c r="B231">
        <v>17.01</v>
      </c>
    </row>
    <row r="232" ht="12.75" outlineLevel="1"/>
    <row r="233" ht="13.5" outlineLevel="1" thickBot="1">
      <c r="A233" t="s">
        <v>99</v>
      </c>
    </row>
    <row r="234" spans="1:2" ht="12.75" outlineLevel="1">
      <c r="A234" s="7" t="s">
        <v>9</v>
      </c>
      <c r="B234" s="14">
        <v>29.36</v>
      </c>
    </row>
    <row r="235" spans="1:2" ht="12.75" outlineLevel="1">
      <c r="A235" s="8" t="s">
        <v>33</v>
      </c>
      <c r="B235" s="14">
        <v>24.74</v>
      </c>
    </row>
    <row r="236" spans="1:2" ht="12.75" outlineLevel="1">
      <c r="A236" s="8" t="s">
        <v>11</v>
      </c>
      <c r="B236" s="14">
        <v>17.98</v>
      </c>
    </row>
    <row r="237" spans="1:2" ht="12.75" outlineLevel="1">
      <c r="A237" s="8" t="s">
        <v>12</v>
      </c>
      <c r="B237" s="14">
        <v>14.79</v>
      </c>
    </row>
    <row r="238" spans="1:2" ht="12.75" outlineLevel="1">
      <c r="A238" s="8" t="s">
        <v>13</v>
      </c>
      <c r="B238" s="14">
        <v>20.13</v>
      </c>
    </row>
    <row r="239" ht="12.75" outlineLevel="1"/>
    <row r="240" ht="12.75" outlineLevel="1"/>
    <row r="241" ht="12.75" outlineLevel="1">
      <c r="A241" t="s">
        <v>41</v>
      </c>
    </row>
    <row r="242" ht="12.75" outlineLevel="1">
      <c r="A242" t="s">
        <v>23</v>
      </c>
    </row>
    <row r="243" ht="12.75" outlineLevel="1">
      <c r="A243" t="s">
        <v>42</v>
      </c>
    </row>
    <row r="244" ht="12.75" outlineLevel="1">
      <c r="A244" t="s">
        <v>24</v>
      </c>
    </row>
    <row r="245" ht="12.75" outlineLevel="1">
      <c r="A245" t="s">
        <v>29</v>
      </c>
    </row>
    <row r="246" ht="12.75" outlineLevel="1">
      <c r="A246" t="s">
        <v>43</v>
      </c>
    </row>
    <row r="247" ht="12.75" outlineLevel="1">
      <c r="A247" t="s">
        <v>44</v>
      </c>
    </row>
  </sheetData>
  <sheetProtection/>
  <mergeCells count="34">
    <mergeCell ref="F34:H34"/>
    <mergeCell ref="A41:B41"/>
    <mergeCell ref="A10:B10"/>
    <mergeCell ref="F17:G17"/>
    <mergeCell ref="F18:G18"/>
    <mergeCell ref="F19:G19"/>
    <mergeCell ref="F20:G20"/>
    <mergeCell ref="D17:E17"/>
    <mergeCell ref="A40:K40"/>
    <mergeCell ref="A39:L39"/>
    <mergeCell ref="K11:L11"/>
    <mergeCell ref="A1:L1"/>
    <mergeCell ref="A2:L2"/>
    <mergeCell ref="D18:E18"/>
    <mergeCell ref="B3:F3"/>
    <mergeCell ref="A5:B5"/>
    <mergeCell ref="A8:B8"/>
    <mergeCell ref="A9:B9"/>
    <mergeCell ref="H5:I5"/>
    <mergeCell ref="D5:E5"/>
    <mergeCell ref="C8:D8"/>
    <mergeCell ref="C10:D10"/>
    <mergeCell ref="H3:I3"/>
    <mergeCell ref="H4:I4"/>
    <mergeCell ref="B4:F4"/>
    <mergeCell ref="C9:D9"/>
    <mergeCell ref="I11:J11"/>
    <mergeCell ref="C11:D11"/>
    <mergeCell ref="G25:H26"/>
    <mergeCell ref="H20:I20"/>
    <mergeCell ref="H18:I18"/>
    <mergeCell ref="H19:I19"/>
    <mergeCell ref="D19:E19"/>
    <mergeCell ref="H17:I17"/>
  </mergeCells>
  <dataValidations count="8">
    <dataValidation type="list" allowBlank="1" showInputMessage="1" showErrorMessage="1" sqref="B19">
      <formula1>"UI, IF, IF+, IFM, SR, CP, MS"</formula1>
    </dataValidation>
    <dataValidation type="list" allowBlank="1" showInputMessage="1" showErrorMessage="1" sqref="H5:I5">
      <formula1>"2002, 2003, 2004, 2005, 2006"</formula1>
    </dataValidation>
    <dataValidation type="list" allowBlank="1" showInputMessage="1" showErrorMessage="1" sqref="A18:A19 B18">
      <formula1>$A$241:$A$247</formula1>
    </dataValidation>
    <dataValidation type="list" allowBlank="1" showInputMessage="1" showErrorMessage="1" sqref="M2">
      <formula1>$B$314:$B$318</formula1>
    </dataValidation>
    <dataValidation type="list" allowBlank="1" showInputMessage="1" showErrorMessage="1" sqref="D5:E5">
      <formula1>$A$177:$A$180</formula1>
    </dataValidation>
    <dataValidation type="list" allowBlank="1" showInputMessage="1" showErrorMessage="1" sqref="A10:B10">
      <formula1>IF($D$5="Cortez",$B$183:$B$187,IF($D$5="Durango",$B$188:$B$192,IF($D$5="Pagosa Springs",$B$199:$B$207,IF($D$5="Dove Creek",$B$208:$B$210))))</formula1>
    </dataValidation>
    <dataValidation type="list" allowBlank="1" showInputMessage="1" showErrorMessage="1" sqref="A9:B9">
      <formula1>IF($D$5="Cortez",$B$183:$B$187,IF($D$5="Durango",$B$188:$B$191,IF($D$5="Pagosa Springs",$B$199:$B$207,IF($D$5="Dove Creek",$B$208:$B$210))))</formula1>
    </dataValidation>
    <dataValidation type="list" allowBlank="1" showInputMessage="1" showErrorMessage="1" sqref="B4:F4">
      <formula1>$A$42:$A$47</formula1>
    </dataValidation>
  </dataValidations>
  <printOptions/>
  <pageMargins left="0.4" right="0.08" top="1" bottom="0.76" header="0.5" footer="0.5"/>
  <pageSetup fitToHeight="1" fitToWidth="1" horizontalDpi="600" verticalDpi="600" orientation="portrait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158"/>
  <sheetViews>
    <sheetView workbookViewId="0" topLeftCell="A34">
      <selection activeCell="E34" sqref="E34"/>
    </sheetView>
  </sheetViews>
  <sheetFormatPr defaultColWidth="9.140625" defaultRowHeight="12.75"/>
  <cols>
    <col min="1" max="1" width="14.421875" style="0" bestFit="1" customWidth="1"/>
    <col min="2" max="2" width="16.57421875" style="0" bestFit="1" customWidth="1"/>
    <col min="3" max="3" width="10.421875" style="0" customWidth="1"/>
    <col min="4" max="4" width="9.421875" style="0" customWidth="1"/>
    <col min="5" max="5" width="14.8515625" style="0" customWidth="1"/>
    <col min="6" max="6" width="17.00390625" style="0" customWidth="1"/>
    <col min="7" max="7" width="13.57421875" style="0" customWidth="1"/>
    <col min="8" max="8" width="15.7109375" style="0" customWidth="1"/>
    <col min="9" max="9" width="14.28125" style="0" customWidth="1"/>
  </cols>
  <sheetData>
    <row r="1" spans="1:6" ht="13.5" thickBot="1">
      <c r="A1" t="s">
        <v>3</v>
      </c>
      <c r="E1" s="43" t="s">
        <v>88</v>
      </c>
      <c r="F1" s="33" t="s">
        <v>89</v>
      </c>
    </row>
    <row r="2" spans="1:6" ht="12.75">
      <c r="A2" t="s">
        <v>4</v>
      </c>
      <c r="E2" s="44">
        <f aca="true" t="shared" si="0" ref="E2:E7">VLOOKUP(F2,$D$11:$G$17,4)</f>
        <v>0.4</v>
      </c>
      <c r="F2" s="39">
        <v>3</v>
      </c>
    </row>
    <row r="3" spans="1:6" ht="12.75">
      <c r="A3" t="s">
        <v>5</v>
      </c>
      <c r="E3" s="44">
        <f t="shared" si="0"/>
        <v>0</v>
      </c>
      <c r="F3" s="39">
        <v>7</v>
      </c>
    </row>
    <row r="4" spans="1:6" ht="12.75">
      <c r="A4" t="s">
        <v>6</v>
      </c>
      <c r="E4" s="44">
        <f t="shared" si="0"/>
        <v>0.4</v>
      </c>
      <c r="F4" s="39">
        <v>3</v>
      </c>
    </row>
    <row r="5" spans="5:6" ht="12.75">
      <c r="E5" s="44">
        <f t="shared" si="0"/>
        <v>0.3</v>
      </c>
      <c r="F5" s="39">
        <v>4</v>
      </c>
    </row>
    <row r="6" spans="5:6" ht="12.75">
      <c r="E6" s="44">
        <f t="shared" si="0"/>
        <v>0.5</v>
      </c>
      <c r="F6" s="39">
        <v>2</v>
      </c>
    </row>
    <row r="7" spans="1:6" ht="13.5" thickBot="1">
      <c r="A7" s="1" t="s">
        <v>3</v>
      </c>
      <c r="B7" s="15" t="s">
        <v>9</v>
      </c>
      <c r="E7" s="44">
        <f t="shared" si="0"/>
        <v>0</v>
      </c>
      <c r="F7" s="45">
        <v>7</v>
      </c>
    </row>
    <row r="8" spans="1:9" ht="13.5" thickBot="1">
      <c r="A8" s="1" t="s">
        <v>3</v>
      </c>
      <c r="B8" s="15" t="s">
        <v>33</v>
      </c>
      <c r="H8" s="1"/>
      <c r="I8" s="1"/>
    </row>
    <row r="9" spans="1:7" ht="12.75">
      <c r="A9" s="1" t="s">
        <v>3</v>
      </c>
      <c r="B9" s="15" t="s">
        <v>11</v>
      </c>
      <c r="E9" s="48" t="s">
        <v>72</v>
      </c>
      <c r="F9" s="49"/>
      <c r="G9" s="50"/>
    </row>
    <row r="10" spans="1:7" ht="13.5" thickBot="1">
      <c r="A10" s="1" t="s">
        <v>3</v>
      </c>
      <c r="B10" s="15" t="s">
        <v>12</v>
      </c>
      <c r="E10" s="11" t="s">
        <v>73</v>
      </c>
      <c r="F10" s="18"/>
      <c r="G10" s="51"/>
    </row>
    <row r="11" spans="1:7" ht="12.75">
      <c r="A11" s="1" t="s">
        <v>3</v>
      </c>
      <c r="B11" s="15" t="s">
        <v>13</v>
      </c>
      <c r="D11">
        <v>1</v>
      </c>
      <c r="E11" s="214" t="s">
        <v>74</v>
      </c>
      <c r="F11" s="215"/>
      <c r="G11" s="52">
        <v>0.6</v>
      </c>
    </row>
    <row r="12" spans="1:7" ht="12.75">
      <c r="A12" s="16" t="s">
        <v>4</v>
      </c>
      <c r="B12" s="15" t="s">
        <v>34</v>
      </c>
      <c r="D12">
        <v>2</v>
      </c>
      <c r="E12" s="216" t="s">
        <v>75</v>
      </c>
      <c r="F12" s="217"/>
      <c r="G12" s="53">
        <v>0.5</v>
      </c>
    </row>
    <row r="13" spans="1:7" ht="12.75">
      <c r="A13" s="16" t="s">
        <v>4</v>
      </c>
      <c r="B13" s="15" t="s">
        <v>35</v>
      </c>
      <c r="D13">
        <v>3</v>
      </c>
      <c r="E13" s="216" t="s">
        <v>76</v>
      </c>
      <c r="F13" s="217"/>
      <c r="G13" s="53">
        <v>0.4</v>
      </c>
    </row>
    <row r="14" spans="1:7" ht="12.75">
      <c r="A14" s="1" t="s">
        <v>4</v>
      </c>
      <c r="B14" s="15" t="s">
        <v>30</v>
      </c>
      <c r="D14">
        <v>4</v>
      </c>
      <c r="E14" s="216" t="s">
        <v>77</v>
      </c>
      <c r="F14" s="217"/>
      <c r="G14" s="53">
        <v>0.3</v>
      </c>
    </row>
    <row r="15" spans="1:7" ht="12.75">
      <c r="A15" s="16" t="s">
        <v>4</v>
      </c>
      <c r="B15" s="15" t="s">
        <v>14</v>
      </c>
      <c r="D15">
        <v>5</v>
      </c>
      <c r="E15" s="216" t="s">
        <v>78</v>
      </c>
      <c r="F15" s="217"/>
      <c r="G15" s="53">
        <v>0.2</v>
      </c>
    </row>
    <row r="16" spans="1:7" ht="12.75">
      <c r="A16" s="1" t="s">
        <v>4</v>
      </c>
      <c r="B16" s="15" t="s">
        <v>36</v>
      </c>
      <c r="D16">
        <v>6</v>
      </c>
      <c r="E16" s="216" t="s">
        <v>79</v>
      </c>
      <c r="F16" s="217"/>
      <c r="G16" s="53">
        <v>0.1</v>
      </c>
    </row>
    <row r="17" spans="1:7" ht="12.75">
      <c r="A17" s="1" t="s">
        <v>4</v>
      </c>
      <c r="B17" s="15" t="s">
        <v>12</v>
      </c>
      <c r="D17">
        <v>7</v>
      </c>
      <c r="E17" s="218" t="s">
        <v>93</v>
      </c>
      <c r="F17" s="217"/>
      <c r="G17" s="53">
        <v>0</v>
      </c>
    </row>
    <row r="18" spans="1:7" ht="13.5" thickBot="1">
      <c r="A18" s="1" t="s">
        <v>4</v>
      </c>
      <c r="B18" s="15" t="s">
        <v>37</v>
      </c>
      <c r="E18" s="54" t="s">
        <v>80</v>
      </c>
      <c r="F18" s="30"/>
      <c r="G18" s="82"/>
    </row>
    <row r="19" spans="1:2" ht="12.75">
      <c r="A19" s="1" t="s">
        <v>4</v>
      </c>
      <c r="B19" s="15" t="s">
        <v>38</v>
      </c>
    </row>
    <row r="20" spans="1:2" ht="12.75">
      <c r="A20" s="1" t="s">
        <v>4</v>
      </c>
      <c r="B20" s="17" t="s">
        <v>16</v>
      </c>
    </row>
    <row r="21" spans="1:2" ht="12.75">
      <c r="A21" s="1" t="s">
        <v>4</v>
      </c>
      <c r="B21" s="17" t="s">
        <v>17</v>
      </c>
    </row>
    <row r="22" spans="1:2" ht="12.75">
      <c r="A22" s="1" t="s">
        <v>4</v>
      </c>
      <c r="B22" s="17" t="s">
        <v>13</v>
      </c>
    </row>
    <row r="23" spans="1:2" ht="12.75">
      <c r="A23" s="16" t="s">
        <v>5</v>
      </c>
      <c r="B23" s="17" t="s">
        <v>9</v>
      </c>
    </row>
    <row r="24" spans="1:2" ht="12.75">
      <c r="A24" s="1" t="s">
        <v>5</v>
      </c>
      <c r="B24" s="17" t="s">
        <v>10</v>
      </c>
    </row>
    <row r="25" spans="1:6" ht="12.75">
      <c r="A25" s="1" t="s">
        <v>5</v>
      </c>
      <c r="B25" s="17" t="s">
        <v>15</v>
      </c>
      <c r="E25" s="104" t="s">
        <v>95</v>
      </c>
      <c r="F25" s="104" t="s">
        <v>96</v>
      </c>
    </row>
    <row r="26" spans="1:6" ht="12.75">
      <c r="A26" s="1" t="s">
        <v>5</v>
      </c>
      <c r="B26" s="17" t="s">
        <v>11</v>
      </c>
      <c r="E26">
        <v>2002</v>
      </c>
      <c r="F26">
        <v>0.07916</v>
      </c>
    </row>
    <row r="27" spans="1:6" ht="12.75">
      <c r="A27" s="1" t="s">
        <v>5</v>
      </c>
      <c r="B27" s="17" t="s">
        <v>18</v>
      </c>
      <c r="E27">
        <v>2003</v>
      </c>
      <c r="F27">
        <v>0.0773</v>
      </c>
    </row>
    <row r="28" spans="1:6" ht="12.75">
      <c r="A28" s="1" t="s">
        <v>5</v>
      </c>
      <c r="B28" s="17" t="s">
        <v>19</v>
      </c>
      <c r="E28">
        <v>2004</v>
      </c>
      <c r="F28">
        <v>0.07546</v>
      </c>
    </row>
    <row r="29" spans="1:6" ht="12.75">
      <c r="A29" s="1" t="s">
        <v>5</v>
      </c>
      <c r="B29" s="17" t="s">
        <v>16</v>
      </c>
      <c r="E29">
        <v>2005</v>
      </c>
      <c r="F29">
        <v>0</v>
      </c>
    </row>
    <row r="30" spans="1:6" ht="12.75">
      <c r="A30" s="1" t="s">
        <v>5</v>
      </c>
      <c r="B30" s="17" t="s">
        <v>12</v>
      </c>
      <c r="E30">
        <v>2006</v>
      </c>
      <c r="F30">
        <v>0</v>
      </c>
    </row>
    <row r="31" spans="1:2" ht="12.75">
      <c r="A31" s="1" t="s">
        <v>5</v>
      </c>
      <c r="B31" s="17" t="s">
        <v>17</v>
      </c>
    </row>
    <row r="32" spans="1:2" ht="12.75">
      <c r="A32" s="16" t="s">
        <v>6</v>
      </c>
      <c r="B32" s="17" t="s">
        <v>9</v>
      </c>
    </row>
    <row r="33" spans="1:2" ht="12.75">
      <c r="A33" s="1" t="s">
        <v>6</v>
      </c>
      <c r="B33" s="17" t="s">
        <v>10</v>
      </c>
    </row>
    <row r="34" spans="1:2" ht="12.75">
      <c r="A34" s="1" t="s">
        <v>6</v>
      </c>
      <c r="B34" s="17" t="s">
        <v>12</v>
      </c>
    </row>
    <row r="36" ht="12.75">
      <c r="A36" s="46" t="s">
        <v>87</v>
      </c>
    </row>
    <row r="37" ht="12.75">
      <c r="A37" t="s">
        <v>97</v>
      </c>
    </row>
    <row r="38" spans="1:2" ht="12.75">
      <c r="A38" t="s">
        <v>25</v>
      </c>
      <c r="B38">
        <v>29.36</v>
      </c>
    </row>
    <row r="39" spans="1:2" ht="12.75">
      <c r="A39" t="s">
        <v>26</v>
      </c>
      <c r="B39">
        <v>17.98</v>
      </c>
    </row>
    <row r="40" spans="1:2" ht="12.75">
      <c r="A40" t="s">
        <v>27</v>
      </c>
      <c r="B40">
        <v>14.79</v>
      </c>
    </row>
    <row r="41" spans="1:2" ht="12.75">
      <c r="A41" s="20" t="s">
        <v>32</v>
      </c>
      <c r="B41">
        <v>24.74</v>
      </c>
    </row>
    <row r="42" spans="1:2" ht="12.75">
      <c r="A42" t="s">
        <v>28</v>
      </c>
      <c r="B42">
        <v>20.13</v>
      </c>
    </row>
    <row r="44" ht="12.75">
      <c r="A44" t="s">
        <v>101</v>
      </c>
    </row>
    <row r="45" spans="1:2" ht="12.75">
      <c r="A45" s="21" t="s">
        <v>9</v>
      </c>
      <c r="B45" s="19">
        <v>27.49</v>
      </c>
    </row>
    <row r="46" spans="1:2" ht="12.75">
      <c r="A46" s="21" t="s">
        <v>35</v>
      </c>
      <c r="B46" s="19">
        <v>0</v>
      </c>
    </row>
    <row r="47" spans="1:2" ht="12.75">
      <c r="A47" s="21" t="s">
        <v>14</v>
      </c>
      <c r="B47" s="19">
        <v>0</v>
      </c>
    </row>
    <row r="48" spans="1:2" ht="12.75">
      <c r="A48" s="21" t="s">
        <v>36</v>
      </c>
      <c r="B48" s="19">
        <v>16.06</v>
      </c>
    </row>
    <row r="49" spans="1:2" ht="12.75">
      <c r="A49" s="21" t="s">
        <v>12</v>
      </c>
      <c r="B49" s="19">
        <v>16.73</v>
      </c>
    </row>
    <row r="50" spans="1:2" ht="12.75">
      <c r="A50" s="21" t="s">
        <v>31</v>
      </c>
      <c r="B50" s="19">
        <v>23.17</v>
      </c>
    </row>
    <row r="51" spans="1:2" ht="12.75">
      <c r="A51" s="21" t="s">
        <v>37</v>
      </c>
      <c r="B51" s="19">
        <v>0</v>
      </c>
    </row>
    <row r="52" spans="1:2" ht="12.75">
      <c r="A52" s="21" t="s">
        <v>38</v>
      </c>
      <c r="B52" s="19">
        <v>0</v>
      </c>
    </row>
    <row r="53" spans="1:2" ht="12.75">
      <c r="A53" s="22" t="s">
        <v>17</v>
      </c>
      <c r="B53" s="19">
        <v>0</v>
      </c>
    </row>
    <row r="54" spans="1:2" ht="12.75">
      <c r="A54" s="22" t="s">
        <v>16</v>
      </c>
      <c r="B54" s="19">
        <v>0</v>
      </c>
    </row>
    <row r="55" spans="1:2" ht="12.75">
      <c r="A55" s="22" t="s">
        <v>13</v>
      </c>
      <c r="B55" s="19">
        <v>18.83</v>
      </c>
    </row>
    <row r="57" ht="12.75">
      <c r="A57" s="23" t="s">
        <v>100</v>
      </c>
    </row>
    <row r="58" spans="1:2" ht="12.75">
      <c r="A58" s="17" t="s">
        <v>9</v>
      </c>
      <c r="B58" s="24">
        <v>27.49</v>
      </c>
    </row>
    <row r="59" spans="1:2" ht="12.75">
      <c r="A59" s="17" t="s">
        <v>15</v>
      </c>
      <c r="B59" s="24">
        <v>0</v>
      </c>
    </row>
    <row r="60" spans="1:2" ht="12.75">
      <c r="A60" s="17" t="s">
        <v>11</v>
      </c>
      <c r="B60" s="24">
        <v>0</v>
      </c>
    </row>
    <row r="61" spans="1:2" ht="12.75">
      <c r="A61" s="17" t="s">
        <v>12</v>
      </c>
      <c r="B61" s="24">
        <v>16.73</v>
      </c>
    </row>
    <row r="62" spans="1:2" ht="12.75">
      <c r="A62" s="17" t="s">
        <v>18</v>
      </c>
      <c r="B62" s="24">
        <v>0</v>
      </c>
    </row>
    <row r="63" spans="1:2" ht="12.75">
      <c r="A63" s="17" t="s">
        <v>19</v>
      </c>
      <c r="B63" s="24">
        <v>0</v>
      </c>
    </row>
    <row r="64" spans="1:2" ht="12.75">
      <c r="A64" s="17" t="s">
        <v>10</v>
      </c>
      <c r="B64" s="24">
        <v>23.17</v>
      </c>
    </row>
    <row r="65" spans="1:2" ht="12.75">
      <c r="A65" s="17" t="s">
        <v>17</v>
      </c>
      <c r="B65" s="24">
        <v>0</v>
      </c>
    </row>
    <row r="66" spans="1:2" ht="12.75">
      <c r="A66" s="17" t="s">
        <v>16</v>
      </c>
      <c r="B66" s="24">
        <v>0</v>
      </c>
    </row>
    <row r="68" ht="12.75">
      <c r="A68" s="25" t="s">
        <v>99</v>
      </c>
    </row>
    <row r="69" spans="1:2" ht="12.75">
      <c r="A69" s="17" t="s">
        <v>9</v>
      </c>
      <c r="B69" s="24">
        <v>29.36</v>
      </c>
    </row>
    <row r="70" spans="1:2" ht="12.75">
      <c r="A70" s="17" t="s">
        <v>12</v>
      </c>
      <c r="B70" s="24">
        <v>14.79</v>
      </c>
    </row>
    <row r="71" spans="1:2" ht="12.75">
      <c r="A71" s="17" t="s">
        <v>10</v>
      </c>
      <c r="B71" s="24">
        <v>24.74</v>
      </c>
    </row>
    <row r="73" spans="1:2" ht="12.75">
      <c r="A73" s="25" t="s">
        <v>99</v>
      </c>
      <c r="B73" s="14">
        <v>4.59</v>
      </c>
    </row>
    <row r="74" spans="1:2" ht="12.75">
      <c r="A74" s="25" t="s">
        <v>100</v>
      </c>
      <c r="B74" s="14">
        <v>4.07</v>
      </c>
    </row>
    <row r="75" spans="1:2" ht="12.75">
      <c r="A75" s="25" t="s">
        <v>101</v>
      </c>
      <c r="B75" s="14">
        <v>8.34</v>
      </c>
    </row>
    <row r="76" spans="1:2" ht="12.75">
      <c r="A76" s="25" t="s">
        <v>97</v>
      </c>
      <c r="B76" s="24">
        <v>5.09</v>
      </c>
    </row>
    <row r="77" ht="12.75">
      <c r="B77" s="14"/>
    </row>
    <row r="80" spans="1:2" ht="12.75">
      <c r="A80" s="212"/>
      <c r="B80" s="213"/>
    </row>
    <row r="86" ht="12.75">
      <c r="A86" s="46"/>
    </row>
    <row r="90" ht="13.5" thickBot="1"/>
    <row r="91" spans="1:11" ht="13.5" thickBot="1">
      <c r="A91" s="46" t="s">
        <v>86</v>
      </c>
      <c r="J91" s="26" t="s">
        <v>68</v>
      </c>
      <c r="K91" s="42" t="s">
        <v>71</v>
      </c>
    </row>
    <row r="92" spans="1:11" ht="13.5" thickBot="1">
      <c r="A92" t="s">
        <v>63</v>
      </c>
      <c r="B92" t="s">
        <v>64</v>
      </c>
      <c r="C92" t="s">
        <v>65</v>
      </c>
      <c r="E92" s="76" t="s">
        <v>66</v>
      </c>
      <c r="F92" s="77" t="s">
        <v>67</v>
      </c>
      <c r="G92" s="77" t="s">
        <v>68</v>
      </c>
      <c r="H92" s="78"/>
      <c r="J92" s="40">
        <v>10</v>
      </c>
      <c r="K92" s="47">
        <v>0.15</v>
      </c>
    </row>
    <row r="93" spans="1:11" ht="12.75">
      <c r="A93" s="25" t="s">
        <v>41</v>
      </c>
      <c r="B93" t="s">
        <v>41</v>
      </c>
      <c r="C93" s="41">
        <v>0</v>
      </c>
      <c r="E93" s="79">
        <f>IF(Ranking!A18="UF",0.15,IF(Ranking!A18="IF",0.35,IF(Ranking!A18="IF+",0.4,IF(Ranking!A18="IFM",0.45,IF(Ranking!A18="SR",0.55,IF(Ranking!A18="CP",0.75,IF(Ranking!A18="MS",0.9)))))))</f>
        <v>0.15</v>
      </c>
      <c r="F93" s="28">
        <f>IF(Ranking!B18="UF",0.15,IF(Ranking!B18="IF",0.35,IF(Ranking!B18="IF+",0.4,IF(Ranking!B18="IFM",0.45,IF(Ranking!B18="SR",0.55,IF(Ranking!B18="CP",0.75,IF(Ranking!B18="MS",0.9)))))))</f>
        <v>0.55</v>
      </c>
      <c r="G93" s="28">
        <f>E93+F93</f>
        <v>0.7000000000000001</v>
      </c>
      <c r="H93" s="57" t="e">
        <f>VLOOKUP(G93,$J$92:$K$198,2)</f>
        <v>#N/A</v>
      </c>
      <c r="J93" s="40">
        <f>J92+1</f>
        <v>11</v>
      </c>
      <c r="K93" s="47">
        <v>0.4</v>
      </c>
    </row>
    <row r="94" spans="1:11" ht="12.75">
      <c r="A94" s="25" t="s">
        <v>41</v>
      </c>
      <c r="B94" t="s">
        <v>23</v>
      </c>
      <c r="C94" s="41">
        <v>0.381</v>
      </c>
      <c r="E94" s="79">
        <f>IF(Ranking!A19="UF",0.15,IF(Ranking!A19="IF",0.35,IF(Ranking!A19="IF+",0.4,IF(Ranking!A19="IFM",0.45,IF(Ranking!A19="SR",0.55,IF(Ranking!A19="CP",0.75,IF(Ranking!A19="MS",0.9)))))))</f>
        <v>0.4</v>
      </c>
      <c r="F94" s="28">
        <f>IF(Ranking!B19="UF",0.15,IF(Ranking!B19="IF",0.35,IF(Ranking!B19="IF+",0.4,IF(Ranking!B19="IFM",0.45,IF(Ranking!B19="SR",0.55,IF(Ranking!B19="CP",0.75,IF(Ranking!B19="MS",0.9)))))))</f>
        <v>0.55</v>
      </c>
      <c r="G94" s="28">
        <f>E94+F94</f>
        <v>0.9500000000000001</v>
      </c>
      <c r="H94" s="57" t="e">
        <f>VLOOKUP(G94,$J$92:$K$198,2)</f>
        <v>#N/A</v>
      </c>
      <c r="J94" s="40">
        <f aca="true" t="shared" si="1" ref="J94:J157">J93+1</f>
        <v>12</v>
      </c>
      <c r="K94" s="47">
        <v>0.45</v>
      </c>
    </row>
    <row r="95" spans="1:11" ht="12.75">
      <c r="A95" s="25" t="s">
        <v>41</v>
      </c>
      <c r="B95" t="s">
        <v>42</v>
      </c>
      <c r="C95" s="41">
        <v>0.594</v>
      </c>
      <c r="E95" s="79"/>
      <c r="F95" s="28"/>
      <c r="G95" s="28"/>
      <c r="H95" s="57"/>
      <c r="J95" s="40">
        <f t="shared" si="1"/>
        <v>13</v>
      </c>
      <c r="K95" s="47">
        <v>0.5</v>
      </c>
    </row>
    <row r="96" spans="1:11" ht="13.5" thickBot="1">
      <c r="A96" s="25" t="s">
        <v>41</v>
      </c>
      <c r="B96" t="s">
        <v>24</v>
      </c>
      <c r="C96" s="41">
        <v>0.727</v>
      </c>
      <c r="E96" s="79"/>
      <c r="F96" s="28"/>
      <c r="G96" s="81"/>
      <c r="H96" s="33"/>
      <c r="J96" s="40">
        <f t="shared" si="1"/>
        <v>14</v>
      </c>
      <c r="K96" s="47">
        <v>0.55</v>
      </c>
    </row>
    <row r="97" spans="1:11" ht="13.5" thickBot="1">
      <c r="A97" s="25" t="s">
        <v>41</v>
      </c>
      <c r="B97" t="s">
        <v>29</v>
      </c>
      <c r="C97" s="41">
        <v>0.819</v>
      </c>
      <c r="J97" s="40">
        <f t="shared" si="1"/>
        <v>15</v>
      </c>
      <c r="K97" s="47">
        <v>0.75</v>
      </c>
    </row>
    <row r="98" spans="1:11" ht="13.5" thickBot="1">
      <c r="A98" s="25" t="s">
        <v>41</v>
      </c>
      <c r="B98" t="s">
        <v>43</v>
      </c>
      <c r="C98" s="41">
        <v>0.889</v>
      </c>
      <c r="E98" s="74" t="s">
        <v>69</v>
      </c>
      <c r="F98" s="74"/>
      <c r="G98" s="75"/>
      <c r="J98" s="40">
        <f t="shared" si="1"/>
        <v>16</v>
      </c>
      <c r="K98" s="47">
        <v>0.85</v>
      </c>
    </row>
    <row r="99" spans="1:11" ht="12.75">
      <c r="A99" s="25" t="s">
        <v>41</v>
      </c>
      <c r="B99" t="s">
        <v>44</v>
      </c>
      <c r="C99" s="41">
        <v>0.94</v>
      </c>
      <c r="E99" s="6" t="str">
        <f>Ranking!A18</f>
        <v>UF</v>
      </c>
      <c r="F99" s="6" t="str">
        <f>Ranking!B18</f>
        <v>SR</v>
      </c>
      <c r="G99" s="27"/>
      <c r="H99" s="1"/>
      <c r="J99" s="40">
        <f t="shared" si="1"/>
        <v>17</v>
      </c>
      <c r="K99" s="40" t="s">
        <v>70</v>
      </c>
    </row>
    <row r="100" spans="1:11" ht="12.75">
      <c r="A100" t="s">
        <v>23</v>
      </c>
      <c r="B100" t="s">
        <v>23</v>
      </c>
      <c r="C100" s="41">
        <v>0</v>
      </c>
      <c r="E100" s="6" t="str">
        <f>Ranking!A19</f>
        <v>IF+</v>
      </c>
      <c r="F100" s="6" t="str">
        <f>Ranking!B19</f>
        <v>SR</v>
      </c>
      <c r="G100" s="27"/>
      <c r="H100" s="1"/>
      <c r="J100" s="40">
        <f t="shared" si="1"/>
        <v>18</v>
      </c>
      <c r="K100" s="40" t="s">
        <v>70</v>
      </c>
    </row>
    <row r="101" spans="1:11" ht="12.75">
      <c r="A101" t="s">
        <v>23</v>
      </c>
      <c r="B101" t="s">
        <v>42</v>
      </c>
      <c r="C101" s="41">
        <v>0.213</v>
      </c>
      <c r="E101" s="6" t="e">
        <f>Ranking!#REF!</f>
        <v>#REF!</v>
      </c>
      <c r="F101" s="6" t="e">
        <f>Ranking!#REF!</f>
        <v>#REF!</v>
      </c>
      <c r="G101" s="27"/>
      <c r="H101" s="1"/>
      <c r="J101" s="40">
        <f t="shared" si="1"/>
        <v>19</v>
      </c>
      <c r="K101" s="40" t="s">
        <v>70</v>
      </c>
    </row>
    <row r="102" spans="1:11" ht="13.5" thickBot="1">
      <c r="A102" t="s">
        <v>23</v>
      </c>
      <c r="B102" t="s">
        <v>24</v>
      </c>
      <c r="C102" s="41">
        <v>0.346</v>
      </c>
      <c r="E102" s="12" t="e">
        <f>Ranking!#REF!</f>
        <v>#REF!</v>
      </c>
      <c r="F102" s="12" t="s">
        <v>44</v>
      </c>
      <c r="G102" s="31"/>
      <c r="H102" s="1"/>
      <c r="J102" s="40">
        <f t="shared" si="1"/>
        <v>20</v>
      </c>
      <c r="K102" s="40" t="s">
        <v>70</v>
      </c>
    </row>
    <row r="103" spans="1:11" ht="13.5" thickBot="1">
      <c r="A103" t="s">
        <v>23</v>
      </c>
      <c r="B103" t="s">
        <v>29</v>
      </c>
      <c r="C103" s="41">
        <v>0.438</v>
      </c>
      <c r="J103" s="40">
        <f t="shared" si="1"/>
        <v>21</v>
      </c>
      <c r="K103" s="47">
        <v>0</v>
      </c>
    </row>
    <row r="104" spans="1:11" ht="13.5" thickBot="1">
      <c r="A104" t="s">
        <v>23</v>
      </c>
      <c r="B104" t="s">
        <v>43</v>
      </c>
      <c r="C104" s="41">
        <v>0.508</v>
      </c>
      <c r="E104" s="76" t="s">
        <v>90</v>
      </c>
      <c r="F104" s="77" t="s">
        <v>91</v>
      </c>
      <c r="G104" s="78" t="s">
        <v>92</v>
      </c>
      <c r="J104" s="40">
        <f t="shared" si="1"/>
        <v>22</v>
      </c>
      <c r="K104" s="47">
        <v>0.213</v>
      </c>
    </row>
    <row r="105" spans="1:11" ht="12.75">
      <c r="A105" t="s">
        <v>23</v>
      </c>
      <c r="B105" t="s">
        <v>44</v>
      </c>
      <c r="C105" s="41">
        <v>0.559</v>
      </c>
      <c r="E105" s="79" t="s">
        <v>41</v>
      </c>
      <c r="F105" s="28">
        <v>10</v>
      </c>
      <c r="G105" s="57">
        <v>1</v>
      </c>
      <c r="J105" s="40">
        <f t="shared" si="1"/>
        <v>23</v>
      </c>
      <c r="K105" s="47">
        <v>0.346</v>
      </c>
    </row>
    <row r="106" spans="1:11" ht="12.75">
      <c r="A106" t="s">
        <v>42</v>
      </c>
      <c r="B106" t="s">
        <v>42</v>
      </c>
      <c r="C106" s="41">
        <v>0</v>
      </c>
      <c r="E106" s="79" t="s">
        <v>23</v>
      </c>
      <c r="F106" s="28">
        <v>20</v>
      </c>
      <c r="G106" s="57">
        <v>2</v>
      </c>
      <c r="J106" s="40">
        <f t="shared" si="1"/>
        <v>24</v>
      </c>
      <c r="K106" s="47">
        <v>0.438</v>
      </c>
    </row>
    <row r="107" spans="1:11" ht="12.75">
      <c r="A107" t="s">
        <v>42</v>
      </c>
      <c r="B107" t="s">
        <v>24</v>
      </c>
      <c r="C107" s="41">
        <v>0.133</v>
      </c>
      <c r="E107" s="79" t="s">
        <v>42</v>
      </c>
      <c r="F107" s="28">
        <v>30</v>
      </c>
      <c r="G107" s="57">
        <v>3</v>
      </c>
      <c r="J107" s="40">
        <f t="shared" si="1"/>
        <v>25</v>
      </c>
      <c r="K107" s="47">
        <v>0.508</v>
      </c>
    </row>
    <row r="108" spans="1:11" ht="12.75">
      <c r="A108" t="s">
        <v>42</v>
      </c>
      <c r="B108" t="s">
        <v>29</v>
      </c>
      <c r="C108" s="41">
        <v>0.225</v>
      </c>
      <c r="E108" s="79" t="s">
        <v>24</v>
      </c>
      <c r="F108" s="28">
        <v>40</v>
      </c>
      <c r="G108" s="57">
        <v>4</v>
      </c>
      <c r="J108" s="40">
        <f t="shared" si="1"/>
        <v>26</v>
      </c>
      <c r="K108" s="47">
        <v>0.559</v>
      </c>
    </row>
    <row r="109" spans="1:11" ht="12.75">
      <c r="A109" t="s">
        <v>42</v>
      </c>
      <c r="B109" t="s">
        <v>43</v>
      </c>
      <c r="C109" s="41">
        <v>0.295</v>
      </c>
      <c r="E109" s="79" t="s">
        <v>29</v>
      </c>
      <c r="F109" s="28">
        <v>50</v>
      </c>
      <c r="G109" s="57">
        <v>5</v>
      </c>
      <c r="J109" s="40">
        <f t="shared" si="1"/>
        <v>27</v>
      </c>
      <c r="K109" s="40" t="s">
        <v>70</v>
      </c>
    </row>
    <row r="110" spans="1:11" ht="12.75">
      <c r="A110" t="s">
        <v>42</v>
      </c>
      <c r="B110" t="s">
        <v>44</v>
      </c>
      <c r="C110" s="41">
        <v>0.346</v>
      </c>
      <c r="E110" s="79" t="s">
        <v>43</v>
      </c>
      <c r="F110" s="28">
        <v>60</v>
      </c>
      <c r="G110" s="57">
        <v>6</v>
      </c>
      <c r="J110" s="40">
        <f t="shared" si="1"/>
        <v>28</v>
      </c>
      <c r="K110" s="40" t="s">
        <v>70</v>
      </c>
    </row>
    <row r="111" spans="1:11" ht="13.5" thickBot="1">
      <c r="A111" t="s">
        <v>24</v>
      </c>
      <c r="B111" t="s">
        <v>24</v>
      </c>
      <c r="C111" s="41">
        <v>0</v>
      </c>
      <c r="E111" s="80" t="s">
        <v>44</v>
      </c>
      <c r="F111" s="81">
        <v>70</v>
      </c>
      <c r="G111" s="33">
        <v>7</v>
      </c>
      <c r="J111" s="40">
        <f t="shared" si="1"/>
        <v>29</v>
      </c>
      <c r="K111" s="40" t="s">
        <v>70</v>
      </c>
    </row>
    <row r="112" spans="1:11" ht="12.75">
      <c r="A112" t="s">
        <v>24</v>
      </c>
      <c r="B112" t="s">
        <v>29</v>
      </c>
      <c r="C112" s="41">
        <v>0.092</v>
      </c>
      <c r="J112" s="40">
        <f t="shared" si="1"/>
        <v>30</v>
      </c>
      <c r="K112" s="40" t="s">
        <v>70</v>
      </c>
    </row>
    <row r="113" spans="1:11" ht="12.75">
      <c r="A113" t="s">
        <v>24</v>
      </c>
      <c r="B113" t="s">
        <v>43</v>
      </c>
      <c r="C113" s="41">
        <v>0.162</v>
      </c>
      <c r="J113" s="40">
        <f t="shared" si="1"/>
        <v>31</v>
      </c>
      <c r="K113" s="40" t="s">
        <v>70</v>
      </c>
    </row>
    <row r="114" spans="1:11" ht="12.75">
      <c r="A114" t="s">
        <v>24</v>
      </c>
      <c r="B114" t="s">
        <v>44</v>
      </c>
      <c r="C114" s="41">
        <v>0.213</v>
      </c>
      <c r="J114" s="40">
        <f t="shared" si="1"/>
        <v>32</v>
      </c>
      <c r="K114" s="47">
        <v>0</v>
      </c>
    </row>
    <row r="115" spans="1:11" ht="12.75">
      <c r="A115" t="s">
        <v>29</v>
      </c>
      <c r="B115" t="s">
        <v>29</v>
      </c>
      <c r="C115" s="41">
        <v>0</v>
      </c>
      <c r="J115" s="40">
        <f t="shared" si="1"/>
        <v>33</v>
      </c>
      <c r="K115" s="47">
        <v>0.133</v>
      </c>
    </row>
    <row r="116" spans="1:11" ht="12.75">
      <c r="A116" t="s">
        <v>29</v>
      </c>
      <c r="B116" t="s">
        <v>43</v>
      </c>
      <c r="C116" s="41">
        <v>0.07</v>
      </c>
      <c r="J116" s="40">
        <f t="shared" si="1"/>
        <v>34</v>
      </c>
      <c r="K116" s="47">
        <v>0.225</v>
      </c>
    </row>
    <row r="117" spans="1:11" ht="12.75">
      <c r="A117" t="s">
        <v>29</v>
      </c>
      <c r="B117" t="s">
        <v>44</v>
      </c>
      <c r="C117" s="41">
        <v>0.121</v>
      </c>
      <c r="J117" s="40">
        <f t="shared" si="1"/>
        <v>35</v>
      </c>
      <c r="K117" s="47">
        <v>0.295</v>
      </c>
    </row>
    <row r="118" spans="1:11" ht="12.75">
      <c r="A118" t="s">
        <v>43</v>
      </c>
      <c r="B118" t="s">
        <v>43</v>
      </c>
      <c r="C118" s="41">
        <v>0</v>
      </c>
      <c r="J118" s="40">
        <f t="shared" si="1"/>
        <v>36</v>
      </c>
      <c r="K118" s="47">
        <v>0.346</v>
      </c>
    </row>
    <row r="119" spans="1:11" ht="12.75">
      <c r="A119" t="s">
        <v>43</v>
      </c>
      <c r="B119" t="s">
        <v>44</v>
      </c>
      <c r="C119" s="41">
        <v>0.051</v>
      </c>
      <c r="J119" s="40">
        <f t="shared" si="1"/>
        <v>37</v>
      </c>
      <c r="K119" s="40" t="s">
        <v>70</v>
      </c>
    </row>
    <row r="120" spans="1:11" ht="12.75">
      <c r="A120" t="s">
        <v>44</v>
      </c>
      <c r="B120" t="s">
        <v>44</v>
      </c>
      <c r="C120" s="41">
        <v>0</v>
      </c>
      <c r="J120" s="40">
        <f t="shared" si="1"/>
        <v>38</v>
      </c>
      <c r="K120" s="40" t="s">
        <v>70</v>
      </c>
    </row>
    <row r="121" spans="10:11" ht="12.75">
      <c r="J121" s="40">
        <f t="shared" si="1"/>
        <v>39</v>
      </c>
      <c r="K121" s="40" t="s">
        <v>70</v>
      </c>
    </row>
    <row r="122" spans="10:11" ht="12.75">
      <c r="J122" s="40">
        <f t="shared" si="1"/>
        <v>40</v>
      </c>
      <c r="K122" s="40" t="s">
        <v>70</v>
      </c>
    </row>
    <row r="123" spans="10:11" ht="12.75">
      <c r="J123" s="40">
        <f t="shared" si="1"/>
        <v>41</v>
      </c>
      <c r="K123" s="40" t="s">
        <v>70</v>
      </c>
    </row>
    <row r="124" spans="10:11" ht="12.75">
      <c r="J124" s="40">
        <f t="shared" si="1"/>
        <v>42</v>
      </c>
      <c r="K124" s="40" t="s">
        <v>70</v>
      </c>
    </row>
    <row r="125" spans="10:11" ht="12.75">
      <c r="J125" s="40">
        <f t="shared" si="1"/>
        <v>43</v>
      </c>
      <c r="K125" s="47">
        <v>0</v>
      </c>
    </row>
    <row r="126" spans="10:11" ht="12.75">
      <c r="J126" s="40">
        <f t="shared" si="1"/>
        <v>44</v>
      </c>
      <c r="K126" s="47">
        <v>0.092</v>
      </c>
    </row>
    <row r="127" spans="10:11" ht="12.75">
      <c r="J127" s="40">
        <f t="shared" si="1"/>
        <v>45</v>
      </c>
      <c r="K127" s="47">
        <v>0.162</v>
      </c>
    </row>
    <row r="128" spans="10:11" ht="12.75">
      <c r="J128" s="40">
        <f t="shared" si="1"/>
        <v>46</v>
      </c>
      <c r="K128" s="47">
        <v>0.213</v>
      </c>
    </row>
    <row r="129" spans="10:11" ht="12.75">
      <c r="J129" s="40">
        <f t="shared" si="1"/>
        <v>47</v>
      </c>
      <c r="K129" s="40" t="s">
        <v>70</v>
      </c>
    </row>
    <row r="130" spans="10:11" ht="12.75">
      <c r="J130" s="40">
        <f t="shared" si="1"/>
        <v>48</v>
      </c>
      <c r="K130" s="40" t="s">
        <v>70</v>
      </c>
    </row>
    <row r="131" spans="10:11" ht="12.75">
      <c r="J131" s="40">
        <f t="shared" si="1"/>
        <v>49</v>
      </c>
      <c r="K131" s="40" t="s">
        <v>70</v>
      </c>
    </row>
    <row r="132" spans="10:11" ht="12.75">
      <c r="J132" s="40">
        <f t="shared" si="1"/>
        <v>50</v>
      </c>
      <c r="K132" s="40" t="s">
        <v>70</v>
      </c>
    </row>
    <row r="133" spans="10:11" ht="12.75">
      <c r="J133" s="40">
        <f t="shared" si="1"/>
        <v>51</v>
      </c>
      <c r="K133" s="40" t="s">
        <v>70</v>
      </c>
    </row>
    <row r="134" spans="10:11" ht="12.75">
      <c r="J134" s="40">
        <f t="shared" si="1"/>
        <v>52</v>
      </c>
      <c r="K134" s="40" t="s">
        <v>70</v>
      </c>
    </row>
    <row r="135" spans="10:11" ht="12.75">
      <c r="J135" s="40">
        <f t="shared" si="1"/>
        <v>53</v>
      </c>
      <c r="K135" s="40" t="s">
        <v>70</v>
      </c>
    </row>
    <row r="136" spans="10:11" ht="12.75">
      <c r="J136" s="40">
        <f t="shared" si="1"/>
        <v>54</v>
      </c>
      <c r="K136" s="47">
        <v>0</v>
      </c>
    </row>
    <row r="137" spans="10:11" ht="12.75">
      <c r="J137" s="40">
        <f t="shared" si="1"/>
        <v>55</v>
      </c>
      <c r="K137" s="47">
        <v>0.07</v>
      </c>
    </row>
    <row r="138" spans="10:11" ht="12.75">
      <c r="J138" s="40">
        <f t="shared" si="1"/>
        <v>56</v>
      </c>
      <c r="K138" s="47">
        <v>0.121</v>
      </c>
    </row>
    <row r="139" spans="10:11" ht="12.75">
      <c r="J139" s="40">
        <f t="shared" si="1"/>
        <v>57</v>
      </c>
      <c r="K139" s="40" t="s">
        <v>70</v>
      </c>
    </row>
    <row r="140" spans="10:11" ht="12.75">
      <c r="J140" s="40">
        <f t="shared" si="1"/>
        <v>58</v>
      </c>
      <c r="K140" s="40" t="s">
        <v>70</v>
      </c>
    </row>
    <row r="141" spans="10:11" ht="12.75">
      <c r="J141" s="40">
        <f t="shared" si="1"/>
        <v>59</v>
      </c>
      <c r="K141" s="40" t="s">
        <v>70</v>
      </c>
    </row>
    <row r="142" spans="10:11" ht="12.75">
      <c r="J142" s="40">
        <f t="shared" si="1"/>
        <v>60</v>
      </c>
      <c r="K142" s="40" t="s">
        <v>70</v>
      </c>
    </row>
    <row r="143" spans="10:11" ht="12.75">
      <c r="J143" s="40">
        <f t="shared" si="1"/>
        <v>61</v>
      </c>
      <c r="K143" s="40" t="s">
        <v>70</v>
      </c>
    </row>
    <row r="144" spans="10:11" ht="12.75">
      <c r="J144" s="40">
        <f t="shared" si="1"/>
        <v>62</v>
      </c>
      <c r="K144" s="40" t="s">
        <v>70</v>
      </c>
    </row>
    <row r="145" spans="10:11" ht="12.75">
      <c r="J145" s="40">
        <f t="shared" si="1"/>
        <v>63</v>
      </c>
      <c r="K145" s="40" t="s">
        <v>70</v>
      </c>
    </row>
    <row r="146" spans="10:11" ht="12.75">
      <c r="J146" s="40">
        <f t="shared" si="1"/>
        <v>64</v>
      </c>
      <c r="K146" s="40" t="s">
        <v>70</v>
      </c>
    </row>
    <row r="147" spans="10:11" ht="12.75">
      <c r="J147" s="40">
        <f t="shared" si="1"/>
        <v>65</v>
      </c>
      <c r="K147" s="47">
        <v>0</v>
      </c>
    </row>
    <row r="148" spans="10:11" ht="12.75">
      <c r="J148" s="40">
        <f t="shared" si="1"/>
        <v>66</v>
      </c>
      <c r="K148" s="47">
        <v>0.051</v>
      </c>
    </row>
    <row r="149" spans="10:11" ht="12.75">
      <c r="J149" s="40">
        <f t="shared" si="1"/>
        <v>67</v>
      </c>
      <c r="K149" s="40" t="s">
        <v>70</v>
      </c>
    </row>
    <row r="150" spans="10:11" ht="12.75">
      <c r="J150" s="40">
        <f t="shared" si="1"/>
        <v>68</v>
      </c>
      <c r="K150" s="40" t="s">
        <v>70</v>
      </c>
    </row>
    <row r="151" spans="10:11" ht="12.75">
      <c r="J151" s="40">
        <f t="shared" si="1"/>
        <v>69</v>
      </c>
      <c r="K151" s="40" t="s">
        <v>70</v>
      </c>
    </row>
    <row r="152" spans="10:11" ht="12.75">
      <c r="J152" s="40">
        <f t="shared" si="1"/>
        <v>70</v>
      </c>
      <c r="K152" s="40" t="s">
        <v>70</v>
      </c>
    </row>
    <row r="153" spans="10:11" ht="12.75">
      <c r="J153" s="40">
        <f t="shared" si="1"/>
        <v>71</v>
      </c>
      <c r="K153" s="40" t="s">
        <v>70</v>
      </c>
    </row>
    <row r="154" spans="10:11" ht="12.75">
      <c r="J154" s="40">
        <f t="shared" si="1"/>
        <v>72</v>
      </c>
      <c r="K154" s="40" t="s">
        <v>70</v>
      </c>
    </row>
    <row r="155" spans="10:11" ht="12.75">
      <c r="J155" s="40">
        <f t="shared" si="1"/>
        <v>73</v>
      </c>
      <c r="K155" s="40" t="s">
        <v>70</v>
      </c>
    </row>
    <row r="156" spans="10:11" ht="12.75">
      <c r="J156" s="40">
        <f t="shared" si="1"/>
        <v>74</v>
      </c>
      <c r="K156" s="40" t="s">
        <v>70</v>
      </c>
    </row>
    <row r="157" spans="10:11" ht="12.75">
      <c r="J157" s="40">
        <f t="shared" si="1"/>
        <v>75</v>
      </c>
      <c r="K157" s="40" t="s">
        <v>70</v>
      </c>
    </row>
    <row r="158" spans="10:11" ht="12.75">
      <c r="J158" s="40">
        <f>J157+1</f>
        <v>76</v>
      </c>
      <c r="K158" s="47">
        <v>0</v>
      </c>
    </row>
  </sheetData>
  <sheetProtection/>
  <mergeCells count="8">
    <mergeCell ref="A80:B80"/>
    <mergeCell ref="E11:F11"/>
    <mergeCell ref="E12:F12"/>
    <mergeCell ref="E13:F13"/>
    <mergeCell ref="E14:F14"/>
    <mergeCell ref="E15:F15"/>
    <mergeCell ref="E16:F16"/>
    <mergeCell ref="E17:F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donna.rasmussen</dc:creator>
  <cp:keywords/>
  <dc:description/>
  <cp:lastModifiedBy>l</cp:lastModifiedBy>
  <cp:lastPrinted>2004-12-02T23:51:49Z</cp:lastPrinted>
  <dcterms:created xsi:type="dcterms:W3CDTF">2004-01-28T15:07:47Z</dcterms:created>
  <dcterms:modified xsi:type="dcterms:W3CDTF">2007-10-18T23:10:57Z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">
    <vt:lpwstr>Donna Rasmussen/Rod Clark</vt:lpwstr>
  </property>
</Properties>
</file>