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Text" sheetId="1" r:id="rId1"/>
    <sheet name="Table1" sheetId="2" r:id="rId2"/>
    <sheet name="Table2" sheetId="3" r:id="rId3"/>
    <sheet name="Table3" sheetId="4" r:id="rId4"/>
    <sheet name="Table4" sheetId="5" r:id="rId5"/>
  </sheets>
  <definedNames/>
  <calcPr fullCalcOnLoad="1"/>
</workbook>
</file>

<file path=xl/sharedStrings.xml><?xml version="1.0" encoding="utf-8"?>
<sst xmlns="http://schemas.openxmlformats.org/spreadsheetml/2006/main" count="2105" uniqueCount="964">
  <si>
    <t>Czech Republic 8,161; United Kingdom 3,332.</t>
  </si>
  <si>
    <t>Australia 48,534; Sweden 41,897; Poland 30,697.</t>
  </si>
  <si>
    <t>Sweden 7,025; Belgium 6,913; Ukraine 3,750.</t>
  </si>
  <si>
    <t>United Kingdom 7,686; Netherlands 1,350; Poland 1,237.</t>
  </si>
  <si>
    <t>United Kingdom 24,498; Sweden 15,353; Poland 15,101.</t>
  </si>
  <si>
    <t>Poland 9,877; Belgium 5,598; Switzerland 2,219.</t>
  </si>
  <si>
    <t>United Kingdom 28,349; Netherlands 11,691; Poland 4,180.</t>
  </si>
  <si>
    <t>827</t>
  </si>
  <si>
    <t>Chile 5,823.</t>
  </si>
  <si>
    <t>784</t>
  </si>
  <si>
    <t>Switzerland 2,278; Russia 436.</t>
  </si>
  <si>
    <t>China 10,857; Austria 3,107; Switzerland 1,857.</t>
  </si>
  <si>
    <t>China 20,971; Czech Republic 7,444; Austria 7,172.</t>
  </si>
  <si>
    <t>760</t>
  </si>
  <si>
    <r>
      <t>5</t>
    </r>
    <r>
      <rPr>
        <sz val="8"/>
        <rFont val="Times"/>
        <family val="1"/>
      </rPr>
      <t>Estimated by subtraction of primary from total, and rounded to four significant digits.</t>
    </r>
  </si>
  <si>
    <t>of conversion factors (three digits for crude petroleum and two digits for refinery products).</t>
  </si>
  <si>
    <t xml:space="preserve">Clara Mine in the Black Forest and plant </t>
  </si>
  <si>
    <t>Secondary smelters: Erftwerk at Grevenbroich</t>
  </si>
  <si>
    <t xml:space="preserve">Primary smelters: Elbewerk at Stade and Rheinwerk </t>
  </si>
  <si>
    <t xml:space="preserve">Lippenwerk at Lünen (secondary) and primary rolling </t>
  </si>
  <si>
    <t>Primary smelter at Voerde and rolling mill at Koblenz</t>
  </si>
  <si>
    <t>region</t>
  </si>
  <si>
    <t>quarries, Kamenz-Wiesa, Westerwald region</t>
  </si>
  <si>
    <t>Taunus, Westerwald region; others in Saxony and</t>
  </si>
  <si>
    <t>Eifel regions</t>
  </si>
  <si>
    <t xml:space="preserve">Quarry and plant in the Gießen/Lahn region </t>
  </si>
  <si>
    <t xml:space="preserve">Westerwald region; also including quarries and </t>
  </si>
  <si>
    <t>Saxony region</t>
  </si>
  <si>
    <t xml:space="preserve">About 2 other pitside coking plants, Ruhr region, </t>
  </si>
  <si>
    <t>Metal, including alloys:</t>
  </si>
  <si>
    <t>Metal, including alloys, all forms</t>
  </si>
  <si>
    <t>Arsenic, metal, including alloys, all forms</t>
  </si>
  <si>
    <t>Bismuth, metal, including alloys, all forms</t>
  </si>
  <si>
    <t>Matte and speiss, including cement copper</t>
  </si>
  <si>
    <t>Gallium, indium, and thallium, metal including scrap</t>
  </si>
  <si>
    <t>Magnesium, metal, including alloys:</t>
  </si>
  <si>
    <t>Metal, including alloys, all forms:</t>
  </si>
  <si>
    <t>Borates, natural, crude, including calcined</t>
  </si>
  <si>
    <t>Mica, crude, including splittings and waste</t>
  </si>
  <si>
    <t>China 4; Republic of Korea 2; United Kingdom 1.</t>
  </si>
  <si>
    <t>France 702; Belgium 628; Republic of Korea 271.</t>
  </si>
  <si>
    <t>Romania 528; Australia 339; Mexico 264.</t>
  </si>
  <si>
    <t>Iridium, osmium and ruthenium</t>
  </si>
  <si>
    <t>Poland, 50%; Switzerland, 50%.</t>
  </si>
  <si>
    <t>Gallium, indium, and thallium, metal, including scrap</t>
  </si>
  <si>
    <t>Zirconium, metal, including alloys</t>
  </si>
  <si>
    <t>Netherlands 3,273; Belgium 1,434; France 1,174.</t>
  </si>
  <si>
    <t>Switzerland 51; Netherlands 11; Peru 10.</t>
  </si>
  <si>
    <t>Chile 3,574; Netherlands 2,120; China 1,332.</t>
  </si>
  <si>
    <t>Netherlands 7,249.</t>
  </si>
  <si>
    <t>Czech Republic 196; Canada 164; Japan 79.</t>
  </si>
  <si>
    <t>Netherlands 5,184; United Kingdom 1,432; Singapore 977.</t>
  </si>
  <si>
    <t>United Kingdom 772; Netherlands 343; Austria 287.</t>
  </si>
  <si>
    <t>Russia 36,110; United Kingdom 19,335; Norway 7,063.</t>
  </si>
  <si>
    <t>635</t>
  </si>
  <si>
    <t>Austria 2,442; United Kingdom 1,293; Russia 1,137.</t>
  </si>
  <si>
    <t>Ore and concentrate, including tantalum</t>
  </si>
  <si>
    <t>Unspecified 80,659.</t>
  </si>
  <si>
    <t>Scrap containing both niobium and tantalum</t>
  </si>
  <si>
    <t>Belgium 240; Japan 85; Thailand 36.</t>
  </si>
  <si>
    <t>342</t>
  </si>
  <si>
    <t>Netherlands 540; France 464; South Africa 446.</t>
  </si>
  <si>
    <t>5,497</t>
  </si>
  <si>
    <t>Belgium 26,193; South Africa 14,527; United Kingdom 5,497.</t>
  </si>
  <si>
    <t>1,331</t>
  </si>
  <si>
    <t>South Africa 7,007; United Kingdom 6,731; Belgium 5,651.</t>
  </si>
  <si>
    <t>China 137; Austria 120.</t>
  </si>
  <si>
    <t>China 519; France 319; Austria 222.</t>
  </si>
  <si>
    <t>Sweden 118; Russia 84; Canada 24.</t>
  </si>
  <si>
    <t>Norway 45,535; Brazil 34,351; France 21,170.</t>
  </si>
  <si>
    <t>Kazakhstan 1.</t>
  </si>
  <si>
    <t>Netherlands 908; Belgium 165; United Kingdom 79.</t>
  </si>
  <si>
    <t>Peru 5,489; Indonesia 4,193; Belgium 3,227.</t>
  </si>
  <si>
    <t>France 220; Netherlands 53; Slovakia 36.</t>
  </si>
  <si>
    <t>Norway 245,297; South Africa 133,502; Canada 125,362.</t>
  </si>
  <si>
    <t>Vietnam 81; Russia 76; Nigeria 57.</t>
  </si>
  <si>
    <t>125</t>
  </si>
  <si>
    <t>Canada 716; Austria 569; China 134.</t>
  </si>
  <si>
    <t>876</t>
  </si>
  <si>
    <t>United Kingdom 476; Austria 371; Netherlands 187.</t>
  </si>
  <si>
    <t>187</t>
  </si>
  <si>
    <t>China 262; Ireland 225; Russia 140.</t>
  </si>
  <si>
    <t>South Africa 460; China 100; United Kingdom 51.</t>
  </si>
  <si>
    <t>72,775</t>
  </si>
  <si>
    <t>Sweden 121,786; Ireland 104,954; Belgium 64,854.</t>
  </si>
  <si>
    <t>Netherlands 3,683; Belgium 3,476; United Kingdom 2,772.</t>
  </si>
  <si>
    <t>Belgium 5,080; Norway 1,263; Switzerland 470.</t>
  </si>
  <si>
    <t>1,370</t>
  </si>
  <si>
    <t>Netherlands 3,010; Switzerland 2,758; Poland 2,343.</t>
  </si>
  <si>
    <t>Belgium 51,973; France 13,525; Finland 11,739.</t>
  </si>
  <si>
    <t>Spain 77,421; Finland 49,622; Netherlands 36,632.</t>
  </si>
  <si>
    <t>France 9,997; Netherlands 4,754; United Kingdom 2,194.</t>
  </si>
  <si>
    <t>Netherlands 100; China 25.</t>
  </si>
  <si>
    <t>India 7,810; Netherlands 1,379; Japan 618.</t>
  </si>
  <si>
    <t>Italy 30,690; Iceland 22,480.</t>
  </si>
  <si>
    <t>10</t>
  </si>
  <si>
    <t>Canada 59.</t>
  </si>
  <si>
    <t>China 143,941; France 49,123; Netherlands 15,308.</t>
  </si>
  <si>
    <t>Netherlands 3,627; Turkey 3,559; Belgium 2,936.</t>
  </si>
  <si>
    <t>Belgium 448; Czech Republic 438; France 430.</t>
  </si>
  <si>
    <t>Netherlands 120,254; France 86,079; Belgium 35,716.</t>
  </si>
  <si>
    <t>Netherlands 144,530; Czech Republic 47,136; Italy 39,332.</t>
  </si>
  <si>
    <t>190</t>
  </si>
  <si>
    <t>Czech Republic 174; United Kingdom 151; Netherlands 143.</t>
  </si>
  <si>
    <t>50,344</t>
  </si>
  <si>
    <t>Czech Republic 61,677; United Kingdom 20,051; Netherlands 15,910.</t>
  </si>
  <si>
    <t>Belgium 181,220; India 175,573; Israel 52,877.</t>
  </si>
  <si>
    <t>thousand carats</t>
  </si>
  <si>
    <t>62</t>
  </si>
  <si>
    <t>Ireland 241; United Kingdom 228; South Africa 108.</t>
  </si>
  <si>
    <t>8,864</t>
  </si>
  <si>
    <t>Ireland 6,373; China 985.</t>
  </si>
  <si>
    <t>12,021</t>
  </si>
  <si>
    <t>Spain 49,130; Denmark 21,011; France 11,812.</t>
  </si>
  <si>
    <t>Norway 22,368; France 19,793; Austria 9,860.</t>
  </si>
  <si>
    <t>China 26,841.</t>
  </si>
  <si>
    <t>South Africa 92,072; China 86,441; Namibia 69,265.</t>
  </si>
  <si>
    <t>China 19,806; Netherlands 19,428; Unspecified 8,581.</t>
  </si>
  <si>
    <t>France 89,944; Austria 61,615; Poland 42,021.</t>
  </si>
  <si>
    <t>3,150</t>
  </si>
  <si>
    <t>South Africa 23,832; France 10,698; Belgium 9,569.</t>
  </si>
  <si>
    <t>743</t>
  </si>
  <si>
    <t>Hungary 2,252; United Kingdom 984; Luxembourg 420.</t>
  </si>
  <si>
    <t>France 219; Czech Republic 129; Belgium 64.</t>
  </si>
  <si>
    <t>China 121,546; Netherlands 83,163; Slovakia 60,773.</t>
  </si>
  <si>
    <t>France 159; Netherlands 111; Belgium 101.</t>
  </si>
  <si>
    <t>India 11,588; France 9,815; United Kingdom 2,385.</t>
  </si>
  <si>
    <t>Estonia 149,771; Netherlands 146,380; Latvia 141,858.</t>
  </si>
  <si>
    <t>Israel 95,438; Netherlands 20,646; Russia 13,634.</t>
  </si>
  <si>
    <t>Belgium 17,227.</t>
  </si>
  <si>
    <t>Israel 261,588.</t>
  </si>
  <si>
    <t>Brazil 729; Madagascar 402; South Africa 233.</t>
  </si>
  <si>
    <t>1,546</t>
  </si>
  <si>
    <t>United Kingdom 5,506; China 5,345; Taiwan 3,703.</t>
  </si>
  <si>
    <t>Finland 50,556.</t>
  </si>
  <si>
    <t>Netherlands 2,125.</t>
  </si>
  <si>
    <t>Norway 35,941; Italy 11,294; China 7,554.</t>
  </si>
  <si>
    <t>Estonia 326,972; Belgium 273,416; Netherlands 69,059.</t>
  </si>
  <si>
    <t>China 48,620; Sweden 45,833; Poland 41,807.</t>
  </si>
  <si>
    <t>Norway 1,383; Austria 907; Italy 258.</t>
  </si>
  <si>
    <t>Switzerland 11,696.</t>
  </si>
  <si>
    <t>Poland 1,007; Austria 520; Belgium 327.</t>
  </si>
  <si>
    <t>Austria 41,731; Brazil 15,420; Belgium 10,890.</t>
  </si>
  <si>
    <t>France 1,186; Netherlands 339; Belgium 134.</t>
  </si>
  <si>
    <t>India 11,305; Italy 9,663; Poland 5,634.</t>
  </si>
  <si>
    <t>France 28,537.</t>
  </si>
  <si>
    <t>Natural stones, unworked</t>
  </si>
  <si>
    <t>France 1,667.</t>
  </si>
  <si>
    <t>Norway 3,419; United Kingdom 1,167; Sweden 542.</t>
  </si>
  <si>
    <t>Belgium 24,034; Netherlands 12,502; Czech Republic 4,852.</t>
  </si>
  <si>
    <t>Netherlands 114,335; France 68,673; Austria 63,639.</t>
  </si>
  <si>
    <t>Greece 100,858; Hungary 15,578; South Africa 11,617.</t>
  </si>
  <si>
    <t>6,328</t>
  </si>
  <si>
    <t>Switzerland 4,487; Austria 4,314; Trinidad &amp; Tobago 4,084.</t>
  </si>
  <si>
    <t>Bituminous:</t>
  </si>
  <si>
    <t>Anthracite</t>
  </si>
  <si>
    <t>193</t>
  </si>
  <si>
    <t>South Africa 843; Russia 456; Colombia 232.</t>
  </si>
  <si>
    <t>Coke</t>
  </si>
  <si>
    <t>417</t>
  </si>
  <si>
    <t>Poland 1,827; Australia 1,506; China 1,386.</t>
  </si>
  <si>
    <t>Semicoke, coking coal</t>
  </si>
  <si>
    <t>732</t>
  </si>
  <si>
    <t>Australia 2,554; Canada 2,036.</t>
  </si>
  <si>
    <t>Other, including briquets</t>
  </si>
  <si>
    <t>South Africa 6,762; Poland 5,993; Russia 4,905.</t>
  </si>
  <si>
    <t>Lignite, all forms</t>
  </si>
  <si>
    <t>Czech Republic 94; Poland 9.</t>
  </si>
  <si>
    <t>Unspecified 77,414.</t>
  </si>
  <si>
    <t>Russia 35,267; Norway 20,732; United Kingdom 19,380.</t>
  </si>
  <si>
    <t>Canada 436; United Kingdom 238; Russia 179.</t>
  </si>
  <si>
    <t>France 9,004; United Kingdom 7,743; Russia 4,414.</t>
  </si>
  <si>
    <t>-- Less than 5%</t>
  </si>
  <si>
    <r>
      <t>2</t>
    </r>
    <r>
      <rPr>
        <sz val="8"/>
        <rFont val="Times"/>
        <family val="1"/>
      </rPr>
      <t>Source country was responsible for at least 5% of Germany's total imports of the mineral commodity.</t>
    </r>
  </si>
  <si>
    <r>
      <t>GERMANY: IMPORTS OF SELECTED MINERAL COMMODITIES IN 2004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</si>
  <si>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Source: Bundesanstalt für Geowissenschaften und Rohstoffe, 2005, Table1.1—Rohstoffsituation, 2004: Hannover, Germany, October.</t>
    </r>
  </si>
  <si>
    <r>
      <t>GERMANY: EXPORTS OF SELECTED MINERAL COMMODITIES IN 2004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</si>
  <si>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 xml:space="preserve">Source: Bundesanstalt für Geowissenschaften und Rohstoffe, 2005, Table1.2—Rohstoffsituation, 2004: Hannover, Germany, October. </t>
    </r>
  </si>
  <si>
    <r>
      <t>GERMANY: STRUCTURE OF THE MINERAL INDUSTRY IN 2005</t>
    </r>
    <r>
      <rPr>
        <vertAlign val="superscript"/>
        <sz val="8"/>
        <rFont val="Times"/>
        <family val="1"/>
      </rPr>
      <t>1</t>
    </r>
  </si>
  <si>
    <t>GERMANY: STRUCTURE OF THE MINERAL INDUSTRY IN 2005</t>
  </si>
  <si>
    <t xml:space="preserve">Surface mines in Rhenish mining area: Bergheim, </t>
  </si>
  <si>
    <t>Surface mines in Lausatian mining area:</t>
  </si>
  <si>
    <t>Petroleum:</t>
  </si>
  <si>
    <t>Produktion im Produzierenden Gewerbe, Jahr 2005: Wiesbaden, Germany, Statistische Bundesamt, August, p. 178].</t>
  </si>
  <si>
    <r>
      <t>6</t>
    </r>
    <r>
      <rPr>
        <sz val="8"/>
        <rFont val="Times"/>
        <family val="1"/>
      </rPr>
      <t xml:space="preserve">After 2002, figures estimated from reported figures that include production of feldspar bearing rocks, but excluding the estimated </t>
    </r>
  </si>
  <si>
    <t>production of aggregates from these rocks where the feldspar was not extracted and the feldspar content was not measured.</t>
  </si>
  <si>
    <r>
      <t>7</t>
    </r>
    <r>
      <rPr>
        <sz val="8"/>
        <rFont val="Times"/>
        <family val="1"/>
      </rPr>
      <t xml:space="preserve">All figures were converted to barrels from those reported in metric tons according to data from Mineralölwirtschaftsverband e.V., 2006, </t>
    </r>
  </si>
  <si>
    <r>
      <t>GERMANY: PRODUCTION OF MINERAL COMMODITIES</t>
    </r>
    <r>
      <rPr>
        <vertAlign val="superscript"/>
        <sz val="8"/>
        <rFont val="Times"/>
        <family val="1"/>
      </rPr>
      <t>1</t>
    </r>
  </si>
  <si>
    <t>TABLE 1</t>
  </si>
  <si>
    <t>(Metric tons unless otherwise specified)</t>
  </si>
  <si>
    <t>Commodity</t>
  </si>
  <si>
    <t>2001</t>
  </si>
  <si>
    <t>2002</t>
  </si>
  <si>
    <t>2003</t>
  </si>
  <si>
    <t>2004</t>
  </si>
  <si>
    <t>METALS</t>
  </si>
  <si>
    <t>Aluminum:</t>
  </si>
  <si>
    <t>r</t>
  </si>
  <si>
    <t>Metal:</t>
  </si>
  <si>
    <t>Primary</t>
  </si>
  <si>
    <t>Secondary</t>
  </si>
  <si>
    <t>Total</t>
  </si>
  <si>
    <t>Cadmium, metal, refinery including secondary</t>
  </si>
  <si>
    <t>r, e</t>
  </si>
  <si>
    <t>e</t>
  </si>
  <si>
    <t>Copper, metal:</t>
  </si>
  <si>
    <t>Smelter:</t>
  </si>
  <si>
    <t>Refined:</t>
  </si>
  <si>
    <t>Iron and steel:</t>
  </si>
  <si>
    <t>Gross weight</t>
  </si>
  <si>
    <t>Fe content</t>
  </si>
  <si>
    <t>do.</t>
  </si>
  <si>
    <t>Pig iron</t>
  </si>
  <si>
    <t>Steel, crude</t>
  </si>
  <si>
    <t>Semimanufactures</t>
  </si>
  <si>
    <t>--</t>
  </si>
  <si>
    <t>kilograms</t>
  </si>
  <si>
    <t>Tin, alloys</t>
  </si>
  <si>
    <t>INDUSTRIAL MINERALS</t>
  </si>
  <si>
    <t>Abrasives:</t>
  </si>
  <si>
    <t>Natural, pumice</t>
  </si>
  <si>
    <t>Artificial, corundum</t>
  </si>
  <si>
    <t>Cement:</t>
  </si>
  <si>
    <t>Clinker, intended for market</t>
  </si>
  <si>
    <t>Hydraulic</t>
  </si>
  <si>
    <t>See footnotes at end of table.</t>
  </si>
  <si>
    <t>TABLE 1--Continued</t>
  </si>
  <si>
    <t>INDUSTRIAL MINERALS--Continued</t>
  </si>
  <si>
    <t>Bentonite</t>
  </si>
  <si>
    <t>Kaolin, marketable</t>
  </si>
  <si>
    <t>Diatomite</t>
  </si>
  <si>
    <t>Fluorspar:</t>
  </si>
  <si>
    <t>Lime, quicklime, dead-burned dolomite</t>
  </si>
  <si>
    <t>Magnesium salts, byproduct of potash mining</t>
  </si>
  <si>
    <t>Nitrogen, N content of ammonia</t>
  </si>
  <si>
    <t>Stone, sand and gravel:</t>
  </si>
  <si>
    <t>Of which, dolomite and limestone</t>
  </si>
  <si>
    <t>Sulfur:</t>
  </si>
  <si>
    <t>Marketable</t>
  </si>
  <si>
    <t>Natural gas and petroleum</t>
  </si>
  <si>
    <t>MINERAL FUELS AND RELATED MATERIALS</t>
  </si>
  <si>
    <t>Asphalt and bitumen, natural</t>
  </si>
  <si>
    <t>Coal:</t>
  </si>
  <si>
    <t>Anthracite and bituminous, marketable</t>
  </si>
  <si>
    <t>Lignite</t>
  </si>
  <si>
    <t>Coke:</t>
  </si>
  <si>
    <t>Of anthracite and bituminous coal</t>
  </si>
  <si>
    <t>Fuel briquets:</t>
  </si>
  <si>
    <t>Of lignite including dust and dried</t>
  </si>
  <si>
    <t>Gas:</t>
  </si>
  <si>
    <t>Blast furnace</t>
  </si>
  <si>
    <t>Coke oven</t>
  </si>
  <si>
    <t>Natural:</t>
  </si>
  <si>
    <t>Crude</t>
  </si>
  <si>
    <t>thousand 42-gallon barrels</t>
  </si>
  <si>
    <t>Refinery products:</t>
  </si>
  <si>
    <t>Liquefied petroleum gas</t>
  </si>
  <si>
    <t>Gasoline, including aviation</t>
  </si>
  <si>
    <t>Naphtha</t>
  </si>
  <si>
    <t>Kerosene and jet fuel</t>
  </si>
  <si>
    <t>Distillate fuel oil</t>
  </si>
  <si>
    <t>Refinery gas</t>
  </si>
  <si>
    <t>Residual fuel oil</t>
  </si>
  <si>
    <t>Petroleum coke</t>
  </si>
  <si>
    <r>
      <t>Barite, marketable (contained BaSO</t>
    </r>
    <r>
      <rPr>
        <vertAlign val="subscript"/>
        <sz val="8"/>
        <rFont val="Times"/>
        <family val="1"/>
      </rPr>
      <t>4</t>
    </r>
    <r>
      <rPr>
        <sz val="8"/>
        <rFont val="Times"/>
        <family val="1"/>
      </rPr>
      <t>)</t>
    </r>
  </si>
  <si>
    <r>
      <t>Metallurgical-grade</t>
    </r>
    <r>
      <rPr>
        <vertAlign val="superscript"/>
        <sz val="8"/>
        <rFont val="Times"/>
        <family val="1"/>
      </rPr>
      <t>e</t>
    </r>
  </si>
  <si>
    <r>
      <t>Metallurgy</t>
    </r>
    <r>
      <rPr>
        <vertAlign val="superscript"/>
        <sz val="8"/>
        <rFont val="Times"/>
        <family val="1"/>
      </rPr>
      <t>e</t>
    </r>
  </si>
  <si>
    <r>
      <t>Cobalt, metal, including cobalt oxide</t>
    </r>
    <r>
      <rPr>
        <vertAlign val="superscript"/>
        <sz val="8"/>
        <rFont val="Times"/>
        <family val="1"/>
      </rPr>
      <t>e</t>
    </r>
  </si>
  <si>
    <t>thousand metric tons</t>
  </si>
  <si>
    <t>2005</t>
  </si>
  <si>
    <t>Magnesium, metal including castings</t>
  </si>
  <si>
    <t>Lead, metal, refined:</t>
  </si>
  <si>
    <t>Uranium concentrate, U content</t>
  </si>
  <si>
    <t xml:space="preserve">Zinc, metal: </t>
  </si>
  <si>
    <t>Acid-grade</t>
  </si>
  <si>
    <r>
      <t>Arsenic, white, Ar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</si>
  <si>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t>r, 2</t>
  </si>
  <si>
    <t>2</t>
  </si>
  <si>
    <r>
      <t>Ore, run of mine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>:</t>
    </r>
  </si>
  <si>
    <t>Ferrochromium</t>
  </si>
  <si>
    <r>
      <t>Other</t>
    </r>
    <r>
      <rPr>
        <vertAlign val="superscript"/>
        <sz val="8"/>
        <rFont val="Times"/>
        <family val="1"/>
      </rPr>
      <t>e, 4</t>
    </r>
  </si>
  <si>
    <t>Ferroalloys:</t>
  </si>
  <si>
    <r>
      <t>2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</si>
  <si>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>Iron ore is used domestically as an additive in cement and other construction materials but is of too low a grade to use in the steel industry.</t>
    </r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</si>
  <si>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content:</t>
    </r>
  </si>
  <si>
    <t>Salt, NaCl content, marketable:</t>
  </si>
  <si>
    <t>Evaporated salt, including marine salt</t>
  </si>
  <si>
    <t>Industrial brines</t>
  </si>
  <si>
    <t>Rocksalt and other brines</t>
  </si>
  <si>
    <t>Of lignite</t>
  </si>
  <si>
    <t>Peat, natural</t>
  </si>
  <si>
    <t>Other</t>
  </si>
  <si>
    <t>Bitumen, bituminous mixtures, and other residues</t>
  </si>
  <si>
    <t>Lubricants and miscellaneous oils</t>
  </si>
  <si>
    <t>Gross</t>
  </si>
  <si>
    <t>Mineral jelly, waxes, and paraffins</t>
  </si>
  <si>
    <t>Stone, crude:</t>
  </si>
  <si>
    <t>Dimension, including partially worked</t>
  </si>
  <si>
    <t>Building sand</t>
  </si>
  <si>
    <t>Building gravel</t>
  </si>
  <si>
    <t>Total sand and gravel</t>
  </si>
  <si>
    <t>Silica sand, including glass sand and quartz sand</t>
  </si>
  <si>
    <t>Gravel, natural:</t>
  </si>
  <si>
    <t>Crude, including flint and pebbles</t>
  </si>
  <si>
    <t>Other gravel, including quarzite</t>
  </si>
  <si>
    <t>Sand, natural:</t>
  </si>
  <si>
    <t xml:space="preserve">Other, including from granite and pegmatite </t>
  </si>
  <si>
    <t>Crushed, not including chalk</t>
  </si>
  <si>
    <t>Gypsum and anhydrite, natural</t>
  </si>
  <si>
    <t>Graphite, natural</t>
  </si>
  <si>
    <t>Clays, natural:</t>
  </si>
  <si>
    <r>
      <t>Alumina, Al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 xml:space="preserve"> equivalent</t>
    </r>
    <r>
      <rPr>
        <vertAlign val="superscript"/>
        <sz val="8"/>
        <rFont val="Times"/>
        <family val="1"/>
      </rPr>
      <t>e</t>
    </r>
  </si>
  <si>
    <t>Direct reduced iron</t>
  </si>
  <si>
    <t>Silver, metal, refined, secondary</t>
  </si>
  <si>
    <r>
      <t>Selenium, metal</t>
    </r>
    <r>
      <rPr>
        <vertAlign val="superscript"/>
        <sz val="8"/>
        <rFont val="Times"/>
        <family val="1"/>
      </rPr>
      <t>e</t>
    </r>
  </si>
  <si>
    <r>
      <t>Fuller's earth</t>
    </r>
    <r>
      <rPr>
        <vertAlign val="superscript"/>
        <sz val="8"/>
        <rFont val="Times"/>
        <family val="1"/>
      </rPr>
      <t>e</t>
    </r>
  </si>
  <si>
    <r>
      <t>Silicon, metal</t>
    </r>
    <r>
      <rPr>
        <vertAlign val="superscript"/>
        <sz val="8"/>
        <rFont val="Times"/>
        <family val="1"/>
      </rPr>
      <t>e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</si>
  <si>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</si>
  <si>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t>Dolomite and limestone, not for cement manufacture</t>
  </si>
  <si>
    <t>Siliceous earth, marketable</t>
  </si>
  <si>
    <r>
      <t>Talc and steatite, natural</t>
    </r>
    <r>
      <rPr>
        <vertAlign val="superscript"/>
        <sz val="8"/>
        <rFont val="Times"/>
        <family val="1"/>
      </rPr>
      <t>e</t>
    </r>
  </si>
  <si>
    <t>Boron compounds, manufactured, including boric acid and oxide</t>
  </si>
  <si>
    <t>Bromine compounds, manufactured, including oxide</t>
  </si>
  <si>
    <t>Ceramic and refractory clays</t>
  </si>
  <si>
    <t>Of which, fire clay and chamotte</t>
  </si>
  <si>
    <t>Other, unspecified</t>
  </si>
  <si>
    <t>Wolkenhügel Mine in the Harz Mountains and</t>
  </si>
  <si>
    <r>
      <t>Phosphoric acid, manufactured,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</si>
  <si>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t>thousand cubic meters</t>
  </si>
  <si>
    <t>Manufactured:</t>
  </si>
  <si>
    <t>Phosphate materials:</t>
  </si>
  <si>
    <t>Sodium compounds, n.e.s.:</t>
  </si>
  <si>
    <r>
      <t>Sulfate, manufactured</t>
    </r>
    <r>
      <rPr>
        <vertAlign val="superscript"/>
        <sz val="8"/>
        <rFont val="Times"/>
        <family val="1"/>
      </rPr>
      <t>e</t>
    </r>
  </si>
  <si>
    <r>
      <t>Soda ash (Na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CO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), manufactured</t>
    </r>
  </si>
  <si>
    <r>
      <t>Pigments, iron oxide</t>
    </r>
    <r>
      <rPr>
        <vertAlign val="superscript"/>
        <sz val="8"/>
        <rFont val="Times"/>
        <family val="1"/>
      </rPr>
      <t>e</t>
    </r>
  </si>
  <si>
    <r>
      <t>Phosphatic fertilizers,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</si>
  <si>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Thomas slag:</t>
    </r>
    <r>
      <rPr>
        <vertAlign val="superscript"/>
        <sz val="8"/>
        <rFont val="Times"/>
        <family val="1"/>
      </rPr>
      <t>e</t>
    </r>
  </si>
  <si>
    <t>Byproduct:</t>
  </si>
  <si>
    <t>Platinum-group metals, metal, refined</t>
  </si>
  <si>
    <r>
      <t>Secondary</t>
    </r>
    <r>
      <rPr>
        <vertAlign val="superscript"/>
        <sz val="8"/>
        <rFont val="Times"/>
        <family val="1"/>
      </rPr>
      <t>e, 5</t>
    </r>
  </si>
  <si>
    <r>
      <t>Feldspar</t>
    </r>
    <r>
      <rPr>
        <vertAlign val="superscript"/>
        <sz val="8"/>
        <rFont val="Times"/>
        <family val="1"/>
      </rPr>
      <t>e, 6</t>
    </r>
  </si>
  <si>
    <r>
      <t>Petroleum:</t>
    </r>
    <r>
      <rPr>
        <vertAlign val="superscript"/>
        <sz val="8"/>
        <rFont val="Times"/>
        <family val="1"/>
      </rPr>
      <t>e, 7</t>
    </r>
  </si>
  <si>
    <r>
      <t>1</t>
    </r>
    <r>
      <rPr>
        <sz val="8"/>
        <rFont val="Times"/>
        <family val="1"/>
      </rPr>
      <t>Table includes data available through November 2006.</t>
    </r>
  </si>
  <si>
    <t>TABLE 2</t>
  </si>
  <si>
    <t>(Thousand metric tons unless otherwise specified)</t>
  </si>
  <si>
    <t>Major operating companies and</t>
  </si>
  <si>
    <t>Annual</t>
  </si>
  <si>
    <r>
      <t>major equity owners</t>
    </r>
    <r>
      <rPr>
        <vertAlign val="superscript"/>
        <sz val="8"/>
        <rFont val="Times"/>
        <family val="1"/>
      </rPr>
      <t>2</t>
    </r>
  </si>
  <si>
    <t>Location of main facilities</t>
  </si>
  <si>
    <t>capacity</t>
  </si>
  <si>
    <t>Alumina</t>
  </si>
  <si>
    <t>Nabaltec GmbH</t>
  </si>
  <si>
    <t>Plant at Schwandorf (special aluminas)</t>
  </si>
  <si>
    <t>Do.</t>
  </si>
  <si>
    <t>Aluminium Oxid Stade GmbH (DADCO</t>
  </si>
  <si>
    <t>Plant at Stade</t>
  </si>
  <si>
    <t xml:space="preserve"> Alumina &amp; Chemicals Ltd., 100%)</t>
  </si>
  <si>
    <t>Martinswerk GmbH</t>
  </si>
  <si>
    <t>Plant at Bergheim (fused alumina)</t>
  </si>
  <si>
    <t>(Albemarle Corporation, 100%)</t>
  </si>
  <si>
    <t>Aluminum</t>
  </si>
  <si>
    <t xml:space="preserve">Hydro Aluminium Deutschland GmbH </t>
  </si>
  <si>
    <t>(Norsk Hydro ASA, 100%)</t>
  </si>
  <si>
    <t>at Neuss; Primary rolling mill at Grevenbroich</t>
  </si>
  <si>
    <t>Aluminium Norf GmbH (Alcan Inc., 50%,</t>
  </si>
  <si>
    <t>and Norsk Hydro ASA, 50%)</t>
  </si>
  <si>
    <t>mill at Neuss</t>
  </si>
  <si>
    <t>Metallhüttenwerke Bruch GmbH</t>
  </si>
  <si>
    <t xml:space="preserve">Secondary foundry alloy plant at Dortmund; secondary </t>
  </si>
  <si>
    <t>cast alloy plants at Asperg and Bad Säckingen</t>
  </si>
  <si>
    <t>VAW-IMCO Guss und Recycling GmbH</t>
  </si>
  <si>
    <t>(Aleris International, Inc., 100%)</t>
  </si>
  <si>
    <t>and Innwerk at Töging</t>
  </si>
  <si>
    <t>Trimet Aluminium AG</t>
  </si>
  <si>
    <t>Smelter at Essen-Borbeck</t>
  </si>
  <si>
    <t xml:space="preserve">Hamburger Aluminium-Werke GmbH (Norsk </t>
  </si>
  <si>
    <t>Primary smelter at Hamburg</t>
  </si>
  <si>
    <t>Hydro ASA, Alcoa Inc., and Austria Metall AG,</t>
  </si>
  <si>
    <t>33.33% each)</t>
  </si>
  <si>
    <t>Corus Aluminium Voerde GmbH</t>
  </si>
  <si>
    <t>Arsenic, metal</t>
  </si>
  <si>
    <t>metric tons</t>
  </si>
  <si>
    <t>PPM Pure Metals GmbH (Metaleurop S.A., 100%)</t>
  </si>
  <si>
    <t>Plant at Langelsheim</t>
  </si>
  <si>
    <t>5</t>
  </si>
  <si>
    <t>Barite</t>
  </si>
  <si>
    <t>Sachtleben Bergbau GmbH</t>
  </si>
  <si>
    <t xml:space="preserve">at Wolfach </t>
  </si>
  <si>
    <t>Deutsche Baryt-Industrie Dr. Rudolf Alberti</t>
  </si>
  <si>
    <t>GmbH &amp; Co. KG</t>
  </si>
  <si>
    <t xml:space="preserve"> plant at Bad Lauterberg </t>
  </si>
  <si>
    <t>Süd-Chemie AG</t>
  </si>
  <si>
    <t>Plants at Moosburg, Duisburg, and Heufeld</t>
  </si>
  <si>
    <t xml:space="preserve">Kärlicher Ton- und Schamotte-Werke </t>
  </si>
  <si>
    <t>Quarry at Mülheim-Kärlich</t>
  </si>
  <si>
    <t>Mannheim &amp; Co. KG (KTS)</t>
  </si>
  <si>
    <t>Cement</t>
  </si>
  <si>
    <t>HeidelbergCement AG</t>
  </si>
  <si>
    <t xml:space="preserve">Plants at Blaubeuren-Schelklingen, Burglengenfeld, </t>
  </si>
  <si>
    <t>Hannover, Hassmersheim, Kieferssfelden,</t>
  </si>
  <si>
    <t>Leimen, and others</t>
  </si>
  <si>
    <t xml:space="preserve">Dyckerhoff AG (Buzzi Unicem SpA, 76.73%, </t>
  </si>
  <si>
    <t>Plants at Amoneburg, Golheim, Neuwied,</t>
  </si>
  <si>
    <t>and other private, 23.27%)</t>
  </si>
  <si>
    <t>Neubeckum, and others</t>
  </si>
  <si>
    <t>SCHWENK Zement KG</t>
  </si>
  <si>
    <t>Plants at Allmendingen, Bernberg, Karlstadt,</t>
  </si>
  <si>
    <t>and Mergelstetten</t>
  </si>
  <si>
    <t>Anneliese Zementwerke AG</t>
  </si>
  <si>
    <t>Plants at Ennigerloh, Geseke, and Paderborn</t>
  </si>
  <si>
    <t>(HeidelbergCement AG, 100%)</t>
  </si>
  <si>
    <t>Deuna Zement GmbH (Dyckerhoff AG, 100%)</t>
  </si>
  <si>
    <t>Plant at Deuna</t>
  </si>
  <si>
    <t>Chalk</t>
  </si>
  <si>
    <t>Vereinigte Kreidewerke Dammann KG</t>
  </si>
  <si>
    <t xml:space="preserve">Quarries on Rügen Island, and plants at </t>
  </si>
  <si>
    <t>Lägerdorf and Söhlde</t>
  </si>
  <si>
    <t>Stephan Schmidt KG</t>
  </si>
  <si>
    <t>Tonbergbau Grube Anton open pit mine, Dornburg-</t>
  </si>
  <si>
    <t>Langendernbach, Müllenbach and Thewald Mines,</t>
  </si>
  <si>
    <t>Höhr-Grenzhausen; Wiesa-Thonberg and Cunnersdorf</t>
  </si>
  <si>
    <t xml:space="preserve">Marx Bergbau GmbH &amp; Co. KG (Stephan </t>
  </si>
  <si>
    <t xml:space="preserve">Lämmersbach and Meudt Mines, Ruppach-Goldhausen </t>
  </si>
  <si>
    <t>Schmidt KG, 100%)</t>
  </si>
  <si>
    <t xml:space="preserve">quarry, Dornburg-Langendernbach, Westerwald </t>
  </si>
  <si>
    <t>Goerg &amp; Schneider GmbH &amp; Co.</t>
  </si>
  <si>
    <t xml:space="preserve">Quarry and main plant at Boden, others at Mogendorf, </t>
  </si>
  <si>
    <t>Goddert, Siershahn, Wirges/Staudt, and Kettenbach/</t>
  </si>
  <si>
    <t>Mittelhessische Tonbergbau GmbH (Goerg &amp;</t>
  </si>
  <si>
    <t xml:space="preserve">Schneider GmbH &amp; Co., 50%, and Stephan </t>
  </si>
  <si>
    <t>Schmidt KG, 50%)</t>
  </si>
  <si>
    <t xml:space="preserve">Rohstoffgesellschaft GmbH Ponholz </t>
  </si>
  <si>
    <t xml:space="preserve">Mine and chamotte plant at Maxhütte-Haidoff, and </t>
  </si>
  <si>
    <t>Aufofweiher Mine, Bavaria</t>
  </si>
  <si>
    <t>Adolf Gottfried Tonwerke GmbH</t>
  </si>
  <si>
    <t>Quarries and plant near Grossheirath, Coburg, Bavaria</t>
  </si>
  <si>
    <t>TABLE 2--Continued</t>
  </si>
  <si>
    <t>Coal, anthracite and bituminous</t>
  </si>
  <si>
    <t>Deutsche Steinkohle AG</t>
  </si>
  <si>
    <t xml:space="preserve">West, Lohberg/Osterfeld, Walsum, Prosper-haniel, </t>
  </si>
  <si>
    <t>(RAG Aktiengesellschaft, 100%)</t>
  </si>
  <si>
    <t>Lippe, Augusta Victoria/Blumenthal, and Ost Mines,</t>
  </si>
  <si>
    <t>Ruhr region, North Rhine-Westphalia</t>
  </si>
  <si>
    <t>Saar Mine, Saar Basin, Saarland</t>
  </si>
  <si>
    <t>Ibbenbüren Mine, Steinfurt District, North Rhine-</t>
  </si>
  <si>
    <t>Westphalia</t>
  </si>
  <si>
    <t>Coke contained in domestic coal</t>
  </si>
  <si>
    <t xml:space="preserve">Two pitside coking plants at Ibbenbüren Mine and </t>
  </si>
  <si>
    <t>Lohberg/Osterfeld Mine</t>
  </si>
  <si>
    <t>Thyssen Krupp Steel AG</t>
  </si>
  <si>
    <t>Schwelgern plant at Duisburg</t>
  </si>
  <si>
    <t>North Rhine-Westfalia</t>
  </si>
  <si>
    <t>Hüttenwerke Krupp Mannesmann GmbH</t>
  </si>
  <si>
    <t>Plant at Duisberg-Huckingen steel complex</t>
  </si>
  <si>
    <t>(Thyssen Krupp Steel AG, 50%; Vallourec</t>
  </si>
  <si>
    <t xml:space="preserve">&amp; Mannesmann Tubes SA, 20%; </t>
  </si>
  <si>
    <t>Mannesmannröhren-Werke GmbH, 30%)</t>
  </si>
  <si>
    <t>Copper (cathodes)</t>
  </si>
  <si>
    <t xml:space="preserve">Norddeutsche Affinerie AG (HSH Nordbank </t>
  </si>
  <si>
    <t>Primary smelter and refinery and secondary plant at</t>
  </si>
  <si>
    <t xml:space="preserve">AG, 10%; Possehl Beteiligungsverwaltung </t>
  </si>
  <si>
    <t>Hamburg</t>
  </si>
  <si>
    <t>GmbH, 10%; Other private, 80%)</t>
  </si>
  <si>
    <t xml:space="preserve">Hüttenwerke Kayser AG (Norddeutsche </t>
  </si>
  <si>
    <t>Secondary plant and refinery at Lünen</t>
  </si>
  <si>
    <t>Affinerie AG, 100%)</t>
  </si>
  <si>
    <t>Fluorspar</t>
  </si>
  <si>
    <t>Graphite</t>
  </si>
  <si>
    <t>Graphit Kropfmühl AG</t>
  </si>
  <si>
    <t>Mine and plant at Kropfmühl, Passau</t>
  </si>
  <si>
    <t>Plants at Bad Godesberg and Wedel, Holstein</t>
  </si>
  <si>
    <t>Gypsum</t>
  </si>
  <si>
    <t xml:space="preserve">VG-ORTH GmbH &amp; Co. KG </t>
  </si>
  <si>
    <t>Mine and plant at Stadtoldendorf, and plants at</t>
  </si>
  <si>
    <t>Osterode, Spremberg, and Witzenhausen</t>
  </si>
  <si>
    <t>Gyproc GmbH Baustoff Production &amp; Co. KG</t>
  </si>
  <si>
    <t>Mines and plant in Lower Saxony</t>
  </si>
  <si>
    <t>Kaolin</t>
  </si>
  <si>
    <t xml:space="preserve">WBB Fuchs GmbH &amp; Co. KG, subsidiary of </t>
  </si>
  <si>
    <t>25 quarries and 8 plants, including 2 at Ransbach and</t>
  </si>
  <si>
    <t>WBB Minerals plc (S.C.R.- Sibelco NV, 100%)</t>
  </si>
  <si>
    <t xml:space="preserve">Kannenbäckerland plant in Höhr-Grenzhausen, </t>
  </si>
  <si>
    <t xml:space="preserve">plants of Kaolin- und Tonwerke Seilitz-Löthain, </t>
  </si>
  <si>
    <t xml:space="preserve">Mines at Caminau, Hirschau, Kemmlitz, </t>
  </si>
  <si>
    <t>GmbH &amp; Co. KG (Quarzwerke GmbH, 100%)</t>
  </si>
  <si>
    <t>and Schnaittenbach</t>
  </si>
  <si>
    <t>Lead</t>
  </si>
  <si>
    <t>Metaleurop Weser GmbH</t>
  </si>
  <si>
    <t>Smelter and refinery at Nordenham</t>
  </si>
  <si>
    <t>(Metaleurop S.A., 100%)</t>
  </si>
  <si>
    <t>Berzelius Metall GmbH</t>
  </si>
  <si>
    <t>Primary smelter at Stolberg and secondary smelters</t>
  </si>
  <si>
    <t>at Braubach am Rhein and Freiberg/Sachsen</t>
  </si>
  <si>
    <t>Sudamin MHD GmbH</t>
  </si>
  <si>
    <t>Refinery at Duisburg</t>
  </si>
  <si>
    <t>Norddeutsche Affinerie AG</t>
  </si>
  <si>
    <t>Refinery at Hamburg</t>
  </si>
  <si>
    <t>RWE Power Aktiengesellschaft</t>
  </si>
  <si>
    <t>105,000</t>
  </si>
  <si>
    <t>Garzweiler, Inden, and Hambach</t>
  </si>
  <si>
    <t>Vattenfall Europe Mining AG</t>
  </si>
  <si>
    <t xml:space="preserve">Jänschwalde, Schwarze Pumpe, and Boxberg </t>
  </si>
  <si>
    <t>Limestone</t>
  </si>
  <si>
    <t>Harz-Kalk GmbH</t>
  </si>
  <si>
    <t>Quarry at Rübeland</t>
  </si>
  <si>
    <t>Kalkwerk Bad Kösen GmbH</t>
  </si>
  <si>
    <t>Quarry at Bad Kösen</t>
  </si>
  <si>
    <t>Fels-Werke GmbH</t>
  </si>
  <si>
    <t>Quarry at Kaltes Tal</t>
  </si>
  <si>
    <t>Schäfer Kalk GmbH &amp; Co KG</t>
  </si>
  <si>
    <t xml:space="preserve">Plants at Hahnstätten, Steeden, Stromberg, </t>
  </si>
  <si>
    <t xml:space="preserve">and Grevenbrück </t>
  </si>
  <si>
    <t>Magnesium, secondary</t>
  </si>
  <si>
    <t>Norsk Hydro Magnesiumgesellschaft GmbH</t>
  </si>
  <si>
    <t>Plant at Bottrop</t>
  </si>
  <si>
    <t>IMCO GmbH</t>
  </si>
  <si>
    <t>Plant at Toeging</t>
  </si>
  <si>
    <t>Natural gas</t>
  </si>
  <si>
    <t>million cubic meters</t>
  </si>
  <si>
    <t>BEB Erdgas-Erdöl GmbH (ExxonMobil</t>
  </si>
  <si>
    <t>Plants at Clenze and Grossenkmeten</t>
  </si>
  <si>
    <t>9,500</t>
  </si>
  <si>
    <t>Central Europe Holding GmbH, 50%)</t>
  </si>
  <si>
    <t>Mobil Erdgas-Erdöl GmbH (ExxonMobil</t>
  </si>
  <si>
    <t>Plants at Scholen</t>
  </si>
  <si>
    <t>4,000</t>
  </si>
  <si>
    <t>Central Europe Holding GmbH, 100%)</t>
  </si>
  <si>
    <t>The largest companies were:</t>
  </si>
  <si>
    <t>6 areas with about 85 oilfields, including:</t>
  </si>
  <si>
    <t>BEB Erdgas-Erdöl GmbH</t>
  </si>
  <si>
    <t>West of Ems River</t>
  </si>
  <si>
    <t>Wintershall AG (BASF AG, 100%)</t>
  </si>
  <si>
    <t>Weser-Ems Rivers</t>
  </si>
  <si>
    <t>Deutsche Texaco AG</t>
  </si>
  <si>
    <t>Elbe-Weser Rivers</t>
  </si>
  <si>
    <t>Refined</t>
  </si>
  <si>
    <t>About 20 refineries, including:</t>
  </si>
  <si>
    <t>Deutsche Shell AG</t>
  </si>
  <si>
    <t>Refineries at Godorf, Hamburg, and Grasbrook</t>
  </si>
  <si>
    <t>Esso Deutschland GmbH (ExxonMobil</t>
  </si>
  <si>
    <t>Refineries at Karlsruhe and Ingolstadt</t>
  </si>
  <si>
    <t xml:space="preserve">Ruhr Oel GmbH (Petróleos de Venezuela </t>
  </si>
  <si>
    <t>Refinery at Gelsenkirchen</t>
  </si>
  <si>
    <t>S.A., 50%, and BP Gelsenkirchen GmbH, 50%)</t>
  </si>
  <si>
    <t>BAYERNOIL Raffineriegesellschaft mbH</t>
  </si>
  <si>
    <t>Refinery at Neustadt-Donau</t>
  </si>
  <si>
    <t>(OMV AG, 45%; Ruhr Oel GmbH, 25%;</t>
  </si>
  <si>
    <t>AGIP Deutschland GmbH, 20%;</t>
  </si>
  <si>
    <t>Deutsche BP AG, 10%)</t>
  </si>
  <si>
    <r>
      <t>Potash, 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content</t>
    </r>
  </si>
  <si>
    <t>Mines at Bergmannssegen-Hugo, Niedersachen-</t>
  </si>
  <si>
    <t>Riedel, Salzdetfurth, Sigmundshall, Hattorf,</t>
  </si>
  <si>
    <t>Neuhof-Ellers, Sondershausen, and Wintershall</t>
  </si>
  <si>
    <t>Salt (rock)</t>
  </si>
  <si>
    <t>Mines at Bad Friedrichshall-Kochendorf,</t>
  </si>
  <si>
    <t>15,000</t>
  </si>
  <si>
    <t>Braunschweig-Luneburg, Heilbronn, Riedel,</t>
  </si>
  <si>
    <t>Stetten, and Wesel (Borth)</t>
  </si>
  <si>
    <t>Silicon, metal</t>
  </si>
  <si>
    <t>RW Silicium GmbH (Graphit Kropfmühl AG, 100%)</t>
  </si>
  <si>
    <t>Four electric arc furnaces in plant at Pocking</t>
  </si>
  <si>
    <t>ThyssenKrupp Steel AG</t>
  </si>
  <si>
    <t>Bruckhausen and Beeckerwerth plants, near Duisburg</t>
  </si>
  <si>
    <t>Plant at Duisberg-Huckingen</t>
  </si>
  <si>
    <t>Salzgitter AG</t>
  </si>
  <si>
    <t>Plants at Peine and Salzgitter</t>
  </si>
  <si>
    <t>Stahlwerke Bremen GmbH (Arcelor S.A., 100%)</t>
  </si>
  <si>
    <t>Plant at Bremen</t>
  </si>
  <si>
    <t>Mittal Steel Co. NV</t>
  </si>
  <si>
    <t>Plant at Hamburg and two plants near Duisburg</t>
  </si>
  <si>
    <t xml:space="preserve">Saarstahl AG (Struktur-Holding-Stahl GmbH &amp; Co </t>
  </si>
  <si>
    <r>
      <t>4</t>
    </r>
    <r>
      <rPr>
        <sz val="8"/>
        <rFont val="Times"/>
        <family val="1"/>
      </rPr>
      <t xml:space="preserve">Estimated from reported domestic sales of ferroalloys [Statistische Bundesamt, 2006, Fachserie 4, Reihe 3.1—Produzierendes Gewerbe, </t>
    </r>
  </si>
  <si>
    <t xml:space="preserve">Jahresbericht—Mineralöl-Zahlen, 2005: Hamburg, Germany, Mineralölwirtschaftsverband e.V., May, p. 79, and reflect significant digits </t>
  </si>
  <si>
    <t>Amberger Kaolinwerke GmbH—Eduard Kick</t>
  </si>
  <si>
    <t xml:space="preserve">Plants at Völkingen, Burbach, und Neunkirchen </t>
  </si>
  <si>
    <t>KG, 74.9%; Dillinger Hüttenwerke AG, 25.1%)</t>
  </si>
  <si>
    <t>AG der Dillinger Hüttenwerke (Arcelor S.A.,</t>
  </si>
  <si>
    <t>Plant at Dillingen</t>
  </si>
  <si>
    <t>51.25%; Saarstahl AG, 33.75%; Struktur-Holding-</t>
  </si>
  <si>
    <t>Stahl GmbH &amp; Co KG, 15%)</t>
  </si>
  <si>
    <t>EKO Stahl GmbH (Arcelor S.A., 100%)</t>
  </si>
  <si>
    <t>Plant at Eisenhüttenstadt</t>
  </si>
  <si>
    <t>Zinc, metal</t>
  </si>
  <si>
    <t>Xstrata plc</t>
  </si>
  <si>
    <t>Smelter at Nordenham</t>
  </si>
  <si>
    <t>Ruhr-Zink GmbH</t>
  </si>
  <si>
    <t>Refinery at Datteln</t>
  </si>
  <si>
    <t>Smelter at Duisburg</t>
  </si>
  <si>
    <r>
      <t>2</t>
    </r>
    <r>
      <rPr>
        <sz val="8"/>
        <rFont val="Times"/>
        <family val="1"/>
      </rPr>
      <t>Many more industrial minerals companies are listed in the Industrial Minerals Directory, 2006.</t>
    </r>
  </si>
  <si>
    <t>TABLE 3</t>
  </si>
  <si>
    <t xml:space="preserve">Destinations </t>
  </si>
  <si>
    <t>United States</t>
  </si>
  <si>
    <r>
      <t>Other (principal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>)</t>
    </r>
  </si>
  <si>
    <t>Bauxite, ore and concentrate</t>
  </si>
  <si>
    <t>France 11,188; Austria 9,929; Belgium 8,670.</t>
  </si>
  <si>
    <t>Oxides</t>
  </si>
  <si>
    <t>Italy 87,733; United Kingdom 29,146; Netherlands 24,730.</t>
  </si>
  <si>
    <t>Hydroxides</t>
  </si>
  <si>
    <t>38</t>
  </si>
  <si>
    <t>Netherlands 134; United Kingdom 74; Sweden 50.</t>
  </si>
  <si>
    <t>Ash and residue containing aluminum</t>
  </si>
  <si>
    <t>Spain 5,828; Netherlands 4,044; Austria 2,923.</t>
  </si>
  <si>
    <t>Primary, not alloyed</t>
  </si>
  <si>
    <t>Austria 26,957; Italy 13,889; Netherlands 10,417.</t>
  </si>
  <si>
    <t>Primary, alloys, all forms</t>
  </si>
  <si>
    <t>Austria 55,199; Belgium 30,493; Italy 19,587.</t>
  </si>
  <si>
    <t>France 36,343; Netherlands 33,478; Austria 28,108.</t>
  </si>
  <si>
    <t>Scrap</t>
  </si>
  <si>
    <t>Italy 152,808; Netherlands 104,327; Austria 101,872.</t>
  </si>
  <si>
    <t>Antimony:</t>
  </si>
  <si>
    <t>Ore and concentrate</t>
  </si>
  <si>
    <t>&lt; 1</t>
  </si>
  <si>
    <t>Switzerland, 100%.</t>
  </si>
  <si>
    <t>Romania 5; Taiwan 2; Japan 1.</t>
  </si>
  <si>
    <t>40</t>
  </si>
  <si>
    <t>Italy 40; France 38; Czech Republic 27.</t>
  </si>
  <si>
    <t>Chromium, ore and concentrate</t>
  </si>
  <si>
    <t>This icon is linked to an embedded text document. Double-click on the icon to open the document.</t>
  </si>
  <si>
    <t>USGS Minerals Yearbook 2005, Volume III – Germany</t>
  </si>
  <si>
    <t>This workbook includes one embedded Microsoft Word document and four tables (see tabs below).</t>
  </si>
  <si>
    <t>Czech Republic 5,793; Poland 3,834; Austria 3,813.</t>
  </si>
  <si>
    <t>Cobalt:</t>
  </si>
  <si>
    <t>Oxides and hydroxides</t>
  </si>
  <si>
    <t>China 77; Italy 35; Spain 31.</t>
  </si>
  <si>
    <t>United Kingdom 133; France 129; Turkey 49.</t>
  </si>
  <si>
    <t>158</t>
  </si>
  <si>
    <t>Sweden 82; Canada 73; France 59.</t>
  </si>
  <si>
    <t>Copper:</t>
  </si>
  <si>
    <t>Sweden 47,386.</t>
  </si>
  <si>
    <t>Canada 925.</t>
  </si>
  <si>
    <t>Ash and residue containing copper</t>
  </si>
  <si>
    <t>Belgium 10,632; Canada 4,391; Spain 1,714.</t>
  </si>
  <si>
    <t>Unrefined</t>
  </si>
  <si>
    <t>Netherlands 20; Czech Republic 10; Slovenia 8.</t>
  </si>
  <si>
    <t>Refined, not alloyed</t>
  </si>
  <si>
    <t>24,907</t>
  </si>
  <si>
    <t>France 50,259; Italy 31,430; United Kingdom 7,561.</t>
  </si>
  <si>
    <t>Alloys, all forms</t>
  </si>
  <si>
    <t>Italy 3,476; Switzerland 2,143; Austria 1,858.</t>
  </si>
  <si>
    <t>China 143,534; Netherlands 79,923; Belgium 39,146.</t>
  </si>
  <si>
    <t>France 11; Netherlands 2; Denmark 1.</t>
  </si>
  <si>
    <t>Germanium, oxides</t>
  </si>
  <si>
    <t>United Kingdom 322; France 36; Italy 25.</t>
  </si>
  <si>
    <t>Gold:</t>
  </si>
  <si>
    <t>Unspecified 9,049; Thailand 3,216; Italy 2,184.</t>
  </si>
  <si>
    <t>Waste and sweepings</t>
  </si>
  <si>
    <t>6</t>
  </si>
  <si>
    <t>Switzerland 16; Italy 7.</t>
  </si>
  <si>
    <t>Slovakia 5,064; Luxembourg 4,737; Poland 1,307.</t>
  </si>
  <si>
    <t>Pyrite, roasted</t>
  </si>
  <si>
    <t>Switzerland 2,622; Other countries (Unspecified) 606.</t>
  </si>
  <si>
    <t>Ash and residue containing iron</t>
  </si>
  <si>
    <t>France 493; Netherlands 132; Luxembourg 132.</t>
  </si>
  <si>
    <t>Pig iron, cast iron, related materials</t>
  </si>
  <si>
    <t>France 61,920; Belgium 23,282; Netherlands 22,456.</t>
  </si>
  <si>
    <t>France 2,130; Luxembourg 1,680; Netherlands 1,634.</t>
  </si>
  <si>
    <t>Sponge iron, powder</t>
  </si>
  <si>
    <t>France 118,068; Unspecified 31,126.</t>
  </si>
  <si>
    <t>5,184</t>
  </si>
  <si>
    <t>France 4,071; Italy 3,661; Austria 3,192.</t>
  </si>
  <si>
    <t>Ferromanganese</t>
  </si>
  <si>
    <t>Austria 5,045; Switzerland 3,934; Hungary 1,459.</t>
  </si>
  <si>
    <t>Ferromolybdenum</t>
  </si>
  <si>
    <t>France 608; Belgium 435; Italy 403.</t>
  </si>
  <si>
    <t>Ferronickel</t>
  </si>
  <si>
    <t>Spain 433; France 86; Sweden 79.</t>
  </si>
  <si>
    <t>Ferrosilicochromium</t>
  </si>
  <si>
    <t>Netherlands 52; Malta 25.</t>
  </si>
  <si>
    <t>Ferrosilicomagnesium</t>
  </si>
  <si>
    <t>Italy 6,425; France 3,054; Netherlands 1,424.</t>
  </si>
  <si>
    <t>Ferrosilicomanganese</t>
  </si>
  <si>
    <t>Luxembourg 3,493; France 2,372; Switzerland 1,196.</t>
  </si>
  <si>
    <t>Ferrosilicon</t>
  </si>
  <si>
    <t>France 18,156; Austria 13,533; Belgium 10,116.</t>
  </si>
  <si>
    <t>Ferrotungsten</t>
  </si>
  <si>
    <t>Austria 42; Italy 36; China 27.</t>
  </si>
  <si>
    <t>Ferrotitanium</t>
  </si>
  <si>
    <t>Sweden 854; Italy 501; France 475.</t>
  </si>
  <si>
    <t>TABLE 3--Continued</t>
  </si>
  <si>
    <t>Destinations</t>
  </si>
  <si>
    <t>METALS--Continued</t>
  </si>
  <si>
    <t>Iron and steel, metal, ferroalloys--Continued:</t>
  </si>
  <si>
    <t>Ferrovanadium</t>
  </si>
  <si>
    <t>Italy 300; Spain 190; Austria 105.</t>
  </si>
  <si>
    <t>Ferroniobium</t>
  </si>
  <si>
    <t>Ukraine 261; Belgium 236; France 188.</t>
  </si>
  <si>
    <t>Other ferroalloys</t>
  </si>
  <si>
    <t>France 5,515; Italy 4,498; Japan 3,442.</t>
  </si>
  <si>
    <t>Lead:</t>
  </si>
  <si>
    <t>Belgium 3,423.</t>
  </si>
  <si>
    <t>Lead containing antimony</t>
  </si>
  <si>
    <t>Czech Republic 10,831; Austria 2,848; Poland 1,776.</t>
  </si>
  <si>
    <t>France 24,278; Spain 5,923; Czech Republic 5,548.</t>
  </si>
  <si>
    <t>Czech Republic 19,040; France 12,882; Netherlands 11,939.</t>
  </si>
  <si>
    <t>Spain 94; Greece 20.</t>
  </si>
  <si>
    <t>Belgium 9,261; Netherlands 6,017; France 2,772.</t>
  </si>
  <si>
    <t>Lithium:</t>
  </si>
  <si>
    <t>Carbonate</t>
  </si>
  <si>
    <t>France 142; United Kingdom 125; Spain 113.</t>
  </si>
  <si>
    <t>Czech Republic 7,067; Austria 4,904; Netherlands 1,924.</t>
  </si>
  <si>
    <t>Unwrought</t>
  </si>
  <si>
    <t>Romania 1,496; Hungary 1,006; Austria 850.</t>
  </si>
  <si>
    <t>Manganese, ore and concentrate</t>
  </si>
  <si>
    <t>Belgium 2,375; France 181.</t>
  </si>
  <si>
    <t>Mercury</t>
  </si>
  <si>
    <t>22</t>
  </si>
  <si>
    <t>India 5; Liechtenstein 4; Ecuador 4.</t>
  </si>
  <si>
    <t>Molybdenum, ore and concentrate</t>
  </si>
  <si>
    <t>China 933; Netherlands 563; Belgium 480.</t>
  </si>
  <si>
    <t>Nickel:</t>
  </si>
  <si>
    <t>Matte, speiss, related materials</t>
  </si>
  <si>
    <t>Canada 644.</t>
  </si>
  <si>
    <t>Japan 73; Canada 7; Sweden 6.</t>
  </si>
  <si>
    <t>Ash and residue containing nickel</t>
  </si>
  <si>
    <t>Sweden 330; Netherlands 257; Austria 57.</t>
  </si>
  <si>
    <t>Austria 6,994; Sweden 1,088.</t>
  </si>
  <si>
    <t>Unalloyed</t>
  </si>
  <si>
    <t>Austria 1,749; France 863; Czech Republic 627.</t>
  </si>
  <si>
    <t>1,860</t>
  </si>
  <si>
    <t>Netherlands 3,369; France 824; Austria 592.</t>
  </si>
  <si>
    <t>Unspecified 93.</t>
  </si>
  <si>
    <t>Platinum-group metals:</t>
  </si>
  <si>
    <t>624</t>
  </si>
  <si>
    <t>United Kingdom 99; Belgium 50.</t>
  </si>
  <si>
    <t>Platinum</t>
  </si>
  <si>
    <t>4,408</t>
  </si>
  <si>
    <t>Belgium 6,221; China 4,603; Switzerland 4,296.</t>
  </si>
  <si>
    <t>Palladium</t>
  </si>
  <si>
    <t>3,112</t>
  </si>
  <si>
    <t>Switzerland 2,162; Brazil 1,425; Japan 937.</t>
  </si>
  <si>
    <t>Rhodium</t>
  </si>
  <si>
    <t>928</t>
  </si>
  <si>
    <t>Belgium 785; Japan 665; Switzerland 503.</t>
  </si>
  <si>
    <t>859</t>
  </si>
  <si>
    <t>Hong Kong 631; United Kingdom 271; Italy 196.</t>
  </si>
  <si>
    <t>Rare-earth metals, including alloys:</t>
  </si>
  <si>
    <t>Metal</t>
  </si>
  <si>
    <t>Turkey 2; Austria &lt; 1; Czech Republic &lt; 1.</t>
  </si>
  <si>
    <t>Compounds, all forms</t>
  </si>
  <si>
    <t>Austria 13; Malaysia 10; Japan 9.</t>
  </si>
  <si>
    <t>Selenium, elemental</t>
  </si>
  <si>
    <t>Belgium 40; United Kingdom 33; Mexico 20.</t>
  </si>
  <si>
    <t>Italy 3,800; Austria 3,594; Slovenia 2,789.</t>
  </si>
  <si>
    <t>Silver:</t>
  </si>
  <si>
    <t>Unspecified 1,013; Turkey 160; France 98.</t>
  </si>
  <si>
    <t>Powder</t>
  </si>
  <si>
    <t>3,618</t>
  </si>
  <si>
    <t>France 18,451; Italy 13,084; Japan 7,597.</t>
  </si>
  <si>
    <t>Tin:</t>
  </si>
  <si>
    <t>Czech Republic, 100%.</t>
  </si>
  <si>
    <t>Ash and residue containing tin</t>
  </si>
  <si>
    <t>Belgium 880.</t>
  </si>
  <si>
    <t>Metal, including alloys</t>
  </si>
  <si>
    <t>Netherlands 421; Poland 156; Belgium 141.</t>
  </si>
  <si>
    <t>France 568; Austria 331; Belgium 134.</t>
  </si>
  <si>
    <t>Titanium, ore and concentrate</t>
  </si>
  <si>
    <t>Italy 82; Mexico 76; Austria 56.</t>
  </si>
  <si>
    <t>Tungsten:</t>
  </si>
  <si>
    <t>Austria 6.</t>
  </si>
  <si>
    <t>Unspecified 716.</t>
  </si>
  <si>
    <t>456</t>
  </si>
  <si>
    <t>Austria 542; United Kingdom 318; Sweden 184.</t>
  </si>
  <si>
    <t>Wolframite</t>
  </si>
  <si>
    <t>Unspecified 3,186.</t>
  </si>
  <si>
    <t>Vanadium, oxides and hydroxides</t>
  </si>
  <si>
    <t>Unspecified 296.</t>
  </si>
  <si>
    <t>Zinc:</t>
  </si>
  <si>
    <t>Belgium 909; United Kingdom 689.</t>
  </si>
  <si>
    <t>Matte and related materials</t>
  </si>
  <si>
    <t>Belgium 1,946; Netherlands 1,790; Luxembourg 1,604.</t>
  </si>
  <si>
    <t>Blue powder</t>
  </si>
  <si>
    <t>573</t>
  </si>
  <si>
    <t>Switzerland 803; China 465; Austria 409.</t>
  </si>
  <si>
    <t>Ash and residue containing zinc</t>
  </si>
  <si>
    <t>Belgium 8,708; Netherlands 4,058.</t>
  </si>
  <si>
    <t>Austria 22,852; France 4,699; Italy 3,790.</t>
  </si>
  <si>
    <t>France 31,355; United Kingdom 26,889; Austria 7,960.</t>
  </si>
  <si>
    <t>Belgium 15,471; China 14,711; Netherlands 6,623.</t>
  </si>
  <si>
    <t xml:space="preserve">Zirconium: </t>
  </si>
  <si>
    <t>Austria 698; Belgium 357; France 208.</t>
  </si>
  <si>
    <t>18</t>
  </si>
  <si>
    <t>Japan 5; France 3.</t>
  </si>
  <si>
    <t>Abrasives, natural:</t>
  </si>
  <si>
    <t>Corundum, emery, garnet, etc.</t>
  </si>
  <si>
    <t>Sweden 1,567; Switzerland 848; Netherlands 622.</t>
  </si>
  <si>
    <t>Pumice</t>
  </si>
  <si>
    <t>Netherlands 40,855; Luxembourg 34,330; Switzerland 7,755.</t>
  </si>
  <si>
    <t>Asbestos, crude</t>
  </si>
  <si>
    <t>Switzerland 7.</t>
  </si>
  <si>
    <t>Barite and witherite</t>
  </si>
  <si>
    <t>Unspecified 32,383.</t>
  </si>
  <si>
    <t>Czech Republic 20; Switzerland 10; South Africa 3.</t>
  </si>
  <si>
    <t>Finland 250; Sweden 57; Belgium 29.</t>
  </si>
  <si>
    <t>NA</t>
  </si>
  <si>
    <r>
      <t>e</t>
    </r>
    <r>
      <rPr>
        <sz val="8"/>
        <rFont val="Times"/>
        <family val="1"/>
      </rPr>
      <t>Estimated; estimated data are rounded to no more than three significant digits.  NA Not available.</t>
    </r>
  </si>
  <si>
    <t>Netherlands 2,437; Belgium 841; France 421.</t>
  </si>
  <si>
    <t>Chalk, natural</t>
  </si>
  <si>
    <t>Netherlands 30,641; Belgium 24,142; Sweden 17,410.</t>
  </si>
  <si>
    <t>Clays, crude:</t>
  </si>
  <si>
    <t>Austria 13,836; Switzerland 13,166; France 8,107.</t>
  </si>
  <si>
    <t>Austria 120,688; Italy 107,742; Netherlands 45,101.</t>
  </si>
  <si>
    <t>Italy 945; Netherlands 743; Belgium 317.</t>
  </si>
  <si>
    <t>Diamond, natural:</t>
  </si>
  <si>
    <t>Gem, not set or strung</t>
  </si>
  <si>
    <t>carats</t>
  </si>
  <si>
    <t>18,266</t>
  </si>
  <si>
    <t>Thailand 30,634; Switzerland 25,306; Hong Kong 21,501.</t>
  </si>
  <si>
    <t>Industrial stones</t>
  </si>
  <si>
    <t>Austria 3,095; Switzerland 1,256; Thailand 1,248.</t>
  </si>
  <si>
    <t>Dust and powder</t>
  </si>
  <si>
    <t>Austria 2,064; Italy 1,782; United Kingdom 1,238.</t>
  </si>
  <si>
    <t>Diatomite and other infusorial earth</t>
  </si>
  <si>
    <t>Switzerland 13,676; Austria 3,772.</t>
  </si>
  <si>
    <t>Feldspar</t>
  </si>
  <si>
    <t>France 59,385; Italy 25,488; Spain 12,481.</t>
  </si>
  <si>
    <t>Sweden 1,934; Hungary 1,603; Belgium 1,155.</t>
  </si>
  <si>
    <t>Metallurgical-grade</t>
  </si>
  <si>
    <t>Luxembourg 2,212; Czech Republic 2,048; Poland 2,022.</t>
  </si>
  <si>
    <t>Czech Republic 2,974; France 2,198; Sweden 1,114.</t>
  </si>
  <si>
    <t>Gypsum and plaster</t>
  </si>
  <si>
    <t>Belgium 325; Netherlands 224; Norway 186.</t>
  </si>
  <si>
    <t>Kyanite and related materials:</t>
  </si>
  <si>
    <t>Andalusite, kyanite, sillimanite</t>
  </si>
  <si>
    <t>Hungary 661; Italy 529; Austria 244.</t>
  </si>
  <si>
    <t>Mullite</t>
  </si>
  <si>
    <t>3,104</t>
  </si>
  <si>
    <t>United Kingdom 2,705; Italy 1,700; Hungary 1,494.</t>
  </si>
  <si>
    <t>Lime, hydrated</t>
  </si>
  <si>
    <t>Netherlands 663; France 132; Belgium 102.</t>
  </si>
  <si>
    <t>Magnesium compounds:</t>
  </si>
  <si>
    <t>Magnesite, crude, including burned</t>
  </si>
  <si>
    <t>Austria 24,936; France 21,426; Slovakia 5,777.</t>
  </si>
  <si>
    <t>Epsomite</t>
  </si>
  <si>
    <t>France 178,312; Malaysia 153,348; Indonesia 104,134.</t>
  </si>
  <si>
    <t>Italy 1,039; Brazil 1,031; Austria 490.</t>
  </si>
  <si>
    <t>Netherlands 1,322; France 317; Italy 293.</t>
  </si>
  <si>
    <t>Phosphates:</t>
  </si>
  <si>
    <t>Milled</t>
  </si>
  <si>
    <t>Czech Republic 21; Kazakhstan 10; Russia 6.</t>
  </si>
  <si>
    <t>Precious and semiprecious stones, natural</t>
  </si>
  <si>
    <t>(other than diamond):</t>
  </si>
  <si>
    <t>Hong Kong 367; India 148; Thailand 57.</t>
  </si>
  <si>
    <t>grams</t>
  </si>
  <si>
    <t>United Kingdom 3,656; France 1,952.</t>
  </si>
  <si>
    <t>Pyrite, unroasted</t>
  </si>
  <si>
    <t>France 119; Poland 62; Saudi Arabia 60.</t>
  </si>
  <si>
    <t>Salt and brine</t>
  </si>
  <si>
    <t>Belgium 638; Netherlands 552; Czech Republic 468.</t>
  </si>
  <si>
    <t>Basalt, lava rocks, etc.</t>
  </si>
  <si>
    <t>Netherlands 166,618; Switzerland 24,250.</t>
  </si>
  <si>
    <t>Dimension stone:</t>
  </si>
  <si>
    <t>Dolomite and limestone</t>
  </si>
  <si>
    <t>Luxembourg 504; Netherlands 80; Belgium 45.</t>
  </si>
  <si>
    <t>Granite</t>
  </si>
  <si>
    <t>Switzerland 57,899.</t>
  </si>
  <si>
    <t>Marble, travertine, etc.</t>
  </si>
  <si>
    <t>Switzerland 65,800; Netherlands 53,558; Belgium 28,500.</t>
  </si>
  <si>
    <t>Foundation sand and gravel</t>
  </si>
  <si>
    <t>Switzerland 99,818; Austria 68,196; France 19,621.</t>
  </si>
  <si>
    <t>Limestone for cement</t>
  </si>
  <si>
    <t>Luxembourg 87,069; France 10,539; Netherlands 9,581.</t>
  </si>
  <si>
    <t>Quartz and quartzite</t>
  </si>
  <si>
    <t>Netherlands 87,454; Austria 7,565.</t>
  </si>
  <si>
    <t>Quartz sand</t>
  </si>
  <si>
    <t>Netherlands 7,078; Belgium 1,913.</t>
  </si>
  <si>
    <t>Sandstone</t>
  </si>
  <si>
    <t>Netherlands 5,650; Austria 1,028.</t>
  </si>
  <si>
    <t>Schist and shale</t>
  </si>
  <si>
    <t>Belgium 8,148; Netherlands 3,711; Austria 2,837.</t>
  </si>
  <si>
    <t>Unworked stone, natural</t>
  </si>
  <si>
    <t>Netherlands 7,113; Belgium 1,264; Switzerland 884.</t>
  </si>
  <si>
    <t>Other natural stone, unspecified</t>
  </si>
  <si>
    <t>Netherlands 3,887; France 790; Switzerland 295.</t>
  </si>
  <si>
    <t>Sulfur, crude, including native and byproduct</t>
  </si>
  <si>
    <t>Belgium 129; Morocco 111; Senegal 110.</t>
  </si>
  <si>
    <t>Talc, steatite, soapstone, pyrophyllite</t>
  </si>
  <si>
    <t>France 657; Romania 529; Netherlands 331.</t>
  </si>
  <si>
    <t>Vermiculite, perlite, chlorite</t>
  </si>
  <si>
    <t>Austria 1,050; Poland 374; France 352.</t>
  </si>
  <si>
    <t>Netherlands 18,965; Luxembourg 14,665; Denmark 12,680.</t>
  </si>
  <si>
    <t xml:space="preserve">Anthracite </t>
  </si>
  <si>
    <t>Croatia 5,239; Austria 850; Netherlands 534.</t>
  </si>
  <si>
    <t>Austria 29; United Kingdom 16.</t>
  </si>
  <si>
    <t>Other bituminous, including briquets</t>
  </si>
  <si>
    <t>France 109,366; Belgium 74,610; Austria 31,512.</t>
  </si>
  <si>
    <t>Netherlands 39,422; United Kingdom 24,299; France 13,208.</t>
  </si>
  <si>
    <t>Austria 4,415; Czech Republic 2,431; Canada 1,808.</t>
  </si>
  <si>
    <t>Gas, natural, gaseous</t>
  </si>
  <si>
    <t>Unspecified 20,967.</t>
  </si>
  <si>
    <t>Petroleum, crude</t>
  </si>
  <si>
    <t>United Kingdom 1,131; Belgium 84.</t>
  </si>
  <si>
    <t>Uranium, natural:</t>
  </si>
  <si>
    <t>Crude, U content</t>
  </si>
  <si>
    <t>Argentina 102,127; Netherlands 33,409.</t>
  </si>
  <si>
    <t>Enriched, fissile isotopes</t>
  </si>
  <si>
    <t>8,400</t>
  </si>
  <si>
    <t>Belgium 2,635; Sweden 2,481; United Kingdom 786.</t>
  </si>
  <si>
    <t>-- Less than 5%.</t>
  </si>
  <si>
    <r>
      <t>2</t>
    </r>
    <r>
      <rPr>
        <sz val="8"/>
        <rFont val="Times"/>
        <family val="1"/>
      </rPr>
      <t>Destination country imported at least 5% of Germany's total exports of the mineral commodity.</t>
    </r>
  </si>
  <si>
    <t>TABLE 4</t>
  </si>
  <si>
    <t xml:space="preserve">Sources </t>
  </si>
  <si>
    <t>Guinea 1,737; Greece 116.</t>
  </si>
  <si>
    <t>Jamaica 434; Ireland 207; Spain 146.</t>
  </si>
  <si>
    <t>Ireland 138,423; Hungary 27,931; France 11,706.</t>
  </si>
  <si>
    <t>France 54,220; Netherlands 43,094; Denmark 23,843.</t>
  </si>
  <si>
    <t>Chalk, natural, including ground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</si>
  <si>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</si>
  <si>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t>Clay, including ball and</t>
  </si>
  <si>
    <t>refractory clays</t>
  </si>
  <si>
    <t>K+S Salz GmbH (K+S Aktiengesellschaft, 100%)</t>
  </si>
  <si>
    <t>K+S Kali GmbH (K+S Aktiengesellschaft, 100%)</t>
  </si>
  <si>
    <t>including tantalum</t>
  </si>
  <si>
    <t>Columbium (niobium), ore and concentrate,</t>
  </si>
  <si>
    <t>Columbium (niobium):</t>
  </si>
  <si>
    <t>Tungsten--Continued:</t>
  </si>
  <si>
    <t>Russia 145; Netherlands 107; Brazil 101.</t>
  </si>
  <si>
    <t>Norway 170; Netherlands 168; United Kingdom 151.</t>
  </si>
  <si>
    <t>United Kingdom 107,450; Netherlands 47,560; Austria 40,954.</t>
  </si>
  <si>
    <t>Netherlands 84,023; Russia 71,594; Austria 45,741.</t>
  </si>
  <si>
    <t>Russia 15.</t>
  </si>
  <si>
    <t>Belgium 100; China 99; Kyrgyzstan 41.</t>
  </si>
  <si>
    <t>China 2.</t>
  </si>
  <si>
    <t>United Kingdom 1,128; Mexico 480.</t>
  </si>
  <si>
    <t>South Africa 76,809; Turkey 39,861; Netherlands 6,754.</t>
  </si>
  <si>
    <t>Congo (Kinshasa) 9; Norway 5; Czech Republic 3.</t>
  </si>
  <si>
    <t>Finland 235; Belgium 64; Netherlands 36.</t>
  </si>
  <si>
    <t>266</t>
  </si>
  <si>
    <t>Belgium 441; United Kingdom 236; Finland 213.</t>
  </si>
  <si>
    <t>36</t>
  </si>
  <si>
    <t>United Kingdom 45; Netherlands 38; South Africa 37.</t>
  </si>
  <si>
    <t>Chile 471; Peru 161; Argentina 156.</t>
  </si>
  <si>
    <t>Mexico 10,711; Bulgaria 1,478; Morocco 1,418.</t>
  </si>
  <si>
    <t>4,435</t>
  </si>
  <si>
    <t>Italy 10,366; Ukraine 5,980; Netherlands 5,881.</t>
  </si>
  <si>
    <t>Armenia 6,911; Belgium 3,002.</t>
  </si>
  <si>
    <t>Russia 209; Chile 161; Poland 102.</t>
  </si>
  <si>
    <t>Belgium 4,664; United Kingdom 4,481; Poland 3,908.</t>
  </si>
  <si>
    <t>France 67,100; Netherlands 45,568; United Kingdom 40,060.</t>
  </si>
  <si>
    <t>4</t>
  </si>
  <si>
    <t>China 11; United Kingdom 8; France 8.</t>
  </si>
  <si>
    <t>632</t>
  </si>
  <si>
    <t>France 810; China 513; United Kingdom 378.</t>
  </si>
  <si>
    <t>Belgium 12,175; Switzerland 6,088; Sweden 5,385.</t>
  </si>
  <si>
    <t>Australia 416; United Kingdom 371; Austria 305.</t>
  </si>
  <si>
    <t>Brazil 25,981; Canada 6,959; Sweden 4,407.</t>
  </si>
  <si>
    <t>Norway 36,153.</t>
  </si>
  <si>
    <t>Austria 140,036; Poland 46,533; Luxembourg 26,434.</t>
  </si>
  <si>
    <t>Russia 100,732; Netherlands 67,964; Canada 61,896.</t>
  </si>
  <si>
    <t>Netherlands 1,568; Poland 1,020; Czech Republic 819.</t>
  </si>
  <si>
    <t>Trinidad &amp; Tobago 99,996; Sweden 31,883; Canada 28,622.</t>
  </si>
  <si>
    <t>South Africa 329,475; Netherlands 63,575; Russia 24,595.</t>
  </si>
  <si>
    <t>France 67,298; South Africa 44,219; China 28,041.</t>
  </si>
  <si>
    <t>Belgium 5,937; United Kingdom 1,760; Armenia 1,287.</t>
  </si>
  <si>
    <t>United Kingdom 56,375; Venezuela 29,739; Greece 21,593.</t>
  </si>
  <si>
    <t>Russia 5,194; Belgium 4,294; Unspecified 1,310.</t>
  </si>
  <si>
    <t>Slovenia 989; Argentina 227; France 186.</t>
  </si>
  <si>
    <t>China 32,307; Norway 25,332; Ukraine 24,965.</t>
  </si>
  <si>
    <t>Norway 77,558; Poland 45,491; France 27,344.</t>
  </si>
  <si>
    <t>China 312; Netherlands 90; Austria 43.</t>
  </si>
  <si>
    <t>United Kingdom 3,305; Russia 1,929; Netherlands 1,628.</t>
  </si>
  <si>
    <t>TABLE 4--Continued</t>
  </si>
  <si>
    <t>Austria 2,055; Russia 565; Netherlands 375.</t>
  </si>
  <si>
    <t>Brazil 3,624; Canada 591.</t>
  </si>
  <si>
    <t>France 30,674; United Kingdom 7,419; Italy 6,063.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</si>
</sst>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12"/>
      <name val="Times"/>
      <family val="1"/>
    </font>
    <font>
      <sz val="11"/>
      <name val="Times"/>
      <family val="0"/>
    </font>
    <font>
      <b/>
      <sz val="11"/>
      <name val="Times"/>
      <family val="0"/>
    </font>
    <font>
      <sz val="10"/>
      <name val="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3" fontId="3" fillId="0" borderId="1" xfId="16" applyNumberFormat="1" applyFont="1" applyBorder="1" applyAlignment="1">
      <alignment horizontal="right" vertical="center"/>
    </xf>
    <xf numFmtId="3" fontId="3" fillId="0" borderId="2" xfId="15" applyNumberFormat="1" applyFont="1" applyBorder="1" applyAlignment="1">
      <alignment vertical="center"/>
    </xf>
    <xf numFmtId="0" fontId="4" fillId="0" borderId="2" xfId="0" applyFont="1" applyBorder="1" applyAlignment="1" quotePrefix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3" fillId="0" borderId="1" xfId="0" applyFont="1" applyBorder="1" applyAlignment="1">
      <alignment horizontal="left" vertical="center" indent="2"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 quotePrefix="1">
      <alignment vertical="center"/>
    </xf>
    <xf numFmtId="0" fontId="3" fillId="0" borderId="1" xfId="0" applyFont="1" applyBorder="1" applyAlignment="1">
      <alignment horizontal="left" vertical="center" indent="3"/>
    </xf>
    <xf numFmtId="3" fontId="3" fillId="0" borderId="0" xfId="15" applyNumberFormat="1" applyFont="1" applyBorder="1" applyAlignment="1" quotePrefix="1">
      <alignment horizontal="right" vertical="center"/>
    </xf>
    <xf numFmtId="3" fontId="3" fillId="0" borderId="4" xfId="15" applyNumberFormat="1" applyFont="1" applyBorder="1" applyAlignment="1">
      <alignment vertical="center"/>
    </xf>
    <xf numFmtId="0" fontId="4" fillId="0" borderId="4" xfId="0" applyFont="1" applyBorder="1" applyAlignment="1" quotePrefix="1">
      <alignment vertical="center"/>
    </xf>
    <xf numFmtId="3" fontId="3" fillId="0" borderId="2" xfId="15" applyNumberFormat="1" applyFont="1" applyBorder="1" applyAlignment="1" quotePrefix="1">
      <alignment horizontal="right"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3" xfId="15" applyNumberFormat="1" applyFont="1" applyBorder="1" applyAlignment="1" quotePrefix="1">
      <alignment horizontal="right" vertical="center"/>
    </xf>
    <xf numFmtId="3" fontId="3" fillId="0" borderId="3" xfId="16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3"/>
    </xf>
    <xf numFmtId="3" fontId="3" fillId="0" borderId="1" xfId="15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15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0" xfId="21">
      <alignment/>
      <protection/>
    </xf>
    <xf numFmtId="3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3" fontId="3" fillId="0" borderId="3" xfId="0" applyNumberFormat="1" applyFont="1" applyBorder="1" applyAlignment="1">
      <alignment horizontal="left" vertical="center" indent="1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/>
    </xf>
    <xf numFmtId="3" fontId="3" fillId="0" borderId="0" xfId="0" applyNumberFormat="1" applyFont="1" applyBorder="1" applyAlignment="1">
      <alignment horizontal="left" vertical="center" indent="1"/>
    </xf>
    <xf numFmtId="0" fontId="3" fillId="0" borderId="0" xfId="0" applyFont="1" applyAlignment="1" quotePrefix="1">
      <alignment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/>
    </xf>
    <xf numFmtId="3" fontId="3" fillId="0" borderId="5" xfId="0" applyNumberFormat="1" applyFont="1" applyBorder="1" applyAlignment="1">
      <alignment horizontal="left" vertical="center" indent="1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/>
    </xf>
    <xf numFmtId="3" fontId="3" fillId="0" borderId="3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5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center" indent="2"/>
    </xf>
    <xf numFmtId="3" fontId="3" fillId="0" borderId="1" xfId="0" applyNumberFormat="1" applyFont="1" applyBorder="1" applyAlignment="1">
      <alignment horizontal="left" vertical="center" indent="2"/>
    </xf>
    <xf numFmtId="3" fontId="3" fillId="0" borderId="5" xfId="0" applyNumberFormat="1" applyFont="1" applyBorder="1" applyAlignment="1">
      <alignment horizontal="left" vertical="center" indent="2"/>
    </xf>
    <xf numFmtId="0" fontId="4" fillId="0" borderId="1" xfId="0" applyFont="1" applyBorder="1" applyAlignment="1">
      <alignment/>
    </xf>
    <xf numFmtId="0" fontId="3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3" xfId="15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0" borderId="5" xfId="15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41" fontId="3" fillId="0" borderId="1" xfId="16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indent="1"/>
    </xf>
    <xf numFmtId="0" fontId="4" fillId="0" borderId="3" xfId="0" applyNumberFormat="1" applyFont="1" applyBorder="1" applyAlignment="1" quotePrefix="1">
      <alignment vertical="center"/>
    </xf>
    <xf numFmtId="0" fontId="4" fillId="0" borderId="0" xfId="0" applyNumberFormat="1" applyFont="1" applyBorder="1" applyAlignment="1" quotePrefix="1">
      <alignment vertical="center"/>
    </xf>
    <xf numFmtId="0" fontId="3" fillId="0" borderId="1" xfId="0" applyNumberFormat="1" applyFont="1" applyBorder="1" applyAlignment="1">
      <alignment horizontal="left" vertical="center" indent="2"/>
    </xf>
    <xf numFmtId="3" fontId="3" fillId="0" borderId="3" xfId="15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left" vertical="center" indent="3"/>
    </xf>
    <xf numFmtId="41" fontId="3" fillId="0" borderId="5" xfId="16" applyNumberFormat="1" applyFont="1" applyBorder="1" applyAlignment="1">
      <alignment horizontal="right" vertical="center"/>
    </xf>
    <xf numFmtId="0" fontId="3" fillId="0" borderId="0" xfId="15" applyNumberFormat="1" applyFont="1" applyBorder="1" applyAlignment="1" quotePrefix="1">
      <alignment horizontal="right" vertical="center"/>
    </xf>
    <xf numFmtId="0" fontId="3" fillId="0" borderId="5" xfId="0" applyNumberFormat="1" applyFont="1" applyBorder="1" applyAlignment="1">
      <alignment horizontal="left" vertical="center" indent="2"/>
    </xf>
    <xf numFmtId="0" fontId="4" fillId="0" borderId="1" xfId="0" applyNumberFormat="1" applyFont="1" applyBorder="1" applyAlignment="1" quotePrefix="1">
      <alignment vertical="center"/>
    </xf>
    <xf numFmtId="41" fontId="3" fillId="0" borderId="3" xfId="16" applyNumberFormat="1" applyFont="1" applyBorder="1" applyAlignment="1">
      <alignment horizontal="right" vertical="center"/>
    </xf>
    <xf numFmtId="0" fontId="3" fillId="0" borderId="1" xfId="16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3" fontId="3" fillId="0" borderId="5" xfId="15" applyNumberFormat="1" applyFont="1" applyBorder="1" applyAlignment="1">
      <alignment vertical="center"/>
    </xf>
    <xf numFmtId="3" fontId="3" fillId="0" borderId="5" xfId="15" applyNumberFormat="1" applyFont="1" applyBorder="1" applyAlignment="1" quotePrefix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0" xfId="15" applyNumberFormat="1" applyFont="1" applyAlignment="1">
      <alignment vertical="center"/>
    </xf>
    <xf numFmtId="0" fontId="4" fillId="0" borderId="5" xfId="0" applyNumberFormat="1" applyFont="1" applyBorder="1" applyAlignment="1" quotePrefix="1">
      <alignment vertical="center"/>
    </xf>
    <xf numFmtId="0" fontId="3" fillId="0" borderId="5" xfId="0" applyNumberFormat="1" applyFont="1" applyBorder="1" applyAlignment="1">
      <alignment horizontal="left" vertical="center" indent="3"/>
    </xf>
    <xf numFmtId="0" fontId="3" fillId="0" borderId="5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41" fontId="3" fillId="0" borderId="0" xfId="0" applyNumberFormat="1" applyFont="1" applyAlignment="1">
      <alignment horizontal="right" vertical="center"/>
    </xf>
    <xf numFmtId="0" fontId="3" fillId="0" borderId="3" xfId="0" applyNumberFormat="1" applyFont="1" applyBorder="1" applyAlignment="1">
      <alignment horizontal="left" vertical="center" indent="1"/>
    </xf>
    <xf numFmtId="0" fontId="3" fillId="0" borderId="3" xfId="16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left" vertical="center" indent="2"/>
    </xf>
    <xf numFmtId="0" fontId="4" fillId="0" borderId="0" xfId="0" applyFont="1" applyBorder="1" applyAlignment="1">
      <alignment/>
    </xf>
    <xf numFmtId="0" fontId="3" fillId="0" borderId="3" xfId="15" applyNumberFormat="1" applyFont="1" applyBorder="1" applyAlignment="1">
      <alignment vertical="center"/>
    </xf>
    <xf numFmtId="41" fontId="3" fillId="0" borderId="0" xfId="16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 quotePrefix="1">
      <alignment vertical="center"/>
    </xf>
    <xf numFmtId="3" fontId="3" fillId="0" borderId="6" xfId="15" applyNumberFormat="1" applyFont="1" applyBorder="1" applyAlignment="1">
      <alignment vertical="center"/>
    </xf>
    <xf numFmtId="0" fontId="4" fillId="0" borderId="6" xfId="0" applyFont="1" applyBorder="1" applyAlignment="1" quotePrefix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15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3" xfId="15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15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15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15" applyNumberFormat="1" applyFont="1" applyBorder="1" applyAlignment="1">
      <alignment vertical="center"/>
    </xf>
    <xf numFmtId="0" fontId="3" fillId="0" borderId="5" xfId="0" applyNumberFormat="1" applyFont="1" applyBorder="1" applyAlignment="1" quotePrefix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44" customWidth="1"/>
  </cols>
  <sheetData>
    <row r="1" spans="1:12" ht="11.2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1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1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1.2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1.2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11.25" customHeight="1">
      <c r="A6" s="131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2" customHeight="1">
      <c r="A7" s="143" t="s">
        <v>618</v>
      </c>
      <c r="B7" s="143"/>
      <c r="C7" s="143"/>
      <c r="D7" s="143"/>
      <c r="E7" s="143"/>
      <c r="F7" s="143"/>
      <c r="G7" s="143"/>
      <c r="H7" s="130"/>
      <c r="I7" s="130"/>
      <c r="J7" s="130"/>
      <c r="K7" s="130"/>
      <c r="L7" s="130"/>
    </row>
    <row r="8" spans="1:12" ht="11.25" customHeight="1">
      <c r="A8" s="144" t="s">
        <v>619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11.25" customHeight="1">
      <c r="A9" s="131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</row>
    <row r="10" spans="1:12" ht="11.25" customHeight="1">
      <c r="A10" s="131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ht="11.25" customHeight="1">
      <c r="A11" s="131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 ht="11.25" customHeight="1">
      <c r="A12" s="131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2" ht="11.25" customHeight="1">
      <c r="A13" s="131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ht="11.25" customHeight="1">
      <c r="A14" s="131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2" ht="11.25" customHeight="1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2" ht="11.25" customHeight="1">
      <c r="A16" s="144" t="s">
        <v>617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4187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8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20.28125" style="38" customWidth="1"/>
    <col min="2" max="2" width="17.00390625" style="38" customWidth="1"/>
    <col min="3" max="3" width="1.7109375" style="39" customWidth="1"/>
    <col min="4" max="4" width="1.7109375" style="38" customWidth="1"/>
    <col min="5" max="5" width="8.7109375" style="40" customWidth="1"/>
    <col min="6" max="6" width="2.28125" style="41" customWidth="1"/>
    <col min="7" max="7" width="8.7109375" style="40" customWidth="1"/>
    <col min="8" max="8" width="2.28125" style="41" customWidth="1"/>
    <col min="9" max="9" width="8.7109375" style="40" customWidth="1"/>
    <col min="10" max="10" width="2.28125" style="41" customWidth="1"/>
    <col min="11" max="11" width="8.7109375" style="40" customWidth="1"/>
    <col min="12" max="12" width="2.28125" style="41" customWidth="1"/>
    <col min="13" max="13" width="8.7109375" style="40" customWidth="1"/>
    <col min="14" max="14" width="1.7109375" style="41" customWidth="1"/>
  </cols>
  <sheetData>
    <row r="1" spans="1:14" ht="11.25" customHeight="1">
      <c r="A1" s="150" t="s">
        <v>188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1.25" customHeight="1">
      <c r="A2" s="150" t="s">
        <v>187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1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1.25" customHeight="1">
      <c r="A4" s="150" t="s">
        <v>189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1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1.25" customHeight="1">
      <c r="A6" s="149" t="s">
        <v>190</v>
      </c>
      <c r="B6" s="149"/>
      <c r="C6" s="149"/>
      <c r="D6" s="10"/>
      <c r="E6" s="11" t="s">
        <v>191</v>
      </c>
      <c r="F6" s="12"/>
      <c r="G6" s="11" t="s">
        <v>192</v>
      </c>
      <c r="H6" s="12"/>
      <c r="I6" s="11" t="s">
        <v>193</v>
      </c>
      <c r="J6" s="12"/>
      <c r="K6" s="11" t="s">
        <v>194</v>
      </c>
      <c r="L6" s="12"/>
      <c r="M6" s="11" t="s">
        <v>269</v>
      </c>
      <c r="N6" s="12"/>
    </row>
    <row r="7" spans="1:14" ht="11.25" customHeight="1">
      <c r="A7" s="149" t="s">
        <v>195</v>
      </c>
      <c r="B7" s="149"/>
      <c r="C7" s="149"/>
      <c r="D7" s="1"/>
      <c r="E7" s="3"/>
      <c r="F7" s="4"/>
      <c r="G7" s="3"/>
      <c r="H7" s="4"/>
      <c r="I7" s="3"/>
      <c r="J7" s="4"/>
      <c r="K7" s="3"/>
      <c r="L7" s="4"/>
      <c r="M7" s="3"/>
      <c r="N7" s="4"/>
    </row>
    <row r="8" spans="1:14" ht="11.25" customHeight="1">
      <c r="A8" s="13" t="s">
        <v>196</v>
      </c>
      <c r="B8" s="10"/>
      <c r="C8" s="14"/>
      <c r="D8" s="1"/>
      <c r="E8" s="3"/>
      <c r="F8" s="4"/>
      <c r="G8" s="3"/>
      <c r="H8" s="4"/>
      <c r="I8" s="3"/>
      <c r="J8" s="4"/>
      <c r="K8" s="3"/>
      <c r="L8" s="4"/>
      <c r="M8" s="3"/>
      <c r="N8" s="4"/>
    </row>
    <row r="9" spans="1:14" ht="11.25" customHeight="1">
      <c r="A9" s="15" t="s">
        <v>311</v>
      </c>
      <c r="B9" s="15"/>
      <c r="C9" s="16" t="s">
        <v>268</v>
      </c>
      <c r="D9" s="1"/>
      <c r="E9" s="17">
        <v>715</v>
      </c>
      <c r="F9" s="18"/>
      <c r="G9" s="17">
        <v>717</v>
      </c>
      <c r="H9" s="18" t="s">
        <v>197</v>
      </c>
      <c r="I9" s="17">
        <v>830</v>
      </c>
      <c r="J9" s="19"/>
      <c r="K9" s="17">
        <v>835</v>
      </c>
      <c r="L9" s="19"/>
      <c r="M9" s="17">
        <v>830</v>
      </c>
      <c r="N9" s="19"/>
    </row>
    <row r="10" spans="1:14" ht="11.25" customHeight="1">
      <c r="A10" s="15" t="s">
        <v>198</v>
      </c>
      <c r="B10" s="15"/>
      <c r="C10" s="16"/>
      <c r="D10" s="1"/>
      <c r="E10" s="7"/>
      <c r="F10" s="20"/>
      <c r="G10" s="7"/>
      <c r="H10" s="8"/>
      <c r="I10" s="7"/>
      <c r="J10" s="8"/>
      <c r="K10" s="7"/>
      <c r="L10" s="8"/>
      <c r="M10" s="7"/>
      <c r="N10" s="8"/>
    </row>
    <row r="11" spans="1:14" ht="11.25" customHeight="1">
      <c r="A11" s="21" t="s">
        <v>199</v>
      </c>
      <c r="B11" s="15"/>
      <c r="C11" s="16"/>
      <c r="D11" s="1"/>
      <c r="E11" s="7">
        <v>651592</v>
      </c>
      <c r="F11" s="20"/>
      <c r="G11" s="7">
        <v>652845</v>
      </c>
      <c r="H11" s="20"/>
      <c r="I11" s="7">
        <v>660793</v>
      </c>
      <c r="J11" s="20"/>
      <c r="K11" s="7">
        <v>667839</v>
      </c>
      <c r="L11" s="20"/>
      <c r="M11" s="7">
        <v>647934</v>
      </c>
      <c r="N11" s="20"/>
    </row>
    <row r="12" spans="1:14" ht="11.25" customHeight="1">
      <c r="A12" s="21" t="s">
        <v>200</v>
      </c>
      <c r="B12" s="15"/>
      <c r="C12" s="16"/>
      <c r="D12" s="1"/>
      <c r="E12" s="22">
        <v>622907</v>
      </c>
      <c r="F12" s="23"/>
      <c r="G12" s="22">
        <v>666148</v>
      </c>
      <c r="H12" s="23"/>
      <c r="I12" s="22">
        <v>680385</v>
      </c>
      <c r="J12" s="23"/>
      <c r="K12" s="22">
        <v>703756</v>
      </c>
      <c r="L12" s="23"/>
      <c r="M12" s="22">
        <v>703545</v>
      </c>
      <c r="N12" s="23"/>
    </row>
    <row r="13" spans="1:14" ht="11.25" customHeight="1">
      <c r="A13" s="24" t="s">
        <v>201</v>
      </c>
      <c r="B13" s="15"/>
      <c r="C13" s="16"/>
      <c r="D13" s="1"/>
      <c r="E13" s="7">
        <f>SUM(E11:E12)</f>
        <v>1274499</v>
      </c>
      <c r="F13" s="20"/>
      <c r="G13" s="7">
        <f>SUM(G11:G12)</f>
        <v>1318993</v>
      </c>
      <c r="H13" s="20"/>
      <c r="I13" s="7">
        <f>SUM(I11:I12)</f>
        <v>1341178</v>
      </c>
      <c r="J13" s="20"/>
      <c r="K13" s="7">
        <f>SUM(K11:K12)</f>
        <v>1371595</v>
      </c>
      <c r="L13" s="20"/>
      <c r="M13" s="7">
        <f>SUM(M11:M12)</f>
        <v>1351479</v>
      </c>
      <c r="N13" s="20"/>
    </row>
    <row r="14" spans="1:14" ht="11.25" customHeight="1">
      <c r="A14" s="13" t="s">
        <v>275</v>
      </c>
      <c r="B14" s="15"/>
      <c r="C14" s="16"/>
      <c r="D14" s="1"/>
      <c r="E14" s="25">
        <v>100</v>
      </c>
      <c r="F14" s="20" t="s">
        <v>197</v>
      </c>
      <c r="G14" s="25">
        <v>100</v>
      </c>
      <c r="H14" s="20" t="s">
        <v>197</v>
      </c>
      <c r="I14" s="25" t="s">
        <v>215</v>
      </c>
      <c r="J14" s="20" t="s">
        <v>197</v>
      </c>
      <c r="K14" s="25" t="s">
        <v>215</v>
      </c>
      <c r="L14" s="20" t="s">
        <v>276</v>
      </c>
      <c r="M14" s="25" t="s">
        <v>215</v>
      </c>
      <c r="N14" s="20" t="s">
        <v>277</v>
      </c>
    </row>
    <row r="15" spans="1:14" ht="11.25" customHeight="1">
      <c r="A15" s="13" t="s">
        <v>202</v>
      </c>
      <c r="B15" s="15"/>
      <c r="C15" s="16"/>
      <c r="D15" s="1"/>
      <c r="E15" s="7">
        <v>539</v>
      </c>
      <c r="F15" s="20"/>
      <c r="G15" s="7">
        <v>422</v>
      </c>
      <c r="H15" s="20"/>
      <c r="I15" s="7">
        <v>640</v>
      </c>
      <c r="J15" s="20" t="s">
        <v>197</v>
      </c>
      <c r="K15" s="7">
        <v>640</v>
      </c>
      <c r="L15" s="20" t="s">
        <v>203</v>
      </c>
      <c r="M15" s="7">
        <v>640</v>
      </c>
      <c r="N15" s="20" t="s">
        <v>204</v>
      </c>
    </row>
    <row r="16" spans="1:14" ht="11.25" customHeight="1">
      <c r="A16" s="13" t="s">
        <v>267</v>
      </c>
      <c r="B16" s="15"/>
      <c r="C16" s="16"/>
      <c r="D16" s="1"/>
      <c r="E16" s="25" t="s">
        <v>215</v>
      </c>
      <c r="F16" s="8" t="s">
        <v>197</v>
      </c>
      <c r="G16" s="25" t="s">
        <v>215</v>
      </c>
      <c r="H16" s="8" t="s">
        <v>197</v>
      </c>
      <c r="I16" s="25" t="s">
        <v>215</v>
      </c>
      <c r="J16" s="8" t="s">
        <v>197</v>
      </c>
      <c r="K16" s="25" t="s">
        <v>215</v>
      </c>
      <c r="L16" s="8" t="s">
        <v>197</v>
      </c>
      <c r="M16" s="25" t="s">
        <v>215</v>
      </c>
      <c r="N16" s="8"/>
    </row>
    <row r="17" spans="1:14" ht="11.25" customHeight="1">
      <c r="A17" s="13" t="s">
        <v>205</v>
      </c>
      <c r="B17" s="15"/>
      <c r="C17" s="16"/>
      <c r="D17" s="1"/>
      <c r="E17" s="17"/>
      <c r="F17" s="19"/>
      <c r="G17" s="17"/>
      <c r="H17" s="19"/>
      <c r="I17" s="17"/>
      <c r="J17" s="19"/>
      <c r="K17" s="17"/>
      <c r="L17" s="19"/>
      <c r="M17" s="17"/>
      <c r="N17" s="19"/>
    </row>
    <row r="18" spans="1:14" ht="11.25" customHeight="1">
      <c r="A18" s="15" t="s">
        <v>206</v>
      </c>
      <c r="B18" s="15"/>
      <c r="C18" s="16"/>
      <c r="D18" s="1"/>
      <c r="E18" s="7"/>
      <c r="F18" s="20"/>
      <c r="G18" s="7"/>
      <c r="H18" s="8"/>
      <c r="I18" s="7"/>
      <c r="J18" s="8"/>
      <c r="K18" s="7"/>
      <c r="L18" s="8"/>
      <c r="M18" s="7"/>
      <c r="N18" s="8"/>
    </row>
    <row r="19" spans="1:14" ht="11.25" customHeight="1">
      <c r="A19" s="21" t="s">
        <v>199</v>
      </c>
      <c r="B19" s="15"/>
      <c r="C19" s="16"/>
      <c r="D19" s="1"/>
      <c r="E19" s="25">
        <v>317700</v>
      </c>
      <c r="F19" s="20"/>
      <c r="G19" s="7">
        <v>295100</v>
      </c>
      <c r="H19" s="20"/>
      <c r="I19" s="7">
        <v>288800</v>
      </c>
      <c r="J19" s="20"/>
      <c r="K19" s="7">
        <v>278600</v>
      </c>
      <c r="L19" s="20"/>
      <c r="M19" s="7">
        <v>257200</v>
      </c>
      <c r="N19" s="20"/>
    </row>
    <row r="20" spans="1:14" ht="11.25" customHeight="1">
      <c r="A20" s="21" t="s">
        <v>200</v>
      </c>
      <c r="B20" s="15"/>
      <c r="C20" s="16"/>
      <c r="D20" s="1"/>
      <c r="E20" s="25">
        <v>240900</v>
      </c>
      <c r="F20" s="20"/>
      <c r="G20" s="7">
        <v>283100</v>
      </c>
      <c r="H20" s="20"/>
      <c r="I20" s="7">
        <v>306600</v>
      </c>
      <c r="J20" s="20"/>
      <c r="K20" s="7">
        <v>262600</v>
      </c>
      <c r="L20" s="20"/>
      <c r="M20" s="7">
        <v>251400</v>
      </c>
      <c r="N20" s="20"/>
    </row>
    <row r="21" spans="1:14" ht="11.25" customHeight="1">
      <c r="A21" s="24" t="s">
        <v>201</v>
      </c>
      <c r="B21" s="15"/>
      <c r="C21" s="16"/>
      <c r="D21" s="1"/>
      <c r="E21" s="26">
        <f>SUM(E19:E20)</f>
        <v>558600</v>
      </c>
      <c r="F21" s="27"/>
      <c r="G21" s="26">
        <f>SUM(G19:G20)</f>
        <v>578200</v>
      </c>
      <c r="H21" s="27"/>
      <c r="I21" s="26">
        <f>SUM(I19:I20)</f>
        <v>595400</v>
      </c>
      <c r="J21" s="27"/>
      <c r="K21" s="26">
        <f>SUM(K19:K20)</f>
        <v>541200</v>
      </c>
      <c r="L21" s="27"/>
      <c r="M21" s="26">
        <f>SUM(M19:M20)</f>
        <v>508600</v>
      </c>
      <c r="N21" s="27"/>
    </row>
    <row r="22" spans="1:14" ht="11.25" customHeight="1">
      <c r="A22" s="15" t="s">
        <v>207</v>
      </c>
      <c r="B22" s="15"/>
      <c r="C22" s="16"/>
      <c r="D22" s="1"/>
      <c r="E22" s="7"/>
      <c r="F22" s="8"/>
      <c r="G22" s="7"/>
      <c r="H22" s="8"/>
      <c r="I22" s="7"/>
      <c r="J22" s="8"/>
      <c r="K22" s="7"/>
      <c r="L22" s="8"/>
      <c r="M22" s="7"/>
      <c r="N22" s="8"/>
    </row>
    <row r="23" spans="1:14" ht="11.25" customHeight="1">
      <c r="A23" s="21" t="s">
        <v>199</v>
      </c>
      <c r="B23" s="15"/>
      <c r="C23" s="16"/>
      <c r="D23" s="1"/>
      <c r="E23" s="7">
        <v>303000</v>
      </c>
      <c r="F23" s="20"/>
      <c r="G23" s="7">
        <v>327000</v>
      </c>
      <c r="H23" s="20"/>
      <c r="I23" s="7">
        <v>286653</v>
      </c>
      <c r="J23" s="20"/>
      <c r="K23" s="7">
        <v>283686</v>
      </c>
      <c r="L23" s="20"/>
      <c r="M23" s="7">
        <v>239982</v>
      </c>
      <c r="N23" s="20"/>
    </row>
    <row r="24" spans="1:14" ht="11.25" customHeight="1">
      <c r="A24" s="21" t="s">
        <v>200</v>
      </c>
      <c r="B24" s="15"/>
      <c r="C24" s="16"/>
      <c r="D24" s="1"/>
      <c r="E24" s="22">
        <v>390773</v>
      </c>
      <c r="F24" s="23"/>
      <c r="G24" s="22">
        <v>368791</v>
      </c>
      <c r="H24" s="23"/>
      <c r="I24" s="22">
        <v>310925</v>
      </c>
      <c r="J24" s="23"/>
      <c r="K24" s="22">
        <v>368956</v>
      </c>
      <c r="L24" s="23"/>
      <c r="M24" s="22">
        <v>398778</v>
      </c>
      <c r="N24" s="23"/>
    </row>
    <row r="25" spans="1:14" ht="11.25" customHeight="1">
      <c r="A25" s="24" t="s">
        <v>201</v>
      </c>
      <c r="B25" s="15"/>
      <c r="C25" s="16"/>
      <c r="D25" s="1"/>
      <c r="E25" s="7">
        <f>SUM(E23:E24)</f>
        <v>693773</v>
      </c>
      <c r="F25" s="20"/>
      <c r="G25" s="7">
        <f>SUM(G23:G24)</f>
        <v>695791</v>
      </c>
      <c r="H25" s="20"/>
      <c r="I25" s="7">
        <f>SUM(I23:I24)</f>
        <v>597578</v>
      </c>
      <c r="J25" s="20"/>
      <c r="K25" s="7">
        <f>SUM(K23:K24)</f>
        <v>652642</v>
      </c>
      <c r="L25" s="20"/>
      <c r="M25" s="7">
        <f>SUM(M23:M24)</f>
        <v>638760</v>
      </c>
      <c r="N25" s="20"/>
    </row>
    <row r="26" spans="1:14" ht="11.25" customHeight="1">
      <c r="A26" s="13" t="s">
        <v>208</v>
      </c>
      <c r="B26" s="15"/>
      <c r="C26" s="16"/>
      <c r="D26" s="1"/>
      <c r="E26" s="7"/>
      <c r="F26" s="8"/>
      <c r="G26" s="7"/>
      <c r="H26" s="8"/>
      <c r="I26" s="7"/>
      <c r="J26" s="8"/>
      <c r="K26" s="7"/>
      <c r="L26" s="8"/>
      <c r="M26" s="7"/>
      <c r="N26" s="8"/>
    </row>
    <row r="27" spans="1:14" ht="11.25" customHeight="1">
      <c r="A27" s="15" t="s">
        <v>278</v>
      </c>
      <c r="B27" s="15"/>
      <c r="C27" s="16"/>
      <c r="D27" s="1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ht="11.25" customHeight="1">
      <c r="A28" s="21" t="s">
        <v>209</v>
      </c>
      <c r="B28" s="15"/>
      <c r="C28" s="16" t="s">
        <v>268</v>
      </c>
      <c r="D28" s="1"/>
      <c r="E28" s="7">
        <v>407</v>
      </c>
      <c r="F28" s="8"/>
      <c r="G28" s="7">
        <v>419</v>
      </c>
      <c r="H28" s="8"/>
      <c r="I28" s="7">
        <v>429</v>
      </c>
      <c r="J28" s="8"/>
      <c r="K28" s="7">
        <v>412</v>
      </c>
      <c r="L28" s="8"/>
      <c r="M28" s="7">
        <v>360</v>
      </c>
      <c r="N28" s="8"/>
    </row>
    <row r="29" spans="1:14" ht="11.25" customHeight="1">
      <c r="A29" s="21" t="s">
        <v>210</v>
      </c>
      <c r="B29" s="15"/>
      <c r="C29" s="16" t="s">
        <v>211</v>
      </c>
      <c r="D29" s="1"/>
      <c r="E29" s="7">
        <v>57</v>
      </c>
      <c r="F29" s="8"/>
      <c r="G29" s="7">
        <v>59</v>
      </c>
      <c r="H29" s="8"/>
      <c r="I29" s="7">
        <v>60</v>
      </c>
      <c r="J29" s="8"/>
      <c r="K29" s="7">
        <v>58</v>
      </c>
      <c r="L29" s="8"/>
      <c r="M29" s="7">
        <v>38</v>
      </c>
      <c r="N29" s="8"/>
    </row>
    <row r="30" spans="1:14" ht="11.25" customHeight="1">
      <c r="A30" s="15" t="s">
        <v>198</v>
      </c>
      <c r="B30" s="15"/>
      <c r="C30" s="16"/>
      <c r="D30" s="1"/>
      <c r="E30" s="7"/>
      <c r="F30" s="8"/>
      <c r="G30" s="7"/>
      <c r="H30" s="8"/>
      <c r="I30" s="7"/>
      <c r="J30" s="8"/>
      <c r="K30" s="7"/>
      <c r="L30" s="8"/>
      <c r="M30" s="7"/>
      <c r="N30" s="8"/>
    </row>
    <row r="31" spans="1:14" ht="11.25" customHeight="1">
      <c r="A31" s="21" t="s">
        <v>212</v>
      </c>
      <c r="B31" s="15"/>
      <c r="C31" s="16" t="s">
        <v>211</v>
      </c>
      <c r="D31" s="1"/>
      <c r="E31" s="7">
        <v>29184</v>
      </c>
      <c r="F31" s="20"/>
      <c r="G31" s="7">
        <v>29427</v>
      </c>
      <c r="H31" s="20"/>
      <c r="I31" s="7">
        <v>29461</v>
      </c>
      <c r="J31" s="20"/>
      <c r="K31" s="7">
        <v>30018</v>
      </c>
      <c r="L31" s="20"/>
      <c r="M31" s="7">
        <v>28854</v>
      </c>
      <c r="N31" s="20"/>
    </row>
    <row r="32" spans="1:14" ht="11.25" customHeight="1">
      <c r="A32" s="21" t="s">
        <v>312</v>
      </c>
      <c r="B32" s="15"/>
      <c r="C32" s="16" t="s">
        <v>211</v>
      </c>
      <c r="D32" s="1"/>
      <c r="E32" s="7">
        <v>210</v>
      </c>
      <c r="F32" s="20"/>
      <c r="G32" s="7">
        <v>540</v>
      </c>
      <c r="H32" s="20"/>
      <c r="I32" s="7">
        <v>590</v>
      </c>
      <c r="J32" s="20"/>
      <c r="K32" s="7">
        <v>610</v>
      </c>
      <c r="L32" s="20"/>
      <c r="M32" s="7">
        <v>400</v>
      </c>
      <c r="N32" s="8" t="s">
        <v>204</v>
      </c>
    </row>
    <row r="33" spans="1:14" ht="11.25" customHeight="1">
      <c r="A33" s="21" t="s">
        <v>281</v>
      </c>
      <c r="B33" s="15"/>
      <c r="C33" s="16"/>
      <c r="D33" s="1"/>
      <c r="E33" s="7"/>
      <c r="F33" s="20"/>
      <c r="G33" s="7"/>
      <c r="H33" s="8"/>
      <c r="I33" s="7"/>
      <c r="J33" s="8"/>
      <c r="K33" s="7"/>
      <c r="L33" s="8"/>
      <c r="M33" s="7"/>
      <c r="N33" s="8"/>
    </row>
    <row r="34" spans="1:14" ht="11.25" customHeight="1">
      <c r="A34" s="24" t="s">
        <v>279</v>
      </c>
      <c r="B34" s="15"/>
      <c r="C34" s="16"/>
      <c r="D34" s="1"/>
      <c r="E34" s="7">
        <v>19308</v>
      </c>
      <c r="F34" s="20"/>
      <c r="G34" s="7">
        <v>20018</v>
      </c>
      <c r="H34" s="20"/>
      <c r="I34" s="7">
        <v>18318</v>
      </c>
      <c r="J34" s="20"/>
      <c r="K34" s="7">
        <v>24857</v>
      </c>
      <c r="L34" s="8"/>
      <c r="M34" s="7">
        <v>22672</v>
      </c>
      <c r="N34" s="8"/>
    </row>
    <row r="35" spans="1:14" ht="11.25" customHeight="1">
      <c r="A35" s="24" t="s">
        <v>280</v>
      </c>
      <c r="B35" s="15"/>
      <c r="C35" s="16"/>
      <c r="D35" s="1"/>
      <c r="E35" s="7">
        <v>35000</v>
      </c>
      <c r="F35" s="20"/>
      <c r="G35" s="7">
        <v>30000</v>
      </c>
      <c r="H35" s="20"/>
      <c r="I35" s="7">
        <v>32000</v>
      </c>
      <c r="J35" s="20"/>
      <c r="K35" s="7">
        <v>26000</v>
      </c>
      <c r="L35" s="8"/>
      <c r="M35" s="7">
        <v>25000</v>
      </c>
      <c r="N35" s="8"/>
    </row>
    <row r="36" spans="1:14" ht="11.25" customHeight="1">
      <c r="A36" s="21" t="s">
        <v>213</v>
      </c>
      <c r="B36" s="15"/>
      <c r="C36" s="16" t="s">
        <v>268</v>
      </c>
      <c r="D36" s="1"/>
      <c r="E36" s="7">
        <v>44803</v>
      </c>
      <c r="F36" s="20"/>
      <c r="G36" s="7">
        <v>45015</v>
      </c>
      <c r="H36" s="20"/>
      <c r="I36" s="7">
        <v>44809</v>
      </c>
      <c r="J36" s="20"/>
      <c r="K36" s="7">
        <v>46374</v>
      </c>
      <c r="L36" s="8" t="s">
        <v>197</v>
      </c>
      <c r="M36" s="7">
        <v>44524</v>
      </c>
      <c r="N36" s="8"/>
    </row>
    <row r="37" spans="1:14" ht="11.25" customHeight="1">
      <c r="A37" s="21" t="s">
        <v>214</v>
      </c>
      <c r="B37" s="15"/>
      <c r="C37" s="16" t="s">
        <v>211</v>
      </c>
      <c r="D37" s="1"/>
      <c r="E37" s="28">
        <v>37011</v>
      </c>
      <c r="F37" s="19"/>
      <c r="G37" s="17">
        <v>37763</v>
      </c>
      <c r="H37" s="18"/>
      <c r="I37" s="17">
        <v>37174</v>
      </c>
      <c r="J37" s="18"/>
      <c r="K37" s="17">
        <v>39976</v>
      </c>
      <c r="L37" s="18"/>
      <c r="M37" s="17">
        <v>37771</v>
      </c>
      <c r="N37" s="18"/>
    </row>
    <row r="38" spans="1:14" ht="11.25" customHeight="1">
      <c r="A38" s="13" t="s">
        <v>271</v>
      </c>
      <c r="B38" s="15"/>
      <c r="C38" s="16"/>
      <c r="D38" s="1"/>
      <c r="E38" s="7"/>
      <c r="F38" s="20"/>
      <c r="G38" s="7"/>
      <c r="H38" s="8"/>
      <c r="I38" s="7"/>
      <c r="J38" s="8"/>
      <c r="K38" s="7"/>
      <c r="L38" s="8"/>
      <c r="M38" s="7"/>
      <c r="N38" s="8"/>
    </row>
    <row r="39" spans="1:14" ht="11.25" customHeight="1">
      <c r="A39" s="15" t="s">
        <v>199</v>
      </c>
      <c r="B39" s="15"/>
      <c r="C39" s="16"/>
      <c r="D39" s="1"/>
      <c r="E39" s="25">
        <v>155862</v>
      </c>
      <c r="F39" s="8"/>
      <c r="G39" s="7">
        <v>141202</v>
      </c>
      <c r="H39" s="8"/>
      <c r="I39" s="7">
        <v>132155</v>
      </c>
      <c r="J39" s="8"/>
      <c r="K39" s="7">
        <v>115869</v>
      </c>
      <c r="L39" s="20"/>
      <c r="M39" s="7">
        <v>118778</v>
      </c>
      <c r="N39" s="20"/>
    </row>
    <row r="40" spans="1:14" ht="11.25" customHeight="1">
      <c r="A40" s="15" t="s">
        <v>339</v>
      </c>
      <c r="B40" s="15"/>
      <c r="C40" s="16"/>
      <c r="D40" s="1"/>
      <c r="E40" s="22">
        <v>217500</v>
      </c>
      <c r="F40" s="29" t="s">
        <v>197</v>
      </c>
      <c r="G40" s="22">
        <f>G41-G39</f>
        <v>238700</v>
      </c>
      <c r="H40" s="29" t="s">
        <v>197</v>
      </c>
      <c r="I40" s="22">
        <v>224700</v>
      </c>
      <c r="J40" s="29" t="s">
        <v>197</v>
      </c>
      <c r="K40" s="22">
        <v>243304</v>
      </c>
      <c r="L40" s="23" t="s">
        <v>277</v>
      </c>
      <c r="M40" s="22">
        <v>222932</v>
      </c>
      <c r="N40" s="23" t="s">
        <v>277</v>
      </c>
    </row>
    <row r="41" spans="1:14" ht="11.25" customHeight="1">
      <c r="A41" s="21" t="s">
        <v>201</v>
      </c>
      <c r="B41" s="15"/>
      <c r="C41" s="16"/>
      <c r="D41" s="1"/>
      <c r="E41" s="7">
        <f>373400</f>
        <v>373400</v>
      </c>
      <c r="F41" s="20" t="s">
        <v>197</v>
      </c>
      <c r="G41" s="7">
        <v>379902</v>
      </c>
      <c r="H41" s="20"/>
      <c r="I41" s="7">
        <v>356900</v>
      </c>
      <c r="J41" s="20" t="s">
        <v>197</v>
      </c>
      <c r="K41" s="7">
        <f>SUM(K39:K40)</f>
        <v>359173</v>
      </c>
      <c r="L41" s="20"/>
      <c r="M41" s="7">
        <f>SUM(M39:M40)</f>
        <v>341710</v>
      </c>
      <c r="N41" s="20"/>
    </row>
    <row r="42" spans="1:14" ht="11.25" customHeight="1">
      <c r="A42" s="13" t="s">
        <v>270</v>
      </c>
      <c r="B42" s="15"/>
      <c r="C42" s="16"/>
      <c r="D42" s="1"/>
      <c r="E42" s="7">
        <v>25945</v>
      </c>
      <c r="F42" s="20"/>
      <c r="G42" s="7">
        <v>24506</v>
      </c>
      <c r="H42" s="20"/>
      <c r="I42" s="7">
        <v>25987</v>
      </c>
      <c r="J42" s="20"/>
      <c r="K42" s="7">
        <v>26591</v>
      </c>
      <c r="L42" s="20"/>
      <c r="M42" s="7">
        <v>28160</v>
      </c>
      <c r="N42" s="20"/>
    </row>
    <row r="43" spans="1:14" ht="11.25" customHeight="1">
      <c r="A43" s="13" t="s">
        <v>338</v>
      </c>
      <c r="B43" s="15"/>
      <c r="C43" s="16" t="s">
        <v>216</v>
      </c>
      <c r="D43" s="1"/>
      <c r="E43" s="7">
        <v>60439</v>
      </c>
      <c r="F43" s="8" t="s">
        <v>197</v>
      </c>
      <c r="G43" s="7">
        <v>35561</v>
      </c>
      <c r="H43" s="8" t="s">
        <v>197</v>
      </c>
      <c r="I43" s="7">
        <v>51847</v>
      </c>
      <c r="J43" s="8" t="s">
        <v>197</v>
      </c>
      <c r="K43" s="7">
        <v>95135</v>
      </c>
      <c r="L43" s="8" t="s">
        <v>197</v>
      </c>
      <c r="M43" s="7">
        <v>104725</v>
      </c>
      <c r="N43" s="8"/>
    </row>
    <row r="44" spans="1:14" ht="11.25" customHeight="1">
      <c r="A44" s="13" t="s">
        <v>314</v>
      </c>
      <c r="B44" s="21"/>
      <c r="C44" s="16" t="s">
        <v>211</v>
      </c>
      <c r="D44" s="1"/>
      <c r="E44" s="7">
        <v>15000</v>
      </c>
      <c r="F44" s="20"/>
      <c r="G44" s="7">
        <v>16000</v>
      </c>
      <c r="H44" s="20"/>
      <c r="I44" s="7">
        <v>14000</v>
      </c>
      <c r="J44" s="20"/>
      <c r="K44" s="7">
        <v>14000</v>
      </c>
      <c r="L44" s="8"/>
      <c r="M44" s="7">
        <v>12000</v>
      </c>
      <c r="N44" s="8"/>
    </row>
    <row r="45" spans="1:14" ht="11.25" customHeight="1">
      <c r="A45" s="13" t="s">
        <v>316</v>
      </c>
      <c r="B45" s="21"/>
      <c r="C45" s="16"/>
      <c r="D45" s="1"/>
      <c r="E45" s="7">
        <v>27739</v>
      </c>
      <c r="F45" s="20" t="s">
        <v>277</v>
      </c>
      <c r="G45" s="7">
        <v>25257</v>
      </c>
      <c r="H45" s="20" t="s">
        <v>277</v>
      </c>
      <c r="I45" s="7">
        <v>27500</v>
      </c>
      <c r="J45" s="20"/>
      <c r="K45" s="7">
        <v>27500</v>
      </c>
      <c r="L45" s="8"/>
      <c r="M45" s="7">
        <v>27500</v>
      </c>
      <c r="N45" s="8"/>
    </row>
    <row r="46" spans="1:14" ht="11.25" customHeight="1">
      <c r="A46" s="13" t="s">
        <v>313</v>
      </c>
      <c r="B46" s="24"/>
      <c r="C46" s="16"/>
      <c r="D46" s="1"/>
      <c r="E46" s="7">
        <v>523</v>
      </c>
      <c r="F46" s="8" t="s">
        <v>197</v>
      </c>
      <c r="G46" s="7">
        <v>520</v>
      </c>
      <c r="H46" s="8" t="s">
        <v>197</v>
      </c>
      <c r="I46" s="7">
        <v>592</v>
      </c>
      <c r="J46" s="8" t="s">
        <v>197</v>
      </c>
      <c r="K46" s="7">
        <v>568</v>
      </c>
      <c r="L46" s="20" t="s">
        <v>197</v>
      </c>
      <c r="M46" s="7">
        <v>546</v>
      </c>
      <c r="N46" s="20"/>
    </row>
    <row r="47" spans="1:14" ht="11.25" customHeight="1">
      <c r="A47" s="13" t="s">
        <v>217</v>
      </c>
      <c r="B47" s="15"/>
      <c r="C47" s="16"/>
      <c r="D47" s="1"/>
      <c r="E47" s="7">
        <v>14420</v>
      </c>
      <c r="F47" s="20"/>
      <c r="G47" s="7">
        <v>11447</v>
      </c>
      <c r="H47" s="20"/>
      <c r="I47" s="25">
        <v>6143</v>
      </c>
      <c r="J47" s="20"/>
      <c r="K47" s="25">
        <v>5431</v>
      </c>
      <c r="L47" s="8"/>
      <c r="M47" s="25">
        <v>4912</v>
      </c>
      <c r="N47" s="8"/>
    </row>
    <row r="48" spans="1:14" ht="11.25" customHeight="1">
      <c r="A48" s="13" t="s">
        <v>273</v>
      </c>
      <c r="B48" s="15"/>
      <c r="C48" s="16"/>
      <c r="D48" s="1"/>
      <c r="E48" s="127"/>
      <c r="F48" s="128"/>
      <c r="G48" s="127"/>
      <c r="H48" s="129"/>
      <c r="I48" s="127"/>
      <c r="J48" s="128"/>
      <c r="K48" s="127"/>
      <c r="L48" s="128"/>
      <c r="M48" s="127"/>
      <c r="N48" s="20"/>
    </row>
    <row r="49" spans="1:14" ht="11.25" customHeight="1">
      <c r="A49" s="15" t="s">
        <v>199</v>
      </c>
      <c r="B49" s="15"/>
      <c r="C49" s="16"/>
      <c r="D49" s="1"/>
      <c r="E49" s="7">
        <v>269200</v>
      </c>
      <c r="F49" s="20"/>
      <c r="G49" s="7">
        <v>272900</v>
      </c>
      <c r="H49" s="8"/>
      <c r="I49" s="7">
        <v>255200</v>
      </c>
      <c r="J49" s="20"/>
      <c r="K49" s="7">
        <v>252133</v>
      </c>
      <c r="L49" s="20"/>
      <c r="M49" s="7">
        <v>245140</v>
      </c>
      <c r="N49" s="20"/>
    </row>
    <row r="50" spans="1:14" ht="11.25" customHeight="1">
      <c r="A50" s="15" t="s">
        <v>339</v>
      </c>
      <c r="B50" s="15"/>
      <c r="C50" s="16"/>
      <c r="D50" s="1"/>
      <c r="E50" s="22">
        <v>89140</v>
      </c>
      <c r="F50" s="23"/>
      <c r="G50" s="22">
        <v>105700</v>
      </c>
      <c r="H50" s="29"/>
      <c r="I50" s="22">
        <v>132900</v>
      </c>
      <c r="J50" s="23"/>
      <c r="K50" s="22">
        <v>129887</v>
      </c>
      <c r="L50" s="23" t="s">
        <v>277</v>
      </c>
      <c r="M50" s="22">
        <v>89751</v>
      </c>
      <c r="N50" s="23" t="s">
        <v>277</v>
      </c>
    </row>
    <row r="51" spans="1:14" ht="12" customHeight="1">
      <c r="A51" s="21" t="s">
        <v>201</v>
      </c>
      <c r="B51" s="15"/>
      <c r="C51" s="16"/>
      <c r="D51" s="1"/>
      <c r="E51" s="7">
        <v>358341</v>
      </c>
      <c r="F51" s="20"/>
      <c r="G51" s="7">
        <v>378561</v>
      </c>
      <c r="H51" s="20"/>
      <c r="I51" s="7">
        <v>388131</v>
      </c>
      <c r="J51" s="20"/>
      <c r="K51" s="7">
        <f>SUM(K49:K50)</f>
        <v>382020</v>
      </c>
      <c r="L51" s="20"/>
      <c r="M51" s="7">
        <f>SUM(M49:M50)</f>
        <v>334891</v>
      </c>
      <c r="N51" s="20"/>
    </row>
    <row r="52" spans="1:14" ht="11.25" customHeight="1">
      <c r="A52" s="149" t="s">
        <v>218</v>
      </c>
      <c r="B52" s="149"/>
      <c r="C52" s="149"/>
      <c r="D52" s="1"/>
      <c r="E52" s="7"/>
      <c r="F52" s="8"/>
      <c r="G52" s="7"/>
      <c r="H52" s="8"/>
      <c r="I52" s="7"/>
      <c r="J52" s="8"/>
      <c r="K52" s="7"/>
      <c r="L52" s="8"/>
      <c r="M52" s="7"/>
      <c r="N52" s="8"/>
    </row>
    <row r="53" spans="1:14" ht="11.25" customHeight="1">
      <c r="A53" s="13" t="s">
        <v>219</v>
      </c>
      <c r="B53" s="21"/>
      <c r="C53" s="16"/>
      <c r="D53" s="1"/>
      <c r="E53" s="7"/>
      <c r="F53" s="20"/>
      <c r="G53" s="7"/>
      <c r="H53" s="8"/>
      <c r="I53" s="7"/>
      <c r="J53" s="8"/>
      <c r="K53" s="7"/>
      <c r="L53" s="8"/>
      <c r="M53" s="7"/>
      <c r="N53" s="8"/>
    </row>
    <row r="54" spans="1:14" ht="11.25" customHeight="1">
      <c r="A54" s="15" t="s">
        <v>220</v>
      </c>
      <c r="B54" s="21"/>
      <c r="C54" s="16"/>
      <c r="D54" s="1"/>
      <c r="E54" s="25">
        <v>123755</v>
      </c>
      <c r="F54" s="8" t="s">
        <v>197</v>
      </c>
      <c r="G54" s="7">
        <v>43354</v>
      </c>
      <c r="H54" s="8" t="s">
        <v>197</v>
      </c>
      <c r="I54" s="25" t="s">
        <v>215</v>
      </c>
      <c r="J54" s="20"/>
      <c r="K54" s="25" t="s">
        <v>215</v>
      </c>
      <c r="L54" s="20" t="s">
        <v>204</v>
      </c>
      <c r="M54" s="25" t="s">
        <v>215</v>
      </c>
      <c r="N54" s="20" t="s">
        <v>204</v>
      </c>
    </row>
    <row r="55" spans="1:14" ht="11.25" customHeight="1">
      <c r="A55" s="15" t="s">
        <v>221</v>
      </c>
      <c r="B55" s="21"/>
      <c r="C55" s="16"/>
      <c r="D55" s="1"/>
      <c r="E55" s="7">
        <v>56939</v>
      </c>
      <c r="F55" s="8" t="s">
        <v>197</v>
      </c>
      <c r="G55" s="7">
        <v>56728</v>
      </c>
      <c r="H55" s="20"/>
      <c r="I55" s="7">
        <v>59097</v>
      </c>
      <c r="J55" s="20"/>
      <c r="K55" s="7">
        <v>72565</v>
      </c>
      <c r="L55" s="8"/>
      <c r="M55" s="7">
        <v>73620</v>
      </c>
      <c r="N55" s="8"/>
    </row>
    <row r="56" spans="1:14" ht="11.25" customHeight="1">
      <c r="A56" s="13" t="s">
        <v>264</v>
      </c>
      <c r="B56" s="9"/>
      <c r="C56" s="16"/>
      <c r="D56" s="5"/>
      <c r="E56" s="25">
        <v>108111</v>
      </c>
      <c r="F56" s="20"/>
      <c r="G56" s="25">
        <v>100993</v>
      </c>
      <c r="H56" s="20"/>
      <c r="I56" s="25">
        <v>109506</v>
      </c>
      <c r="J56" s="20"/>
      <c r="K56" s="25">
        <v>93624</v>
      </c>
      <c r="L56" s="20"/>
      <c r="M56" s="25">
        <v>88591</v>
      </c>
      <c r="N56" s="20"/>
    </row>
    <row r="57" spans="1:14" ht="11.25" customHeight="1">
      <c r="A57" s="13" t="s">
        <v>321</v>
      </c>
      <c r="B57" s="43"/>
      <c r="C57" s="16"/>
      <c r="D57" s="5"/>
      <c r="E57" s="25">
        <v>127670</v>
      </c>
      <c r="F57" s="8" t="s">
        <v>197</v>
      </c>
      <c r="G57" s="25">
        <v>168250</v>
      </c>
      <c r="H57" s="8" t="s">
        <v>197</v>
      </c>
      <c r="I57" s="25">
        <v>176837</v>
      </c>
      <c r="J57" s="8" t="s">
        <v>197</v>
      </c>
      <c r="K57" s="25">
        <v>168841</v>
      </c>
      <c r="L57" s="8" t="s">
        <v>197</v>
      </c>
      <c r="M57" s="25">
        <v>203475</v>
      </c>
      <c r="N57" s="8"/>
    </row>
    <row r="58" spans="1:14" ht="11.25" customHeight="1">
      <c r="A58" s="13" t="s">
        <v>322</v>
      </c>
      <c r="B58" s="9"/>
      <c r="C58" s="16"/>
      <c r="D58" s="5"/>
      <c r="E58" s="25">
        <v>231</v>
      </c>
      <c r="F58" s="8" t="s">
        <v>197</v>
      </c>
      <c r="G58" s="25">
        <v>413</v>
      </c>
      <c r="H58" s="8" t="s">
        <v>197</v>
      </c>
      <c r="I58" s="25">
        <v>388</v>
      </c>
      <c r="J58" s="8" t="s">
        <v>197</v>
      </c>
      <c r="K58" s="25">
        <v>248</v>
      </c>
      <c r="L58" s="8" t="s">
        <v>197</v>
      </c>
      <c r="M58" s="25">
        <v>274</v>
      </c>
      <c r="N58" s="8"/>
    </row>
    <row r="59" spans="1:14" ht="11.25" customHeight="1">
      <c r="A59" s="13" t="s">
        <v>222</v>
      </c>
      <c r="B59" s="9"/>
      <c r="C59" s="16"/>
      <c r="D59" s="5"/>
      <c r="E59" s="25"/>
      <c r="F59" s="20"/>
      <c r="G59" s="25"/>
      <c r="H59" s="8"/>
      <c r="I59" s="25"/>
      <c r="J59" s="8"/>
      <c r="K59" s="25"/>
      <c r="L59" s="8"/>
      <c r="M59" s="25"/>
      <c r="N59" s="8"/>
    </row>
    <row r="60" spans="1:14" ht="11.25" customHeight="1">
      <c r="A60" s="15" t="s">
        <v>223</v>
      </c>
      <c r="B60" s="9"/>
      <c r="C60" s="16" t="s">
        <v>268</v>
      </c>
      <c r="D60" s="5"/>
      <c r="E60" s="25">
        <v>25227</v>
      </c>
      <c r="F60" s="20"/>
      <c r="G60" s="25">
        <v>23954</v>
      </c>
      <c r="H60" s="20"/>
      <c r="I60" s="25">
        <v>25233</v>
      </c>
      <c r="J60" s="20"/>
      <c r="K60" s="25">
        <v>26281</v>
      </c>
      <c r="L60" s="8"/>
      <c r="M60" s="25">
        <v>24315</v>
      </c>
      <c r="N60" s="8"/>
    </row>
    <row r="61" spans="1:14" ht="11.25" customHeight="1">
      <c r="A61" s="15" t="s">
        <v>224</v>
      </c>
      <c r="B61" s="9"/>
      <c r="C61" s="16" t="s">
        <v>211</v>
      </c>
      <c r="D61" s="30"/>
      <c r="E61" s="31">
        <v>32118</v>
      </c>
      <c r="F61" s="23"/>
      <c r="G61" s="31">
        <v>31009</v>
      </c>
      <c r="H61" s="23"/>
      <c r="I61" s="31">
        <v>32749</v>
      </c>
      <c r="J61" s="23"/>
      <c r="K61" s="31">
        <v>31854</v>
      </c>
      <c r="L61" s="29" t="s">
        <v>197</v>
      </c>
      <c r="M61" s="31">
        <v>30629</v>
      </c>
      <c r="N61" s="23"/>
    </row>
    <row r="62" spans="1:14" ht="11.25" customHeight="1">
      <c r="A62" s="151" t="s">
        <v>225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</row>
    <row r="63" spans="1:14" ht="11.25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</row>
    <row r="64" spans="1:14" ht="11.25" customHeight="1">
      <c r="A64" s="150" t="s">
        <v>226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</row>
    <row r="65" spans="1:14" ht="11.25" customHeight="1">
      <c r="A65" s="150" t="s">
        <v>187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</row>
    <row r="66" spans="1:14" ht="11.2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ht="11.25" customHeight="1">
      <c r="A67" s="150" t="s">
        <v>189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ht="11.25" customHeight="1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1:14" ht="11.25" customHeight="1">
      <c r="A69" s="149" t="s">
        <v>190</v>
      </c>
      <c r="B69" s="149"/>
      <c r="C69" s="149"/>
      <c r="D69" s="10"/>
      <c r="E69" s="11" t="s">
        <v>191</v>
      </c>
      <c r="F69" s="12"/>
      <c r="G69" s="11" t="s">
        <v>192</v>
      </c>
      <c r="H69" s="12"/>
      <c r="I69" s="11" t="s">
        <v>193</v>
      </c>
      <c r="J69" s="12"/>
      <c r="K69" s="11" t="s">
        <v>194</v>
      </c>
      <c r="L69" s="12"/>
      <c r="M69" s="11" t="s">
        <v>269</v>
      </c>
      <c r="N69" s="12"/>
    </row>
    <row r="70" spans="1:14" ht="11.25" customHeight="1">
      <c r="A70" s="149" t="s">
        <v>227</v>
      </c>
      <c r="B70" s="149"/>
      <c r="C70" s="149"/>
      <c r="D70" s="5"/>
      <c r="E70" s="25"/>
      <c r="F70" s="8"/>
      <c r="G70" s="25"/>
      <c r="H70" s="8"/>
      <c r="I70" s="25"/>
      <c r="J70" s="8"/>
      <c r="K70" s="25"/>
      <c r="L70" s="8"/>
      <c r="M70" s="25"/>
      <c r="N70" s="8"/>
    </row>
    <row r="71" spans="1:14" ht="11.25" customHeight="1">
      <c r="A71" s="13" t="s">
        <v>905</v>
      </c>
      <c r="B71" s="9"/>
      <c r="C71" s="16" t="s">
        <v>268</v>
      </c>
      <c r="D71" s="5"/>
      <c r="E71" s="25">
        <v>1045</v>
      </c>
      <c r="F71" s="20"/>
      <c r="G71" s="25">
        <v>1022</v>
      </c>
      <c r="H71" s="20"/>
      <c r="I71" s="25">
        <v>1001</v>
      </c>
      <c r="J71" s="20"/>
      <c r="K71" s="25">
        <v>1005</v>
      </c>
      <c r="L71" s="20"/>
      <c r="M71" s="25">
        <v>1068</v>
      </c>
      <c r="N71" s="20"/>
    </row>
    <row r="72" spans="1:14" ht="11.25" customHeight="1">
      <c r="A72" s="13" t="s">
        <v>310</v>
      </c>
      <c r="B72" s="9"/>
      <c r="C72" s="14"/>
      <c r="D72" s="5"/>
      <c r="E72" s="25"/>
      <c r="F72" s="20"/>
      <c r="G72" s="25"/>
      <c r="H72" s="8"/>
      <c r="I72" s="25"/>
      <c r="J72" s="8"/>
      <c r="K72" s="25"/>
      <c r="L72" s="8"/>
      <c r="M72" s="25"/>
      <c r="N72" s="8"/>
    </row>
    <row r="73" spans="1:14" ht="11.25" customHeight="1">
      <c r="A73" s="15" t="s">
        <v>228</v>
      </c>
      <c r="B73" s="9"/>
      <c r="C73" s="16" t="s">
        <v>211</v>
      </c>
      <c r="D73" s="5"/>
      <c r="E73" s="25">
        <v>448</v>
      </c>
      <c r="F73" s="20"/>
      <c r="G73" s="25">
        <v>495</v>
      </c>
      <c r="H73" s="20"/>
      <c r="I73" s="25">
        <v>479</v>
      </c>
      <c r="J73" s="20"/>
      <c r="K73" s="25">
        <v>405</v>
      </c>
      <c r="L73" s="20"/>
      <c r="M73" s="25">
        <v>405</v>
      </c>
      <c r="N73" s="20"/>
    </row>
    <row r="74" spans="1:14" ht="11.25" customHeight="1">
      <c r="A74" s="15" t="s">
        <v>323</v>
      </c>
      <c r="B74" s="9"/>
      <c r="C74" s="16" t="s">
        <v>211</v>
      </c>
      <c r="D74" s="5"/>
      <c r="E74" s="25">
        <v>5500</v>
      </c>
      <c r="F74" s="20"/>
      <c r="G74" s="25">
        <v>4700</v>
      </c>
      <c r="H74" s="20"/>
      <c r="I74" s="25">
        <v>4300</v>
      </c>
      <c r="J74" s="20"/>
      <c r="K74" s="25">
        <v>4400</v>
      </c>
      <c r="L74" s="8"/>
      <c r="M74" s="25">
        <v>4500</v>
      </c>
      <c r="N74" s="8"/>
    </row>
    <row r="75" spans="1:14" ht="11.25" customHeight="1">
      <c r="A75" s="21" t="s">
        <v>324</v>
      </c>
      <c r="B75" s="9"/>
      <c r="C75" s="16" t="s">
        <v>211</v>
      </c>
      <c r="D75" s="5"/>
      <c r="E75" s="25">
        <v>159</v>
      </c>
      <c r="F75" s="20"/>
      <c r="G75" s="25">
        <v>167</v>
      </c>
      <c r="H75" s="20"/>
      <c r="I75" s="25">
        <v>167</v>
      </c>
      <c r="J75" s="20"/>
      <c r="K75" s="25">
        <v>176</v>
      </c>
      <c r="L75" s="8"/>
      <c r="M75" s="25">
        <v>176</v>
      </c>
      <c r="N75" s="8"/>
    </row>
    <row r="76" spans="1:14" ht="11.25" customHeight="1">
      <c r="A76" s="15" t="s">
        <v>315</v>
      </c>
      <c r="B76" s="9"/>
      <c r="C76" s="16" t="s">
        <v>211</v>
      </c>
      <c r="D76" s="5"/>
      <c r="E76" s="25" t="s">
        <v>215</v>
      </c>
      <c r="F76" s="8" t="s">
        <v>197</v>
      </c>
      <c r="G76" s="25" t="s">
        <v>215</v>
      </c>
      <c r="H76" s="8" t="s">
        <v>197</v>
      </c>
      <c r="I76" s="25" t="s">
        <v>215</v>
      </c>
      <c r="J76" s="8" t="s">
        <v>197</v>
      </c>
      <c r="K76" s="25" t="s">
        <v>215</v>
      </c>
      <c r="L76" s="8" t="s">
        <v>197</v>
      </c>
      <c r="M76" s="25" t="s">
        <v>215</v>
      </c>
      <c r="N76" s="8"/>
    </row>
    <row r="77" spans="1:14" ht="11.25" customHeight="1">
      <c r="A77" s="15" t="s">
        <v>229</v>
      </c>
      <c r="B77" s="9"/>
      <c r="C77" s="16" t="s">
        <v>211</v>
      </c>
      <c r="D77" s="5"/>
      <c r="E77" s="25">
        <v>3764</v>
      </c>
      <c r="F77" s="20"/>
      <c r="G77" s="25">
        <v>3666</v>
      </c>
      <c r="H77" s="20"/>
      <c r="I77" s="25">
        <v>3487</v>
      </c>
      <c r="J77" s="20"/>
      <c r="K77" s="25">
        <v>3752</v>
      </c>
      <c r="L77" s="20"/>
      <c r="M77" s="25">
        <v>3768</v>
      </c>
      <c r="N77" s="20"/>
    </row>
    <row r="78" spans="1:14" ht="11.25" customHeight="1">
      <c r="A78" s="15" t="s">
        <v>325</v>
      </c>
      <c r="B78" s="9"/>
      <c r="C78" s="16" t="s">
        <v>211</v>
      </c>
      <c r="D78" s="5"/>
      <c r="E78" s="25">
        <v>341</v>
      </c>
      <c r="F78" s="8" t="s">
        <v>197</v>
      </c>
      <c r="G78" s="25">
        <v>281</v>
      </c>
      <c r="H78" s="8" t="s">
        <v>197</v>
      </c>
      <c r="I78" s="25">
        <v>191</v>
      </c>
      <c r="J78" s="8" t="s">
        <v>197</v>
      </c>
      <c r="K78" s="25">
        <v>197</v>
      </c>
      <c r="L78" s="8" t="s">
        <v>197</v>
      </c>
      <c r="M78" s="25">
        <v>185</v>
      </c>
      <c r="N78" s="8"/>
    </row>
    <row r="79" spans="1:14" ht="11.25" customHeight="1">
      <c r="A79" s="13" t="s">
        <v>230</v>
      </c>
      <c r="B79" s="9"/>
      <c r="C79" s="16" t="s">
        <v>211</v>
      </c>
      <c r="D79" s="5"/>
      <c r="E79" s="25">
        <v>50</v>
      </c>
      <c r="F79" s="20"/>
      <c r="G79" s="25">
        <v>54</v>
      </c>
      <c r="H79" s="20" t="s">
        <v>197</v>
      </c>
      <c r="I79" s="25">
        <v>55</v>
      </c>
      <c r="J79" s="20" t="s">
        <v>197</v>
      </c>
      <c r="K79" s="25">
        <v>54</v>
      </c>
      <c r="L79" s="20" t="s">
        <v>204</v>
      </c>
      <c r="M79" s="25">
        <v>54</v>
      </c>
      <c r="N79" s="20" t="s">
        <v>204</v>
      </c>
    </row>
    <row r="80" spans="1:14" ht="11.25" customHeight="1">
      <c r="A80" s="13" t="s">
        <v>340</v>
      </c>
      <c r="B80" s="9"/>
      <c r="C80" s="16"/>
      <c r="D80" s="5"/>
      <c r="E80" s="28">
        <v>302650</v>
      </c>
      <c r="F80" s="19" t="s">
        <v>276</v>
      </c>
      <c r="G80" s="28">
        <v>243368</v>
      </c>
      <c r="H80" s="19" t="s">
        <v>276</v>
      </c>
      <c r="I80" s="28">
        <v>400000</v>
      </c>
      <c r="J80" s="19" t="s">
        <v>197</v>
      </c>
      <c r="K80" s="28">
        <v>500000</v>
      </c>
      <c r="L80" s="19"/>
      <c r="M80" s="28">
        <v>500000</v>
      </c>
      <c r="N80" s="19"/>
    </row>
    <row r="81" spans="1:14" ht="11.25" customHeight="1">
      <c r="A81" s="13" t="s">
        <v>231</v>
      </c>
      <c r="B81" s="9"/>
      <c r="C81" s="16"/>
      <c r="D81" s="5"/>
      <c r="E81" s="25"/>
      <c r="F81" s="20"/>
      <c r="G81" s="25"/>
      <c r="H81" s="8"/>
      <c r="I81" s="25"/>
      <c r="J81" s="8"/>
      <c r="K81" s="25"/>
      <c r="L81" s="8"/>
      <c r="M81" s="25"/>
      <c r="N81" s="8"/>
    </row>
    <row r="82" spans="1:14" ht="11.25" customHeight="1">
      <c r="A82" s="15" t="s">
        <v>274</v>
      </c>
      <c r="B82" s="9"/>
      <c r="C82" s="14"/>
      <c r="D82" s="5"/>
      <c r="E82" s="25">
        <v>30381</v>
      </c>
      <c r="F82" s="8" t="s">
        <v>197</v>
      </c>
      <c r="G82" s="25">
        <v>34429</v>
      </c>
      <c r="H82" s="8" t="s">
        <v>197</v>
      </c>
      <c r="I82" s="25">
        <v>33289</v>
      </c>
      <c r="J82" s="8" t="s">
        <v>197</v>
      </c>
      <c r="K82" s="25">
        <v>33203</v>
      </c>
      <c r="L82" s="8" t="s">
        <v>197</v>
      </c>
      <c r="M82" s="25">
        <v>35400</v>
      </c>
      <c r="N82" s="8"/>
    </row>
    <row r="83" spans="1:14" ht="11.25" customHeight="1">
      <c r="A83" s="15" t="s">
        <v>265</v>
      </c>
      <c r="B83" s="9"/>
      <c r="C83" s="16"/>
      <c r="D83" s="5"/>
      <c r="E83" s="31" t="s">
        <v>215</v>
      </c>
      <c r="F83" s="29" t="s">
        <v>197</v>
      </c>
      <c r="G83" s="31" t="s">
        <v>215</v>
      </c>
      <c r="H83" s="29" t="s">
        <v>197</v>
      </c>
      <c r="I83" s="31" t="s">
        <v>215</v>
      </c>
      <c r="J83" s="29" t="s">
        <v>197</v>
      </c>
      <c r="K83" s="31" t="s">
        <v>215</v>
      </c>
      <c r="L83" s="29" t="s">
        <v>276</v>
      </c>
      <c r="M83" s="31" t="s">
        <v>215</v>
      </c>
      <c r="N83" s="23" t="s">
        <v>277</v>
      </c>
    </row>
    <row r="84" spans="1:14" ht="11.25" customHeight="1">
      <c r="A84" s="21" t="s">
        <v>201</v>
      </c>
      <c r="B84" s="9"/>
      <c r="C84" s="16"/>
      <c r="D84" s="5"/>
      <c r="E84" s="25">
        <v>30381</v>
      </c>
      <c r="F84" s="8" t="s">
        <v>197</v>
      </c>
      <c r="G84" s="25">
        <v>34429</v>
      </c>
      <c r="H84" s="8" t="s">
        <v>197</v>
      </c>
      <c r="I84" s="25">
        <v>33289</v>
      </c>
      <c r="J84" s="8" t="s">
        <v>197</v>
      </c>
      <c r="K84" s="25">
        <v>33203</v>
      </c>
      <c r="L84" s="8" t="s">
        <v>197</v>
      </c>
      <c r="M84" s="25">
        <f>SUM(M82:M83)</f>
        <v>35400</v>
      </c>
      <c r="N84" s="8"/>
    </row>
    <row r="85" spans="1:14" ht="11.25" customHeight="1">
      <c r="A85" s="13" t="s">
        <v>309</v>
      </c>
      <c r="B85" s="9"/>
      <c r="C85" s="16"/>
      <c r="D85" s="5"/>
      <c r="E85" s="25">
        <v>3190</v>
      </c>
      <c r="F85" s="20"/>
      <c r="G85" s="25">
        <v>3312</v>
      </c>
      <c r="H85" s="20"/>
      <c r="I85" s="25">
        <v>2840</v>
      </c>
      <c r="J85" s="20"/>
      <c r="K85" s="25">
        <v>3155</v>
      </c>
      <c r="L85" s="8"/>
      <c r="M85" s="25">
        <v>2638</v>
      </c>
      <c r="N85" s="8"/>
    </row>
    <row r="86" spans="1:14" ht="11.25" customHeight="1">
      <c r="A86" s="13" t="s">
        <v>308</v>
      </c>
      <c r="B86" s="9"/>
      <c r="C86" s="16" t="s">
        <v>268</v>
      </c>
      <c r="D86" s="5"/>
      <c r="E86" s="25">
        <v>1966</v>
      </c>
      <c r="F86" s="8" t="s">
        <v>197</v>
      </c>
      <c r="G86" s="25">
        <v>1761</v>
      </c>
      <c r="H86" s="20"/>
      <c r="I86" s="25">
        <v>1748</v>
      </c>
      <c r="J86" s="20"/>
      <c r="K86" s="25">
        <v>1579</v>
      </c>
      <c r="L86" s="20"/>
      <c r="M86" s="25">
        <v>1644</v>
      </c>
      <c r="N86" s="20"/>
    </row>
    <row r="87" spans="1:14" ht="11.25" customHeight="1">
      <c r="A87" s="13" t="s">
        <v>232</v>
      </c>
      <c r="B87" s="9"/>
      <c r="C87" s="16" t="s">
        <v>211</v>
      </c>
      <c r="D87" s="5"/>
      <c r="E87" s="25">
        <v>6920</v>
      </c>
      <c r="F87" s="8" t="s">
        <v>197</v>
      </c>
      <c r="G87" s="25">
        <v>7139</v>
      </c>
      <c r="H87" s="8" t="s">
        <v>197</v>
      </c>
      <c r="I87" s="25">
        <v>6876</v>
      </c>
      <c r="J87" s="8" t="s">
        <v>197</v>
      </c>
      <c r="K87" s="25">
        <v>6947</v>
      </c>
      <c r="L87" s="8" t="s">
        <v>197</v>
      </c>
      <c r="M87" s="25">
        <v>6810</v>
      </c>
      <c r="N87" s="8" t="s">
        <v>204</v>
      </c>
    </row>
    <row r="88" spans="1:14" ht="11.25" customHeight="1">
      <c r="A88" s="13" t="s">
        <v>233</v>
      </c>
      <c r="B88" s="9"/>
      <c r="C88" s="16" t="s">
        <v>211</v>
      </c>
      <c r="D88" s="5"/>
      <c r="E88" s="25">
        <v>1233</v>
      </c>
      <c r="F88" s="20"/>
      <c r="G88" s="25">
        <v>1411</v>
      </c>
      <c r="H88" s="20"/>
      <c r="I88" s="25">
        <v>1288</v>
      </c>
      <c r="J88" s="20"/>
      <c r="K88" s="25">
        <v>1197</v>
      </c>
      <c r="L88" s="20" t="s">
        <v>197</v>
      </c>
      <c r="M88" s="25">
        <v>1200</v>
      </c>
      <c r="N88" s="20" t="s">
        <v>204</v>
      </c>
    </row>
    <row r="89" spans="1:14" ht="11.25" customHeight="1">
      <c r="A89" s="13" t="s">
        <v>234</v>
      </c>
      <c r="B89" s="9"/>
      <c r="C89" s="16" t="s">
        <v>211</v>
      </c>
      <c r="D89" s="5"/>
      <c r="E89" s="25">
        <v>2522</v>
      </c>
      <c r="F89" s="8"/>
      <c r="G89" s="25">
        <v>2560</v>
      </c>
      <c r="H89" s="8" t="s">
        <v>197</v>
      </c>
      <c r="I89" s="25">
        <v>2803</v>
      </c>
      <c r="J89" s="20"/>
      <c r="K89" s="25">
        <v>2741</v>
      </c>
      <c r="L89" s="8" t="s">
        <v>197</v>
      </c>
      <c r="M89" s="25">
        <v>2289</v>
      </c>
      <c r="N89" s="8"/>
    </row>
    <row r="90" spans="1:14" ht="11.25" customHeight="1">
      <c r="A90" s="10" t="s">
        <v>290</v>
      </c>
      <c r="B90" s="15"/>
      <c r="C90" s="16"/>
      <c r="D90" s="1"/>
      <c r="E90" s="7">
        <v>115470</v>
      </c>
      <c r="F90" s="20"/>
      <c r="G90" s="7">
        <v>122696</v>
      </c>
      <c r="H90" s="20"/>
      <c r="I90" s="7">
        <v>135356</v>
      </c>
      <c r="J90" s="20"/>
      <c r="K90" s="7">
        <v>119961</v>
      </c>
      <c r="L90" s="20"/>
      <c r="M90" s="7">
        <v>120000</v>
      </c>
      <c r="N90" s="8" t="s">
        <v>204</v>
      </c>
    </row>
    <row r="91" spans="1:14" ht="11.25" customHeight="1">
      <c r="A91" s="13" t="s">
        <v>330</v>
      </c>
      <c r="B91" s="9"/>
      <c r="C91" s="16"/>
      <c r="D91" s="5"/>
      <c r="E91" s="25"/>
      <c r="F91" s="8"/>
      <c r="G91" s="25"/>
      <c r="H91" s="8"/>
      <c r="I91" s="25"/>
      <c r="J91" s="8"/>
      <c r="K91" s="25"/>
      <c r="L91" s="8"/>
      <c r="M91" s="25"/>
      <c r="N91" s="8"/>
    </row>
    <row r="92" spans="1:14" ht="11.25" customHeight="1">
      <c r="A92" s="15" t="s">
        <v>335</v>
      </c>
      <c r="B92" s="9"/>
      <c r="C92" s="16"/>
      <c r="D92" s="5"/>
      <c r="E92" s="25" t="s">
        <v>215</v>
      </c>
      <c r="F92" s="8" t="s">
        <v>197</v>
      </c>
      <c r="G92" s="25" t="s">
        <v>215</v>
      </c>
      <c r="H92" s="8" t="s">
        <v>197</v>
      </c>
      <c r="I92" s="25" t="s">
        <v>215</v>
      </c>
      <c r="J92" s="8" t="s">
        <v>197</v>
      </c>
      <c r="K92" s="25" t="s">
        <v>215</v>
      </c>
      <c r="L92" s="8" t="s">
        <v>197</v>
      </c>
      <c r="M92" s="25" t="s">
        <v>215</v>
      </c>
      <c r="N92" s="8"/>
    </row>
    <row r="93" spans="1:14" ht="11.25" customHeight="1">
      <c r="A93" s="15" t="s">
        <v>327</v>
      </c>
      <c r="B93" s="9"/>
      <c r="C93" s="16"/>
      <c r="D93" s="5"/>
      <c r="E93" s="25">
        <v>35340</v>
      </c>
      <c r="F93" s="20"/>
      <c r="G93" s="25">
        <v>34486</v>
      </c>
      <c r="H93" s="8"/>
      <c r="I93" s="25">
        <v>32569</v>
      </c>
      <c r="J93" s="8"/>
      <c r="K93" s="25">
        <v>37810</v>
      </c>
      <c r="L93" s="8"/>
      <c r="M93" s="25">
        <v>37374</v>
      </c>
      <c r="N93" s="8"/>
    </row>
    <row r="94" spans="1:14" ht="11.25" customHeight="1">
      <c r="A94" s="15" t="s">
        <v>336</v>
      </c>
      <c r="B94" s="9"/>
      <c r="C94" s="16"/>
      <c r="D94" s="5"/>
      <c r="E94" s="25"/>
      <c r="F94" s="20"/>
      <c r="G94" s="25"/>
      <c r="H94" s="8"/>
      <c r="I94" s="25"/>
      <c r="J94" s="8"/>
      <c r="K94" s="25"/>
      <c r="L94" s="8"/>
      <c r="M94" s="25"/>
      <c r="N94" s="8"/>
    </row>
    <row r="95" spans="1:14" ht="11.25" customHeight="1">
      <c r="A95" s="21" t="s">
        <v>209</v>
      </c>
      <c r="B95" s="9"/>
      <c r="C95" s="16" t="s">
        <v>268</v>
      </c>
      <c r="D95" s="5"/>
      <c r="E95" s="25" t="s">
        <v>215</v>
      </c>
      <c r="F95" s="8" t="s">
        <v>197</v>
      </c>
      <c r="G95" s="25" t="s">
        <v>215</v>
      </c>
      <c r="H95" s="8" t="s">
        <v>197</v>
      </c>
      <c r="I95" s="25" t="s">
        <v>215</v>
      </c>
      <c r="J95" s="8" t="s">
        <v>197</v>
      </c>
      <c r="K95" s="25" t="s">
        <v>215</v>
      </c>
      <c r="L95" s="8" t="s">
        <v>197</v>
      </c>
      <c r="M95" s="25" t="s">
        <v>215</v>
      </c>
      <c r="N95" s="8"/>
    </row>
    <row r="96" spans="1:14" ht="11.25" customHeight="1">
      <c r="A96" s="21" t="s">
        <v>317</v>
      </c>
      <c r="B96" s="9"/>
      <c r="C96" s="14"/>
      <c r="D96" s="5"/>
      <c r="E96" s="25" t="s">
        <v>215</v>
      </c>
      <c r="F96" s="8" t="s">
        <v>197</v>
      </c>
      <c r="G96" s="25" t="s">
        <v>215</v>
      </c>
      <c r="H96" s="8" t="s">
        <v>197</v>
      </c>
      <c r="I96" s="25" t="s">
        <v>215</v>
      </c>
      <c r="J96" s="8" t="s">
        <v>197</v>
      </c>
      <c r="K96" s="25" t="s">
        <v>215</v>
      </c>
      <c r="L96" s="8" t="s">
        <v>197</v>
      </c>
      <c r="M96" s="25" t="s">
        <v>215</v>
      </c>
      <c r="N96" s="8"/>
    </row>
    <row r="97" spans="1:14" ht="11.25" customHeight="1">
      <c r="A97" s="13" t="s">
        <v>334</v>
      </c>
      <c r="B97" s="9"/>
      <c r="C97" s="14"/>
      <c r="D97" s="5"/>
      <c r="E97" s="25">
        <v>4000</v>
      </c>
      <c r="F97" s="8" t="s">
        <v>197</v>
      </c>
      <c r="G97" s="25">
        <v>4000</v>
      </c>
      <c r="H97" s="8" t="s">
        <v>197</v>
      </c>
      <c r="I97" s="25">
        <v>4000</v>
      </c>
      <c r="J97" s="8" t="s">
        <v>197</v>
      </c>
      <c r="K97" s="25">
        <v>4000</v>
      </c>
      <c r="L97" s="8" t="s">
        <v>197</v>
      </c>
      <c r="M97" s="25">
        <v>4000</v>
      </c>
      <c r="N97" s="20"/>
    </row>
    <row r="98" spans="1:14" ht="11.25" customHeight="1">
      <c r="A98" s="13" t="s">
        <v>284</v>
      </c>
      <c r="B98" s="9"/>
      <c r="C98" s="14"/>
      <c r="D98" s="5"/>
      <c r="E98" s="25"/>
      <c r="F98" s="20"/>
      <c r="G98" s="25"/>
      <c r="H98" s="20"/>
      <c r="I98" s="25"/>
      <c r="J98" s="20"/>
      <c r="K98" s="25"/>
      <c r="L98" s="20"/>
      <c r="M98" s="25"/>
      <c r="N98" s="20"/>
    </row>
    <row r="99" spans="1:14" ht="11.25" customHeight="1">
      <c r="A99" s="15" t="s">
        <v>253</v>
      </c>
      <c r="B99" s="9"/>
      <c r="C99" s="16" t="s">
        <v>268</v>
      </c>
      <c r="D99" s="5"/>
      <c r="E99" s="25">
        <v>4337</v>
      </c>
      <c r="F99" s="20"/>
      <c r="G99" s="25">
        <v>4278</v>
      </c>
      <c r="H99" s="20"/>
      <c r="I99" s="25">
        <v>4413</v>
      </c>
      <c r="J99" s="20"/>
      <c r="K99" s="25">
        <v>4439</v>
      </c>
      <c r="L99" s="20"/>
      <c r="M99" s="25">
        <v>4434</v>
      </c>
      <c r="N99" s="20"/>
    </row>
    <row r="100" spans="1:14" ht="11.25" customHeight="1">
      <c r="A100" s="15" t="s">
        <v>238</v>
      </c>
      <c r="B100" s="9"/>
      <c r="C100" s="16" t="s">
        <v>211</v>
      </c>
      <c r="D100" s="5"/>
      <c r="E100" s="28">
        <v>3549</v>
      </c>
      <c r="F100" s="18"/>
      <c r="G100" s="28">
        <v>3472</v>
      </c>
      <c r="H100" s="18"/>
      <c r="I100" s="28">
        <v>3563</v>
      </c>
      <c r="J100" s="19" t="s">
        <v>197</v>
      </c>
      <c r="K100" s="28">
        <v>3627</v>
      </c>
      <c r="L100" s="19" t="s">
        <v>197</v>
      </c>
      <c r="M100" s="28">
        <v>3664</v>
      </c>
      <c r="N100" s="18"/>
    </row>
    <row r="101" spans="1:14" ht="11.25" customHeight="1">
      <c r="A101" s="13" t="s">
        <v>285</v>
      </c>
      <c r="B101" s="9"/>
      <c r="C101" s="32"/>
      <c r="D101" s="5"/>
      <c r="E101" s="25"/>
      <c r="F101" s="8"/>
      <c r="G101" s="25"/>
      <c r="H101" s="8"/>
      <c r="I101" s="25"/>
      <c r="J101" s="8"/>
      <c r="K101" s="25"/>
      <c r="L101" s="8"/>
      <c r="M101" s="25"/>
      <c r="N101" s="8"/>
    </row>
    <row r="102" spans="1:14" ht="11.25" customHeight="1">
      <c r="A102" s="33" t="s">
        <v>286</v>
      </c>
      <c r="B102" s="34"/>
      <c r="C102" s="16" t="s">
        <v>211</v>
      </c>
      <c r="D102" s="5"/>
      <c r="E102" s="25">
        <v>827</v>
      </c>
      <c r="F102" s="20"/>
      <c r="G102" s="25">
        <v>858</v>
      </c>
      <c r="H102" s="20"/>
      <c r="I102" s="25">
        <v>727</v>
      </c>
      <c r="J102" s="20"/>
      <c r="K102" s="25">
        <v>572</v>
      </c>
      <c r="L102" s="8"/>
      <c r="M102" s="25">
        <v>594</v>
      </c>
      <c r="N102" s="8"/>
    </row>
    <row r="103" spans="1:14" ht="11.25" customHeight="1">
      <c r="A103" s="33" t="s">
        <v>287</v>
      </c>
      <c r="B103" s="34"/>
      <c r="C103" s="16" t="s">
        <v>211</v>
      </c>
      <c r="D103" s="5"/>
      <c r="E103" s="25">
        <v>7629</v>
      </c>
      <c r="F103" s="20"/>
      <c r="G103" s="25">
        <v>8307</v>
      </c>
      <c r="H103" s="20"/>
      <c r="I103" s="25">
        <v>9078</v>
      </c>
      <c r="J103" s="20"/>
      <c r="K103" s="25">
        <v>10432</v>
      </c>
      <c r="L103" s="20"/>
      <c r="M103" s="25">
        <v>9904</v>
      </c>
      <c r="N103" s="20"/>
    </row>
    <row r="104" spans="1:14" ht="11.25" customHeight="1">
      <c r="A104" s="33" t="s">
        <v>288</v>
      </c>
      <c r="B104" s="34"/>
      <c r="C104" s="16" t="s">
        <v>211</v>
      </c>
      <c r="D104" s="5"/>
      <c r="E104" s="31">
        <v>5887</v>
      </c>
      <c r="F104" s="23"/>
      <c r="G104" s="31">
        <v>6468</v>
      </c>
      <c r="H104" s="23"/>
      <c r="I104" s="31">
        <v>6501</v>
      </c>
      <c r="J104" s="23" t="s">
        <v>197</v>
      </c>
      <c r="K104" s="31">
        <v>7701</v>
      </c>
      <c r="L104" s="29" t="s">
        <v>197</v>
      </c>
      <c r="M104" s="31">
        <v>8679</v>
      </c>
      <c r="N104" s="23"/>
    </row>
    <row r="105" spans="1:14" ht="11.25" customHeight="1">
      <c r="A105" s="21" t="s">
        <v>201</v>
      </c>
      <c r="B105" s="34"/>
      <c r="C105" s="16" t="s">
        <v>211</v>
      </c>
      <c r="D105" s="5"/>
      <c r="E105" s="25">
        <f>SUM(E102:E104)</f>
        <v>14343</v>
      </c>
      <c r="F105" s="8" t="s">
        <v>197</v>
      </c>
      <c r="G105" s="25">
        <f>SUM(G102:G104)</f>
        <v>15633</v>
      </c>
      <c r="H105" s="8" t="s">
        <v>197</v>
      </c>
      <c r="I105" s="25">
        <f>SUM(I102:I104)</f>
        <v>16306</v>
      </c>
      <c r="J105" s="8" t="s">
        <v>197</v>
      </c>
      <c r="K105" s="25">
        <f>SUM(K102:K104)</f>
        <v>18705</v>
      </c>
      <c r="L105" s="8" t="s">
        <v>197</v>
      </c>
      <c r="M105" s="25">
        <f>SUM(M102:M104)</f>
        <v>19177</v>
      </c>
      <c r="N105" s="8"/>
    </row>
    <row r="106" spans="1:14" ht="11.25" customHeight="1">
      <c r="A106" s="30" t="s">
        <v>319</v>
      </c>
      <c r="B106" s="34"/>
      <c r="C106" s="32"/>
      <c r="D106" s="5"/>
      <c r="E106" s="25">
        <v>50361</v>
      </c>
      <c r="F106" s="20"/>
      <c r="G106" s="25">
        <v>53711</v>
      </c>
      <c r="H106" s="8"/>
      <c r="I106" s="25">
        <v>54517</v>
      </c>
      <c r="J106" s="8"/>
      <c r="K106" s="25">
        <v>54801</v>
      </c>
      <c r="L106" s="20"/>
      <c r="M106" s="25">
        <v>50000</v>
      </c>
      <c r="N106" s="8" t="s">
        <v>204</v>
      </c>
    </row>
    <row r="107" spans="1:14" ht="11.25" customHeight="1">
      <c r="A107" s="42" t="s">
        <v>331</v>
      </c>
      <c r="B107" s="42"/>
      <c r="C107" s="32"/>
      <c r="D107" s="5"/>
      <c r="E107" s="25"/>
      <c r="F107" s="8"/>
      <c r="G107" s="25"/>
      <c r="H107" s="8"/>
      <c r="I107" s="25"/>
      <c r="J107" s="8"/>
      <c r="K107" s="25"/>
      <c r="L107" s="8"/>
      <c r="M107" s="25"/>
      <c r="N107" s="8"/>
    </row>
    <row r="108" spans="1:14" ht="11.25" customHeight="1">
      <c r="A108" s="33" t="s">
        <v>333</v>
      </c>
      <c r="B108" s="34"/>
      <c r="C108" s="16" t="s">
        <v>268</v>
      </c>
      <c r="D108" s="5"/>
      <c r="E108" s="25">
        <v>1500</v>
      </c>
      <c r="F108" s="8" t="s">
        <v>204</v>
      </c>
      <c r="G108" s="25">
        <v>1512</v>
      </c>
      <c r="H108" s="8" t="s">
        <v>197</v>
      </c>
      <c r="I108" s="25">
        <v>1493</v>
      </c>
      <c r="J108" s="8" t="s">
        <v>197</v>
      </c>
      <c r="K108" s="25">
        <v>1438</v>
      </c>
      <c r="L108" s="8" t="s">
        <v>197</v>
      </c>
      <c r="M108" s="25">
        <v>1533</v>
      </c>
      <c r="N108" s="8"/>
    </row>
    <row r="109" spans="1:14" ht="11.25" customHeight="1">
      <c r="A109" s="33" t="s">
        <v>332</v>
      </c>
      <c r="B109" s="34"/>
      <c r="C109" s="16" t="s">
        <v>211</v>
      </c>
      <c r="D109" s="5"/>
      <c r="E109" s="25" t="s">
        <v>215</v>
      </c>
      <c r="F109" s="8" t="s">
        <v>197</v>
      </c>
      <c r="G109" s="25" t="s">
        <v>215</v>
      </c>
      <c r="H109" s="8" t="s">
        <v>197</v>
      </c>
      <c r="I109" s="25" t="s">
        <v>215</v>
      </c>
      <c r="J109" s="8" t="s">
        <v>197</v>
      </c>
      <c r="K109" s="25" t="s">
        <v>215</v>
      </c>
      <c r="L109" s="8" t="s">
        <v>197</v>
      </c>
      <c r="M109" s="25" t="s">
        <v>215</v>
      </c>
      <c r="N109" s="8"/>
    </row>
    <row r="110" spans="1:14" ht="11.25" customHeight="1">
      <c r="A110" s="13" t="s">
        <v>235</v>
      </c>
      <c r="B110" s="34"/>
      <c r="C110" s="32"/>
      <c r="D110" s="5"/>
      <c r="E110" s="25"/>
      <c r="F110" s="8"/>
      <c r="G110" s="25"/>
      <c r="H110" s="8"/>
      <c r="I110" s="25"/>
      <c r="J110" s="8"/>
      <c r="K110" s="25"/>
      <c r="L110" s="8"/>
      <c r="M110" s="25"/>
      <c r="N110" s="8"/>
    </row>
    <row r="111" spans="1:14" ht="11.25" customHeight="1">
      <c r="A111" s="33" t="s">
        <v>296</v>
      </c>
      <c r="B111" s="34"/>
      <c r="C111" s="32"/>
      <c r="D111" s="5"/>
      <c r="E111" s="25"/>
      <c r="F111" s="8"/>
      <c r="G111" s="25"/>
      <c r="H111" s="8"/>
      <c r="I111" s="25"/>
      <c r="J111" s="8"/>
      <c r="K111" s="25"/>
      <c r="L111" s="8"/>
      <c r="M111" s="25"/>
      <c r="N111" s="8"/>
    </row>
    <row r="112" spans="1:14" ht="11.25" customHeight="1">
      <c r="A112" s="35" t="s">
        <v>297</v>
      </c>
      <c r="B112" s="34"/>
      <c r="C112" s="16" t="s">
        <v>211</v>
      </c>
      <c r="D112" s="5"/>
      <c r="E112" s="25">
        <v>315</v>
      </c>
      <c r="F112" s="20"/>
      <c r="G112" s="25">
        <v>237</v>
      </c>
      <c r="H112" s="20"/>
      <c r="I112" s="25">
        <v>167</v>
      </c>
      <c r="J112" s="20"/>
      <c r="K112" s="25">
        <v>229</v>
      </c>
      <c r="L112" s="20"/>
      <c r="M112" s="25">
        <v>212</v>
      </c>
      <c r="N112" s="20"/>
    </row>
    <row r="113" spans="1:14" ht="11.25" customHeight="1">
      <c r="A113" s="36" t="s">
        <v>236</v>
      </c>
      <c r="B113" s="34"/>
      <c r="C113" s="16" t="s">
        <v>211</v>
      </c>
      <c r="D113" s="5"/>
      <c r="E113" s="25">
        <v>69</v>
      </c>
      <c r="F113" s="20"/>
      <c r="G113" s="25">
        <v>76</v>
      </c>
      <c r="H113" s="20"/>
      <c r="I113" s="25">
        <v>106</v>
      </c>
      <c r="J113" s="20"/>
      <c r="K113" s="25">
        <v>76</v>
      </c>
      <c r="L113" s="20"/>
      <c r="M113" s="25">
        <v>75</v>
      </c>
      <c r="N113" s="20"/>
    </row>
    <row r="114" spans="1:14" ht="11.25" customHeight="1">
      <c r="A114" s="35" t="s">
        <v>307</v>
      </c>
      <c r="B114" s="34"/>
      <c r="C114" s="16" t="s">
        <v>211</v>
      </c>
      <c r="D114" s="5"/>
      <c r="E114" s="25">
        <v>172585</v>
      </c>
      <c r="F114" s="20" t="s">
        <v>197</v>
      </c>
      <c r="G114" s="25">
        <v>166798</v>
      </c>
      <c r="H114" s="20"/>
      <c r="I114" s="25">
        <v>160851</v>
      </c>
      <c r="J114" s="20"/>
      <c r="K114" s="25">
        <v>153040</v>
      </c>
      <c r="L114" s="8"/>
      <c r="M114" s="25">
        <v>153000</v>
      </c>
      <c r="N114" s="20" t="s">
        <v>204</v>
      </c>
    </row>
    <row r="115" spans="1:14" ht="11.25" customHeight="1">
      <c r="A115" s="35" t="s">
        <v>318</v>
      </c>
      <c r="B115" s="34"/>
      <c r="C115" s="16" t="s">
        <v>211</v>
      </c>
      <c r="D115" s="5"/>
      <c r="E115" s="28">
        <v>34410</v>
      </c>
      <c r="F115" s="18"/>
      <c r="G115" s="28">
        <v>31300</v>
      </c>
      <c r="H115" s="18"/>
      <c r="I115" s="28">
        <v>30000</v>
      </c>
      <c r="J115" s="18"/>
      <c r="K115" s="28">
        <v>23700</v>
      </c>
      <c r="L115" s="19"/>
      <c r="M115" s="28">
        <v>20600</v>
      </c>
      <c r="N115" s="18"/>
    </row>
    <row r="116" spans="1:14" ht="11.25" customHeight="1">
      <c r="A116" s="33" t="s">
        <v>302</v>
      </c>
      <c r="B116" s="34"/>
      <c r="C116" s="32"/>
      <c r="D116" s="5"/>
      <c r="E116" s="25"/>
      <c r="F116" s="8"/>
      <c r="G116" s="25"/>
      <c r="H116" s="8"/>
      <c r="I116" s="25"/>
      <c r="J116" s="8"/>
      <c r="K116" s="25"/>
      <c r="L116" s="8"/>
      <c r="M116" s="25"/>
      <c r="N116" s="8"/>
    </row>
    <row r="117" spans="1:14" ht="11.25" customHeight="1">
      <c r="A117" s="35" t="s">
        <v>299</v>
      </c>
      <c r="B117" s="34"/>
      <c r="C117" s="16" t="s">
        <v>211</v>
      </c>
      <c r="D117" s="5"/>
      <c r="E117" s="25">
        <v>77406</v>
      </c>
      <c r="F117" s="20" t="s">
        <v>197</v>
      </c>
      <c r="G117" s="25">
        <v>73131</v>
      </c>
      <c r="H117" s="20" t="s">
        <v>197</v>
      </c>
      <c r="I117" s="25">
        <v>70173</v>
      </c>
      <c r="J117" s="20" t="s">
        <v>197</v>
      </c>
      <c r="K117" s="25">
        <v>65566</v>
      </c>
      <c r="L117" s="8" t="s">
        <v>197</v>
      </c>
      <c r="M117" s="25">
        <v>65700</v>
      </c>
      <c r="N117" s="20" t="s">
        <v>204</v>
      </c>
    </row>
    <row r="118" spans="1:14" ht="11.25" customHeight="1">
      <c r="A118" s="35" t="s">
        <v>303</v>
      </c>
      <c r="B118" s="34"/>
      <c r="C118" s="16" t="s">
        <v>211</v>
      </c>
      <c r="D118" s="5"/>
      <c r="E118" s="25">
        <v>16697</v>
      </c>
      <c r="F118" s="20" t="s">
        <v>197</v>
      </c>
      <c r="G118" s="25">
        <v>14505</v>
      </c>
      <c r="H118" s="20" t="s">
        <v>197</v>
      </c>
      <c r="I118" s="25">
        <v>13632</v>
      </c>
      <c r="J118" s="20" t="s">
        <v>197</v>
      </c>
      <c r="K118" s="25">
        <v>12889</v>
      </c>
      <c r="L118" s="8" t="s">
        <v>197</v>
      </c>
      <c r="M118" s="25">
        <v>12900</v>
      </c>
      <c r="N118" s="20" t="s">
        <v>204</v>
      </c>
    </row>
    <row r="119" spans="1:14" ht="11.25" customHeight="1">
      <c r="A119" s="35" t="s">
        <v>304</v>
      </c>
      <c r="B119" s="34"/>
      <c r="C119" s="16" t="s">
        <v>211</v>
      </c>
      <c r="D119" s="5"/>
      <c r="E119" s="25">
        <v>11600</v>
      </c>
      <c r="F119" s="20"/>
      <c r="G119" s="25">
        <v>11877</v>
      </c>
      <c r="H119" s="20"/>
      <c r="I119" s="25">
        <v>13295</v>
      </c>
      <c r="J119" s="20"/>
      <c r="K119" s="25">
        <v>10898</v>
      </c>
      <c r="L119" s="20"/>
      <c r="M119" s="25">
        <v>10900</v>
      </c>
      <c r="N119" s="8" t="s">
        <v>204</v>
      </c>
    </row>
    <row r="120" spans="1:14" ht="11.25" customHeight="1">
      <c r="A120" s="15" t="s">
        <v>305</v>
      </c>
      <c r="B120" s="34"/>
      <c r="C120" s="16"/>
      <c r="D120" s="5"/>
      <c r="E120" s="3"/>
      <c r="F120" s="4"/>
      <c r="G120" s="3"/>
      <c r="H120" s="4"/>
      <c r="I120" s="3"/>
      <c r="J120" s="4"/>
      <c r="K120" s="3"/>
      <c r="L120" s="4"/>
      <c r="M120" s="3"/>
      <c r="N120" s="4"/>
    </row>
    <row r="121" spans="1:14" ht="11.25" customHeight="1">
      <c r="A121" s="35" t="s">
        <v>298</v>
      </c>
      <c r="B121" s="34"/>
      <c r="C121" s="16" t="s">
        <v>211</v>
      </c>
      <c r="D121" s="5"/>
      <c r="E121" s="25">
        <v>70912</v>
      </c>
      <c r="F121" s="20" t="s">
        <v>197</v>
      </c>
      <c r="G121" s="25">
        <v>65414</v>
      </c>
      <c r="H121" s="20" t="s">
        <v>197</v>
      </c>
      <c r="I121" s="25">
        <v>67603</v>
      </c>
      <c r="J121" s="20" t="s">
        <v>197</v>
      </c>
      <c r="K121" s="25">
        <v>63785</v>
      </c>
      <c r="L121" s="8" t="s">
        <v>197</v>
      </c>
      <c r="M121" s="25">
        <v>63800</v>
      </c>
      <c r="N121" s="20" t="s">
        <v>204</v>
      </c>
    </row>
    <row r="122" spans="1:14" ht="11.25" customHeight="1">
      <c r="A122" s="35" t="s">
        <v>301</v>
      </c>
      <c r="B122" s="33"/>
      <c r="C122" s="16" t="s">
        <v>211</v>
      </c>
      <c r="D122" s="5"/>
      <c r="E122" s="25">
        <v>7835</v>
      </c>
      <c r="F122" s="20"/>
      <c r="G122" s="25">
        <v>7839</v>
      </c>
      <c r="H122" s="20"/>
      <c r="I122" s="25">
        <v>7953</v>
      </c>
      <c r="J122" s="20"/>
      <c r="K122" s="25">
        <v>8162</v>
      </c>
      <c r="L122" s="8"/>
      <c r="M122" s="25">
        <v>8200</v>
      </c>
      <c r="N122" s="8" t="s">
        <v>204</v>
      </c>
    </row>
    <row r="123" spans="1:14" ht="11.25" customHeight="1">
      <c r="A123" s="35" t="s">
        <v>306</v>
      </c>
      <c r="B123" s="36"/>
      <c r="C123" s="16" t="s">
        <v>211</v>
      </c>
      <c r="D123" s="5"/>
      <c r="E123" s="31">
        <v>11603</v>
      </c>
      <c r="F123" s="23"/>
      <c r="G123" s="31">
        <v>11617</v>
      </c>
      <c r="H123" s="23"/>
      <c r="I123" s="31">
        <v>13115</v>
      </c>
      <c r="J123" s="23"/>
      <c r="K123" s="31">
        <v>13239</v>
      </c>
      <c r="L123" s="29"/>
      <c r="M123" s="31">
        <v>13300</v>
      </c>
      <c r="N123" s="29" t="s">
        <v>204</v>
      </c>
    </row>
    <row r="124" spans="1:14" ht="11.25" customHeight="1">
      <c r="A124" s="36" t="s">
        <v>300</v>
      </c>
      <c r="B124" s="34"/>
      <c r="C124" s="16" t="s">
        <v>211</v>
      </c>
      <c r="D124" s="30"/>
      <c r="E124" s="31">
        <f>SUM(E117:E123)</f>
        <v>196053</v>
      </c>
      <c r="F124" s="29" t="s">
        <v>197</v>
      </c>
      <c r="G124" s="31">
        <f>SUM(G117:G123)</f>
        <v>184383</v>
      </c>
      <c r="H124" s="29" t="s">
        <v>197</v>
      </c>
      <c r="I124" s="31">
        <f>SUM(I117:I123)</f>
        <v>185771</v>
      </c>
      <c r="J124" s="29" t="s">
        <v>197</v>
      </c>
      <c r="K124" s="31">
        <f>SUM(K117:K123)</f>
        <v>174539</v>
      </c>
      <c r="L124" s="29" t="s">
        <v>197</v>
      </c>
      <c r="M124" s="31">
        <v>175000</v>
      </c>
      <c r="N124" s="29" t="s">
        <v>204</v>
      </c>
    </row>
    <row r="125" spans="1:14" ht="11.25" customHeight="1">
      <c r="A125" s="151" t="s">
        <v>225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</row>
    <row r="126" spans="1:14" ht="11.25" customHeight="1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 ht="11.25" customHeight="1">
      <c r="A127" s="150" t="s">
        <v>226</v>
      </c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</row>
    <row r="128" spans="1:14" ht="11.25" customHeight="1">
      <c r="A128" s="150" t="s">
        <v>187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</row>
    <row r="129" spans="1:14" ht="11.25" customHeight="1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</row>
    <row r="130" spans="1:14" ht="11.25" customHeight="1">
      <c r="A130" s="150" t="s">
        <v>189</v>
      </c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</row>
    <row r="131" spans="1:14" ht="11.25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</row>
    <row r="132" spans="1:14" ht="11.25" customHeight="1">
      <c r="A132" s="149" t="s">
        <v>190</v>
      </c>
      <c r="B132" s="149"/>
      <c r="C132" s="149"/>
      <c r="D132" s="10"/>
      <c r="E132" s="11" t="s">
        <v>191</v>
      </c>
      <c r="F132" s="12"/>
      <c r="G132" s="11" t="s">
        <v>192</v>
      </c>
      <c r="H132" s="12"/>
      <c r="I132" s="11" t="s">
        <v>193</v>
      </c>
      <c r="J132" s="12"/>
      <c r="K132" s="11" t="s">
        <v>194</v>
      </c>
      <c r="L132" s="12"/>
      <c r="M132" s="11" t="s">
        <v>269</v>
      </c>
      <c r="N132" s="12"/>
    </row>
    <row r="133" spans="1:14" ht="11.25" customHeight="1">
      <c r="A133" s="149" t="s">
        <v>227</v>
      </c>
      <c r="B133" s="149"/>
      <c r="C133" s="149"/>
      <c r="D133" s="5"/>
      <c r="E133" s="25"/>
      <c r="F133" s="8"/>
      <c r="G133" s="25"/>
      <c r="H133" s="8"/>
      <c r="I133" s="25"/>
      <c r="J133" s="8"/>
      <c r="K133" s="25"/>
      <c r="L133" s="8"/>
      <c r="M133" s="25"/>
      <c r="N133" s="8"/>
    </row>
    <row r="134" spans="1:14" ht="11.25" customHeight="1">
      <c r="A134" s="13" t="s">
        <v>237</v>
      </c>
      <c r="B134" s="36"/>
      <c r="C134" s="32"/>
      <c r="D134" s="5"/>
      <c r="E134" s="25"/>
      <c r="F134" s="8"/>
      <c r="G134" s="25"/>
      <c r="H134" s="8"/>
      <c r="I134" s="25"/>
      <c r="J134" s="8"/>
      <c r="K134" s="25"/>
      <c r="L134" s="8"/>
      <c r="M134" s="25"/>
      <c r="N134" s="8"/>
    </row>
    <row r="135" spans="1:14" ht="11.25" customHeight="1">
      <c r="A135" s="33" t="s">
        <v>238</v>
      </c>
      <c r="B135" s="34"/>
      <c r="C135" s="16" t="s">
        <v>268</v>
      </c>
      <c r="D135" s="5"/>
      <c r="E135" s="28">
        <v>988</v>
      </c>
      <c r="F135" s="19"/>
      <c r="G135" s="28">
        <v>1093</v>
      </c>
      <c r="H135" s="19"/>
      <c r="I135" s="28">
        <v>1014</v>
      </c>
      <c r="J135" s="19"/>
      <c r="K135" s="28">
        <v>939</v>
      </c>
      <c r="L135" s="19"/>
      <c r="M135" s="28">
        <v>1055</v>
      </c>
      <c r="N135" s="19"/>
    </row>
    <row r="136" spans="1:14" ht="11.25" customHeight="1">
      <c r="A136" s="33" t="s">
        <v>337</v>
      </c>
      <c r="B136" s="34"/>
      <c r="C136" s="32"/>
      <c r="D136" s="5"/>
      <c r="E136" s="25"/>
      <c r="F136" s="8"/>
      <c r="G136" s="25"/>
      <c r="H136" s="8"/>
      <c r="I136" s="25"/>
      <c r="J136" s="8"/>
      <c r="K136" s="25"/>
      <c r="L136" s="8"/>
      <c r="M136" s="25"/>
      <c r="N136" s="8"/>
    </row>
    <row r="137" spans="1:14" ht="11.25" customHeight="1">
      <c r="A137" s="35" t="s">
        <v>266</v>
      </c>
      <c r="B137" s="34"/>
      <c r="C137" s="16" t="s">
        <v>211</v>
      </c>
      <c r="D137" s="5"/>
      <c r="E137" s="25">
        <v>684</v>
      </c>
      <c r="F137" s="20"/>
      <c r="G137" s="25">
        <v>754</v>
      </c>
      <c r="H137" s="20"/>
      <c r="I137" s="25">
        <v>701</v>
      </c>
      <c r="J137" s="20"/>
      <c r="K137" s="25">
        <v>591</v>
      </c>
      <c r="L137" s="8"/>
      <c r="M137" s="25">
        <v>600</v>
      </c>
      <c r="N137" s="8" t="s">
        <v>204</v>
      </c>
    </row>
    <row r="138" spans="1:14" ht="11.25" customHeight="1">
      <c r="A138" s="35" t="s">
        <v>239</v>
      </c>
      <c r="B138" s="34"/>
      <c r="C138" s="16" t="s">
        <v>211</v>
      </c>
      <c r="D138" s="5"/>
      <c r="E138" s="31">
        <v>1749</v>
      </c>
      <c r="F138" s="23"/>
      <c r="G138" s="31">
        <v>1745</v>
      </c>
      <c r="H138" s="23"/>
      <c r="I138" s="31">
        <v>1661</v>
      </c>
      <c r="J138" s="23"/>
      <c r="K138" s="31">
        <v>1503</v>
      </c>
      <c r="L138" s="29" t="s">
        <v>197</v>
      </c>
      <c r="M138" s="31">
        <v>1585</v>
      </c>
      <c r="N138" s="29"/>
    </row>
    <row r="139" spans="1:14" ht="11.25" customHeight="1">
      <c r="A139" s="36" t="s">
        <v>201</v>
      </c>
      <c r="B139" s="34"/>
      <c r="C139" s="16" t="s">
        <v>211</v>
      </c>
      <c r="D139" s="5"/>
      <c r="E139" s="25">
        <f>SUM(E137:E138)</f>
        <v>2433</v>
      </c>
      <c r="F139" s="20"/>
      <c r="G139" s="25">
        <f>SUM(G137:G138)</f>
        <v>2499</v>
      </c>
      <c r="H139" s="20"/>
      <c r="I139" s="25">
        <f>SUM(I137:I138)</f>
        <v>2362</v>
      </c>
      <c r="J139" s="20"/>
      <c r="K139" s="25">
        <f>SUM(K137:K138)</f>
        <v>2094</v>
      </c>
      <c r="L139" s="8" t="s">
        <v>197</v>
      </c>
      <c r="M139" s="25">
        <v>2190</v>
      </c>
      <c r="N139" s="8" t="s">
        <v>204</v>
      </c>
    </row>
    <row r="140" spans="1:14" ht="11.25" customHeight="1">
      <c r="A140" s="42" t="s">
        <v>320</v>
      </c>
      <c r="B140" s="34"/>
      <c r="C140" s="32"/>
      <c r="D140" s="5"/>
      <c r="E140" s="25" t="s">
        <v>215</v>
      </c>
      <c r="F140" s="8" t="s">
        <v>197</v>
      </c>
      <c r="G140" s="25" t="s">
        <v>215</v>
      </c>
      <c r="H140" s="8" t="s">
        <v>197</v>
      </c>
      <c r="I140" s="25" t="s">
        <v>215</v>
      </c>
      <c r="J140" s="8" t="s">
        <v>197</v>
      </c>
      <c r="K140" s="25" t="s">
        <v>215</v>
      </c>
      <c r="L140" s="8" t="s">
        <v>197</v>
      </c>
      <c r="M140" s="25" t="s">
        <v>215</v>
      </c>
      <c r="N140" s="8" t="s">
        <v>197</v>
      </c>
    </row>
    <row r="141" spans="1:14" ht="11.25" customHeight="1">
      <c r="A141" s="152" t="s">
        <v>240</v>
      </c>
      <c r="B141" s="152"/>
      <c r="C141" s="152"/>
      <c r="D141" s="1"/>
      <c r="E141" s="7"/>
      <c r="F141" s="8"/>
      <c r="G141" s="7"/>
      <c r="H141" s="8"/>
      <c r="I141" s="7"/>
      <c r="J141" s="8"/>
      <c r="K141" s="7"/>
      <c r="L141" s="8"/>
      <c r="M141" s="7"/>
      <c r="N141" s="8"/>
    </row>
    <row r="142" spans="1:14" ht="11.25" customHeight="1">
      <c r="A142" s="13" t="s">
        <v>241</v>
      </c>
      <c r="B142" s="10"/>
      <c r="C142" s="16"/>
      <c r="D142" s="1"/>
      <c r="E142" s="7">
        <v>9910</v>
      </c>
      <c r="F142" s="20"/>
      <c r="G142" s="7">
        <v>8011</v>
      </c>
      <c r="H142" s="20"/>
      <c r="I142" s="7">
        <v>1680</v>
      </c>
      <c r="J142" s="20"/>
      <c r="K142" s="25" t="s">
        <v>215</v>
      </c>
      <c r="L142" s="8" t="s">
        <v>197</v>
      </c>
      <c r="M142" s="25" t="s">
        <v>215</v>
      </c>
      <c r="N142" s="20"/>
    </row>
    <row r="143" spans="1:14" ht="11.25" customHeight="1">
      <c r="A143" s="13" t="s">
        <v>242</v>
      </c>
      <c r="B143" s="15"/>
      <c r="C143" s="16"/>
      <c r="D143" s="1"/>
      <c r="E143" s="7"/>
      <c r="F143" s="20"/>
      <c r="G143" s="7"/>
      <c r="H143" s="20"/>
      <c r="I143" s="7"/>
      <c r="J143" s="20"/>
      <c r="K143" s="7"/>
      <c r="L143" s="8"/>
      <c r="M143" s="7"/>
      <c r="N143" s="8"/>
    </row>
    <row r="144" spans="1:14" ht="11.25" customHeight="1">
      <c r="A144" s="15" t="s">
        <v>243</v>
      </c>
      <c r="B144" s="15"/>
      <c r="C144" s="16" t="s">
        <v>268</v>
      </c>
      <c r="D144" s="1"/>
      <c r="E144" s="7">
        <v>27054</v>
      </c>
      <c r="F144" s="20"/>
      <c r="G144" s="7">
        <v>26088</v>
      </c>
      <c r="H144" s="20"/>
      <c r="I144" s="7">
        <v>25684</v>
      </c>
      <c r="J144" s="20"/>
      <c r="K144" s="7">
        <v>26496</v>
      </c>
      <c r="L144" s="8" t="s">
        <v>197</v>
      </c>
      <c r="M144" s="7">
        <v>25698</v>
      </c>
      <c r="N144" s="20"/>
    </row>
    <row r="145" spans="1:14" ht="11.25" customHeight="1">
      <c r="A145" s="15" t="s">
        <v>244</v>
      </c>
      <c r="B145" s="15"/>
      <c r="C145" s="16" t="s">
        <v>211</v>
      </c>
      <c r="D145" s="5"/>
      <c r="E145" s="7">
        <v>175365</v>
      </c>
      <c r="F145" s="20"/>
      <c r="G145" s="7">
        <v>181778</v>
      </c>
      <c r="H145" s="20"/>
      <c r="I145" s="7">
        <v>179085</v>
      </c>
      <c r="J145" s="20"/>
      <c r="K145" s="7">
        <v>181926</v>
      </c>
      <c r="L145" s="20"/>
      <c r="M145" s="7">
        <v>177907</v>
      </c>
      <c r="N145" s="20"/>
    </row>
    <row r="146" spans="1:14" ht="11.25" customHeight="1">
      <c r="A146" s="13" t="s">
        <v>245</v>
      </c>
      <c r="B146" s="15"/>
      <c r="C146" s="16"/>
      <c r="D146" s="1"/>
      <c r="E146" s="7"/>
      <c r="F146" s="20"/>
      <c r="G146" s="7"/>
      <c r="H146" s="8"/>
      <c r="I146" s="7"/>
      <c r="J146" s="8"/>
      <c r="K146" s="7"/>
      <c r="L146" s="8"/>
      <c r="M146" s="7"/>
      <c r="N146" s="8"/>
    </row>
    <row r="147" spans="1:14" ht="11.25" customHeight="1">
      <c r="A147" s="15" t="s">
        <v>246</v>
      </c>
      <c r="B147" s="15"/>
      <c r="C147" s="16" t="s">
        <v>211</v>
      </c>
      <c r="D147" s="1"/>
      <c r="E147" s="7">
        <v>7289</v>
      </c>
      <c r="F147" s="20"/>
      <c r="G147" s="7">
        <v>7226</v>
      </c>
      <c r="H147" s="20"/>
      <c r="I147" s="7">
        <v>7827</v>
      </c>
      <c r="J147" s="20"/>
      <c r="K147" s="7">
        <v>8200</v>
      </c>
      <c r="L147" s="8" t="s">
        <v>204</v>
      </c>
      <c r="M147" s="7">
        <v>8100</v>
      </c>
      <c r="N147" s="8" t="s">
        <v>204</v>
      </c>
    </row>
    <row r="148" spans="1:14" ht="11.25" customHeight="1">
      <c r="A148" s="15" t="s">
        <v>289</v>
      </c>
      <c r="B148" s="15"/>
      <c r="C148" s="16" t="s">
        <v>211</v>
      </c>
      <c r="D148" s="1"/>
      <c r="E148" s="7">
        <v>173</v>
      </c>
      <c r="F148" s="8" t="s">
        <v>204</v>
      </c>
      <c r="G148" s="7">
        <v>154</v>
      </c>
      <c r="H148" s="8" t="s">
        <v>204</v>
      </c>
      <c r="I148" s="7">
        <v>165</v>
      </c>
      <c r="J148" s="20"/>
      <c r="K148" s="7">
        <v>187</v>
      </c>
      <c r="L148" s="20"/>
      <c r="M148" s="7">
        <v>173</v>
      </c>
      <c r="N148" s="20"/>
    </row>
    <row r="149" spans="1:14" ht="11.25" customHeight="1">
      <c r="A149" s="13" t="s">
        <v>247</v>
      </c>
      <c r="B149" s="15"/>
      <c r="C149" s="16"/>
      <c r="D149" s="1"/>
      <c r="E149" s="7"/>
      <c r="F149" s="20"/>
      <c r="G149" s="7"/>
      <c r="H149" s="8"/>
      <c r="I149" s="7"/>
      <c r="J149" s="8"/>
      <c r="K149" s="7"/>
      <c r="L149" s="8"/>
      <c r="M149" s="7"/>
      <c r="N149" s="8"/>
    </row>
    <row r="150" spans="1:14" ht="11.25" customHeight="1">
      <c r="A150" s="15" t="s">
        <v>246</v>
      </c>
      <c r="B150" s="15"/>
      <c r="C150" s="16" t="s">
        <v>211</v>
      </c>
      <c r="D150" s="1"/>
      <c r="E150" s="7">
        <v>140</v>
      </c>
      <c r="F150" s="20" t="s">
        <v>204</v>
      </c>
      <c r="G150" s="7">
        <v>124</v>
      </c>
      <c r="H150" s="20"/>
      <c r="I150" s="7">
        <v>114</v>
      </c>
      <c r="J150" s="20"/>
      <c r="K150" s="7">
        <v>102</v>
      </c>
      <c r="L150" s="20"/>
      <c r="M150" s="7">
        <v>92</v>
      </c>
      <c r="N150" s="20"/>
    </row>
    <row r="151" spans="1:14" ht="11.25" customHeight="1">
      <c r="A151" s="15" t="s">
        <v>248</v>
      </c>
      <c r="B151" s="15"/>
      <c r="C151" s="16" t="s">
        <v>211</v>
      </c>
      <c r="D151" s="5"/>
      <c r="E151" s="7">
        <v>1740</v>
      </c>
      <c r="F151" s="20"/>
      <c r="G151" s="7">
        <v>1365</v>
      </c>
      <c r="H151" s="20"/>
      <c r="I151" s="7">
        <v>1466</v>
      </c>
      <c r="J151" s="20"/>
      <c r="K151" s="7">
        <v>1435</v>
      </c>
      <c r="L151" s="20"/>
      <c r="M151" s="7">
        <v>1490</v>
      </c>
      <c r="N151" s="20"/>
    </row>
    <row r="152" spans="1:14" ht="11.25" customHeight="1">
      <c r="A152" s="13" t="s">
        <v>249</v>
      </c>
      <c r="B152" s="15"/>
      <c r="C152" s="16"/>
      <c r="D152" s="1"/>
      <c r="E152" s="17"/>
      <c r="F152" s="18"/>
      <c r="G152" s="17"/>
      <c r="H152" s="19"/>
      <c r="I152" s="17"/>
      <c r="J152" s="19"/>
      <c r="K152" s="17"/>
      <c r="L152" s="19"/>
      <c r="M152" s="17"/>
      <c r="N152" s="19"/>
    </row>
    <row r="153" spans="1:14" ht="11.25" customHeight="1">
      <c r="A153" s="15" t="s">
        <v>329</v>
      </c>
      <c r="B153" s="15"/>
      <c r="C153" s="16"/>
      <c r="D153" s="1"/>
      <c r="E153" s="7"/>
      <c r="F153" s="20"/>
      <c r="G153" s="7"/>
      <c r="H153" s="8"/>
      <c r="I153" s="7"/>
      <c r="J153" s="8"/>
      <c r="K153" s="7"/>
      <c r="L153" s="8"/>
      <c r="M153" s="7"/>
      <c r="N153" s="8"/>
    </row>
    <row r="154" spans="1:14" ht="11.25" customHeight="1">
      <c r="A154" s="21" t="s">
        <v>250</v>
      </c>
      <c r="B154" s="15"/>
      <c r="C154" s="16" t="s">
        <v>328</v>
      </c>
      <c r="D154" s="1"/>
      <c r="E154" s="7">
        <v>8749</v>
      </c>
      <c r="F154" s="20"/>
      <c r="G154" s="7">
        <v>8781</v>
      </c>
      <c r="H154" s="8"/>
      <c r="I154" s="7">
        <v>8936</v>
      </c>
      <c r="J154" s="8"/>
      <c r="K154" s="7">
        <v>9100</v>
      </c>
      <c r="L154" s="8" t="s">
        <v>204</v>
      </c>
      <c r="M154" s="7">
        <v>8800</v>
      </c>
      <c r="N154" s="8" t="s">
        <v>204</v>
      </c>
    </row>
    <row r="155" spans="1:14" ht="11.25" customHeight="1">
      <c r="A155" s="21" t="s">
        <v>251</v>
      </c>
      <c r="B155" s="15"/>
      <c r="C155" s="16" t="s">
        <v>211</v>
      </c>
      <c r="D155" s="1"/>
      <c r="E155" s="22">
        <v>3362</v>
      </c>
      <c r="F155" s="23"/>
      <c r="G155" s="22">
        <v>3310</v>
      </c>
      <c r="H155" s="29"/>
      <c r="I155" s="22">
        <v>2870</v>
      </c>
      <c r="J155" s="23"/>
      <c r="K155" s="22">
        <v>3000</v>
      </c>
      <c r="L155" s="29" t="s">
        <v>204</v>
      </c>
      <c r="M155" s="22">
        <v>2900</v>
      </c>
      <c r="N155" s="29" t="s">
        <v>204</v>
      </c>
    </row>
    <row r="156" spans="1:14" ht="11.25" customHeight="1">
      <c r="A156" s="24" t="s">
        <v>201</v>
      </c>
      <c r="B156" s="15"/>
      <c r="C156" s="16" t="s">
        <v>211</v>
      </c>
      <c r="D156" s="1"/>
      <c r="E156" s="7">
        <f>SUM(E154:E155)</f>
        <v>12111</v>
      </c>
      <c r="F156" s="20"/>
      <c r="G156" s="7">
        <f>SUM(G154:G155)</f>
        <v>12091</v>
      </c>
      <c r="H156" s="8"/>
      <c r="I156" s="7">
        <f>SUM(I154:I155)</f>
        <v>11806</v>
      </c>
      <c r="J156" s="20"/>
      <c r="K156" s="7">
        <f>SUM(K154:K155)</f>
        <v>12100</v>
      </c>
      <c r="L156" s="8" t="s">
        <v>204</v>
      </c>
      <c r="M156" s="7">
        <f>SUM(M154:M155)</f>
        <v>11700</v>
      </c>
      <c r="N156" s="8" t="s">
        <v>204</v>
      </c>
    </row>
    <row r="157" spans="1:14" ht="11.25" customHeight="1">
      <c r="A157" s="15" t="s">
        <v>252</v>
      </c>
      <c r="B157" s="15"/>
      <c r="C157" s="16"/>
      <c r="D157" s="1"/>
      <c r="E157" s="7"/>
      <c r="F157" s="20"/>
      <c r="G157" s="7"/>
      <c r="H157" s="8"/>
      <c r="I157" s="7"/>
      <c r="J157" s="8"/>
      <c r="K157" s="7"/>
      <c r="L157" s="8"/>
      <c r="M157" s="7"/>
      <c r="N157" s="8"/>
    </row>
    <row r="158" spans="1:14" ht="11.25" customHeight="1">
      <c r="A158" s="21" t="s">
        <v>294</v>
      </c>
      <c r="B158" s="15"/>
      <c r="C158" s="16" t="s">
        <v>211</v>
      </c>
      <c r="D158" s="1"/>
      <c r="E158" s="7">
        <v>21545</v>
      </c>
      <c r="F158" s="20"/>
      <c r="G158" s="7">
        <v>21422</v>
      </c>
      <c r="H158" s="20"/>
      <c r="I158" s="7">
        <v>22092</v>
      </c>
      <c r="J158" s="8" t="s">
        <v>197</v>
      </c>
      <c r="K158" s="7">
        <v>20405</v>
      </c>
      <c r="L158" s="8"/>
      <c r="M158" s="7">
        <v>19903</v>
      </c>
      <c r="N158" s="8"/>
    </row>
    <row r="159" spans="1:14" ht="11.25" customHeight="1">
      <c r="A159" s="21" t="s">
        <v>238</v>
      </c>
      <c r="B159" s="15"/>
      <c r="C159" s="16" t="s">
        <v>211</v>
      </c>
      <c r="D159" s="1"/>
      <c r="E159" s="7">
        <v>20200</v>
      </c>
      <c r="F159" s="8" t="s">
        <v>203</v>
      </c>
      <c r="G159" s="7">
        <v>20116</v>
      </c>
      <c r="H159" s="8" t="s">
        <v>197</v>
      </c>
      <c r="I159" s="7">
        <v>20190</v>
      </c>
      <c r="J159" s="8" t="s">
        <v>197</v>
      </c>
      <c r="K159" s="7">
        <v>19333</v>
      </c>
      <c r="L159" s="8" t="s">
        <v>197</v>
      </c>
      <c r="M159" s="7">
        <v>18900</v>
      </c>
      <c r="N159" s="8" t="s">
        <v>204</v>
      </c>
    </row>
    <row r="160" spans="1:14" ht="11.25" customHeight="1">
      <c r="A160" s="13" t="s">
        <v>341</v>
      </c>
      <c r="B160" s="15"/>
      <c r="C160" s="16"/>
      <c r="D160" s="1"/>
      <c r="E160" s="7"/>
      <c r="F160" s="20"/>
      <c r="G160" s="7"/>
      <c r="H160" s="8"/>
      <c r="I160" s="7"/>
      <c r="J160" s="8"/>
      <c r="K160" s="7"/>
      <c r="L160" s="8"/>
      <c r="M160" s="7"/>
      <c r="N160" s="8"/>
    </row>
    <row r="161" spans="1:14" ht="11.25" customHeight="1">
      <c r="A161" s="15" t="s">
        <v>253</v>
      </c>
      <c r="B161" s="15"/>
      <c r="C161" s="16" t="s">
        <v>254</v>
      </c>
      <c r="D161" s="1"/>
      <c r="E161" s="17">
        <f>ROUND((3569290*7.33)/1000,-2)</f>
        <v>26200</v>
      </c>
      <c r="F161" s="18" t="s">
        <v>197</v>
      </c>
      <c r="G161" s="17">
        <f>ROUND((3768054*7.33)/1000,-2)</f>
        <v>27600</v>
      </c>
      <c r="H161" s="18" t="s">
        <v>197</v>
      </c>
      <c r="I161" s="17">
        <f>ROUND((3799864*7.33)/1000,-2)</f>
        <v>27900</v>
      </c>
      <c r="J161" s="18" t="s">
        <v>197</v>
      </c>
      <c r="K161" s="17">
        <f>ROUND((3515537*7.33)/1000,-2)</f>
        <v>25800</v>
      </c>
      <c r="L161" s="18" t="s">
        <v>197</v>
      </c>
      <c r="M161" s="17">
        <f>ROUND(3572*7.33,-2)</f>
        <v>26200</v>
      </c>
      <c r="N161" s="18"/>
    </row>
    <row r="162" spans="1:14" ht="11.25" customHeight="1">
      <c r="A162" s="15" t="s">
        <v>255</v>
      </c>
      <c r="B162" s="15"/>
      <c r="C162" s="16"/>
      <c r="D162" s="1"/>
      <c r="E162" s="7"/>
      <c r="F162" s="20"/>
      <c r="G162" s="7"/>
      <c r="H162" s="8"/>
      <c r="I162" s="7"/>
      <c r="J162" s="8"/>
      <c r="K162" s="7"/>
      <c r="L162" s="8"/>
      <c r="M162" s="7"/>
      <c r="N162" s="8"/>
    </row>
    <row r="163" spans="1:14" ht="11.25" customHeight="1">
      <c r="A163" s="21" t="s">
        <v>256</v>
      </c>
      <c r="B163" s="15"/>
      <c r="C163" s="16" t="s">
        <v>211</v>
      </c>
      <c r="D163" s="1"/>
      <c r="E163" s="7">
        <f>ROUND(37991.27292,-3)</f>
        <v>38000</v>
      </c>
      <c r="F163" s="8" t="s">
        <v>197</v>
      </c>
      <c r="G163" s="7">
        <f>ROUND(37180.60514,-3)</f>
        <v>37000</v>
      </c>
      <c r="H163" s="8" t="s">
        <v>197</v>
      </c>
      <c r="I163" s="7">
        <f>ROUND(38441.63692,-3)</f>
        <v>38000</v>
      </c>
      <c r="J163" s="8" t="s">
        <v>197</v>
      </c>
      <c r="K163" s="7">
        <f>ROUND(36709.99992,-3)</f>
        <v>37000</v>
      </c>
      <c r="L163" s="8" t="s">
        <v>197</v>
      </c>
      <c r="M163" s="7">
        <f>ROUND(37126.93886,-3)</f>
        <v>37000</v>
      </c>
      <c r="N163" s="20"/>
    </row>
    <row r="164" spans="1:14" ht="11.25" customHeight="1">
      <c r="A164" s="21" t="s">
        <v>260</v>
      </c>
      <c r="B164" s="15"/>
      <c r="C164" s="16" t="s">
        <v>211</v>
      </c>
      <c r="D164" s="1"/>
      <c r="E164" s="7">
        <f>ROUND(347379.7984,-4)</f>
        <v>350000</v>
      </c>
      <c r="F164" s="8" t="s">
        <v>197</v>
      </c>
      <c r="G164" s="7">
        <f>ROUND(351172.5574,-4)</f>
        <v>350000</v>
      </c>
      <c r="H164" s="8" t="s">
        <v>197</v>
      </c>
      <c r="I164" s="7">
        <f>ROUND(359928.5038,-4)</f>
        <v>360000</v>
      </c>
      <c r="J164" s="8" t="s">
        <v>197</v>
      </c>
      <c r="K164" s="7">
        <f>ROUND(368786.363,-4)</f>
        <v>370000</v>
      </c>
      <c r="L164" s="8" t="s">
        <v>197</v>
      </c>
      <c r="M164" s="7">
        <f>ROUND(390978.9408,-4)</f>
        <v>390000</v>
      </c>
      <c r="N164" s="20"/>
    </row>
    <row r="165" spans="1:14" ht="11.25" customHeight="1">
      <c r="A165" s="21" t="s">
        <v>262</v>
      </c>
      <c r="B165" s="15"/>
      <c r="C165" s="16" t="s">
        <v>211</v>
      </c>
      <c r="D165" s="1"/>
      <c r="E165" s="7">
        <f>ROUND(69876.33964,-3)</f>
        <v>70000</v>
      </c>
      <c r="F165" s="8" t="s">
        <v>197</v>
      </c>
      <c r="G165" s="7">
        <f>ROUND(64500.06907,-3)</f>
        <v>65000</v>
      </c>
      <c r="H165" s="8" t="s">
        <v>197</v>
      </c>
      <c r="I165" s="7">
        <f>ROUND(68809.37952,-3)</f>
        <v>69000</v>
      </c>
      <c r="J165" s="8" t="s">
        <v>197</v>
      </c>
      <c r="K165" s="7">
        <f>ROUND(77324.83813,-3)</f>
        <v>77000</v>
      </c>
      <c r="L165" s="8" t="s">
        <v>197</v>
      </c>
      <c r="M165" s="7">
        <f>ROUND(74484.16091,-3)</f>
        <v>74000</v>
      </c>
      <c r="N165" s="20"/>
    </row>
    <row r="166" spans="1:14" ht="11.25" customHeight="1">
      <c r="A166" s="21" t="s">
        <v>257</v>
      </c>
      <c r="B166" s="15"/>
      <c r="C166" s="16" t="s">
        <v>211</v>
      </c>
      <c r="D166" s="1"/>
      <c r="E166" s="7">
        <f>ROUND(207743.6088,-4)</f>
        <v>210000</v>
      </c>
      <c r="F166" s="8" t="s">
        <v>197</v>
      </c>
      <c r="G166" s="7">
        <f>ROUND(208494.048,-4)</f>
        <v>210000</v>
      </c>
      <c r="H166" s="8" t="s">
        <v>197</v>
      </c>
      <c r="I166" s="7">
        <f>ROUND(208975.494,-4)</f>
        <v>210000</v>
      </c>
      <c r="J166" s="8" t="s">
        <v>197</v>
      </c>
      <c r="K166" s="7">
        <f>ROUND(207494.7504,-4)</f>
        <v>210000</v>
      </c>
      <c r="L166" s="8" t="s">
        <v>197</v>
      </c>
      <c r="M166" s="7">
        <f>ROUND(213567.8748,-4)</f>
        <v>210000</v>
      </c>
      <c r="N166" s="20"/>
    </row>
    <row r="167" spans="1:14" ht="11.25" customHeight="1">
      <c r="A167" s="21" t="s">
        <v>259</v>
      </c>
      <c r="B167" s="15"/>
      <c r="C167" s="16" t="s">
        <v>211</v>
      </c>
      <c r="D167" s="1"/>
      <c r="E167" s="7">
        <f>ROUND(32257.58094,-3)</f>
        <v>32000</v>
      </c>
      <c r="F167" s="8" t="s">
        <v>197</v>
      </c>
      <c r="G167" s="7">
        <f>ROUND(31944.22309,-3)</f>
        <v>32000</v>
      </c>
      <c r="H167" s="8" t="s">
        <v>197</v>
      </c>
      <c r="I167" s="7">
        <f>ROUND(32249.82657,-3)</f>
        <v>32000</v>
      </c>
      <c r="J167" s="8" t="s">
        <v>197</v>
      </c>
      <c r="K167" s="7">
        <f>ROUND(33983.27725,-3)</f>
        <v>34000</v>
      </c>
      <c r="L167" s="8" t="s">
        <v>197</v>
      </c>
      <c r="M167" s="7">
        <f>ROUND(32720.58049,-3)</f>
        <v>33000</v>
      </c>
      <c r="N167" s="20"/>
    </row>
    <row r="168" spans="1:14" ht="11.25" customHeight="1">
      <c r="A168" s="21" t="s">
        <v>258</v>
      </c>
      <c r="B168" s="15"/>
      <c r="C168" s="16" t="s">
        <v>211</v>
      </c>
      <c r="D168" s="1"/>
      <c r="E168" s="7">
        <f>ROUND(82190.3376,-3)</f>
        <v>82000</v>
      </c>
      <c r="F168" s="8" t="s">
        <v>197</v>
      </c>
      <c r="G168" s="7">
        <f>ROUND(82437.9528,-3)</f>
        <v>82000</v>
      </c>
      <c r="H168" s="8" t="s">
        <v>197</v>
      </c>
      <c r="I168" s="7">
        <f>ROUND(86214.6432,-3)</f>
        <v>86000</v>
      </c>
      <c r="J168" s="8" t="s">
        <v>197</v>
      </c>
      <c r="K168" s="7">
        <f>ROUND(94069.2312,-3)</f>
        <v>94000</v>
      </c>
      <c r="L168" s="8" t="s">
        <v>197</v>
      </c>
      <c r="M168" s="7">
        <f>ROUND(93567.9024,-3)</f>
        <v>94000</v>
      </c>
      <c r="N168" s="20"/>
    </row>
    <row r="169" spans="1:14" ht="11.25" customHeight="1">
      <c r="A169" s="21" t="s">
        <v>261</v>
      </c>
      <c r="B169" s="15"/>
      <c r="C169" s="16" t="s">
        <v>211</v>
      </c>
      <c r="D169" s="1"/>
      <c r="E169" s="7">
        <f>ROUND(45104.0944,-2)</f>
        <v>45100</v>
      </c>
      <c r="F169" s="8" t="s">
        <v>197</v>
      </c>
      <c r="G169" s="7">
        <f>ROUND(48675.63,-2)</f>
        <v>48700</v>
      </c>
      <c r="H169" s="8" t="s">
        <v>197</v>
      </c>
      <c r="I169" s="7">
        <f>ROUND(51646.5408,-2)</f>
        <v>51600</v>
      </c>
      <c r="J169" s="8" t="s">
        <v>197</v>
      </c>
      <c r="K169" s="7">
        <f>ROUND(51325.2092,-2)</f>
        <v>51300</v>
      </c>
      <c r="L169" s="8" t="s">
        <v>197</v>
      </c>
      <c r="M169" s="7">
        <f>ROUND(50629.4992,-2)</f>
        <v>50600</v>
      </c>
      <c r="N169" s="20"/>
    </row>
    <row r="170" spans="1:14" ht="11.25" customHeight="1">
      <c r="A170" s="21" t="s">
        <v>292</v>
      </c>
      <c r="B170" s="15"/>
      <c r="C170" s="16" t="s">
        <v>211</v>
      </c>
      <c r="D170" s="1"/>
      <c r="E170" s="7">
        <f>ROUND(31723.53952,-3)</f>
        <v>32000</v>
      </c>
      <c r="F170" s="8" t="s">
        <v>197</v>
      </c>
      <c r="G170" s="7">
        <f>ROUND(31866.73137,-3)</f>
        <v>32000</v>
      </c>
      <c r="H170" s="8" t="s">
        <v>197</v>
      </c>
      <c r="I170" s="7">
        <f>ROUND(30170.25547,-3)</f>
        <v>30000</v>
      </c>
      <c r="J170" s="8" t="s">
        <v>197</v>
      </c>
      <c r="K170" s="7">
        <f>ROUND(28986.19442,-3)</f>
        <v>29000</v>
      </c>
      <c r="L170" s="8" t="s">
        <v>197</v>
      </c>
      <c r="M170" s="7">
        <f>ROUND(32109.09136,-3)</f>
        <v>32000</v>
      </c>
      <c r="N170" s="20"/>
    </row>
    <row r="171" spans="1:14" ht="11.25" customHeight="1">
      <c r="A171" s="21" t="s">
        <v>293</v>
      </c>
      <c r="B171" s="15"/>
      <c r="C171" s="16" t="s">
        <v>211</v>
      </c>
      <c r="D171" s="1"/>
      <c r="E171" s="7">
        <f>ROUND(10677.765,-3)</f>
        <v>11000</v>
      </c>
      <c r="F171" s="8" t="s">
        <v>197</v>
      </c>
      <c r="G171" s="7">
        <f>ROUND(10739.484,-3)</f>
        <v>11000</v>
      </c>
      <c r="H171" s="8" t="s">
        <v>197</v>
      </c>
      <c r="I171" s="7">
        <f>ROUND(11155.606,-3)</f>
        <v>11000</v>
      </c>
      <c r="J171" s="8" t="s">
        <v>197</v>
      </c>
      <c r="K171" s="7">
        <f>ROUND(14588.448,-3)</f>
        <v>15000</v>
      </c>
      <c r="L171" s="8" t="s">
        <v>197</v>
      </c>
      <c r="M171" s="7">
        <f>ROUND(14318.052,-3)</f>
        <v>14000</v>
      </c>
      <c r="N171" s="20"/>
    </row>
    <row r="172" spans="1:14" ht="11.25" customHeight="1">
      <c r="A172" s="21" t="s">
        <v>263</v>
      </c>
      <c r="B172" s="15"/>
      <c r="C172" s="16" t="s">
        <v>211</v>
      </c>
      <c r="D172" s="1"/>
      <c r="E172" s="7">
        <f>ROUND(9702.45848,-2)</f>
        <v>9700</v>
      </c>
      <c r="F172" s="8" t="s">
        <v>197</v>
      </c>
      <c r="G172" s="7">
        <f>ROUND(9390.47252,-2)</f>
        <v>9400</v>
      </c>
      <c r="H172" s="8" t="s">
        <v>197</v>
      </c>
      <c r="I172" s="7">
        <f>ROUND(10291.41256,-3)</f>
        <v>10000</v>
      </c>
      <c r="J172" s="8" t="s">
        <v>197</v>
      </c>
      <c r="K172" s="7">
        <f>ROUND(10258.94012,-3)</f>
        <v>10000</v>
      </c>
      <c r="L172" s="8" t="s">
        <v>197</v>
      </c>
      <c r="M172" s="7">
        <f>ROUND(10934.30052,-3)</f>
        <v>11000</v>
      </c>
      <c r="N172" s="20"/>
    </row>
    <row r="173" spans="1:14" ht="11.25" customHeight="1">
      <c r="A173" s="21" t="s">
        <v>295</v>
      </c>
      <c r="B173" s="15"/>
      <c r="C173" s="16" t="s">
        <v>211</v>
      </c>
      <c r="D173" s="1"/>
      <c r="E173" s="7">
        <f>ROUND(1550.696,-2)</f>
        <v>1600</v>
      </c>
      <c r="F173" s="8" t="s">
        <v>197</v>
      </c>
      <c r="G173" s="7">
        <f>ROUND(1460.732,-2)</f>
        <v>1500</v>
      </c>
      <c r="H173" s="8" t="s">
        <v>197</v>
      </c>
      <c r="I173" s="7">
        <f>ROUND(1510.593,-2)</f>
        <v>1500</v>
      </c>
      <c r="J173" s="8" t="s">
        <v>197</v>
      </c>
      <c r="K173" s="7">
        <f>ROUND(1844.325,-2)</f>
        <v>1800</v>
      </c>
      <c r="L173" s="8" t="s">
        <v>197</v>
      </c>
      <c r="M173" s="7">
        <f>ROUND(1767.773,-2)</f>
        <v>1800</v>
      </c>
      <c r="N173" s="20"/>
    </row>
    <row r="174" spans="1:14" ht="11.25" customHeight="1">
      <c r="A174" s="21" t="s">
        <v>291</v>
      </c>
      <c r="B174" s="15"/>
      <c r="C174" s="16" t="s">
        <v>211</v>
      </c>
      <c r="D174" s="1"/>
      <c r="E174" s="22">
        <f>ROUND(13442.57942,-3)</f>
        <v>13000</v>
      </c>
      <c r="F174" s="29" t="s">
        <v>197</v>
      </c>
      <c r="G174" s="22">
        <f>ROUND(12487.99468,-3)</f>
        <v>12000</v>
      </c>
      <c r="H174" s="29" t="s">
        <v>197</v>
      </c>
      <c r="I174" s="22">
        <f>ROUND(8430.36956,-2)</f>
        <v>8400</v>
      </c>
      <c r="J174" s="29" t="s">
        <v>197</v>
      </c>
      <c r="K174" s="22">
        <f>ROUND(10904.87822,-3)</f>
        <v>11000</v>
      </c>
      <c r="L174" s="29" t="s">
        <v>197</v>
      </c>
      <c r="M174" s="22">
        <f>ROUND(9436.14854,-2)</f>
        <v>9400</v>
      </c>
      <c r="N174" s="23"/>
    </row>
    <row r="175" spans="1:14" ht="11.25" customHeight="1">
      <c r="A175" s="24" t="s">
        <v>201</v>
      </c>
      <c r="B175" s="15"/>
      <c r="C175" s="16" t="s">
        <v>211</v>
      </c>
      <c r="D175" s="124"/>
      <c r="E175" s="110">
        <f>ROUND(SUM(E163:E174),-4)</f>
        <v>890000</v>
      </c>
      <c r="F175" s="125" t="s">
        <v>197</v>
      </c>
      <c r="G175" s="110">
        <f>ROUND(SUM(G163:G174),-4)</f>
        <v>890000</v>
      </c>
      <c r="H175" s="125" t="s">
        <v>197</v>
      </c>
      <c r="I175" s="110">
        <f>ROUND(SUM(I163:I174),-4)</f>
        <v>910000</v>
      </c>
      <c r="J175" s="125" t="s">
        <v>197</v>
      </c>
      <c r="K175" s="110">
        <f>ROUND(SUM(K163:K174),-4)</f>
        <v>940000</v>
      </c>
      <c r="L175" s="125" t="s">
        <v>197</v>
      </c>
      <c r="M175" s="110">
        <f>ROUND(SUM(M163:M174),-4)</f>
        <v>960000</v>
      </c>
      <c r="N175" s="126"/>
    </row>
    <row r="176" spans="1:14" ht="11.25" customHeight="1">
      <c r="A176" s="13" t="s">
        <v>272</v>
      </c>
      <c r="B176" s="15"/>
      <c r="C176" s="16"/>
      <c r="D176" s="30"/>
      <c r="E176" s="22">
        <v>27</v>
      </c>
      <c r="F176" s="29" t="s">
        <v>197</v>
      </c>
      <c r="G176" s="22">
        <v>221</v>
      </c>
      <c r="H176" s="29" t="s">
        <v>197</v>
      </c>
      <c r="I176" s="22">
        <v>104</v>
      </c>
      <c r="J176" s="23"/>
      <c r="K176" s="22">
        <v>77</v>
      </c>
      <c r="L176" s="23"/>
      <c r="M176" s="22">
        <v>80</v>
      </c>
      <c r="N176" s="23"/>
    </row>
    <row r="177" spans="1:14" ht="11.25" customHeight="1">
      <c r="A177" s="155" t="s">
        <v>906</v>
      </c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</row>
    <row r="178" spans="1:14" ht="11.25" customHeight="1">
      <c r="A178" s="153" t="s">
        <v>342</v>
      </c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</row>
    <row r="179" spans="1:14" ht="11.25" customHeight="1">
      <c r="A179" s="153" t="s">
        <v>282</v>
      </c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</row>
    <row r="180" spans="1:14" ht="11.25" customHeight="1">
      <c r="A180" s="153" t="s">
        <v>283</v>
      </c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</row>
    <row r="181" spans="1:14" ht="11.25" customHeight="1">
      <c r="A181" s="153" t="s">
        <v>571</v>
      </c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</row>
    <row r="182" spans="1:14" ht="11.25" customHeight="1">
      <c r="A182" s="148" t="s">
        <v>183</v>
      </c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</row>
    <row r="183" spans="1:14" ht="11.25" customHeight="1">
      <c r="A183" s="153" t="s">
        <v>14</v>
      </c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</row>
    <row r="184" spans="1:14" ht="11.25" customHeight="1">
      <c r="A184" s="153" t="s">
        <v>184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</row>
    <row r="185" spans="1:14" ht="11.25" customHeight="1">
      <c r="A185" s="148" t="s">
        <v>185</v>
      </c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</row>
    <row r="186" spans="1:14" ht="11.25" customHeight="1">
      <c r="A186" s="153" t="s">
        <v>186</v>
      </c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</row>
    <row r="187" spans="1:14" ht="11.25" customHeight="1">
      <c r="A187" s="145" t="s">
        <v>572</v>
      </c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</row>
    <row r="188" spans="1:14" ht="11.25" customHeight="1">
      <c r="A188" s="145" t="s">
        <v>15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</row>
  </sheetData>
  <mergeCells count="39">
    <mergeCell ref="A141:C141"/>
    <mergeCell ref="A181:N181"/>
    <mergeCell ref="A186:N186"/>
    <mergeCell ref="A177:N177"/>
    <mergeCell ref="A178:N178"/>
    <mergeCell ref="A179:N179"/>
    <mergeCell ref="A180:N180"/>
    <mergeCell ref="A184:N184"/>
    <mergeCell ref="A183:N183"/>
    <mergeCell ref="A185:N185"/>
    <mergeCell ref="A132:C132"/>
    <mergeCell ref="A70:C70"/>
    <mergeCell ref="A1:N1"/>
    <mergeCell ref="A6:C6"/>
    <mergeCell ref="A7:C7"/>
    <mergeCell ref="A52:C52"/>
    <mergeCell ref="A4:N4"/>
    <mergeCell ref="A2:N2"/>
    <mergeCell ref="A3:N3"/>
    <mergeCell ref="A5:N5"/>
    <mergeCell ref="A62:N62"/>
    <mergeCell ref="A66:N66"/>
    <mergeCell ref="A68:N68"/>
    <mergeCell ref="A125:N125"/>
    <mergeCell ref="A64:N64"/>
    <mergeCell ref="A65:N65"/>
    <mergeCell ref="A67:N67"/>
    <mergeCell ref="A69:C69"/>
    <mergeCell ref="A63:N63"/>
    <mergeCell ref="A187:N187"/>
    <mergeCell ref="A188:N188"/>
    <mergeCell ref="A126:N126"/>
    <mergeCell ref="A129:N129"/>
    <mergeCell ref="A131:N131"/>
    <mergeCell ref="A182:N182"/>
    <mergeCell ref="A133:C133"/>
    <mergeCell ref="A127:N127"/>
    <mergeCell ref="A128:N128"/>
    <mergeCell ref="A130:N130"/>
  </mergeCells>
  <printOptions horizontalCentered="1"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175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5.7109375" style="44" customWidth="1"/>
    <col min="2" max="2" width="15.421875" style="44" customWidth="1"/>
    <col min="3" max="3" width="2.00390625" style="44" customWidth="1"/>
    <col min="4" max="4" width="1.7109375" style="44" customWidth="1"/>
    <col min="5" max="5" width="31.28125" style="44" customWidth="1"/>
    <col min="6" max="6" width="32.28125" style="44" customWidth="1"/>
    <col min="7" max="7" width="6.7109375" style="44" customWidth="1"/>
    <col min="8" max="8" width="1.1484375" style="44" customWidth="1"/>
    <col min="9" max="16384" width="8.00390625" style="44" customWidth="1"/>
  </cols>
  <sheetData>
    <row r="1" spans="1:8" ht="11.25" customHeight="1">
      <c r="A1" s="162" t="s">
        <v>343</v>
      </c>
      <c r="B1" s="162"/>
      <c r="C1" s="162"/>
      <c r="D1" s="162"/>
      <c r="E1" s="162"/>
      <c r="F1" s="162"/>
      <c r="G1" s="162"/>
      <c r="H1" s="162"/>
    </row>
    <row r="2" spans="1:8" ht="11.25" customHeight="1">
      <c r="A2" s="162" t="s">
        <v>178</v>
      </c>
      <c r="B2" s="162"/>
      <c r="C2" s="162"/>
      <c r="D2" s="162"/>
      <c r="E2" s="162"/>
      <c r="F2" s="162"/>
      <c r="G2" s="162"/>
      <c r="H2" s="162"/>
    </row>
    <row r="3" spans="1:8" ht="11.25" customHeight="1">
      <c r="A3" s="162"/>
      <c r="B3" s="162"/>
      <c r="C3" s="162"/>
      <c r="D3" s="162"/>
      <c r="E3" s="162"/>
      <c r="F3" s="162"/>
      <c r="G3" s="162"/>
      <c r="H3" s="162"/>
    </row>
    <row r="4" spans="1:8" ht="11.25" customHeight="1">
      <c r="A4" s="162" t="s">
        <v>344</v>
      </c>
      <c r="B4" s="162"/>
      <c r="C4" s="162"/>
      <c r="D4" s="162"/>
      <c r="E4" s="162"/>
      <c r="F4" s="162"/>
      <c r="G4" s="162"/>
      <c r="H4" s="162"/>
    </row>
    <row r="5" spans="1:8" ht="11.25" customHeight="1">
      <c r="A5" s="161"/>
      <c r="B5" s="161"/>
      <c r="C5" s="161"/>
      <c r="D5" s="161"/>
      <c r="E5" s="161"/>
      <c r="F5" s="161"/>
      <c r="G5" s="161"/>
      <c r="H5" s="161"/>
    </row>
    <row r="6" spans="1:8" ht="11.25" customHeight="1">
      <c r="A6" s="159"/>
      <c r="B6" s="159"/>
      <c r="C6" s="159"/>
      <c r="D6" s="47"/>
      <c r="E6" s="48" t="s">
        <v>345</v>
      </c>
      <c r="F6" s="48"/>
      <c r="G6" s="160" t="s">
        <v>346</v>
      </c>
      <c r="H6" s="160"/>
    </row>
    <row r="7" spans="1:8" ht="11.25" customHeight="1">
      <c r="A7" s="161" t="s">
        <v>190</v>
      </c>
      <c r="B7" s="161"/>
      <c r="C7" s="161"/>
      <c r="D7" s="47"/>
      <c r="E7" s="48" t="s">
        <v>347</v>
      </c>
      <c r="F7" s="48" t="s">
        <v>348</v>
      </c>
      <c r="G7" s="161" t="s">
        <v>349</v>
      </c>
      <c r="H7" s="161"/>
    </row>
    <row r="8" spans="1:8" ht="11.25" customHeight="1">
      <c r="A8" s="50" t="s">
        <v>350</v>
      </c>
      <c r="B8" s="14"/>
      <c r="C8" s="14"/>
      <c r="D8" s="50"/>
      <c r="E8" s="50" t="s">
        <v>351</v>
      </c>
      <c r="F8" s="50" t="s">
        <v>352</v>
      </c>
      <c r="G8" s="14">
        <v>55</v>
      </c>
      <c r="H8" s="51"/>
    </row>
    <row r="9" spans="1:8" ht="11.25" customHeight="1">
      <c r="A9" s="52" t="s">
        <v>353</v>
      </c>
      <c r="B9" s="2"/>
      <c r="C9" s="2"/>
      <c r="D9" s="47"/>
      <c r="E9" s="53" t="s">
        <v>354</v>
      </c>
      <c r="F9" s="53" t="s">
        <v>355</v>
      </c>
      <c r="G9" s="2">
        <v>900</v>
      </c>
      <c r="H9" s="54"/>
    </row>
    <row r="10" spans="1:8" ht="11.25" customHeight="1">
      <c r="A10" s="55"/>
      <c r="B10" s="56"/>
      <c r="C10" s="56"/>
      <c r="D10" s="57"/>
      <c r="E10" s="55" t="s">
        <v>356</v>
      </c>
      <c r="F10" s="57"/>
      <c r="G10" s="56"/>
      <c r="H10" s="58"/>
    </row>
    <row r="11" spans="1:8" ht="11.25" customHeight="1">
      <c r="A11" s="59" t="s">
        <v>353</v>
      </c>
      <c r="B11" s="6"/>
      <c r="C11" s="6"/>
      <c r="D11" s="47"/>
      <c r="E11" s="47" t="s">
        <v>357</v>
      </c>
      <c r="F11" s="47" t="s">
        <v>358</v>
      </c>
      <c r="G11" s="6">
        <v>350</v>
      </c>
      <c r="H11" s="54"/>
    </row>
    <row r="12" spans="1:8" ht="11.25" customHeight="1">
      <c r="A12" s="55"/>
      <c r="B12" s="56"/>
      <c r="C12" s="56"/>
      <c r="D12" s="57"/>
      <c r="E12" s="55" t="s">
        <v>359</v>
      </c>
      <c r="F12" s="57"/>
      <c r="G12" s="56"/>
      <c r="H12" s="58"/>
    </row>
    <row r="13" spans="1:8" ht="11.25" customHeight="1">
      <c r="A13" s="47" t="s">
        <v>360</v>
      </c>
      <c r="B13" s="6"/>
      <c r="C13" s="6"/>
      <c r="D13" s="47"/>
      <c r="E13" s="47" t="s">
        <v>361</v>
      </c>
      <c r="F13" s="47" t="s">
        <v>18</v>
      </c>
      <c r="G13" s="6">
        <v>300</v>
      </c>
      <c r="H13" s="60"/>
    </row>
    <row r="14" spans="1:8" ht="11.25" customHeight="1">
      <c r="A14" s="57"/>
      <c r="B14" s="56"/>
      <c r="C14" s="56"/>
      <c r="D14" s="57"/>
      <c r="E14" s="55" t="s">
        <v>362</v>
      </c>
      <c r="F14" s="55" t="s">
        <v>363</v>
      </c>
      <c r="G14" s="56"/>
      <c r="H14" s="58"/>
    </row>
    <row r="15" spans="1:8" ht="11.25" customHeight="1">
      <c r="A15" s="59" t="s">
        <v>353</v>
      </c>
      <c r="B15" s="6"/>
      <c r="C15" s="6"/>
      <c r="D15" s="47"/>
      <c r="E15" s="47" t="s">
        <v>364</v>
      </c>
      <c r="F15" s="61" t="s">
        <v>19</v>
      </c>
      <c r="G15" s="6">
        <v>600</v>
      </c>
      <c r="H15" s="54"/>
    </row>
    <row r="16" spans="1:8" ht="11.25" customHeight="1">
      <c r="A16" s="57"/>
      <c r="B16" s="56"/>
      <c r="C16" s="56"/>
      <c r="D16" s="57"/>
      <c r="E16" s="55" t="s">
        <v>365</v>
      </c>
      <c r="F16" s="55" t="s">
        <v>366</v>
      </c>
      <c r="G16" s="56"/>
      <c r="H16" s="58"/>
    </row>
    <row r="17" spans="1:8" ht="11.25" customHeight="1">
      <c r="A17" s="59" t="s">
        <v>353</v>
      </c>
      <c r="B17" s="6"/>
      <c r="C17" s="6"/>
      <c r="D17" s="47"/>
      <c r="E17" s="61" t="s">
        <v>367</v>
      </c>
      <c r="F17" s="61" t="s">
        <v>368</v>
      </c>
      <c r="G17" s="6">
        <v>110</v>
      </c>
      <c r="H17" s="62"/>
    </row>
    <row r="18" spans="1:8" ht="11.25" customHeight="1">
      <c r="A18" s="47"/>
      <c r="B18" s="6"/>
      <c r="C18" s="6"/>
      <c r="D18" s="57"/>
      <c r="E18" s="59"/>
      <c r="F18" s="59" t="s">
        <v>369</v>
      </c>
      <c r="G18" s="6"/>
      <c r="H18" s="62"/>
    </row>
    <row r="19" spans="1:8" ht="11.25" customHeight="1">
      <c r="A19" s="63" t="s">
        <v>353</v>
      </c>
      <c r="B19" s="64"/>
      <c r="C19" s="64"/>
      <c r="D19" s="47"/>
      <c r="E19" s="65" t="s">
        <v>370</v>
      </c>
      <c r="F19" s="66" t="s">
        <v>17</v>
      </c>
      <c r="G19" s="64">
        <v>320</v>
      </c>
      <c r="H19" s="46"/>
    </row>
    <row r="20" spans="1:8" ht="11.25" customHeight="1">
      <c r="A20" s="57"/>
      <c r="B20" s="56"/>
      <c r="C20" s="56"/>
      <c r="D20" s="47"/>
      <c r="E20" s="55" t="s">
        <v>371</v>
      </c>
      <c r="F20" s="55" t="s">
        <v>372</v>
      </c>
      <c r="G20" s="56"/>
      <c r="H20" s="58"/>
    </row>
    <row r="21" spans="1:8" ht="11.25" customHeight="1">
      <c r="A21" s="67" t="s">
        <v>353</v>
      </c>
      <c r="B21" s="14"/>
      <c r="C21" s="14"/>
      <c r="D21" s="50"/>
      <c r="E21" s="50" t="s">
        <v>373</v>
      </c>
      <c r="F21" s="50" t="s">
        <v>374</v>
      </c>
      <c r="G21" s="14">
        <v>155</v>
      </c>
      <c r="H21" s="68" t="s">
        <v>204</v>
      </c>
    </row>
    <row r="22" spans="1:8" ht="11.25" customHeight="1">
      <c r="A22" s="59" t="s">
        <v>353</v>
      </c>
      <c r="B22" s="6"/>
      <c r="C22" s="6"/>
      <c r="D22" s="47"/>
      <c r="E22" s="47" t="s">
        <v>375</v>
      </c>
      <c r="F22" s="47" t="s">
        <v>376</v>
      </c>
      <c r="G22" s="6">
        <v>130</v>
      </c>
      <c r="H22" s="54"/>
    </row>
    <row r="23" spans="1:8" ht="11.25" customHeight="1">
      <c r="A23" s="59"/>
      <c r="B23" s="6"/>
      <c r="C23" s="6"/>
      <c r="D23" s="47"/>
      <c r="E23" s="59" t="s">
        <v>377</v>
      </c>
      <c r="F23" s="47"/>
      <c r="G23" s="6"/>
      <c r="H23" s="54"/>
    </row>
    <row r="24" spans="1:8" ht="11.25" customHeight="1">
      <c r="A24" s="55"/>
      <c r="B24" s="56"/>
      <c r="C24" s="56"/>
      <c r="D24" s="57"/>
      <c r="E24" s="55" t="s">
        <v>378</v>
      </c>
      <c r="F24" s="57"/>
      <c r="G24" s="56"/>
      <c r="H24" s="58"/>
    </row>
    <row r="25" spans="1:8" ht="11.25" customHeight="1">
      <c r="A25" s="67" t="s">
        <v>353</v>
      </c>
      <c r="B25" s="14"/>
      <c r="C25" s="14"/>
      <c r="D25" s="50"/>
      <c r="E25" s="50" t="s">
        <v>379</v>
      </c>
      <c r="F25" s="50" t="s">
        <v>20</v>
      </c>
      <c r="G25" s="14">
        <v>100</v>
      </c>
      <c r="H25" s="51"/>
    </row>
    <row r="26" spans="1:8" ht="11.25" customHeight="1">
      <c r="A26" s="53" t="s">
        <v>380</v>
      </c>
      <c r="B26" s="2"/>
      <c r="C26" s="2" t="s">
        <v>381</v>
      </c>
      <c r="D26" s="47"/>
      <c r="E26" s="53" t="s">
        <v>382</v>
      </c>
      <c r="F26" s="53" t="s">
        <v>383</v>
      </c>
      <c r="G26" s="2" t="s">
        <v>384</v>
      </c>
      <c r="H26" s="54"/>
    </row>
    <row r="27" spans="1:8" ht="11.25" customHeight="1">
      <c r="A27" s="65" t="s">
        <v>385</v>
      </c>
      <c r="B27" s="64"/>
      <c r="C27" s="64"/>
      <c r="D27" s="65"/>
      <c r="E27" s="66" t="s">
        <v>386</v>
      </c>
      <c r="F27" s="65" t="s">
        <v>16</v>
      </c>
      <c r="G27" s="64">
        <v>60</v>
      </c>
      <c r="H27" s="46"/>
    </row>
    <row r="28" spans="1:8" ht="11.25" customHeight="1">
      <c r="A28" s="57"/>
      <c r="B28" s="56"/>
      <c r="C28" s="56"/>
      <c r="D28" s="57"/>
      <c r="E28" s="69"/>
      <c r="F28" s="55" t="s">
        <v>387</v>
      </c>
      <c r="G28" s="132"/>
      <c r="H28" s="58"/>
    </row>
    <row r="29" spans="1:8" ht="11.25" customHeight="1">
      <c r="A29" s="59" t="s">
        <v>353</v>
      </c>
      <c r="B29" s="64"/>
      <c r="C29" s="64"/>
      <c r="D29" s="65"/>
      <c r="E29" s="66" t="s">
        <v>388</v>
      </c>
      <c r="F29" s="66" t="s">
        <v>326</v>
      </c>
      <c r="G29" s="64">
        <v>50</v>
      </c>
      <c r="H29" s="46"/>
    </row>
    <row r="30" spans="1:8" ht="11.25" customHeight="1">
      <c r="A30" s="57"/>
      <c r="B30" s="56"/>
      <c r="C30" s="56"/>
      <c r="D30" s="57"/>
      <c r="E30" s="55" t="s">
        <v>389</v>
      </c>
      <c r="F30" s="55" t="s">
        <v>390</v>
      </c>
      <c r="G30" s="69"/>
      <c r="H30" s="58"/>
    </row>
    <row r="31" spans="1:8" ht="11.25" customHeight="1">
      <c r="A31" s="50" t="s">
        <v>228</v>
      </c>
      <c r="B31" s="14"/>
      <c r="C31" s="14"/>
      <c r="D31" s="50"/>
      <c r="E31" s="70" t="s">
        <v>391</v>
      </c>
      <c r="F31" s="50" t="s">
        <v>392</v>
      </c>
      <c r="G31" s="14">
        <v>500</v>
      </c>
      <c r="H31" s="51"/>
    </row>
    <row r="32" spans="1:8" ht="11.25" customHeight="1">
      <c r="A32" s="63" t="s">
        <v>353</v>
      </c>
      <c r="B32" s="64"/>
      <c r="C32" s="64"/>
      <c r="D32" s="65"/>
      <c r="E32" s="66" t="s">
        <v>393</v>
      </c>
      <c r="F32" s="65" t="s">
        <v>394</v>
      </c>
      <c r="G32" s="64">
        <v>50</v>
      </c>
      <c r="H32" s="46"/>
    </row>
    <row r="33" spans="1:8" ht="11.25" customHeight="1">
      <c r="A33" s="55"/>
      <c r="B33" s="56"/>
      <c r="C33" s="56"/>
      <c r="D33" s="57"/>
      <c r="E33" s="55" t="s">
        <v>395</v>
      </c>
      <c r="F33" s="57"/>
      <c r="G33" s="56"/>
      <c r="H33" s="58"/>
    </row>
    <row r="34" spans="1:8" ht="11.25" customHeight="1">
      <c r="A34" s="65" t="s">
        <v>396</v>
      </c>
      <c r="B34" s="64"/>
      <c r="C34" s="64"/>
      <c r="D34" s="65"/>
      <c r="E34" s="65" t="s">
        <v>397</v>
      </c>
      <c r="F34" s="61" t="s">
        <v>398</v>
      </c>
      <c r="G34" s="6">
        <v>9200</v>
      </c>
      <c r="H34" s="71" t="s">
        <v>204</v>
      </c>
    </row>
    <row r="35" spans="1:8" ht="11.25" customHeight="1">
      <c r="A35" s="59"/>
      <c r="B35" s="6"/>
      <c r="C35" s="6"/>
      <c r="D35" s="47"/>
      <c r="E35" s="47"/>
      <c r="F35" s="59" t="s">
        <v>399</v>
      </c>
      <c r="G35" s="6"/>
      <c r="H35" s="62"/>
    </row>
    <row r="36" spans="1:8" ht="11.25" customHeight="1">
      <c r="A36" s="55"/>
      <c r="B36" s="56"/>
      <c r="C36" s="56"/>
      <c r="D36" s="57"/>
      <c r="E36" s="57"/>
      <c r="F36" s="55" t="s">
        <v>400</v>
      </c>
      <c r="G36" s="56"/>
      <c r="H36" s="58"/>
    </row>
    <row r="37" spans="1:8" ht="11.25" customHeight="1">
      <c r="A37" s="63" t="s">
        <v>353</v>
      </c>
      <c r="B37" s="64"/>
      <c r="C37" s="64"/>
      <c r="D37" s="65"/>
      <c r="E37" s="65" t="s">
        <v>401</v>
      </c>
      <c r="F37" s="66" t="s">
        <v>402</v>
      </c>
      <c r="G37" s="64">
        <v>5600</v>
      </c>
      <c r="H37" s="72" t="s">
        <v>204</v>
      </c>
    </row>
    <row r="38" spans="1:8" ht="11.25" customHeight="1">
      <c r="A38" s="55"/>
      <c r="B38" s="56"/>
      <c r="C38" s="56"/>
      <c r="D38" s="57"/>
      <c r="E38" s="55" t="s">
        <v>403</v>
      </c>
      <c r="F38" s="55" t="s">
        <v>404</v>
      </c>
      <c r="G38" s="56"/>
      <c r="H38" s="58"/>
    </row>
    <row r="39" spans="1:8" ht="11.25" customHeight="1">
      <c r="A39" s="63" t="s">
        <v>353</v>
      </c>
      <c r="B39" s="64"/>
      <c r="C39" s="64"/>
      <c r="D39" s="65"/>
      <c r="E39" s="65" t="s">
        <v>405</v>
      </c>
      <c r="F39" s="66" t="s">
        <v>406</v>
      </c>
      <c r="G39" s="64">
        <v>5000</v>
      </c>
      <c r="H39" s="72" t="s">
        <v>204</v>
      </c>
    </row>
    <row r="40" spans="1:8" ht="11.25" customHeight="1">
      <c r="A40" s="55"/>
      <c r="B40" s="56"/>
      <c r="C40" s="56"/>
      <c r="D40" s="57"/>
      <c r="E40" s="55"/>
      <c r="F40" s="55" t="s">
        <v>407</v>
      </c>
      <c r="G40" s="56"/>
      <c r="H40" s="58"/>
    </row>
    <row r="41" spans="1:8" ht="11.25" customHeight="1">
      <c r="A41" s="63" t="s">
        <v>353</v>
      </c>
      <c r="B41" s="64"/>
      <c r="C41" s="64"/>
      <c r="D41" s="65"/>
      <c r="E41" s="65" t="s">
        <v>408</v>
      </c>
      <c r="F41" s="66" t="s">
        <v>409</v>
      </c>
      <c r="G41" s="64">
        <v>3500</v>
      </c>
      <c r="H41" s="72" t="s">
        <v>204</v>
      </c>
    </row>
    <row r="42" spans="1:8" ht="11.25" customHeight="1">
      <c r="A42" s="55"/>
      <c r="B42" s="56"/>
      <c r="C42" s="56"/>
      <c r="D42" s="57"/>
      <c r="E42" s="55" t="s">
        <v>410</v>
      </c>
      <c r="F42" s="55"/>
      <c r="G42" s="56"/>
      <c r="H42" s="58"/>
    </row>
    <row r="43" spans="1:8" ht="11.25" customHeight="1">
      <c r="A43" s="63" t="s">
        <v>353</v>
      </c>
      <c r="B43" s="64"/>
      <c r="C43" s="64"/>
      <c r="D43" s="65"/>
      <c r="E43" s="65" t="s">
        <v>411</v>
      </c>
      <c r="F43" s="66" t="s">
        <v>412</v>
      </c>
      <c r="G43" s="64">
        <v>3000</v>
      </c>
      <c r="H43" s="72" t="s">
        <v>204</v>
      </c>
    </row>
    <row r="44" spans="1:8" ht="11.25" customHeight="1">
      <c r="A44" s="65" t="s">
        <v>413</v>
      </c>
      <c r="B44" s="64"/>
      <c r="C44" s="64"/>
      <c r="D44" s="65"/>
      <c r="E44" s="65" t="s">
        <v>414</v>
      </c>
      <c r="F44" s="65" t="s">
        <v>415</v>
      </c>
      <c r="G44" s="64">
        <v>500</v>
      </c>
      <c r="H44" s="46"/>
    </row>
    <row r="45" spans="1:8" ht="11.25" customHeight="1">
      <c r="A45" s="57"/>
      <c r="B45" s="56"/>
      <c r="C45" s="56"/>
      <c r="D45" s="57"/>
      <c r="E45" s="57"/>
      <c r="F45" s="55" t="s">
        <v>416</v>
      </c>
      <c r="G45" s="56"/>
      <c r="H45" s="58"/>
    </row>
    <row r="46" spans="1:8" ht="11.25" customHeight="1">
      <c r="A46" s="65" t="s">
        <v>907</v>
      </c>
      <c r="B46" s="64"/>
      <c r="C46" s="64"/>
      <c r="D46" s="65"/>
      <c r="E46" s="65" t="s">
        <v>417</v>
      </c>
      <c r="F46" s="65" t="s">
        <v>418</v>
      </c>
      <c r="G46" s="64">
        <v>1400</v>
      </c>
      <c r="H46" s="74" t="s">
        <v>204</v>
      </c>
    </row>
    <row r="47" spans="1:8" ht="11.25" customHeight="1">
      <c r="A47" s="59" t="s">
        <v>908</v>
      </c>
      <c r="B47" s="6"/>
      <c r="C47" s="6"/>
      <c r="D47" s="47"/>
      <c r="E47" s="47"/>
      <c r="F47" s="59" t="s">
        <v>419</v>
      </c>
      <c r="G47" s="6"/>
      <c r="H47" s="62"/>
    </row>
    <row r="48" spans="1:8" ht="11.25" customHeight="1">
      <c r="A48" s="47"/>
      <c r="B48" s="6"/>
      <c r="C48" s="6"/>
      <c r="D48" s="47"/>
      <c r="E48" s="47"/>
      <c r="F48" s="59" t="s">
        <v>420</v>
      </c>
      <c r="G48" s="6"/>
      <c r="H48" s="62"/>
    </row>
    <row r="49" spans="1:8" ht="11.25" customHeight="1">
      <c r="A49" s="57"/>
      <c r="B49" s="56"/>
      <c r="C49" s="56"/>
      <c r="D49" s="57"/>
      <c r="E49" s="57"/>
      <c r="F49" s="55" t="s">
        <v>22</v>
      </c>
      <c r="G49" s="56"/>
      <c r="H49" s="58"/>
    </row>
    <row r="50" spans="1:8" ht="11.25" customHeight="1">
      <c r="A50" s="59" t="s">
        <v>353</v>
      </c>
      <c r="B50" s="6"/>
      <c r="C50" s="6"/>
      <c r="D50" s="47"/>
      <c r="E50" s="47" t="s">
        <v>421</v>
      </c>
      <c r="F50" s="47" t="s">
        <v>422</v>
      </c>
      <c r="G50" s="6">
        <v>300</v>
      </c>
      <c r="H50" s="122" t="s">
        <v>204</v>
      </c>
    </row>
    <row r="51" spans="1:8" ht="11.25" customHeight="1">
      <c r="A51" s="59"/>
      <c r="B51" s="6"/>
      <c r="C51" s="6"/>
      <c r="D51" s="47"/>
      <c r="E51" s="47" t="s">
        <v>423</v>
      </c>
      <c r="F51" s="59" t="s">
        <v>424</v>
      </c>
      <c r="G51" s="6"/>
      <c r="H51" s="62"/>
    </row>
    <row r="52" spans="1:8" ht="11.25" customHeight="1">
      <c r="A52" s="55"/>
      <c r="B52" s="56"/>
      <c r="C52" s="56"/>
      <c r="D52" s="57"/>
      <c r="E52" s="57"/>
      <c r="F52" s="55" t="s">
        <v>21</v>
      </c>
      <c r="G52" s="56"/>
      <c r="H52" s="58"/>
    </row>
    <row r="53" spans="1:8" ht="11.25" customHeight="1">
      <c r="A53" s="59" t="s">
        <v>353</v>
      </c>
      <c r="B53" s="6"/>
      <c r="C53" s="6"/>
      <c r="D53" s="47"/>
      <c r="E53" s="47" t="s">
        <v>425</v>
      </c>
      <c r="F53" s="47" t="s">
        <v>426</v>
      </c>
      <c r="G53" s="6" t="s">
        <v>793</v>
      </c>
      <c r="H53" s="62"/>
    </row>
    <row r="54" spans="1:8" ht="11.25" customHeight="1">
      <c r="A54" s="59"/>
      <c r="B54" s="6"/>
      <c r="C54" s="6"/>
      <c r="D54" s="47"/>
      <c r="E54" s="59"/>
      <c r="F54" s="59" t="s">
        <v>427</v>
      </c>
      <c r="G54" s="6"/>
      <c r="H54" s="62"/>
    </row>
    <row r="55" spans="1:8" ht="11.25" customHeight="1">
      <c r="A55" s="59"/>
      <c r="B55" s="6"/>
      <c r="C55" s="6"/>
      <c r="D55" s="47"/>
      <c r="E55" s="59"/>
      <c r="F55" s="59" t="s">
        <v>23</v>
      </c>
      <c r="G55" s="6"/>
      <c r="H55" s="62"/>
    </row>
    <row r="56" spans="1:8" ht="11.25" customHeight="1">
      <c r="A56" s="59"/>
      <c r="B56" s="6"/>
      <c r="C56" s="6"/>
      <c r="D56" s="47"/>
      <c r="E56" s="59"/>
      <c r="F56" s="59" t="s">
        <v>24</v>
      </c>
      <c r="G56" s="6"/>
      <c r="H56" s="62"/>
    </row>
    <row r="57" spans="1:8" ht="11.25" customHeight="1">
      <c r="A57" s="63" t="s">
        <v>353</v>
      </c>
      <c r="B57" s="64"/>
      <c r="C57" s="64"/>
      <c r="D57" s="65"/>
      <c r="E57" s="65" t="s">
        <v>428</v>
      </c>
      <c r="F57" s="65" t="s">
        <v>25</v>
      </c>
      <c r="G57" s="64">
        <v>100</v>
      </c>
      <c r="H57" s="46"/>
    </row>
    <row r="58" spans="1:8" ht="11.25" customHeight="1">
      <c r="A58" s="59"/>
      <c r="B58" s="6"/>
      <c r="C58" s="6"/>
      <c r="D58" s="47"/>
      <c r="E58" s="59" t="s">
        <v>429</v>
      </c>
      <c r="F58" s="59"/>
      <c r="G58" s="6"/>
      <c r="H58" s="62"/>
    </row>
    <row r="59" spans="1:8" ht="11.25" customHeight="1">
      <c r="A59" s="59"/>
      <c r="B59" s="6"/>
      <c r="C59" s="6"/>
      <c r="D59" s="47"/>
      <c r="E59" s="59" t="s">
        <v>430</v>
      </c>
      <c r="F59" s="59"/>
      <c r="G59" s="6"/>
      <c r="H59" s="62"/>
    </row>
    <row r="60" spans="1:8" ht="11.25" customHeight="1">
      <c r="A60" s="63" t="s">
        <v>353</v>
      </c>
      <c r="B60" s="64"/>
      <c r="C60" s="64"/>
      <c r="D60" s="65"/>
      <c r="E60" s="65" t="s">
        <v>431</v>
      </c>
      <c r="F60" s="65" t="s">
        <v>432</v>
      </c>
      <c r="G60" s="64">
        <v>100</v>
      </c>
      <c r="H60" s="46"/>
    </row>
    <row r="61" spans="1:8" ht="11.25" customHeight="1">
      <c r="A61" s="55"/>
      <c r="B61" s="56"/>
      <c r="C61" s="56"/>
      <c r="D61" s="57"/>
      <c r="E61" s="57"/>
      <c r="F61" s="55" t="s">
        <v>433</v>
      </c>
      <c r="G61" s="56"/>
      <c r="H61" s="58"/>
    </row>
    <row r="62" spans="1:8" ht="11.25" customHeight="1">
      <c r="A62" s="67" t="s">
        <v>353</v>
      </c>
      <c r="B62" s="14"/>
      <c r="C62" s="14"/>
      <c r="D62" s="50"/>
      <c r="E62" s="50" t="s">
        <v>434</v>
      </c>
      <c r="F62" s="50" t="s">
        <v>435</v>
      </c>
      <c r="G62" s="14">
        <v>100</v>
      </c>
      <c r="H62" s="51"/>
    </row>
    <row r="63" spans="1:8" ht="11.25" customHeight="1">
      <c r="A63" s="151" t="s">
        <v>225</v>
      </c>
      <c r="B63" s="151"/>
      <c r="C63" s="151"/>
      <c r="D63" s="151"/>
      <c r="E63" s="151"/>
      <c r="F63" s="151"/>
      <c r="G63" s="151"/>
      <c r="H63" s="151"/>
    </row>
    <row r="64" spans="1:8" ht="11.25" customHeight="1">
      <c r="A64" s="162" t="s">
        <v>436</v>
      </c>
      <c r="B64" s="162"/>
      <c r="C64" s="162"/>
      <c r="D64" s="162"/>
      <c r="E64" s="162"/>
      <c r="F64" s="162"/>
      <c r="G64" s="162"/>
      <c r="H64" s="162"/>
    </row>
    <row r="65" spans="1:8" ht="11.25" customHeight="1">
      <c r="A65" s="162" t="s">
        <v>179</v>
      </c>
      <c r="B65" s="162"/>
      <c r="C65" s="162"/>
      <c r="D65" s="162"/>
      <c r="E65" s="162"/>
      <c r="F65" s="162"/>
      <c r="G65" s="162"/>
      <c r="H65" s="162"/>
    </row>
    <row r="66" spans="1:8" ht="11.25" customHeight="1">
      <c r="A66" s="162"/>
      <c r="B66" s="162"/>
      <c r="C66" s="162"/>
      <c r="D66" s="162"/>
      <c r="E66" s="162"/>
      <c r="F66" s="162"/>
      <c r="G66" s="162"/>
      <c r="H66" s="162"/>
    </row>
    <row r="67" spans="1:8" ht="11.25" customHeight="1">
      <c r="A67" s="162" t="s">
        <v>344</v>
      </c>
      <c r="B67" s="162"/>
      <c r="C67" s="162"/>
      <c r="D67" s="162"/>
      <c r="E67" s="162"/>
      <c r="F67" s="162"/>
      <c r="G67" s="162"/>
      <c r="H67" s="162"/>
    </row>
    <row r="68" spans="1:8" ht="11.25" customHeight="1">
      <c r="A68" s="163"/>
      <c r="B68" s="163"/>
      <c r="C68" s="163"/>
      <c r="D68" s="163"/>
      <c r="E68" s="163"/>
      <c r="F68" s="163"/>
      <c r="G68" s="163"/>
      <c r="H68" s="163"/>
    </row>
    <row r="69" spans="1:8" ht="11.25" customHeight="1">
      <c r="A69" s="159"/>
      <c r="B69" s="159"/>
      <c r="C69" s="159"/>
      <c r="D69" s="65"/>
      <c r="E69" s="49" t="s">
        <v>345</v>
      </c>
      <c r="F69" s="49"/>
      <c r="G69" s="160" t="s">
        <v>346</v>
      </c>
      <c r="H69" s="160"/>
    </row>
    <row r="70" spans="1:8" ht="11.25" customHeight="1">
      <c r="A70" s="161" t="s">
        <v>190</v>
      </c>
      <c r="B70" s="161"/>
      <c r="C70" s="161"/>
      <c r="D70" s="57"/>
      <c r="E70" s="45" t="s">
        <v>347</v>
      </c>
      <c r="F70" s="45" t="s">
        <v>348</v>
      </c>
      <c r="G70" s="161" t="s">
        <v>349</v>
      </c>
      <c r="H70" s="161"/>
    </row>
    <row r="71" spans="1:8" ht="11.25" customHeight="1">
      <c r="A71" s="65" t="s">
        <v>437</v>
      </c>
      <c r="B71" s="64"/>
      <c r="C71" s="64"/>
      <c r="D71" s="65"/>
      <c r="E71" s="66" t="s">
        <v>438</v>
      </c>
      <c r="F71" s="65" t="s">
        <v>439</v>
      </c>
      <c r="G71" s="64">
        <v>18000</v>
      </c>
      <c r="H71" s="72"/>
    </row>
    <row r="72" spans="1:8" ht="11.25" customHeight="1">
      <c r="A72" s="59"/>
      <c r="B72" s="6"/>
      <c r="C72" s="6"/>
      <c r="D72" s="47"/>
      <c r="E72" s="59" t="s">
        <v>440</v>
      </c>
      <c r="F72" s="59" t="s">
        <v>441</v>
      </c>
      <c r="G72" s="6"/>
      <c r="H72" s="71"/>
    </row>
    <row r="73" spans="1:8" ht="11.25" customHeight="1">
      <c r="A73" s="57"/>
      <c r="B73" s="56"/>
      <c r="C73" s="56"/>
      <c r="D73" s="57"/>
      <c r="E73" s="69"/>
      <c r="F73" s="55" t="s">
        <v>442</v>
      </c>
      <c r="G73" s="56"/>
      <c r="H73" s="73"/>
    </row>
    <row r="74" spans="1:8" ht="11.25" customHeight="1">
      <c r="A74" s="67" t="s">
        <v>353</v>
      </c>
      <c r="B74" s="14"/>
      <c r="C74" s="14"/>
      <c r="D74" s="50"/>
      <c r="E74" s="67" t="s">
        <v>211</v>
      </c>
      <c r="F74" s="50" t="s">
        <v>443</v>
      </c>
      <c r="G74" s="14">
        <v>6000</v>
      </c>
      <c r="H74" s="68"/>
    </row>
    <row r="75" spans="1:8" ht="11.25" customHeight="1">
      <c r="A75" s="63" t="s">
        <v>353</v>
      </c>
      <c r="B75" s="64"/>
      <c r="C75" s="64"/>
      <c r="D75" s="65"/>
      <c r="E75" s="63" t="s">
        <v>211</v>
      </c>
      <c r="F75" s="65" t="s">
        <v>444</v>
      </c>
      <c r="G75" s="64">
        <v>2100</v>
      </c>
      <c r="H75" s="72"/>
    </row>
    <row r="76" spans="1:8" ht="11.25" customHeight="1">
      <c r="A76" s="57"/>
      <c r="B76" s="56"/>
      <c r="C76" s="56"/>
      <c r="D76" s="57"/>
      <c r="E76" s="69"/>
      <c r="F76" s="55" t="s">
        <v>445</v>
      </c>
      <c r="G76" s="56"/>
      <c r="H76" s="73"/>
    </row>
    <row r="77" spans="1:8" ht="11.25" customHeight="1">
      <c r="A77" s="65" t="s">
        <v>446</v>
      </c>
      <c r="B77" s="64"/>
      <c r="C77" s="64"/>
      <c r="D77" s="65"/>
      <c r="E77" s="66" t="s">
        <v>438</v>
      </c>
      <c r="F77" s="66" t="s">
        <v>447</v>
      </c>
      <c r="G77" s="64">
        <v>3000</v>
      </c>
      <c r="H77" s="46"/>
    </row>
    <row r="78" spans="1:8" ht="11.25" customHeight="1">
      <c r="A78" s="55"/>
      <c r="B78" s="56"/>
      <c r="C78" s="56"/>
      <c r="D78" s="57"/>
      <c r="E78" s="59" t="s">
        <v>440</v>
      </c>
      <c r="F78" s="55" t="s">
        <v>448</v>
      </c>
      <c r="G78" s="56"/>
      <c r="H78" s="58"/>
    </row>
    <row r="79" spans="1:8" ht="11.25" customHeight="1">
      <c r="A79" s="67" t="s">
        <v>353</v>
      </c>
      <c r="B79" s="14"/>
      <c r="C79" s="14"/>
      <c r="D79" s="50"/>
      <c r="E79" s="50" t="s">
        <v>449</v>
      </c>
      <c r="F79" s="70" t="s">
        <v>450</v>
      </c>
      <c r="G79" s="14">
        <v>2100</v>
      </c>
      <c r="H79" s="51"/>
    </row>
    <row r="80" spans="1:8" ht="11.25" customHeight="1">
      <c r="A80" s="63" t="s">
        <v>353</v>
      </c>
      <c r="B80" s="64"/>
      <c r="C80" s="64"/>
      <c r="D80" s="65"/>
      <c r="E80" s="63" t="s">
        <v>211</v>
      </c>
      <c r="F80" s="66" t="s">
        <v>28</v>
      </c>
      <c r="G80" s="64">
        <v>2000</v>
      </c>
      <c r="H80" s="46"/>
    </row>
    <row r="81" spans="1:8" ht="11.25" customHeight="1">
      <c r="A81" s="59"/>
      <c r="B81" s="6"/>
      <c r="C81" s="6"/>
      <c r="D81" s="47"/>
      <c r="E81" s="59"/>
      <c r="F81" s="59" t="s">
        <v>451</v>
      </c>
      <c r="G81" s="6"/>
      <c r="H81" s="62"/>
    </row>
    <row r="82" spans="1:8" ht="11.25" customHeight="1">
      <c r="A82" s="63" t="s">
        <v>353</v>
      </c>
      <c r="B82" s="64"/>
      <c r="C82" s="64"/>
      <c r="D82" s="65"/>
      <c r="E82" s="66" t="s">
        <v>452</v>
      </c>
      <c r="F82" s="66" t="s">
        <v>453</v>
      </c>
      <c r="G82" s="64">
        <v>1100</v>
      </c>
      <c r="H82" s="46"/>
    </row>
    <row r="83" spans="1:8" ht="11.25" customHeight="1">
      <c r="A83" s="59"/>
      <c r="B83" s="6"/>
      <c r="C83" s="6"/>
      <c r="D83" s="47"/>
      <c r="E83" s="59" t="s">
        <v>454</v>
      </c>
      <c r="F83" s="59"/>
      <c r="G83" s="6"/>
      <c r="H83" s="62"/>
    </row>
    <row r="84" spans="1:8" ht="11.25" customHeight="1">
      <c r="A84" s="59"/>
      <c r="B84" s="6"/>
      <c r="C84" s="6"/>
      <c r="D84" s="47"/>
      <c r="E84" s="59" t="s">
        <v>455</v>
      </c>
      <c r="F84" s="59"/>
      <c r="G84" s="6"/>
      <c r="H84" s="62"/>
    </row>
    <row r="85" spans="1:8" ht="11.25" customHeight="1">
      <c r="A85" s="55"/>
      <c r="B85" s="56"/>
      <c r="C85" s="56"/>
      <c r="D85" s="57"/>
      <c r="E85" s="55" t="s">
        <v>456</v>
      </c>
      <c r="F85" s="55"/>
      <c r="G85" s="56"/>
      <c r="H85" s="58"/>
    </row>
    <row r="86" spans="1:8" ht="11.25" customHeight="1">
      <c r="A86" s="65" t="s">
        <v>457</v>
      </c>
      <c r="B86" s="64"/>
      <c r="C86" s="64"/>
      <c r="D86" s="65"/>
      <c r="E86" s="65" t="s">
        <v>458</v>
      </c>
      <c r="F86" s="65" t="s">
        <v>459</v>
      </c>
      <c r="G86" s="64">
        <v>560</v>
      </c>
      <c r="H86" s="74" t="s">
        <v>204</v>
      </c>
    </row>
    <row r="87" spans="1:8" ht="11.25" customHeight="1">
      <c r="A87" s="47"/>
      <c r="B87" s="6"/>
      <c r="C87" s="6"/>
      <c r="D87" s="47"/>
      <c r="E87" s="59" t="s">
        <v>460</v>
      </c>
      <c r="F87" s="59" t="s">
        <v>461</v>
      </c>
      <c r="G87" s="6"/>
      <c r="H87" s="62"/>
    </row>
    <row r="88" spans="1:8" ht="11.25" customHeight="1">
      <c r="A88" s="57"/>
      <c r="B88" s="56"/>
      <c r="C88" s="56"/>
      <c r="D88" s="57"/>
      <c r="E88" s="55" t="s">
        <v>462</v>
      </c>
      <c r="F88" s="55"/>
      <c r="G88" s="56"/>
      <c r="H88" s="58"/>
    </row>
    <row r="89" spans="1:8" ht="11.25" customHeight="1">
      <c r="A89" s="63" t="s">
        <v>353</v>
      </c>
      <c r="B89" s="64"/>
      <c r="C89" s="64"/>
      <c r="D89" s="65"/>
      <c r="E89" s="65" t="s">
        <v>463</v>
      </c>
      <c r="F89" s="65" t="s">
        <v>464</v>
      </c>
      <c r="G89" s="64">
        <v>185</v>
      </c>
      <c r="H89" s="74" t="s">
        <v>204</v>
      </c>
    </row>
    <row r="90" spans="1:8" ht="11.25" customHeight="1">
      <c r="A90" s="55"/>
      <c r="B90" s="56"/>
      <c r="C90" s="56"/>
      <c r="D90" s="57"/>
      <c r="E90" s="55" t="s">
        <v>465</v>
      </c>
      <c r="F90" s="57"/>
      <c r="G90" s="56"/>
      <c r="H90" s="58"/>
    </row>
    <row r="91" spans="1:8" ht="11.25" customHeight="1">
      <c r="A91" s="66" t="s">
        <v>466</v>
      </c>
      <c r="B91" s="64"/>
      <c r="C91" s="64"/>
      <c r="D91" s="65"/>
      <c r="E91" s="66" t="s">
        <v>386</v>
      </c>
      <c r="F91" s="65" t="s">
        <v>16</v>
      </c>
      <c r="G91" s="75">
        <v>35</v>
      </c>
      <c r="H91" s="46"/>
    </row>
    <row r="92" spans="1:8" ht="11.25" customHeight="1">
      <c r="A92" s="69"/>
      <c r="B92" s="56"/>
      <c r="C92" s="56"/>
      <c r="D92" s="57"/>
      <c r="E92" s="69"/>
      <c r="F92" s="55" t="s">
        <v>387</v>
      </c>
      <c r="G92" s="76"/>
      <c r="H92" s="58"/>
    </row>
    <row r="93" spans="1:8" ht="11.25" customHeight="1">
      <c r="A93" s="70" t="s">
        <v>467</v>
      </c>
      <c r="B93" s="14"/>
      <c r="C93" s="14" t="s">
        <v>381</v>
      </c>
      <c r="D93" s="50"/>
      <c r="E93" s="50" t="s">
        <v>468</v>
      </c>
      <c r="F93" s="50" t="s">
        <v>469</v>
      </c>
      <c r="G93" s="14">
        <v>20000</v>
      </c>
      <c r="H93" s="51"/>
    </row>
    <row r="94" spans="1:8" ht="11.25" customHeight="1">
      <c r="A94" s="67" t="s">
        <v>353</v>
      </c>
      <c r="B94" s="14"/>
      <c r="C94" s="14" t="s">
        <v>211</v>
      </c>
      <c r="D94" s="50"/>
      <c r="E94" s="67" t="s">
        <v>211</v>
      </c>
      <c r="F94" s="50" t="s">
        <v>470</v>
      </c>
      <c r="G94" s="14">
        <v>8000</v>
      </c>
      <c r="H94" s="51"/>
    </row>
    <row r="95" spans="1:8" ht="11.25" customHeight="1">
      <c r="A95" s="47" t="s">
        <v>471</v>
      </c>
      <c r="B95" s="6"/>
      <c r="C95" s="6"/>
      <c r="D95" s="47"/>
      <c r="E95" s="47" t="s">
        <v>472</v>
      </c>
      <c r="F95" s="47" t="s">
        <v>473</v>
      </c>
      <c r="G95" s="6">
        <v>150</v>
      </c>
      <c r="H95" s="54"/>
    </row>
    <row r="96" spans="1:8" ht="11.25" customHeight="1">
      <c r="A96" s="57"/>
      <c r="B96" s="56"/>
      <c r="C96" s="56"/>
      <c r="D96" s="47"/>
      <c r="E96" s="55"/>
      <c r="F96" s="55" t="s">
        <v>474</v>
      </c>
      <c r="G96" s="56"/>
      <c r="H96" s="58"/>
    </row>
    <row r="97" spans="1:8" ht="11.25" customHeight="1">
      <c r="A97" s="67" t="s">
        <v>353</v>
      </c>
      <c r="B97" s="14"/>
      <c r="C97" s="14"/>
      <c r="D97" s="50"/>
      <c r="E97" s="50" t="s">
        <v>475</v>
      </c>
      <c r="F97" s="50" t="s">
        <v>476</v>
      </c>
      <c r="G97" s="14">
        <v>110</v>
      </c>
      <c r="H97" s="51"/>
    </row>
    <row r="98" spans="1:8" ht="11.25" customHeight="1">
      <c r="A98" s="65" t="s">
        <v>477</v>
      </c>
      <c r="B98" s="64"/>
      <c r="C98" s="64"/>
      <c r="D98" s="65"/>
      <c r="E98" s="65" t="s">
        <v>478</v>
      </c>
      <c r="F98" s="65" t="s">
        <v>479</v>
      </c>
      <c r="G98" s="64">
        <v>2000</v>
      </c>
      <c r="H98" s="46"/>
    </row>
    <row r="99" spans="1:8" ht="11.25" customHeight="1">
      <c r="A99" s="59"/>
      <c r="B99" s="6"/>
      <c r="C99" s="6"/>
      <c r="D99" s="47"/>
      <c r="E99" s="59" t="s">
        <v>480</v>
      </c>
      <c r="F99" s="59" t="s">
        <v>481</v>
      </c>
      <c r="G99" s="6"/>
      <c r="H99" s="62"/>
    </row>
    <row r="100" spans="1:8" ht="11.25" customHeight="1">
      <c r="A100" s="59"/>
      <c r="B100" s="6"/>
      <c r="C100" s="6"/>
      <c r="D100" s="47"/>
      <c r="E100" s="59"/>
      <c r="F100" s="59" t="s">
        <v>26</v>
      </c>
      <c r="G100" s="6"/>
      <c r="H100" s="62"/>
    </row>
    <row r="101" spans="1:8" ht="11.25" customHeight="1">
      <c r="A101" s="59"/>
      <c r="B101" s="6"/>
      <c r="C101" s="6"/>
      <c r="D101" s="47"/>
      <c r="E101" s="59"/>
      <c r="F101" s="59" t="s">
        <v>482</v>
      </c>
      <c r="G101" s="6"/>
      <c r="H101" s="62"/>
    </row>
    <row r="102" spans="1:8" ht="11.25" customHeight="1">
      <c r="A102" s="55"/>
      <c r="B102" s="56"/>
      <c r="C102" s="56"/>
      <c r="D102" s="57"/>
      <c r="E102" s="55"/>
      <c r="F102" s="55" t="s">
        <v>27</v>
      </c>
      <c r="G102" s="56"/>
      <c r="H102" s="58"/>
    </row>
    <row r="103" spans="1:8" ht="11.25" customHeight="1">
      <c r="A103" s="59" t="s">
        <v>353</v>
      </c>
      <c r="B103" s="6"/>
      <c r="C103" s="6"/>
      <c r="D103" s="47"/>
      <c r="E103" s="47" t="s">
        <v>573</v>
      </c>
      <c r="F103" s="47" t="s">
        <v>483</v>
      </c>
      <c r="G103" s="6">
        <v>300</v>
      </c>
      <c r="H103" s="62"/>
    </row>
    <row r="104" spans="1:8" ht="11.25" customHeight="1">
      <c r="A104" s="55"/>
      <c r="B104" s="56"/>
      <c r="C104" s="56"/>
      <c r="D104" s="57"/>
      <c r="E104" s="55" t="s">
        <v>484</v>
      </c>
      <c r="F104" s="55" t="s">
        <v>485</v>
      </c>
      <c r="G104" s="56"/>
      <c r="H104" s="58"/>
    </row>
    <row r="105" spans="1:8" ht="11.25" customHeight="1">
      <c r="A105" s="65" t="s">
        <v>486</v>
      </c>
      <c r="B105" s="64"/>
      <c r="C105" s="64"/>
      <c r="D105" s="65"/>
      <c r="E105" s="65" t="s">
        <v>487</v>
      </c>
      <c r="F105" s="65" t="s">
        <v>488</v>
      </c>
      <c r="G105" s="64">
        <v>120</v>
      </c>
      <c r="H105" s="46"/>
    </row>
    <row r="106" spans="1:8" ht="11.25" customHeight="1">
      <c r="A106" s="57"/>
      <c r="B106" s="56"/>
      <c r="C106" s="56"/>
      <c r="D106" s="57"/>
      <c r="E106" s="55" t="s">
        <v>489</v>
      </c>
      <c r="F106" s="57"/>
      <c r="G106" s="56"/>
      <c r="H106" s="58"/>
    </row>
    <row r="107" spans="1:8" ht="11.25" customHeight="1">
      <c r="A107" s="59" t="s">
        <v>353</v>
      </c>
      <c r="B107" s="6"/>
      <c r="C107" s="6"/>
      <c r="D107" s="47"/>
      <c r="E107" s="47" t="s">
        <v>490</v>
      </c>
      <c r="F107" s="47" t="s">
        <v>491</v>
      </c>
      <c r="G107" s="6">
        <v>200</v>
      </c>
      <c r="H107" s="62"/>
    </row>
    <row r="108" spans="1:8" ht="11.25" customHeight="1">
      <c r="A108" s="59"/>
      <c r="B108" s="6"/>
      <c r="C108" s="6"/>
      <c r="D108" s="47"/>
      <c r="E108" s="47"/>
      <c r="F108" s="59" t="s">
        <v>492</v>
      </c>
      <c r="G108" s="6"/>
      <c r="H108" s="62"/>
    </row>
    <row r="109" spans="1:8" ht="11.25" customHeight="1">
      <c r="A109" s="67" t="s">
        <v>353</v>
      </c>
      <c r="B109" s="14"/>
      <c r="C109" s="14"/>
      <c r="D109" s="50"/>
      <c r="E109" s="70" t="s">
        <v>493</v>
      </c>
      <c r="F109" s="50" t="s">
        <v>494</v>
      </c>
      <c r="G109" s="14">
        <v>120</v>
      </c>
      <c r="H109" s="51"/>
    </row>
    <row r="110" spans="1:8" ht="11.25" customHeight="1">
      <c r="A110" s="59" t="s">
        <v>353</v>
      </c>
      <c r="B110" s="6"/>
      <c r="C110" s="6"/>
      <c r="D110" s="47"/>
      <c r="E110" s="47" t="s">
        <v>495</v>
      </c>
      <c r="F110" s="47" t="s">
        <v>496</v>
      </c>
      <c r="G110" s="6">
        <v>50</v>
      </c>
      <c r="H110" s="62"/>
    </row>
    <row r="111" spans="1:8" ht="11.25" customHeight="1">
      <c r="A111" s="65" t="s">
        <v>244</v>
      </c>
      <c r="B111" s="64"/>
      <c r="C111" s="64"/>
      <c r="D111" s="65"/>
      <c r="E111" s="65" t="s">
        <v>497</v>
      </c>
      <c r="F111" s="65" t="s">
        <v>180</v>
      </c>
      <c r="G111" s="64" t="s">
        <v>498</v>
      </c>
      <c r="H111" s="46"/>
    </row>
    <row r="112" spans="1:8" ht="11.25" customHeight="1">
      <c r="A112" s="57"/>
      <c r="B112" s="56"/>
      <c r="C112" s="56"/>
      <c r="D112" s="57"/>
      <c r="E112" s="55"/>
      <c r="F112" s="55" t="s">
        <v>499</v>
      </c>
      <c r="G112" s="56"/>
      <c r="H112" s="58"/>
    </row>
    <row r="113" spans="1:8" ht="11.25" customHeight="1">
      <c r="A113" s="63" t="s">
        <v>353</v>
      </c>
      <c r="B113" s="64"/>
      <c r="C113" s="64"/>
      <c r="D113" s="65"/>
      <c r="E113" s="65" t="s">
        <v>500</v>
      </c>
      <c r="F113" s="65" t="s">
        <v>181</v>
      </c>
      <c r="G113" s="64">
        <v>60000</v>
      </c>
      <c r="H113" s="46"/>
    </row>
    <row r="114" spans="1:8" ht="11.25" customHeight="1">
      <c r="A114" s="57"/>
      <c r="B114" s="56"/>
      <c r="C114" s="56"/>
      <c r="D114" s="57"/>
      <c r="E114" s="57"/>
      <c r="F114" s="55" t="s">
        <v>501</v>
      </c>
      <c r="G114" s="56"/>
      <c r="H114" s="58"/>
    </row>
    <row r="115" spans="1:8" ht="11.25" customHeight="1">
      <c r="A115" s="50" t="s">
        <v>502</v>
      </c>
      <c r="B115" s="14"/>
      <c r="C115" s="14"/>
      <c r="D115" s="50"/>
      <c r="E115" s="50" t="s">
        <v>503</v>
      </c>
      <c r="F115" s="50" t="s">
        <v>504</v>
      </c>
      <c r="G115" s="50">
        <v>2000</v>
      </c>
      <c r="H115" s="68" t="s">
        <v>204</v>
      </c>
    </row>
    <row r="116" spans="1:8" ht="11.25" customHeight="1">
      <c r="A116" s="67" t="s">
        <v>353</v>
      </c>
      <c r="B116" s="14"/>
      <c r="C116" s="14"/>
      <c r="D116" s="50"/>
      <c r="E116" s="50" t="s">
        <v>505</v>
      </c>
      <c r="F116" s="70" t="s">
        <v>506</v>
      </c>
      <c r="G116" s="50">
        <v>2000</v>
      </c>
      <c r="H116" s="68" t="s">
        <v>204</v>
      </c>
    </row>
    <row r="117" spans="1:8" ht="11.25" customHeight="1">
      <c r="A117" s="59" t="s">
        <v>353</v>
      </c>
      <c r="B117" s="6"/>
      <c r="C117" s="6"/>
      <c r="D117" s="47"/>
      <c r="E117" s="47" t="s">
        <v>507</v>
      </c>
      <c r="F117" s="61" t="s">
        <v>508</v>
      </c>
      <c r="G117" s="47">
        <v>2000</v>
      </c>
      <c r="H117" s="71" t="s">
        <v>204</v>
      </c>
    </row>
    <row r="118" spans="1:8" ht="11.25" customHeight="1">
      <c r="A118" s="63" t="s">
        <v>353</v>
      </c>
      <c r="B118" s="64"/>
      <c r="C118" s="64"/>
      <c r="D118" s="65"/>
      <c r="E118" s="65" t="s">
        <v>509</v>
      </c>
      <c r="F118" s="66" t="s">
        <v>510</v>
      </c>
      <c r="G118" s="65">
        <v>3000</v>
      </c>
      <c r="H118" s="72"/>
    </row>
    <row r="119" spans="1:8" ht="11.25" customHeight="1">
      <c r="A119" s="55"/>
      <c r="B119" s="56"/>
      <c r="C119" s="56"/>
      <c r="D119" s="57"/>
      <c r="E119" s="57"/>
      <c r="F119" s="55" t="s">
        <v>511</v>
      </c>
      <c r="G119" s="57"/>
      <c r="H119" s="73"/>
    </row>
    <row r="120" spans="1:8" ht="11.25" customHeight="1">
      <c r="A120" s="47" t="s">
        <v>512</v>
      </c>
      <c r="B120" s="6"/>
      <c r="C120" s="6" t="s">
        <v>381</v>
      </c>
      <c r="D120" s="47"/>
      <c r="E120" s="47" t="s">
        <v>513</v>
      </c>
      <c r="F120" s="61" t="s">
        <v>514</v>
      </c>
      <c r="G120" s="6">
        <v>26</v>
      </c>
      <c r="H120" s="62"/>
    </row>
    <row r="121" spans="1:8" ht="11.25" customHeight="1">
      <c r="A121" s="67" t="s">
        <v>353</v>
      </c>
      <c r="B121" s="14"/>
      <c r="C121" s="14" t="s">
        <v>211</v>
      </c>
      <c r="D121" s="50"/>
      <c r="E121" s="50" t="s">
        <v>515</v>
      </c>
      <c r="F121" s="70" t="s">
        <v>516</v>
      </c>
      <c r="G121" s="14">
        <v>15</v>
      </c>
      <c r="H121" s="51"/>
    </row>
    <row r="122" spans="1:8" ht="11.25" customHeight="1">
      <c r="A122" s="65" t="s">
        <v>517</v>
      </c>
      <c r="B122" s="64"/>
      <c r="C122" s="64" t="s">
        <v>518</v>
      </c>
      <c r="D122" s="65"/>
      <c r="E122" s="65" t="s">
        <v>519</v>
      </c>
      <c r="F122" s="65" t="s">
        <v>520</v>
      </c>
      <c r="G122" s="64" t="s">
        <v>521</v>
      </c>
      <c r="H122" s="46"/>
    </row>
    <row r="123" spans="1:8" ht="11.25" customHeight="1">
      <c r="A123" s="57"/>
      <c r="B123" s="56"/>
      <c r="C123" s="56"/>
      <c r="D123" s="57"/>
      <c r="E123" s="55" t="s">
        <v>522</v>
      </c>
      <c r="F123" s="57"/>
      <c r="G123" s="56"/>
      <c r="H123" s="58"/>
    </row>
    <row r="124" spans="1:8" ht="11.25" customHeight="1">
      <c r="A124" s="63" t="s">
        <v>353</v>
      </c>
      <c r="B124" s="64"/>
      <c r="C124" s="64" t="s">
        <v>211</v>
      </c>
      <c r="D124" s="65"/>
      <c r="E124" s="65" t="s">
        <v>523</v>
      </c>
      <c r="F124" s="65" t="s">
        <v>524</v>
      </c>
      <c r="G124" s="64" t="s">
        <v>525</v>
      </c>
      <c r="H124" s="46"/>
    </row>
    <row r="125" spans="1:8" ht="11.25" customHeight="1">
      <c r="A125" s="55"/>
      <c r="B125" s="56"/>
      <c r="C125" s="56"/>
      <c r="D125" s="57"/>
      <c r="E125" s="55" t="s">
        <v>526</v>
      </c>
      <c r="F125" s="57"/>
      <c r="G125" s="56"/>
      <c r="H125" s="58"/>
    </row>
    <row r="126" spans="1:8" ht="11.25" customHeight="1">
      <c r="A126" s="151" t="s">
        <v>225</v>
      </c>
      <c r="B126" s="151"/>
      <c r="C126" s="151"/>
      <c r="D126" s="151"/>
      <c r="E126" s="151"/>
      <c r="F126" s="151"/>
      <c r="G126" s="151"/>
      <c r="H126" s="151"/>
    </row>
    <row r="127" spans="1:8" ht="11.25" customHeight="1">
      <c r="A127" s="162" t="s">
        <v>436</v>
      </c>
      <c r="B127" s="162"/>
      <c r="C127" s="162"/>
      <c r="D127" s="162"/>
      <c r="E127" s="162"/>
      <c r="F127" s="162"/>
      <c r="G127" s="162"/>
      <c r="H127" s="162"/>
    </row>
    <row r="128" spans="1:8" ht="11.25" customHeight="1">
      <c r="A128" s="162" t="s">
        <v>179</v>
      </c>
      <c r="B128" s="162"/>
      <c r="C128" s="162"/>
      <c r="D128" s="162"/>
      <c r="E128" s="162"/>
      <c r="F128" s="162"/>
      <c r="G128" s="162"/>
      <c r="H128" s="162"/>
    </row>
    <row r="129" spans="1:8" ht="11.25" customHeight="1">
      <c r="A129" s="162"/>
      <c r="B129" s="162"/>
      <c r="C129" s="162"/>
      <c r="D129" s="162"/>
      <c r="E129" s="162"/>
      <c r="F129" s="162"/>
      <c r="G129" s="162"/>
      <c r="H129" s="162"/>
    </row>
    <row r="130" spans="1:8" ht="11.25" customHeight="1">
      <c r="A130" s="162" t="s">
        <v>344</v>
      </c>
      <c r="B130" s="162"/>
      <c r="C130" s="162"/>
      <c r="D130" s="162"/>
      <c r="E130" s="162"/>
      <c r="F130" s="162"/>
      <c r="G130" s="162"/>
      <c r="H130" s="162"/>
    </row>
    <row r="131" spans="1:8" ht="11.25" customHeight="1">
      <c r="A131" s="163"/>
      <c r="B131" s="163"/>
      <c r="C131" s="163"/>
      <c r="D131" s="163"/>
      <c r="E131" s="163"/>
      <c r="F131" s="163"/>
      <c r="G131" s="163"/>
      <c r="H131" s="163"/>
    </row>
    <row r="132" spans="1:8" ht="11.25" customHeight="1">
      <c r="A132" s="159"/>
      <c r="B132" s="159"/>
      <c r="C132" s="159"/>
      <c r="D132" s="65"/>
      <c r="E132" s="49" t="s">
        <v>345</v>
      </c>
      <c r="F132" s="49"/>
      <c r="G132" s="160" t="s">
        <v>346</v>
      </c>
      <c r="H132" s="160"/>
    </row>
    <row r="133" spans="1:8" ht="11.25" customHeight="1">
      <c r="A133" s="161" t="s">
        <v>190</v>
      </c>
      <c r="B133" s="161"/>
      <c r="C133" s="161"/>
      <c r="D133" s="57"/>
      <c r="E133" s="45" t="s">
        <v>347</v>
      </c>
      <c r="F133" s="45" t="s">
        <v>348</v>
      </c>
      <c r="G133" s="161" t="s">
        <v>349</v>
      </c>
      <c r="H133" s="161"/>
    </row>
    <row r="134" spans="1:8" ht="11.25" customHeight="1">
      <c r="A134" s="47" t="s">
        <v>182</v>
      </c>
      <c r="B134" s="6"/>
      <c r="C134" s="6"/>
      <c r="D134" s="65"/>
      <c r="E134" s="65"/>
      <c r="F134" s="65"/>
      <c r="G134" s="2"/>
      <c r="H134" s="54"/>
    </row>
    <row r="135" spans="1:8" ht="11.25" customHeight="1">
      <c r="A135" s="67" t="s">
        <v>253</v>
      </c>
      <c r="B135" s="14"/>
      <c r="C135" s="14"/>
      <c r="D135" s="57"/>
      <c r="E135" s="57" t="s">
        <v>527</v>
      </c>
      <c r="F135" s="47" t="s">
        <v>528</v>
      </c>
      <c r="G135" s="6"/>
      <c r="H135" s="62"/>
    </row>
    <row r="136" spans="1:8" ht="11.25" customHeight="1">
      <c r="A136" s="77" t="s">
        <v>353</v>
      </c>
      <c r="B136" s="56"/>
      <c r="C136" s="14" t="s">
        <v>254</v>
      </c>
      <c r="D136" s="50"/>
      <c r="E136" s="67" t="s">
        <v>529</v>
      </c>
      <c r="F136" s="67" t="s">
        <v>530</v>
      </c>
      <c r="G136" s="56">
        <v>30000</v>
      </c>
      <c r="H136" s="73" t="s">
        <v>204</v>
      </c>
    </row>
    <row r="137" spans="1:8" ht="11.25" customHeight="1">
      <c r="A137" s="78" t="s">
        <v>353</v>
      </c>
      <c r="B137" s="6"/>
      <c r="C137" s="6" t="s">
        <v>211</v>
      </c>
      <c r="D137" s="47"/>
      <c r="E137" s="59" t="s">
        <v>531</v>
      </c>
      <c r="F137" s="59" t="s">
        <v>532</v>
      </c>
      <c r="G137" s="6">
        <v>21000</v>
      </c>
      <c r="H137" s="71" t="s">
        <v>204</v>
      </c>
    </row>
    <row r="138" spans="1:8" ht="11.25" customHeight="1">
      <c r="A138" s="79" t="s">
        <v>353</v>
      </c>
      <c r="B138" s="14"/>
      <c r="C138" s="14" t="s">
        <v>211</v>
      </c>
      <c r="D138" s="50"/>
      <c r="E138" s="67" t="s">
        <v>533</v>
      </c>
      <c r="F138" s="67" t="s">
        <v>534</v>
      </c>
      <c r="G138" s="14">
        <v>20000</v>
      </c>
      <c r="H138" s="68" t="s">
        <v>204</v>
      </c>
    </row>
    <row r="139" spans="1:8" ht="11.25" customHeight="1">
      <c r="A139" s="67" t="s">
        <v>535</v>
      </c>
      <c r="B139" s="14"/>
      <c r="C139" s="14"/>
      <c r="D139" s="65"/>
      <c r="E139" s="65" t="s">
        <v>527</v>
      </c>
      <c r="F139" s="65" t="s">
        <v>536</v>
      </c>
      <c r="G139" s="64"/>
      <c r="H139" s="46"/>
    </row>
    <row r="140" spans="1:8" ht="11.25" customHeight="1">
      <c r="A140" s="77" t="s">
        <v>353</v>
      </c>
      <c r="B140" s="56"/>
      <c r="C140" s="56" t="s">
        <v>211</v>
      </c>
      <c r="D140" s="57"/>
      <c r="E140" s="55" t="s">
        <v>537</v>
      </c>
      <c r="F140" s="55" t="s">
        <v>538</v>
      </c>
      <c r="G140" s="56">
        <v>256000</v>
      </c>
      <c r="H140" s="73" t="s">
        <v>204</v>
      </c>
    </row>
    <row r="141" spans="1:8" ht="11.25" customHeight="1">
      <c r="A141" s="78" t="s">
        <v>353</v>
      </c>
      <c r="B141" s="6"/>
      <c r="C141" s="6" t="s">
        <v>211</v>
      </c>
      <c r="D141" s="47"/>
      <c r="E141" s="59" t="s">
        <v>539</v>
      </c>
      <c r="F141" s="59" t="s">
        <v>540</v>
      </c>
      <c r="G141" s="6">
        <v>245000</v>
      </c>
      <c r="H141" s="71" t="s">
        <v>204</v>
      </c>
    </row>
    <row r="142" spans="1:8" ht="11.25" customHeight="1">
      <c r="A142" s="78"/>
      <c r="B142" s="6"/>
      <c r="C142" s="6"/>
      <c r="D142" s="47"/>
      <c r="E142" s="78" t="s">
        <v>526</v>
      </c>
      <c r="F142" s="59"/>
      <c r="G142" s="6"/>
      <c r="H142" s="71"/>
    </row>
    <row r="143" spans="1:8" ht="11.25" customHeight="1">
      <c r="A143" s="80" t="s">
        <v>353</v>
      </c>
      <c r="B143" s="64"/>
      <c r="C143" s="64" t="s">
        <v>211</v>
      </c>
      <c r="D143" s="65"/>
      <c r="E143" s="63" t="s">
        <v>541</v>
      </c>
      <c r="F143" s="63" t="s">
        <v>542</v>
      </c>
      <c r="G143" s="64">
        <v>215500</v>
      </c>
      <c r="H143" s="72" t="s">
        <v>204</v>
      </c>
    </row>
    <row r="144" spans="1:8" ht="11.25" customHeight="1">
      <c r="A144" s="77"/>
      <c r="B144" s="56"/>
      <c r="C144" s="56"/>
      <c r="D144" s="57"/>
      <c r="E144" s="77" t="s">
        <v>543</v>
      </c>
      <c r="F144" s="55"/>
      <c r="G144" s="56"/>
      <c r="H144" s="73"/>
    </row>
    <row r="145" spans="1:8" ht="11.25" customHeight="1">
      <c r="A145" s="80" t="s">
        <v>353</v>
      </c>
      <c r="B145" s="64"/>
      <c r="C145" s="64" t="s">
        <v>211</v>
      </c>
      <c r="D145" s="65"/>
      <c r="E145" s="63" t="s">
        <v>544</v>
      </c>
      <c r="F145" s="63" t="s">
        <v>545</v>
      </c>
      <c r="G145" s="64">
        <v>145000</v>
      </c>
      <c r="H145" s="72" t="s">
        <v>204</v>
      </c>
    </row>
    <row r="146" spans="1:8" ht="11.25" customHeight="1">
      <c r="A146" s="78"/>
      <c r="B146" s="6"/>
      <c r="C146" s="6"/>
      <c r="D146" s="47"/>
      <c r="E146" s="78" t="s">
        <v>546</v>
      </c>
      <c r="F146" s="59"/>
      <c r="G146" s="6"/>
      <c r="H146" s="71"/>
    </row>
    <row r="147" spans="1:8" ht="11.25" customHeight="1">
      <c r="A147" s="78"/>
      <c r="B147" s="6"/>
      <c r="C147" s="6"/>
      <c r="D147" s="47"/>
      <c r="E147" s="78" t="s">
        <v>547</v>
      </c>
      <c r="F147" s="59"/>
      <c r="G147" s="6"/>
      <c r="H147" s="71"/>
    </row>
    <row r="148" spans="1:8" ht="11.25" customHeight="1">
      <c r="A148" s="77"/>
      <c r="B148" s="56"/>
      <c r="C148" s="56"/>
      <c r="D148" s="57"/>
      <c r="E148" s="77" t="s">
        <v>548</v>
      </c>
      <c r="F148" s="55"/>
      <c r="G148" s="56"/>
      <c r="H148" s="73"/>
    </row>
    <row r="149" spans="1:8" ht="11.25" customHeight="1">
      <c r="A149" s="65" t="s">
        <v>549</v>
      </c>
      <c r="B149" s="64"/>
      <c r="C149" s="64"/>
      <c r="D149" s="65"/>
      <c r="E149" s="65" t="s">
        <v>910</v>
      </c>
      <c r="F149" s="65" t="s">
        <v>550</v>
      </c>
      <c r="G149" s="64">
        <v>6000</v>
      </c>
      <c r="H149" s="46"/>
    </row>
    <row r="150" spans="1:8" ht="11.25" customHeight="1">
      <c r="A150" s="47"/>
      <c r="B150" s="6"/>
      <c r="C150" s="6"/>
      <c r="D150" s="47"/>
      <c r="E150" s="47"/>
      <c r="F150" s="59" t="s">
        <v>551</v>
      </c>
      <c r="G150" s="6"/>
      <c r="H150" s="62"/>
    </row>
    <row r="151" spans="1:8" ht="11.25" customHeight="1">
      <c r="A151" s="57"/>
      <c r="B151" s="56"/>
      <c r="C151" s="56"/>
      <c r="D151" s="57"/>
      <c r="E151" s="57"/>
      <c r="F151" s="55" t="s">
        <v>552</v>
      </c>
      <c r="G151" s="56"/>
      <c r="H151" s="58"/>
    </row>
    <row r="152" spans="1:8" ht="11.25" customHeight="1">
      <c r="A152" s="65" t="s">
        <v>553</v>
      </c>
      <c r="B152" s="64"/>
      <c r="C152" s="64"/>
      <c r="D152" s="65"/>
      <c r="E152" s="65" t="s">
        <v>909</v>
      </c>
      <c r="F152" s="65" t="s">
        <v>554</v>
      </c>
      <c r="G152" s="64" t="s">
        <v>555</v>
      </c>
      <c r="H152" s="46"/>
    </row>
    <row r="153" spans="1:8" ht="11.25" customHeight="1">
      <c r="A153" s="47"/>
      <c r="B153" s="6"/>
      <c r="C153" s="6"/>
      <c r="D153" s="47"/>
      <c r="E153" s="47"/>
      <c r="F153" s="59" t="s">
        <v>556</v>
      </c>
      <c r="G153" s="6"/>
      <c r="H153" s="62"/>
    </row>
    <row r="154" spans="1:8" ht="11.25" customHeight="1">
      <c r="A154" s="57"/>
      <c r="B154" s="56"/>
      <c r="C154" s="56"/>
      <c r="D154" s="57"/>
      <c r="E154" s="57"/>
      <c r="F154" s="55" t="s">
        <v>557</v>
      </c>
      <c r="G154" s="56"/>
      <c r="H154" s="58"/>
    </row>
    <row r="155" spans="1:8" ht="11.25" customHeight="1">
      <c r="A155" s="50" t="s">
        <v>558</v>
      </c>
      <c r="B155" s="14"/>
      <c r="C155" s="6" t="s">
        <v>381</v>
      </c>
      <c r="D155" s="50"/>
      <c r="E155" s="50" t="s">
        <v>559</v>
      </c>
      <c r="F155" s="50" t="s">
        <v>560</v>
      </c>
      <c r="G155" s="14">
        <v>27500</v>
      </c>
      <c r="H155" s="51"/>
    </row>
    <row r="156" spans="1:8" ht="11.25" customHeight="1">
      <c r="A156" s="65" t="s">
        <v>213</v>
      </c>
      <c r="B156" s="14"/>
      <c r="C156" s="14"/>
      <c r="D156" s="50"/>
      <c r="E156" s="70" t="s">
        <v>561</v>
      </c>
      <c r="F156" s="57" t="s">
        <v>562</v>
      </c>
      <c r="G156" s="56">
        <v>11000</v>
      </c>
      <c r="H156" s="58"/>
    </row>
    <row r="157" spans="1:8" ht="11.25" customHeight="1">
      <c r="A157" s="63" t="s">
        <v>353</v>
      </c>
      <c r="B157" s="64"/>
      <c r="C157" s="64"/>
      <c r="D157" s="65"/>
      <c r="E157" s="66" t="s">
        <v>452</v>
      </c>
      <c r="F157" s="66" t="s">
        <v>563</v>
      </c>
      <c r="G157" s="64">
        <v>6000</v>
      </c>
      <c r="H157" s="46"/>
    </row>
    <row r="158" spans="1:8" ht="11.25" customHeight="1">
      <c r="A158" s="59"/>
      <c r="B158" s="6"/>
      <c r="C158" s="6"/>
      <c r="D158" s="47"/>
      <c r="E158" s="59" t="s">
        <v>454</v>
      </c>
      <c r="F158" s="61"/>
      <c r="G158" s="6"/>
      <c r="H158" s="62"/>
    </row>
    <row r="159" spans="1:8" ht="11.25" customHeight="1">
      <c r="A159" s="59"/>
      <c r="B159" s="6"/>
      <c r="C159" s="6"/>
      <c r="D159" s="47"/>
      <c r="E159" s="59" t="s">
        <v>455</v>
      </c>
      <c r="F159" s="61"/>
      <c r="G159" s="6"/>
      <c r="H159" s="62"/>
    </row>
    <row r="160" spans="1:8" ht="11.25" customHeight="1">
      <c r="A160" s="55"/>
      <c r="B160" s="56"/>
      <c r="C160" s="56"/>
      <c r="D160" s="57"/>
      <c r="E160" s="55" t="s">
        <v>456</v>
      </c>
      <c r="F160" s="69"/>
      <c r="G160" s="56"/>
      <c r="H160" s="58"/>
    </row>
    <row r="161" spans="1:8" ht="11.25" customHeight="1">
      <c r="A161" s="67" t="s">
        <v>353</v>
      </c>
      <c r="B161" s="14"/>
      <c r="C161" s="14"/>
      <c r="D161" s="50"/>
      <c r="E161" s="70" t="s">
        <v>564</v>
      </c>
      <c r="F161" s="70" t="s">
        <v>565</v>
      </c>
      <c r="G161" s="14">
        <v>5100</v>
      </c>
      <c r="H161" s="51"/>
    </row>
    <row r="162" spans="1:8" ht="11.25" customHeight="1">
      <c r="A162" s="63" t="s">
        <v>353</v>
      </c>
      <c r="B162" s="64"/>
      <c r="C162" s="64"/>
      <c r="D162" s="65"/>
      <c r="E162" s="66" t="s">
        <v>566</v>
      </c>
      <c r="F162" s="66" t="s">
        <v>567</v>
      </c>
      <c r="G162" s="64">
        <v>4000</v>
      </c>
      <c r="H162" s="46"/>
    </row>
    <row r="163" spans="1:8" ht="11.25" customHeight="1">
      <c r="A163" s="63" t="s">
        <v>353</v>
      </c>
      <c r="B163" s="64"/>
      <c r="C163" s="64"/>
      <c r="D163" s="65"/>
      <c r="E163" s="66" t="s">
        <v>568</v>
      </c>
      <c r="F163" s="66" t="s">
        <v>569</v>
      </c>
      <c r="G163" s="64">
        <v>2800</v>
      </c>
      <c r="H163" s="46"/>
    </row>
    <row r="164" spans="1:8" ht="11.25" customHeight="1">
      <c r="A164" s="63" t="s">
        <v>353</v>
      </c>
      <c r="B164" s="64"/>
      <c r="C164" s="64"/>
      <c r="D164" s="65"/>
      <c r="E164" s="66" t="s">
        <v>570</v>
      </c>
      <c r="F164" s="66" t="s">
        <v>574</v>
      </c>
      <c r="G164" s="64">
        <v>2800</v>
      </c>
      <c r="H164" s="46"/>
    </row>
    <row r="165" spans="1:8" ht="11.25" customHeight="1">
      <c r="A165" s="55"/>
      <c r="B165" s="56"/>
      <c r="C165" s="56"/>
      <c r="D165" s="57"/>
      <c r="E165" s="55" t="s">
        <v>575</v>
      </c>
      <c r="F165" s="69"/>
      <c r="G165" s="56"/>
      <c r="H165" s="58"/>
    </row>
    <row r="166" spans="1:8" ht="11.25" customHeight="1">
      <c r="A166" s="63" t="s">
        <v>353</v>
      </c>
      <c r="B166" s="64"/>
      <c r="C166" s="64"/>
      <c r="D166" s="65"/>
      <c r="E166" s="66" t="s">
        <v>576</v>
      </c>
      <c r="F166" s="66" t="s">
        <v>577</v>
      </c>
      <c r="G166" s="64">
        <v>2500</v>
      </c>
      <c r="H166" s="46"/>
    </row>
    <row r="167" spans="1:8" ht="11.25" customHeight="1">
      <c r="A167" s="59"/>
      <c r="B167" s="6"/>
      <c r="C167" s="6"/>
      <c r="D167" s="47"/>
      <c r="E167" s="59" t="s">
        <v>578</v>
      </c>
      <c r="F167" s="61"/>
      <c r="G167" s="6"/>
      <c r="H167" s="62"/>
    </row>
    <row r="168" spans="1:8" ht="11.25" customHeight="1">
      <c r="A168" s="55"/>
      <c r="B168" s="56"/>
      <c r="C168" s="56"/>
      <c r="D168" s="57"/>
      <c r="E168" s="55" t="s">
        <v>579</v>
      </c>
      <c r="F168" s="69"/>
      <c r="G168" s="56"/>
      <c r="H168" s="58"/>
    </row>
    <row r="169" spans="1:8" ht="11.25" customHeight="1">
      <c r="A169" s="63" t="s">
        <v>353</v>
      </c>
      <c r="B169" s="64"/>
      <c r="C169" s="64"/>
      <c r="D169" s="65"/>
      <c r="E169" s="66" t="s">
        <v>580</v>
      </c>
      <c r="F169" s="66" t="s">
        <v>581</v>
      </c>
      <c r="G169" s="64">
        <v>2500</v>
      </c>
      <c r="H169" s="46"/>
    </row>
    <row r="170" spans="1:8" ht="11.25" customHeight="1">
      <c r="A170" s="50" t="s">
        <v>582</v>
      </c>
      <c r="B170" s="14"/>
      <c r="C170" s="14"/>
      <c r="D170" s="50"/>
      <c r="E170" s="50" t="s">
        <v>583</v>
      </c>
      <c r="F170" s="50" t="s">
        <v>584</v>
      </c>
      <c r="G170" s="14">
        <v>155</v>
      </c>
      <c r="H170" s="81" t="s">
        <v>204</v>
      </c>
    </row>
    <row r="171" spans="1:8" ht="11.25" customHeight="1">
      <c r="A171" s="67" t="s">
        <v>353</v>
      </c>
      <c r="B171" s="14"/>
      <c r="C171" s="14"/>
      <c r="D171" s="50"/>
      <c r="E171" s="50" t="s">
        <v>585</v>
      </c>
      <c r="F171" s="50" t="s">
        <v>586</v>
      </c>
      <c r="G171" s="14">
        <v>140</v>
      </c>
      <c r="H171" s="51"/>
    </row>
    <row r="172" spans="1:8" ht="11.25" customHeight="1">
      <c r="A172" s="67" t="s">
        <v>353</v>
      </c>
      <c r="B172" s="14"/>
      <c r="C172" s="14"/>
      <c r="D172" s="50"/>
      <c r="E172" s="70" t="s">
        <v>493</v>
      </c>
      <c r="F172" s="50" t="s">
        <v>587</v>
      </c>
      <c r="G172" s="14">
        <v>100</v>
      </c>
      <c r="H172" s="51"/>
    </row>
    <row r="173" spans="1:8" ht="11.25" customHeight="1">
      <c r="A173" s="157" t="s">
        <v>794</v>
      </c>
      <c r="B173" s="158"/>
      <c r="C173" s="158"/>
      <c r="D173" s="158"/>
      <c r="E173" s="158"/>
      <c r="F173" s="158"/>
      <c r="G173" s="158"/>
      <c r="H173" s="158"/>
    </row>
    <row r="174" spans="1:8" ht="11.25" customHeight="1">
      <c r="A174" s="153" t="s">
        <v>342</v>
      </c>
      <c r="B174" s="148"/>
      <c r="C174" s="148"/>
      <c r="D174" s="148"/>
      <c r="E174" s="148"/>
      <c r="F174" s="148"/>
      <c r="G174" s="148"/>
      <c r="H174" s="148"/>
    </row>
    <row r="175" spans="1:8" ht="11.25" customHeight="1">
      <c r="A175" s="153" t="s">
        <v>588</v>
      </c>
      <c r="B175" s="148"/>
      <c r="C175" s="148"/>
      <c r="D175" s="148"/>
      <c r="E175" s="148"/>
      <c r="F175" s="148"/>
      <c r="G175" s="148"/>
      <c r="H175" s="148"/>
    </row>
  </sheetData>
  <mergeCells count="32">
    <mergeCell ref="A1:H1"/>
    <mergeCell ref="A2:H2"/>
    <mergeCell ref="A3:H3"/>
    <mergeCell ref="A4:H4"/>
    <mergeCell ref="A5:H5"/>
    <mergeCell ref="A6:C6"/>
    <mergeCell ref="G6:H6"/>
    <mergeCell ref="A7:C7"/>
    <mergeCell ref="G7:H7"/>
    <mergeCell ref="A63:H63"/>
    <mergeCell ref="A64:H64"/>
    <mergeCell ref="A65:H65"/>
    <mergeCell ref="A66:H66"/>
    <mergeCell ref="A67:H67"/>
    <mergeCell ref="A68:H68"/>
    <mergeCell ref="A69:C69"/>
    <mergeCell ref="G69:H69"/>
    <mergeCell ref="A70:C70"/>
    <mergeCell ref="G70:H70"/>
    <mergeCell ref="A126:H126"/>
    <mergeCell ref="A127:H127"/>
    <mergeCell ref="A128:H128"/>
    <mergeCell ref="A129:H129"/>
    <mergeCell ref="A130:H130"/>
    <mergeCell ref="A131:H131"/>
    <mergeCell ref="A173:H173"/>
    <mergeCell ref="A174:H174"/>
    <mergeCell ref="A175:H175"/>
    <mergeCell ref="A132:C132"/>
    <mergeCell ref="G132:H132"/>
    <mergeCell ref="A133:C133"/>
    <mergeCell ref="G133:H133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240"/>
  <sheetViews>
    <sheetView workbookViewId="0" topLeftCell="A1">
      <selection activeCell="A1" sqref="A1:N1"/>
    </sheetView>
  </sheetViews>
  <sheetFormatPr defaultColWidth="9.140625" defaultRowHeight="11.25" customHeight="1"/>
  <cols>
    <col min="1" max="2" width="17.00390625" style="44" customWidth="1"/>
    <col min="3" max="4" width="0.85546875" style="44" customWidth="1"/>
    <col min="5" max="5" width="8.7109375" style="44" customWidth="1"/>
    <col min="6" max="6" width="1.7109375" style="44" customWidth="1"/>
    <col min="7" max="7" width="9.28125" style="44" customWidth="1"/>
    <col min="8" max="8" width="1.7109375" style="44" customWidth="1"/>
    <col min="9" max="9" width="11.28125" style="44" customWidth="1"/>
    <col min="10" max="10" width="1.7109375" style="44" customWidth="1"/>
    <col min="11" max="11" width="11.28125" style="44" customWidth="1"/>
    <col min="12" max="12" width="1.7109375" style="44" customWidth="1"/>
    <col min="13" max="13" width="11.28125" style="44" customWidth="1"/>
    <col min="14" max="14" width="1.7109375" style="44" customWidth="1"/>
    <col min="15" max="16384" width="8.00390625" style="44" customWidth="1"/>
  </cols>
  <sheetData>
    <row r="1" spans="1:14" ht="11.25" customHeight="1">
      <c r="A1" s="165" t="s">
        <v>589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1.25" customHeight="1">
      <c r="A2" s="165" t="s">
        <v>176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1.25" customHeight="1">
      <c r="A4" s="165" t="s">
        <v>189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11.25" customHeight="1">
      <c r="A6" s="167"/>
      <c r="B6" s="167"/>
      <c r="C6" s="167"/>
      <c r="D6" s="84"/>
      <c r="E6" s="85"/>
      <c r="F6" s="86"/>
      <c r="G6" s="166" t="s">
        <v>590</v>
      </c>
      <c r="H6" s="166"/>
      <c r="I6" s="166"/>
      <c r="J6" s="166"/>
      <c r="K6" s="166"/>
      <c r="L6" s="166"/>
      <c r="M6" s="166"/>
      <c r="N6" s="166"/>
    </row>
    <row r="7" spans="1:14" ht="11.25" customHeight="1">
      <c r="A7" s="168" t="s">
        <v>190</v>
      </c>
      <c r="B7" s="168"/>
      <c r="C7" s="168"/>
      <c r="D7" s="82"/>
      <c r="E7" s="87" t="s">
        <v>201</v>
      </c>
      <c r="F7" s="88"/>
      <c r="G7" s="87" t="s">
        <v>591</v>
      </c>
      <c r="H7" s="88"/>
      <c r="I7" s="166" t="s">
        <v>592</v>
      </c>
      <c r="J7" s="166"/>
      <c r="K7" s="166"/>
      <c r="L7" s="166"/>
      <c r="M7" s="166"/>
      <c r="N7" s="166"/>
    </row>
    <row r="8" spans="1:14" ht="11.25" customHeight="1">
      <c r="A8" s="137" t="s">
        <v>195</v>
      </c>
      <c r="B8" s="137"/>
      <c r="C8" s="137"/>
      <c r="D8" s="89"/>
      <c r="E8" s="90"/>
      <c r="F8" s="91"/>
      <c r="G8" s="90"/>
      <c r="H8" s="91"/>
      <c r="I8" s="90"/>
      <c r="J8" s="89"/>
      <c r="K8" s="90"/>
      <c r="L8" s="89"/>
      <c r="M8" s="90"/>
      <c r="N8" s="89"/>
    </row>
    <row r="9" spans="1:14" ht="11.25" customHeight="1">
      <c r="A9" s="92" t="s">
        <v>196</v>
      </c>
      <c r="B9" s="92"/>
      <c r="C9" s="93"/>
      <c r="D9" s="84"/>
      <c r="E9" s="7"/>
      <c r="F9" s="94"/>
      <c r="G9" s="95"/>
      <c r="H9" s="94"/>
      <c r="I9" s="95"/>
      <c r="J9" s="84"/>
      <c r="K9" s="95"/>
      <c r="L9" s="84"/>
      <c r="M9" s="95"/>
      <c r="N9" s="84"/>
    </row>
    <row r="10" spans="1:14" ht="11.25" customHeight="1">
      <c r="A10" s="96" t="s">
        <v>593</v>
      </c>
      <c r="B10" s="92"/>
      <c r="C10" s="93"/>
      <c r="D10" s="82"/>
      <c r="E10" s="22">
        <v>48435</v>
      </c>
      <c r="F10" s="97"/>
      <c r="G10" s="31" t="s">
        <v>215</v>
      </c>
      <c r="H10" s="83"/>
      <c r="I10" s="173" t="s">
        <v>594</v>
      </c>
      <c r="J10" s="147"/>
      <c r="K10" s="147"/>
      <c r="L10" s="147"/>
      <c r="M10" s="147"/>
      <c r="N10" s="147"/>
    </row>
    <row r="11" spans="1:14" ht="11.25" customHeight="1">
      <c r="A11" s="96" t="s">
        <v>595</v>
      </c>
      <c r="B11" s="92"/>
      <c r="C11" s="93"/>
      <c r="D11" s="92"/>
      <c r="E11" s="22">
        <v>294405</v>
      </c>
      <c r="F11" s="97"/>
      <c r="G11" s="31" t="s">
        <v>215</v>
      </c>
      <c r="H11" s="83"/>
      <c r="I11" s="173" t="s">
        <v>596</v>
      </c>
      <c r="J11" s="147"/>
      <c r="K11" s="147"/>
      <c r="L11" s="147"/>
      <c r="M11" s="147"/>
      <c r="N11" s="147"/>
    </row>
    <row r="12" spans="1:14" ht="11.25" customHeight="1">
      <c r="A12" s="96" t="s">
        <v>597</v>
      </c>
      <c r="B12" s="92"/>
      <c r="C12" s="93" t="s">
        <v>268</v>
      </c>
      <c r="D12" s="92"/>
      <c r="E12" s="22">
        <v>529</v>
      </c>
      <c r="F12" s="97"/>
      <c r="G12" s="31" t="s">
        <v>598</v>
      </c>
      <c r="H12" s="83"/>
      <c r="I12" s="173" t="s">
        <v>599</v>
      </c>
      <c r="J12" s="147"/>
      <c r="K12" s="147"/>
      <c r="L12" s="147"/>
      <c r="M12" s="147"/>
      <c r="N12" s="147"/>
    </row>
    <row r="13" spans="1:14" ht="11.25" customHeight="1">
      <c r="A13" s="96" t="s">
        <v>600</v>
      </c>
      <c r="B13" s="92"/>
      <c r="C13" s="93"/>
      <c r="D13" s="92"/>
      <c r="E13" s="22">
        <v>16992</v>
      </c>
      <c r="F13" s="97"/>
      <c r="G13" s="31" t="s">
        <v>215</v>
      </c>
      <c r="H13" s="83"/>
      <c r="I13" s="173" t="s">
        <v>601</v>
      </c>
      <c r="J13" s="147"/>
      <c r="K13" s="147"/>
      <c r="L13" s="147"/>
      <c r="M13" s="147"/>
      <c r="N13" s="147"/>
    </row>
    <row r="14" spans="1:14" ht="11.25" customHeight="1">
      <c r="A14" s="96" t="s">
        <v>29</v>
      </c>
      <c r="B14" s="92"/>
      <c r="C14" s="93"/>
      <c r="D14" s="84"/>
      <c r="E14" s="7"/>
      <c r="F14" s="98"/>
      <c r="G14" s="25"/>
      <c r="H14" s="94"/>
      <c r="I14" s="138"/>
      <c r="J14" s="139"/>
      <c r="K14" s="139"/>
      <c r="L14" s="139"/>
      <c r="M14" s="139"/>
      <c r="N14" s="139"/>
    </row>
    <row r="15" spans="1:14" ht="11.25" customHeight="1">
      <c r="A15" s="99" t="s">
        <v>602</v>
      </c>
      <c r="B15" s="92"/>
      <c r="C15" s="93"/>
      <c r="D15" s="82"/>
      <c r="E15" s="22">
        <v>63132</v>
      </c>
      <c r="F15" s="97"/>
      <c r="G15" s="31" t="s">
        <v>215</v>
      </c>
      <c r="H15" s="83"/>
      <c r="I15" s="173" t="s">
        <v>603</v>
      </c>
      <c r="J15" s="147"/>
      <c r="K15" s="147"/>
      <c r="L15" s="147"/>
      <c r="M15" s="147"/>
      <c r="N15" s="147"/>
    </row>
    <row r="16" spans="1:14" ht="11.25" customHeight="1">
      <c r="A16" s="99" t="s">
        <v>604</v>
      </c>
      <c r="B16" s="92"/>
      <c r="C16" s="93"/>
      <c r="D16" s="92"/>
      <c r="E16" s="22">
        <v>222578</v>
      </c>
      <c r="F16" s="97"/>
      <c r="G16" s="31" t="s">
        <v>215</v>
      </c>
      <c r="H16" s="83"/>
      <c r="I16" s="173" t="s">
        <v>605</v>
      </c>
      <c r="J16" s="147"/>
      <c r="K16" s="147"/>
      <c r="L16" s="147"/>
      <c r="M16" s="147"/>
      <c r="N16" s="147"/>
    </row>
    <row r="17" spans="1:14" ht="11.25" customHeight="1">
      <c r="A17" s="99" t="s">
        <v>200</v>
      </c>
      <c r="B17" s="92"/>
      <c r="C17" s="93"/>
      <c r="D17" s="92"/>
      <c r="E17" s="22">
        <v>179029</v>
      </c>
      <c r="F17" s="97"/>
      <c r="G17" s="31" t="s">
        <v>215</v>
      </c>
      <c r="H17" s="83"/>
      <c r="I17" s="173" t="s">
        <v>606</v>
      </c>
      <c r="J17" s="147"/>
      <c r="K17" s="147"/>
      <c r="L17" s="147"/>
      <c r="M17" s="147"/>
      <c r="N17" s="147"/>
    </row>
    <row r="18" spans="1:14" ht="11.25" customHeight="1">
      <c r="A18" s="99" t="s">
        <v>607</v>
      </c>
      <c r="B18" s="92"/>
      <c r="C18" s="93"/>
      <c r="D18" s="92"/>
      <c r="E18" s="22">
        <v>613688</v>
      </c>
      <c r="F18" s="97"/>
      <c r="G18" s="31" t="s">
        <v>215</v>
      </c>
      <c r="H18" s="83"/>
      <c r="I18" s="173" t="s">
        <v>608</v>
      </c>
      <c r="J18" s="147"/>
      <c r="K18" s="147"/>
      <c r="L18" s="147"/>
      <c r="M18" s="147"/>
      <c r="N18" s="147"/>
    </row>
    <row r="19" spans="1:14" ht="11.25" customHeight="1">
      <c r="A19" s="92" t="s">
        <v>609</v>
      </c>
      <c r="B19" s="92"/>
      <c r="C19" s="93"/>
      <c r="D19" s="89"/>
      <c r="E19" s="7"/>
      <c r="F19" s="98"/>
      <c r="G19" s="25"/>
      <c r="H19" s="94"/>
      <c r="I19" s="138"/>
      <c r="J19" s="139"/>
      <c r="K19" s="139"/>
      <c r="L19" s="139"/>
      <c r="M19" s="139"/>
      <c r="N19" s="139"/>
    </row>
    <row r="20" spans="1:14" ht="11.25" customHeight="1">
      <c r="A20" s="96" t="s">
        <v>610</v>
      </c>
      <c r="B20" s="92"/>
      <c r="C20" s="93"/>
      <c r="D20" s="82"/>
      <c r="E20" s="100" t="s">
        <v>611</v>
      </c>
      <c r="F20" s="97"/>
      <c r="G20" s="31" t="s">
        <v>215</v>
      </c>
      <c r="H20" s="83"/>
      <c r="I20" s="173" t="s">
        <v>612</v>
      </c>
      <c r="J20" s="147"/>
      <c r="K20" s="147"/>
      <c r="L20" s="147"/>
      <c r="M20" s="147"/>
      <c r="N20" s="147"/>
    </row>
    <row r="21" spans="1:14" ht="11.25" customHeight="1">
      <c r="A21" s="96" t="s">
        <v>30</v>
      </c>
      <c r="B21" s="92"/>
      <c r="C21" s="93"/>
      <c r="D21" s="92"/>
      <c r="E21" s="22">
        <v>11</v>
      </c>
      <c r="F21" s="97"/>
      <c r="G21" s="31" t="s">
        <v>215</v>
      </c>
      <c r="H21" s="83"/>
      <c r="I21" s="173" t="s">
        <v>613</v>
      </c>
      <c r="J21" s="147"/>
      <c r="K21" s="147"/>
      <c r="L21" s="147"/>
      <c r="M21" s="147"/>
      <c r="N21" s="147"/>
    </row>
    <row r="22" spans="1:14" ht="11.25" customHeight="1">
      <c r="A22" s="92" t="s">
        <v>31</v>
      </c>
      <c r="B22" s="92"/>
      <c r="C22" s="93"/>
      <c r="D22" s="92"/>
      <c r="E22" s="22">
        <v>14</v>
      </c>
      <c r="F22" s="97"/>
      <c r="G22" s="31" t="s">
        <v>384</v>
      </c>
      <c r="H22" s="83"/>
      <c r="I22" s="173" t="s">
        <v>39</v>
      </c>
      <c r="J22" s="147"/>
      <c r="K22" s="147"/>
      <c r="L22" s="147"/>
      <c r="M22" s="147"/>
      <c r="N22" s="147"/>
    </row>
    <row r="23" spans="1:14" ht="11.25" customHeight="1">
      <c r="A23" s="92" t="s">
        <v>32</v>
      </c>
      <c r="B23" s="92"/>
      <c r="C23" s="93"/>
      <c r="D23" s="92"/>
      <c r="E23" s="22">
        <v>221</v>
      </c>
      <c r="F23" s="97"/>
      <c r="G23" s="31" t="s">
        <v>614</v>
      </c>
      <c r="H23" s="83"/>
      <c r="I23" s="173" t="s">
        <v>615</v>
      </c>
      <c r="J23" s="147"/>
      <c r="K23" s="147"/>
      <c r="L23" s="147"/>
      <c r="M23" s="147"/>
      <c r="N23" s="147"/>
    </row>
    <row r="24" spans="1:14" ht="11.25" customHeight="1">
      <c r="A24" s="92" t="s">
        <v>616</v>
      </c>
      <c r="B24" s="92"/>
      <c r="C24" s="101"/>
      <c r="D24" s="92"/>
      <c r="E24" s="22">
        <v>20837</v>
      </c>
      <c r="F24" s="97"/>
      <c r="G24" s="31" t="s">
        <v>215</v>
      </c>
      <c r="H24" s="83"/>
      <c r="I24" s="173" t="s">
        <v>620</v>
      </c>
      <c r="J24" s="147"/>
      <c r="K24" s="147"/>
      <c r="L24" s="147"/>
      <c r="M24" s="147"/>
      <c r="N24" s="147"/>
    </row>
    <row r="25" spans="1:14" ht="11.25" customHeight="1">
      <c r="A25" s="92" t="s">
        <v>621</v>
      </c>
      <c r="B25" s="92"/>
      <c r="C25" s="93"/>
      <c r="D25" s="89"/>
      <c r="E25" s="7"/>
      <c r="F25" s="98"/>
      <c r="G25" s="25"/>
      <c r="H25" s="94"/>
      <c r="I25" s="138"/>
      <c r="J25" s="139"/>
      <c r="K25" s="139"/>
      <c r="L25" s="139"/>
      <c r="M25" s="139"/>
      <c r="N25" s="139"/>
    </row>
    <row r="26" spans="1:14" ht="11.25" customHeight="1">
      <c r="A26" s="96" t="s">
        <v>610</v>
      </c>
      <c r="B26" s="92"/>
      <c r="C26" s="93"/>
      <c r="D26" s="82"/>
      <c r="E26" s="22">
        <v>367</v>
      </c>
      <c r="F26" s="97"/>
      <c r="G26" s="31" t="s">
        <v>215</v>
      </c>
      <c r="H26" s="83"/>
      <c r="I26" s="173" t="s">
        <v>792</v>
      </c>
      <c r="J26" s="147"/>
      <c r="K26" s="147"/>
      <c r="L26" s="147"/>
      <c r="M26" s="147"/>
      <c r="N26" s="147"/>
    </row>
    <row r="27" spans="1:14" ht="11.25" customHeight="1">
      <c r="A27" s="96" t="s">
        <v>622</v>
      </c>
      <c r="B27" s="92"/>
      <c r="C27" s="93"/>
      <c r="D27" s="92"/>
      <c r="E27" s="22">
        <v>233</v>
      </c>
      <c r="F27" s="97"/>
      <c r="G27" s="31" t="s">
        <v>215</v>
      </c>
      <c r="H27" s="83"/>
      <c r="I27" s="173" t="s">
        <v>623</v>
      </c>
      <c r="J27" s="147"/>
      <c r="K27" s="147"/>
      <c r="L27" s="147"/>
      <c r="M27" s="147"/>
      <c r="N27" s="147"/>
    </row>
    <row r="28" spans="1:14" ht="11.25" customHeight="1">
      <c r="A28" s="96" t="s">
        <v>30</v>
      </c>
      <c r="B28" s="92"/>
      <c r="C28" s="93"/>
      <c r="D28" s="92"/>
      <c r="E28" s="22">
        <v>537</v>
      </c>
      <c r="F28" s="97"/>
      <c r="G28" s="31" t="s">
        <v>215</v>
      </c>
      <c r="H28" s="83"/>
      <c r="I28" s="173" t="s">
        <v>624</v>
      </c>
      <c r="J28" s="147"/>
      <c r="K28" s="147"/>
      <c r="L28" s="147"/>
      <c r="M28" s="147"/>
      <c r="N28" s="147"/>
    </row>
    <row r="29" spans="1:14" ht="11.25" customHeight="1">
      <c r="A29" s="96" t="s">
        <v>607</v>
      </c>
      <c r="B29" s="92"/>
      <c r="C29" s="93"/>
      <c r="D29" s="92"/>
      <c r="E29" s="22">
        <v>494</v>
      </c>
      <c r="F29" s="97"/>
      <c r="G29" s="31" t="s">
        <v>625</v>
      </c>
      <c r="H29" s="83"/>
      <c r="I29" s="173" t="s">
        <v>626</v>
      </c>
      <c r="J29" s="147"/>
      <c r="K29" s="147"/>
      <c r="L29" s="147"/>
      <c r="M29" s="147"/>
      <c r="N29" s="147"/>
    </row>
    <row r="30" spans="1:14" ht="11.25" customHeight="1">
      <c r="A30" s="89" t="s">
        <v>912</v>
      </c>
      <c r="B30" s="89"/>
      <c r="C30" s="103"/>
      <c r="D30" s="89"/>
      <c r="E30" s="7">
        <v>93</v>
      </c>
      <c r="F30" s="98"/>
      <c r="G30" s="25" t="s">
        <v>215</v>
      </c>
      <c r="H30" s="98"/>
      <c r="I30" s="171" t="s">
        <v>720</v>
      </c>
      <c r="J30" s="172"/>
      <c r="K30" s="172"/>
      <c r="L30" s="172"/>
      <c r="M30" s="172"/>
      <c r="N30" s="172"/>
    </row>
    <row r="31" spans="1:14" ht="11.25" customHeight="1">
      <c r="A31" s="119" t="s">
        <v>911</v>
      </c>
      <c r="B31" s="82"/>
      <c r="C31" s="107"/>
      <c r="D31" s="82"/>
      <c r="E31" s="22"/>
      <c r="F31" s="97"/>
      <c r="G31" s="31"/>
      <c r="H31" s="97"/>
      <c r="I31" s="123"/>
      <c r="J31" s="30"/>
      <c r="K31" s="30"/>
      <c r="L31" s="30"/>
      <c r="M31" s="30"/>
      <c r="N31" s="30"/>
    </row>
    <row r="32" spans="1:14" ht="11.25" customHeight="1">
      <c r="A32" s="82" t="s">
        <v>627</v>
      </c>
      <c r="B32" s="82"/>
      <c r="C32" s="107"/>
      <c r="D32" s="84"/>
      <c r="E32" s="7"/>
      <c r="F32" s="98"/>
      <c r="G32" s="25"/>
      <c r="H32" s="94"/>
      <c r="I32" s="138"/>
      <c r="J32" s="139"/>
      <c r="K32" s="139"/>
      <c r="L32" s="139"/>
      <c r="M32" s="139"/>
      <c r="N32" s="139"/>
    </row>
    <row r="33" spans="1:14" ht="11.25" customHeight="1">
      <c r="A33" s="96" t="s">
        <v>610</v>
      </c>
      <c r="B33" s="92"/>
      <c r="C33" s="93"/>
      <c r="D33" s="82"/>
      <c r="E33" s="22">
        <v>49619</v>
      </c>
      <c r="F33" s="97"/>
      <c r="G33" s="31" t="s">
        <v>215</v>
      </c>
      <c r="H33" s="83"/>
      <c r="I33" s="173" t="s">
        <v>628</v>
      </c>
      <c r="J33" s="147"/>
      <c r="K33" s="147"/>
      <c r="L33" s="147"/>
      <c r="M33" s="147"/>
      <c r="N33" s="147"/>
    </row>
    <row r="34" spans="1:14" ht="11.25" customHeight="1">
      <c r="A34" s="96" t="s">
        <v>33</v>
      </c>
      <c r="B34" s="92"/>
      <c r="C34" s="93"/>
      <c r="D34" s="92"/>
      <c r="E34" s="22">
        <v>943</v>
      </c>
      <c r="F34" s="97"/>
      <c r="G34" s="31" t="s">
        <v>215</v>
      </c>
      <c r="H34" s="83"/>
      <c r="I34" s="173" t="s">
        <v>629</v>
      </c>
      <c r="J34" s="147"/>
      <c r="K34" s="147"/>
      <c r="L34" s="147"/>
      <c r="M34" s="147"/>
      <c r="N34" s="147"/>
    </row>
    <row r="35" spans="1:14" ht="11.25" customHeight="1">
      <c r="A35" s="96" t="s">
        <v>630</v>
      </c>
      <c r="B35" s="92"/>
      <c r="C35" s="93"/>
      <c r="D35" s="92"/>
      <c r="E35" s="22">
        <v>19260</v>
      </c>
      <c r="F35" s="97"/>
      <c r="G35" s="31" t="s">
        <v>215</v>
      </c>
      <c r="H35" s="83"/>
      <c r="I35" s="173" t="s">
        <v>631</v>
      </c>
      <c r="J35" s="147"/>
      <c r="K35" s="147"/>
      <c r="L35" s="147"/>
      <c r="M35" s="147"/>
      <c r="N35" s="147"/>
    </row>
    <row r="36" spans="1:14" ht="11.25" customHeight="1">
      <c r="A36" s="96" t="s">
        <v>29</v>
      </c>
      <c r="B36" s="92"/>
      <c r="C36" s="93"/>
      <c r="D36" s="84"/>
      <c r="E36" s="7"/>
      <c r="F36" s="98"/>
      <c r="G36" s="25"/>
      <c r="H36" s="94"/>
      <c r="I36" s="138"/>
      <c r="J36" s="139"/>
      <c r="K36" s="139"/>
      <c r="L36" s="139"/>
      <c r="M36" s="139"/>
      <c r="N36" s="139"/>
    </row>
    <row r="37" spans="1:14" ht="11.25" customHeight="1">
      <c r="A37" s="99" t="s">
        <v>632</v>
      </c>
      <c r="B37" s="92"/>
      <c r="C37" s="93"/>
      <c r="D37" s="82"/>
      <c r="E37" s="22">
        <v>53</v>
      </c>
      <c r="F37" s="97"/>
      <c r="G37" s="31" t="s">
        <v>215</v>
      </c>
      <c r="H37" s="83"/>
      <c r="I37" s="173" t="s">
        <v>633</v>
      </c>
      <c r="J37" s="147"/>
      <c r="K37" s="147"/>
      <c r="L37" s="147"/>
      <c r="M37" s="147"/>
      <c r="N37" s="147"/>
    </row>
    <row r="38" spans="1:14" ht="11.25" customHeight="1">
      <c r="A38" s="99" t="s">
        <v>634</v>
      </c>
      <c r="B38" s="92"/>
      <c r="C38" s="101"/>
      <c r="D38" s="92"/>
      <c r="E38" s="22">
        <v>148256</v>
      </c>
      <c r="F38" s="97"/>
      <c r="G38" s="31" t="s">
        <v>635</v>
      </c>
      <c r="H38" s="83"/>
      <c r="I38" s="173" t="s">
        <v>636</v>
      </c>
      <c r="J38" s="147"/>
      <c r="K38" s="147"/>
      <c r="L38" s="147"/>
      <c r="M38" s="147"/>
      <c r="N38" s="147"/>
    </row>
    <row r="39" spans="1:14" ht="11.25" customHeight="1">
      <c r="A39" s="99" t="s">
        <v>637</v>
      </c>
      <c r="B39" s="92"/>
      <c r="C39" s="93"/>
      <c r="D39" s="92"/>
      <c r="E39" s="22">
        <v>21863</v>
      </c>
      <c r="F39" s="97"/>
      <c r="G39" s="31" t="s">
        <v>215</v>
      </c>
      <c r="H39" s="83"/>
      <c r="I39" s="173" t="s">
        <v>638</v>
      </c>
      <c r="J39" s="147"/>
      <c r="K39" s="147"/>
      <c r="L39" s="147"/>
      <c r="M39" s="147"/>
      <c r="N39" s="147"/>
    </row>
    <row r="40" spans="1:14" ht="11.25" customHeight="1">
      <c r="A40" s="99" t="s">
        <v>607</v>
      </c>
      <c r="B40" s="92"/>
      <c r="C40" s="93"/>
      <c r="D40" s="92"/>
      <c r="E40" s="22">
        <v>407768</v>
      </c>
      <c r="F40" s="97"/>
      <c r="G40" s="31" t="s">
        <v>215</v>
      </c>
      <c r="H40" s="83"/>
      <c r="I40" s="173" t="s">
        <v>639</v>
      </c>
      <c r="J40" s="147"/>
      <c r="K40" s="147"/>
      <c r="L40" s="147"/>
      <c r="M40" s="147"/>
      <c r="N40" s="147"/>
    </row>
    <row r="41" spans="1:14" ht="11.25" customHeight="1">
      <c r="A41" s="92" t="s">
        <v>34</v>
      </c>
      <c r="B41" s="92"/>
      <c r="C41" s="93"/>
      <c r="D41" s="92"/>
      <c r="E41" s="22">
        <v>18</v>
      </c>
      <c r="F41" s="97"/>
      <c r="G41" s="31" t="s">
        <v>215</v>
      </c>
      <c r="H41" s="83"/>
      <c r="I41" s="173" t="s">
        <v>640</v>
      </c>
      <c r="J41" s="147"/>
      <c r="K41" s="147"/>
      <c r="L41" s="147"/>
      <c r="M41" s="147"/>
      <c r="N41" s="147"/>
    </row>
    <row r="42" spans="1:14" ht="11.25" customHeight="1">
      <c r="A42" s="92" t="s">
        <v>641</v>
      </c>
      <c r="B42" s="92"/>
      <c r="C42" s="93"/>
      <c r="D42" s="92"/>
      <c r="E42" s="22">
        <v>433</v>
      </c>
      <c r="F42" s="97"/>
      <c r="G42" s="31" t="s">
        <v>215</v>
      </c>
      <c r="H42" s="83"/>
      <c r="I42" s="173" t="s">
        <v>642</v>
      </c>
      <c r="J42" s="147"/>
      <c r="K42" s="147"/>
      <c r="L42" s="147"/>
      <c r="M42" s="147"/>
      <c r="N42" s="147"/>
    </row>
    <row r="43" spans="1:14" ht="11.25" customHeight="1">
      <c r="A43" s="92" t="s">
        <v>643</v>
      </c>
      <c r="B43" s="92"/>
      <c r="C43" s="93"/>
      <c r="D43" s="84"/>
      <c r="E43" s="7"/>
      <c r="F43" s="98"/>
      <c r="G43" s="25"/>
      <c r="H43" s="94"/>
      <c r="I43" s="138"/>
      <c r="J43" s="139"/>
      <c r="K43" s="139"/>
      <c r="L43" s="139"/>
      <c r="M43" s="139"/>
      <c r="N43" s="139"/>
    </row>
    <row r="44" spans="1:14" ht="11.25" customHeight="1">
      <c r="A44" s="96" t="s">
        <v>30</v>
      </c>
      <c r="B44" s="92"/>
      <c r="C44" s="93" t="s">
        <v>216</v>
      </c>
      <c r="D44" s="82"/>
      <c r="E44" s="22">
        <v>24002</v>
      </c>
      <c r="F44" s="97"/>
      <c r="G44" s="31" t="s">
        <v>215</v>
      </c>
      <c r="H44" s="83"/>
      <c r="I44" s="173" t="s">
        <v>644</v>
      </c>
      <c r="J44" s="147"/>
      <c r="K44" s="147"/>
      <c r="L44" s="147"/>
      <c r="M44" s="147"/>
      <c r="N44" s="147"/>
    </row>
    <row r="45" spans="1:14" ht="11.25" customHeight="1">
      <c r="A45" s="96" t="s">
        <v>645</v>
      </c>
      <c r="B45" s="92"/>
      <c r="C45" s="101"/>
      <c r="D45" s="92"/>
      <c r="E45" s="22">
        <v>30</v>
      </c>
      <c r="F45" s="97"/>
      <c r="G45" s="31" t="s">
        <v>646</v>
      </c>
      <c r="H45" s="83"/>
      <c r="I45" s="173" t="s">
        <v>647</v>
      </c>
      <c r="J45" s="147"/>
      <c r="K45" s="147"/>
      <c r="L45" s="147"/>
      <c r="M45" s="147"/>
      <c r="N45" s="147"/>
    </row>
    <row r="46" spans="1:14" ht="11.25" customHeight="1">
      <c r="A46" s="92" t="s">
        <v>208</v>
      </c>
      <c r="B46" s="92"/>
      <c r="C46" s="93"/>
      <c r="D46" s="84"/>
      <c r="E46" s="7"/>
      <c r="F46" s="98"/>
      <c r="G46" s="25"/>
      <c r="H46" s="94"/>
      <c r="I46" s="138"/>
      <c r="J46" s="139"/>
      <c r="K46" s="139"/>
      <c r="L46" s="139"/>
      <c r="M46" s="139"/>
      <c r="N46" s="139"/>
    </row>
    <row r="47" spans="1:14" ht="11.25" customHeight="1">
      <c r="A47" s="96" t="s">
        <v>610</v>
      </c>
      <c r="B47" s="92"/>
      <c r="C47" s="93"/>
      <c r="D47" s="82"/>
      <c r="E47" s="22">
        <v>13612</v>
      </c>
      <c r="F47" s="97"/>
      <c r="G47" s="31" t="s">
        <v>215</v>
      </c>
      <c r="H47" s="83"/>
      <c r="I47" s="173" t="s">
        <v>648</v>
      </c>
      <c r="J47" s="147"/>
      <c r="K47" s="147"/>
      <c r="L47" s="147"/>
      <c r="M47" s="147"/>
      <c r="N47" s="147"/>
    </row>
    <row r="48" spans="1:14" ht="11.25" customHeight="1">
      <c r="A48" s="96" t="s">
        <v>649</v>
      </c>
      <c r="B48" s="92"/>
      <c r="C48" s="93"/>
      <c r="D48" s="92"/>
      <c r="E48" s="22">
        <v>3241</v>
      </c>
      <c r="F48" s="97"/>
      <c r="G48" s="31" t="s">
        <v>215</v>
      </c>
      <c r="H48" s="83"/>
      <c r="I48" s="173" t="s">
        <v>650</v>
      </c>
      <c r="J48" s="147"/>
      <c r="K48" s="147"/>
      <c r="L48" s="147"/>
      <c r="M48" s="147"/>
      <c r="N48" s="147"/>
    </row>
    <row r="49" spans="1:14" ht="11.25" customHeight="1">
      <c r="A49" s="96" t="s">
        <v>651</v>
      </c>
      <c r="B49" s="92"/>
      <c r="C49" s="93" t="s">
        <v>268</v>
      </c>
      <c r="D49" s="92"/>
      <c r="E49" s="22">
        <v>891</v>
      </c>
      <c r="F49" s="97"/>
      <c r="G49" s="31" t="s">
        <v>215</v>
      </c>
      <c r="H49" s="83"/>
      <c r="I49" s="173" t="s">
        <v>652</v>
      </c>
      <c r="J49" s="147"/>
      <c r="K49" s="147"/>
      <c r="L49" s="147"/>
      <c r="M49" s="147"/>
      <c r="N49" s="147"/>
    </row>
    <row r="50" spans="1:14" ht="11.25" customHeight="1">
      <c r="A50" s="96" t="s">
        <v>198</v>
      </c>
      <c r="B50" s="92"/>
      <c r="C50" s="93"/>
      <c r="D50" s="84"/>
      <c r="E50" s="7"/>
      <c r="F50" s="98"/>
      <c r="G50" s="25"/>
      <c r="H50" s="94"/>
      <c r="I50" s="138"/>
      <c r="J50" s="139"/>
      <c r="K50" s="139"/>
      <c r="L50" s="139"/>
      <c r="M50" s="139"/>
      <c r="N50" s="139"/>
    </row>
    <row r="51" spans="1:14" ht="11.25" customHeight="1">
      <c r="A51" s="99" t="s">
        <v>653</v>
      </c>
      <c r="B51" s="92"/>
      <c r="C51" s="93"/>
      <c r="D51" s="82"/>
      <c r="E51" s="22">
        <v>165119</v>
      </c>
      <c r="F51" s="97"/>
      <c r="G51" s="31" t="s">
        <v>215</v>
      </c>
      <c r="H51" s="83"/>
      <c r="I51" s="173" t="s">
        <v>654</v>
      </c>
      <c r="J51" s="147"/>
      <c r="K51" s="147"/>
      <c r="L51" s="147"/>
      <c r="M51" s="147"/>
      <c r="N51" s="147"/>
    </row>
    <row r="52" spans="1:14" ht="11.25" customHeight="1">
      <c r="A52" s="99" t="s">
        <v>607</v>
      </c>
      <c r="B52" s="92"/>
      <c r="C52" s="93" t="s">
        <v>268</v>
      </c>
      <c r="D52" s="92"/>
      <c r="E52" s="22">
        <v>9182</v>
      </c>
      <c r="F52" s="97"/>
      <c r="G52" s="31" t="s">
        <v>215</v>
      </c>
      <c r="H52" s="83"/>
      <c r="I52" s="173" t="s">
        <v>655</v>
      </c>
      <c r="J52" s="147"/>
      <c r="K52" s="147"/>
      <c r="L52" s="147"/>
      <c r="M52" s="147"/>
      <c r="N52" s="147"/>
    </row>
    <row r="53" spans="1:14" ht="11.25" customHeight="1">
      <c r="A53" s="99" t="s">
        <v>656</v>
      </c>
      <c r="B53" s="92"/>
      <c r="C53" s="93"/>
      <c r="D53" s="92"/>
      <c r="E53" s="22">
        <v>149643</v>
      </c>
      <c r="F53" s="97"/>
      <c r="G53" s="31" t="s">
        <v>215</v>
      </c>
      <c r="H53" s="83"/>
      <c r="I53" s="173" t="s">
        <v>657</v>
      </c>
      <c r="J53" s="147"/>
      <c r="K53" s="147"/>
      <c r="L53" s="147"/>
      <c r="M53" s="147"/>
      <c r="N53" s="147"/>
    </row>
    <row r="54" spans="1:14" ht="11.25" customHeight="1">
      <c r="A54" s="99" t="s">
        <v>281</v>
      </c>
      <c r="B54" s="92"/>
      <c r="C54" s="93"/>
      <c r="D54" s="84"/>
      <c r="E54" s="7"/>
      <c r="F54" s="98"/>
      <c r="G54" s="25"/>
      <c r="H54" s="94"/>
      <c r="I54" s="138"/>
      <c r="J54" s="139"/>
      <c r="K54" s="139"/>
      <c r="L54" s="139"/>
      <c r="M54" s="139"/>
      <c r="N54" s="139"/>
    </row>
    <row r="55" spans="1:14" ht="11.25" customHeight="1">
      <c r="A55" s="102" t="s">
        <v>279</v>
      </c>
      <c r="B55" s="92"/>
      <c r="C55" s="93"/>
      <c r="D55" s="82"/>
      <c r="E55" s="22">
        <v>29288</v>
      </c>
      <c r="F55" s="97"/>
      <c r="G55" s="31" t="s">
        <v>658</v>
      </c>
      <c r="H55" s="83"/>
      <c r="I55" s="173" t="s">
        <v>659</v>
      </c>
      <c r="J55" s="147"/>
      <c r="K55" s="147"/>
      <c r="L55" s="147"/>
      <c r="M55" s="147"/>
      <c r="N55" s="147"/>
    </row>
    <row r="56" spans="1:14" ht="11.25" customHeight="1">
      <c r="A56" s="102" t="s">
        <v>660</v>
      </c>
      <c r="B56" s="92"/>
      <c r="C56" s="93"/>
      <c r="D56" s="92"/>
      <c r="E56" s="22">
        <v>15864</v>
      </c>
      <c r="F56" s="97"/>
      <c r="G56" s="31" t="s">
        <v>215</v>
      </c>
      <c r="H56" s="83"/>
      <c r="I56" s="173" t="s">
        <v>661</v>
      </c>
      <c r="J56" s="147"/>
      <c r="K56" s="147"/>
      <c r="L56" s="147"/>
      <c r="M56" s="147"/>
      <c r="N56" s="147"/>
    </row>
    <row r="57" spans="1:14" ht="11.25" customHeight="1">
      <c r="A57" s="102" t="s">
        <v>662</v>
      </c>
      <c r="B57" s="92"/>
      <c r="C57" s="93"/>
      <c r="D57" s="92"/>
      <c r="E57" s="22">
        <v>2841</v>
      </c>
      <c r="F57" s="97"/>
      <c r="G57" s="31" t="s">
        <v>215</v>
      </c>
      <c r="H57" s="83"/>
      <c r="I57" s="173" t="s">
        <v>663</v>
      </c>
      <c r="J57" s="147"/>
      <c r="K57" s="147"/>
      <c r="L57" s="147"/>
      <c r="M57" s="147"/>
      <c r="N57" s="147"/>
    </row>
    <row r="58" spans="1:14" ht="11.25" customHeight="1">
      <c r="A58" s="102" t="s">
        <v>664</v>
      </c>
      <c r="B58" s="92"/>
      <c r="C58" s="93"/>
      <c r="D58" s="92"/>
      <c r="E58" s="22">
        <v>625</v>
      </c>
      <c r="F58" s="97"/>
      <c r="G58" s="31" t="s">
        <v>215</v>
      </c>
      <c r="H58" s="83"/>
      <c r="I58" s="173" t="s">
        <v>665</v>
      </c>
      <c r="J58" s="147"/>
      <c r="K58" s="147"/>
      <c r="L58" s="147"/>
      <c r="M58" s="147"/>
      <c r="N58" s="147"/>
    </row>
    <row r="59" spans="1:14" ht="11.25" customHeight="1">
      <c r="A59" s="102" t="s">
        <v>666</v>
      </c>
      <c r="B59" s="92"/>
      <c r="C59" s="93"/>
      <c r="D59" s="92"/>
      <c r="E59" s="22">
        <v>79</v>
      </c>
      <c r="F59" s="97"/>
      <c r="G59" s="31" t="s">
        <v>215</v>
      </c>
      <c r="H59" s="83"/>
      <c r="I59" s="173" t="s">
        <v>667</v>
      </c>
      <c r="J59" s="147"/>
      <c r="K59" s="147"/>
      <c r="L59" s="147"/>
      <c r="M59" s="147"/>
      <c r="N59" s="147"/>
    </row>
    <row r="60" spans="1:14" ht="11.25" customHeight="1">
      <c r="A60" s="102" t="s">
        <v>668</v>
      </c>
      <c r="B60" s="92"/>
      <c r="C60" s="93"/>
      <c r="D60" s="92"/>
      <c r="E60" s="22">
        <v>15824</v>
      </c>
      <c r="F60" s="97"/>
      <c r="G60" s="31" t="s">
        <v>215</v>
      </c>
      <c r="H60" s="83"/>
      <c r="I60" s="173" t="s">
        <v>669</v>
      </c>
      <c r="J60" s="147"/>
      <c r="K60" s="147"/>
      <c r="L60" s="147"/>
      <c r="M60" s="147"/>
      <c r="N60" s="147"/>
    </row>
    <row r="61" spans="1:14" ht="11.25" customHeight="1">
      <c r="A61" s="102" t="s">
        <v>670</v>
      </c>
      <c r="B61" s="92"/>
      <c r="C61" s="93"/>
      <c r="D61" s="92"/>
      <c r="E61" s="22">
        <v>9340</v>
      </c>
      <c r="F61" s="97"/>
      <c r="G61" s="31" t="s">
        <v>215</v>
      </c>
      <c r="H61" s="83"/>
      <c r="I61" s="173" t="s">
        <v>671</v>
      </c>
      <c r="J61" s="147"/>
      <c r="K61" s="147"/>
      <c r="L61" s="147"/>
      <c r="M61" s="147"/>
      <c r="N61" s="147"/>
    </row>
    <row r="62" spans="1:14" ht="11.25" customHeight="1">
      <c r="A62" s="102" t="s">
        <v>672</v>
      </c>
      <c r="B62" s="92"/>
      <c r="C62" s="93"/>
      <c r="D62" s="92"/>
      <c r="E62" s="22">
        <v>66995</v>
      </c>
      <c r="F62" s="97"/>
      <c r="G62" s="31" t="s">
        <v>215</v>
      </c>
      <c r="H62" s="83"/>
      <c r="I62" s="173" t="s">
        <v>673</v>
      </c>
      <c r="J62" s="147"/>
      <c r="K62" s="147"/>
      <c r="L62" s="147"/>
      <c r="M62" s="147"/>
      <c r="N62" s="147"/>
    </row>
    <row r="63" spans="1:14" ht="11.25" customHeight="1">
      <c r="A63" s="167" t="s">
        <v>225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</row>
    <row r="64" spans="1:14" ht="11.25" customHeight="1">
      <c r="A64" s="140" t="s">
        <v>678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1:14" ht="11.25" customHeight="1">
      <c r="A65" s="165" t="s">
        <v>176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</row>
    <row r="66" spans="1:14" ht="11.2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</row>
    <row r="67" spans="1:14" ht="11.25" customHeight="1">
      <c r="A67" s="165" t="s">
        <v>189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</row>
    <row r="68" spans="1:14" ht="11.2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</row>
    <row r="69" spans="1:14" ht="11.25" customHeight="1">
      <c r="A69" s="167"/>
      <c r="B69" s="167"/>
      <c r="C69" s="167"/>
      <c r="D69" s="84"/>
      <c r="E69" s="85"/>
      <c r="F69" s="86"/>
      <c r="G69" s="166" t="s">
        <v>679</v>
      </c>
      <c r="H69" s="166"/>
      <c r="I69" s="166"/>
      <c r="J69" s="166"/>
      <c r="K69" s="166"/>
      <c r="L69" s="166"/>
      <c r="M69" s="166"/>
      <c r="N69" s="166"/>
    </row>
    <row r="70" spans="1:14" ht="11.25" customHeight="1">
      <c r="A70" s="168" t="s">
        <v>190</v>
      </c>
      <c r="B70" s="168"/>
      <c r="C70" s="168"/>
      <c r="D70" s="82"/>
      <c r="E70" s="87" t="s">
        <v>201</v>
      </c>
      <c r="F70" s="88"/>
      <c r="G70" s="87" t="s">
        <v>591</v>
      </c>
      <c r="H70" s="88"/>
      <c r="I70" s="166" t="s">
        <v>592</v>
      </c>
      <c r="J70" s="166"/>
      <c r="K70" s="166"/>
      <c r="L70" s="166"/>
      <c r="M70" s="166"/>
      <c r="N70" s="166"/>
    </row>
    <row r="71" spans="1:14" ht="11.25" customHeight="1">
      <c r="A71" s="137" t="s">
        <v>680</v>
      </c>
      <c r="B71" s="137"/>
      <c r="C71" s="137"/>
      <c r="D71" s="89"/>
      <c r="E71" s="90"/>
      <c r="F71" s="91"/>
      <c r="G71" s="90"/>
      <c r="H71" s="91"/>
      <c r="I71" s="90"/>
      <c r="J71" s="89"/>
      <c r="K71" s="90"/>
      <c r="L71" s="89"/>
      <c r="M71" s="90"/>
      <c r="N71" s="89"/>
    </row>
    <row r="72" spans="1:14" ht="11.25" customHeight="1">
      <c r="A72" s="92" t="s">
        <v>681</v>
      </c>
      <c r="B72" s="92"/>
      <c r="C72" s="93"/>
      <c r="D72" s="84"/>
      <c r="E72" s="7"/>
      <c r="F72" s="98"/>
      <c r="G72" s="104"/>
      <c r="H72" s="98"/>
      <c r="I72" s="95"/>
      <c r="J72" s="84"/>
      <c r="K72" s="84"/>
      <c r="L72" s="84"/>
      <c r="M72" s="84"/>
      <c r="N72" s="84"/>
    </row>
    <row r="73" spans="1:14" ht="11.25" customHeight="1">
      <c r="A73" s="102" t="s">
        <v>674</v>
      </c>
      <c r="B73" s="92"/>
      <c r="C73" s="93"/>
      <c r="D73" s="82"/>
      <c r="E73" s="22">
        <v>183</v>
      </c>
      <c r="F73" s="97"/>
      <c r="G73" s="31" t="s">
        <v>215</v>
      </c>
      <c r="H73" s="83"/>
      <c r="I73" s="173" t="s">
        <v>675</v>
      </c>
      <c r="J73" s="147"/>
      <c r="K73" s="147"/>
      <c r="L73" s="147"/>
      <c r="M73" s="147"/>
      <c r="N73" s="147"/>
    </row>
    <row r="74" spans="1:14" ht="11.25" customHeight="1">
      <c r="A74" s="102" t="s">
        <v>676</v>
      </c>
      <c r="B74" s="92"/>
      <c r="C74" s="93"/>
      <c r="D74" s="92"/>
      <c r="E74" s="22">
        <v>3796</v>
      </c>
      <c r="F74" s="97"/>
      <c r="G74" s="31" t="s">
        <v>215</v>
      </c>
      <c r="H74" s="83"/>
      <c r="I74" s="173" t="s">
        <v>677</v>
      </c>
      <c r="J74" s="147"/>
      <c r="K74" s="147"/>
      <c r="L74" s="147"/>
      <c r="M74" s="147"/>
      <c r="N74" s="147"/>
    </row>
    <row r="75" spans="1:14" ht="11.25" customHeight="1">
      <c r="A75" s="102" t="s">
        <v>682</v>
      </c>
      <c r="B75" s="92"/>
      <c r="C75" s="93"/>
      <c r="D75" s="82"/>
      <c r="E75" s="22">
        <v>876</v>
      </c>
      <c r="F75" s="97"/>
      <c r="G75" s="31" t="s">
        <v>215</v>
      </c>
      <c r="H75" s="97"/>
      <c r="I75" s="173" t="s">
        <v>683</v>
      </c>
      <c r="J75" s="147"/>
      <c r="K75" s="147"/>
      <c r="L75" s="147"/>
      <c r="M75" s="147"/>
      <c r="N75" s="147"/>
    </row>
    <row r="76" spans="1:14" ht="11.25" customHeight="1">
      <c r="A76" s="102" t="s">
        <v>684</v>
      </c>
      <c r="B76" s="92"/>
      <c r="C76" s="93"/>
      <c r="D76" s="92"/>
      <c r="E76" s="22">
        <v>1424</v>
      </c>
      <c r="F76" s="97"/>
      <c r="G76" s="31" t="s">
        <v>215</v>
      </c>
      <c r="H76" s="97"/>
      <c r="I76" s="169" t="s">
        <v>685</v>
      </c>
      <c r="J76" s="170"/>
      <c r="K76" s="170"/>
      <c r="L76" s="170"/>
      <c r="M76" s="170"/>
      <c r="N76" s="170"/>
    </row>
    <row r="77" spans="1:14" ht="11.25" customHeight="1">
      <c r="A77" s="102" t="s">
        <v>686</v>
      </c>
      <c r="B77" s="92"/>
      <c r="C77" s="93"/>
      <c r="D77" s="92"/>
      <c r="E77" s="22">
        <v>39116</v>
      </c>
      <c r="F77" s="97"/>
      <c r="G77" s="31" t="s">
        <v>215</v>
      </c>
      <c r="H77" s="97"/>
      <c r="I77" s="169" t="s">
        <v>687</v>
      </c>
      <c r="J77" s="170"/>
      <c r="K77" s="170"/>
      <c r="L77" s="170"/>
      <c r="M77" s="170"/>
      <c r="N77" s="170"/>
    </row>
    <row r="78" spans="1:14" ht="11.25" customHeight="1">
      <c r="A78" s="99" t="s">
        <v>213</v>
      </c>
      <c r="B78" s="92"/>
      <c r="C78" s="93"/>
      <c r="D78" s="92"/>
      <c r="E78" s="22">
        <v>2780</v>
      </c>
      <c r="F78" s="97"/>
      <c r="G78" s="31" t="s">
        <v>215</v>
      </c>
      <c r="H78" s="97"/>
      <c r="I78" s="169" t="s">
        <v>41</v>
      </c>
      <c r="J78" s="170"/>
      <c r="K78" s="170"/>
      <c r="L78" s="170"/>
      <c r="M78" s="170"/>
      <c r="N78" s="170"/>
    </row>
    <row r="79" spans="1:14" ht="11.25" customHeight="1">
      <c r="A79" s="92" t="s">
        <v>688</v>
      </c>
      <c r="B79" s="92"/>
      <c r="C79" s="93"/>
      <c r="D79" s="84"/>
      <c r="E79" s="7"/>
      <c r="F79" s="98"/>
      <c r="G79" s="25"/>
      <c r="H79" s="98"/>
      <c r="I79" s="171"/>
      <c r="J79" s="172"/>
      <c r="K79" s="172"/>
      <c r="L79" s="172"/>
      <c r="M79" s="172"/>
      <c r="N79" s="172"/>
    </row>
    <row r="80" spans="1:14" ht="11.25" customHeight="1">
      <c r="A80" s="96" t="s">
        <v>610</v>
      </c>
      <c r="B80" s="92"/>
      <c r="C80" s="93"/>
      <c r="D80" s="82"/>
      <c r="E80" s="22">
        <v>3423</v>
      </c>
      <c r="F80" s="97"/>
      <c r="G80" s="31" t="s">
        <v>215</v>
      </c>
      <c r="H80" s="97"/>
      <c r="I80" s="173" t="s">
        <v>689</v>
      </c>
      <c r="J80" s="147"/>
      <c r="K80" s="147"/>
      <c r="L80" s="147"/>
      <c r="M80" s="147"/>
      <c r="N80" s="147"/>
    </row>
    <row r="81" spans="1:14" ht="11.25" customHeight="1">
      <c r="A81" s="96" t="s">
        <v>690</v>
      </c>
      <c r="B81" s="92"/>
      <c r="C81" s="93"/>
      <c r="D81" s="92"/>
      <c r="E81" s="22">
        <v>17582</v>
      </c>
      <c r="F81" s="97"/>
      <c r="G81" s="31" t="s">
        <v>215</v>
      </c>
      <c r="H81" s="97"/>
      <c r="I81" s="169" t="s">
        <v>691</v>
      </c>
      <c r="J81" s="170"/>
      <c r="K81" s="170"/>
      <c r="L81" s="170"/>
      <c r="M81" s="170"/>
      <c r="N81" s="170"/>
    </row>
    <row r="82" spans="1:14" ht="11.25" customHeight="1">
      <c r="A82" s="96" t="s">
        <v>29</v>
      </c>
      <c r="B82" s="92"/>
      <c r="C82" s="93"/>
      <c r="D82" s="89"/>
      <c r="E82" s="7"/>
      <c r="F82" s="98"/>
      <c r="G82" s="25"/>
      <c r="H82" s="98"/>
      <c r="I82" s="171"/>
      <c r="J82" s="172"/>
      <c r="K82" s="172"/>
      <c r="L82" s="172"/>
      <c r="M82" s="172"/>
      <c r="N82" s="172"/>
    </row>
    <row r="83" spans="1:14" ht="11.25" customHeight="1">
      <c r="A83" s="99" t="s">
        <v>637</v>
      </c>
      <c r="B83" s="92"/>
      <c r="C83" s="93"/>
      <c r="D83" s="82"/>
      <c r="E83" s="22">
        <v>41714</v>
      </c>
      <c r="F83" s="97"/>
      <c r="G83" s="31" t="s">
        <v>215</v>
      </c>
      <c r="H83" s="97"/>
      <c r="I83" s="173" t="s">
        <v>692</v>
      </c>
      <c r="J83" s="147"/>
      <c r="K83" s="147"/>
      <c r="L83" s="147"/>
      <c r="M83" s="147"/>
      <c r="N83" s="147"/>
    </row>
    <row r="84" spans="1:14" ht="11.25" customHeight="1">
      <c r="A84" s="99" t="s">
        <v>535</v>
      </c>
      <c r="B84" s="92"/>
      <c r="C84" s="93"/>
      <c r="D84" s="92"/>
      <c r="E84" s="22">
        <v>62839</v>
      </c>
      <c r="F84" s="97"/>
      <c r="G84" s="31" t="s">
        <v>215</v>
      </c>
      <c r="H84" s="97"/>
      <c r="I84" s="169" t="s">
        <v>693</v>
      </c>
      <c r="J84" s="170"/>
      <c r="K84" s="170"/>
      <c r="L84" s="170"/>
      <c r="M84" s="170"/>
      <c r="N84" s="170"/>
    </row>
    <row r="85" spans="1:14" ht="11.25" customHeight="1">
      <c r="A85" s="99" t="s">
        <v>632</v>
      </c>
      <c r="B85" s="92"/>
      <c r="C85" s="93"/>
      <c r="D85" s="92"/>
      <c r="E85" s="22">
        <v>116</v>
      </c>
      <c r="F85" s="97"/>
      <c r="G85" s="31" t="s">
        <v>215</v>
      </c>
      <c r="H85" s="97"/>
      <c r="I85" s="169" t="s">
        <v>694</v>
      </c>
      <c r="J85" s="170"/>
      <c r="K85" s="170"/>
      <c r="L85" s="170"/>
      <c r="M85" s="170"/>
      <c r="N85" s="170"/>
    </row>
    <row r="86" spans="1:14" ht="11.25" customHeight="1">
      <c r="A86" s="99" t="s">
        <v>607</v>
      </c>
      <c r="B86" s="92"/>
      <c r="C86" s="93"/>
      <c r="D86" s="92"/>
      <c r="E86" s="22">
        <v>19662</v>
      </c>
      <c r="F86" s="97"/>
      <c r="G86" s="31" t="s">
        <v>215</v>
      </c>
      <c r="H86" s="97"/>
      <c r="I86" s="169" t="s">
        <v>695</v>
      </c>
      <c r="J86" s="170"/>
      <c r="K86" s="170"/>
      <c r="L86" s="170"/>
      <c r="M86" s="170"/>
      <c r="N86" s="170"/>
    </row>
    <row r="87" spans="1:14" ht="11.25" customHeight="1">
      <c r="A87" s="92" t="s">
        <v>696</v>
      </c>
      <c r="B87" s="92"/>
      <c r="C87" s="93"/>
      <c r="D87" s="89"/>
      <c r="E87" s="7"/>
      <c r="F87" s="98"/>
      <c r="G87" s="25"/>
      <c r="H87" s="98"/>
      <c r="I87" s="171"/>
      <c r="J87" s="172"/>
      <c r="K87" s="172"/>
      <c r="L87" s="172"/>
      <c r="M87" s="172"/>
      <c r="N87" s="172"/>
    </row>
    <row r="88" spans="1:14" ht="11.25" customHeight="1">
      <c r="A88" s="96" t="s">
        <v>697</v>
      </c>
      <c r="B88" s="92"/>
      <c r="C88" s="93"/>
      <c r="D88" s="82"/>
      <c r="E88" s="22">
        <v>2660</v>
      </c>
      <c r="F88" s="97"/>
      <c r="G88" s="31" t="s">
        <v>215</v>
      </c>
      <c r="H88" s="97"/>
      <c r="I88" s="173" t="s">
        <v>40</v>
      </c>
      <c r="J88" s="147"/>
      <c r="K88" s="147"/>
      <c r="L88" s="147"/>
      <c r="M88" s="147"/>
      <c r="N88" s="147"/>
    </row>
    <row r="89" spans="1:14" ht="11.25" customHeight="1">
      <c r="A89" s="96" t="s">
        <v>622</v>
      </c>
      <c r="B89" s="92"/>
      <c r="C89" s="93"/>
      <c r="D89" s="92"/>
      <c r="E89" s="22">
        <v>624</v>
      </c>
      <c r="F89" s="97"/>
      <c r="G89" s="31" t="s">
        <v>215</v>
      </c>
      <c r="H89" s="97"/>
      <c r="I89" s="169" t="s">
        <v>698</v>
      </c>
      <c r="J89" s="170"/>
      <c r="K89" s="170"/>
      <c r="L89" s="170"/>
      <c r="M89" s="170"/>
      <c r="N89" s="170"/>
    </row>
    <row r="90" spans="1:14" ht="11.25" customHeight="1">
      <c r="A90" s="92" t="s">
        <v>35</v>
      </c>
      <c r="B90" s="92"/>
      <c r="C90" s="93"/>
      <c r="D90" s="84"/>
      <c r="E90" s="7"/>
      <c r="F90" s="98"/>
      <c r="G90" s="25"/>
      <c r="H90" s="98"/>
      <c r="I90" s="171"/>
      <c r="J90" s="172"/>
      <c r="K90" s="172"/>
      <c r="L90" s="172"/>
      <c r="M90" s="172"/>
      <c r="N90" s="172"/>
    </row>
    <row r="91" spans="1:14" ht="11.25" customHeight="1">
      <c r="A91" s="96" t="s">
        <v>607</v>
      </c>
      <c r="B91" s="92"/>
      <c r="C91" s="93"/>
      <c r="D91" s="82"/>
      <c r="E91" s="22">
        <v>17028</v>
      </c>
      <c r="F91" s="97"/>
      <c r="G91" s="31" t="s">
        <v>215</v>
      </c>
      <c r="H91" s="97"/>
      <c r="I91" s="173" t="s">
        <v>699</v>
      </c>
      <c r="J91" s="147"/>
      <c r="K91" s="147"/>
      <c r="L91" s="147"/>
      <c r="M91" s="147"/>
      <c r="N91" s="147"/>
    </row>
    <row r="92" spans="1:14" ht="11.25" customHeight="1">
      <c r="A92" s="96" t="s">
        <v>700</v>
      </c>
      <c r="B92" s="92"/>
      <c r="C92" s="93"/>
      <c r="D92" s="92"/>
      <c r="E92" s="22">
        <v>5214</v>
      </c>
      <c r="F92" s="97"/>
      <c r="G92" s="31" t="s">
        <v>215</v>
      </c>
      <c r="H92" s="97"/>
      <c r="I92" s="169" t="s">
        <v>701</v>
      </c>
      <c r="J92" s="170"/>
      <c r="K92" s="170"/>
      <c r="L92" s="170"/>
      <c r="M92" s="170"/>
      <c r="N92" s="170"/>
    </row>
    <row r="93" spans="1:14" ht="11.25" customHeight="1">
      <c r="A93" s="92" t="s">
        <v>702</v>
      </c>
      <c r="B93" s="92"/>
      <c r="C93" s="93"/>
      <c r="D93" s="92"/>
      <c r="E93" s="22">
        <v>2872</v>
      </c>
      <c r="F93" s="97"/>
      <c r="G93" s="31" t="s">
        <v>215</v>
      </c>
      <c r="H93" s="97"/>
      <c r="I93" s="169" t="s">
        <v>703</v>
      </c>
      <c r="J93" s="170"/>
      <c r="K93" s="170"/>
      <c r="L93" s="170"/>
      <c r="M93" s="170"/>
      <c r="N93" s="170"/>
    </row>
    <row r="94" spans="1:14" ht="11.25" customHeight="1">
      <c r="A94" s="92" t="s">
        <v>704</v>
      </c>
      <c r="B94" s="92"/>
      <c r="C94" s="93"/>
      <c r="D94" s="92"/>
      <c r="E94" s="22">
        <v>56</v>
      </c>
      <c r="F94" s="97"/>
      <c r="G94" s="31" t="s">
        <v>705</v>
      </c>
      <c r="H94" s="97"/>
      <c r="I94" s="169" t="s">
        <v>706</v>
      </c>
      <c r="J94" s="170"/>
      <c r="K94" s="170"/>
      <c r="L94" s="170"/>
      <c r="M94" s="170"/>
      <c r="N94" s="170"/>
    </row>
    <row r="95" spans="1:14" ht="11.25" customHeight="1">
      <c r="A95" s="92" t="s">
        <v>707</v>
      </c>
      <c r="B95" s="92"/>
      <c r="C95" s="93"/>
      <c r="D95" s="92"/>
      <c r="E95" s="22">
        <v>2309</v>
      </c>
      <c r="F95" s="97"/>
      <c r="G95" s="31" t="s">
        <v>215</v>
      </c>
      <c r="H95" s="97"/>
      <c r="I95" s="169" t="s">
        <v>708</v>
      </c>
      <c r="J95" s="170"/>
      <c r="K95" s="170"/>
      <c r="L95" s="170"/>
      <c r="M95" s="170"/>
      <c r="N95" s="170"/>
    </row>
    <row r="96" spans="1:14" ht="11.25" customHeight="1">
      <c r="A96" s="92" t="s">
        <v>709</v>
      </c>
      <c r="B96" s="92"/>
      <c r="C96" s="93"/>
      <c r="D96" s="89"/>
      <c r="E96" s="7"/>
      <c r="F96" s="98"/>
      <c r="G96" s="25"/>
      <c r="H96" s="98"/>
      <c r="I96" s="171"/>
      <c r="J96" s="172"/>
      <c r="K96" s="172"/>
      <c r="L96" s="172"/>
      <c r="M96" s="172"/>
      <c r="N96" s="172"/>
    </row>
    <row r="97" spans="1:14" ht="11.25" customHeight="1">
      <c r="A97" s="96" t="s">
        <v>710</v>
      </c>
      <c r="B97" s="92"/>
      <c r="C97" s="93"/>
      <c r="D97" s="82"/>
      <c r="E97" s="22">
        <v>644</v>
      </c>
      <c r="F97" s="97"/>
      <c r="G97" s="31" t="s">
        <v>215</v>
      </c>
      <c r="H97" s="97"/>
      <c r="I97" s="173" t="s">
        <v>711</v>
      </c>
      <c r="J97" s="147"/>
      <c r="K97" s="147"/>
      <c r="L97" s="147"/>
      <c r="M97" s="147"/>
      <c r="N97" s="147"/>
    </row>
    <row r="98" spans="1:14" ht="11.25" customHeight="1">
      <c r="A98" s="96" t="s">
        <v>622</v>
      </c>
      <c r="B98" s="92"/>
      <c r="C98" s="93"/>
      <c r="D98" s="92"/>
      <c r="E98" s="22">
        <v>105</v>
      </c>
      <c r="F98" s="97"/>
      <c r="G98" s="31" t="s">
        <v>215</v>
      </c>
      <c r="H98" s="97"/>
      <c r="I98" s="169" t="s">
        <v>712</v>
      </c>
      <c r="J98" s="170"/>
      <c r="K98" s="170"/>
      <c r="L98" s="170"/>
      <c r="M98" s="170"/>
      <c r="N98" s="170"/>
    </row>
    <row r="99" spans="1:14" ht="11.25" customHeight="1">
      <c r="A99" s="96" t="s">
        <v>713</v>
      </c>
      <c r="B99" s="92"/>
      <c r="C99" s="93"/>
      <c r="D99" s="92"/>
      <c r="E99" s="22">
        <v>643</v>
      </c>
      <c r="F99" s="97"/>
      <c r="G99" s="31" t="s">
        <v>215</v>
      </c>
      <c r="H99" s="97"/>
      <c r="I99" s="169" t="s">
        <v>714</v>
      </c>
      <c r="J99" s="170"/>
      <c r="K99" s="170"/>
      <c r="L99" s="170"/>
      <c r="M99" s="170"/>
      <c r="N99" s="170"/>
    </row>
    <row r="100" spans="1:14" ht="11.25" customHeight="1">
      <c r="A100" s="96" t="s">
        <v>29</v>
      </c>
      <c r="B100" s="92"/>
      <c r="C100" s="93"/>
      <c r="D100" s="84"/>
      <c r="E100" s="7"/>
      <c r="F100" s="98"/>
      <c r="G100" s="25"/>
      <c r="H100" s="98"/>
      <c r="I100" s="171"/>
      <c r="J100" s="172"/>
      <c r="K100" s="172"/>
      <c r="L100" s="172"/>
      <c r="M100" s="172"/>
      <c r="N100" s="172"/>
    </row>
    <row r="101" spans="1:14" ht="11.25" customHeight="1">
      <c r="A101" s="99" t="s">
        <v>637</v>
      </c>
      <c r="B101" s="92"/>
      <c r="C101" s="93"/>
      <c r="D101" s="82"/>
      <c r="E101" s="22">
        <v>8775</v>
      </c>
      <c r="F101" s="97"/>
      <c r="G101" s="31" t="s">
        <v>215</v>
      </c>
      <c r="H101" s="97"/>
      <c r="I101" s="173" t="s">
        <v>715</v>
      </c>
      <c r="J101" s="147"/>
      <c r="K101" s="147"/>
      <c r="L101" s="147"/>
      <c r="M101" s="147"/>
      <c r="N101" s="147"/>
    </row>
    <row r="102" spans="1:14" ht="11.25" customHeight="1">
      <c r="A102" s="99" t="s">
        <v>716</v>
      </c>
      <c r="B102" s="92"/>
      <c r="C102" s="93"/>
      <c r="D102" s="92"/>
      <c r="E102" s="22">
        <v>5753</v>
      </c>
      <c r="F102" s="97"/>
      <c r="G102" s="31" t="s">
        <v>215</v>
      </c>
      <c r="H102" s="97"/>
      <c r="I102" s="169" t="s">
        <v>717</v>
      </c>
      <c r="J102" s="170"/>
      <c r="K102" s="170"/>
      <c r="L102" s="170"/>
      <c r="M102" s="170"/>
      <c r="N102" s="170"/>
    </row>
    <row r="103" spans="1:14" ht="11.25" customHeight="1">
      <c r="A103" s="99" t="s">
        <v>607</v>
      </c>
      <c r="B103" s="92"/>
      <c r="C103" s="93"/>
      <c r="D103" s="92"/>
      <c r="E103" s="22">
        <v>9255</v>
      </c>
      <c r="F103" s="97"/>
      <c r="G103" s="31" t="s">
        <v>718</v>
      </c>
      <c r="H103" s="97"/>
      <c r="I103" s="169" t="s">
        <v>719</v>
      </c>
      <c r="J103" s="170"/>
      <c r="K103" s="170"/>
      <c r="L103" s="170"/>
      <c r="M103" s="170"/>
      <c r="N103" s="170"/>
    </row>
    <row r="104" spans="1:14" ht="11.25" customHeight="1">
      <c r="A104" s="92" t="s">
        <v>721</v>
      </c>
      <c r="B104" s="92"/>
      <c r="C104" s="93"/>
      <c r="D104" s="89"/>
      <c r="E104" s="7"/>
      <c r="F104" s="98"/>
      <c r="G104" s="25"/>
      <c r="H104" s="98"/>
      <c r="I104" s="171"/>
      <c r="J104" s="172"/>
      <c r="K104" s="172"/>
      <c r="L104" s="172"/>
      <c r="M104" s="172"/>
      <c r="N104" s="172"/>
    </row>
    <row r="105" spans="1:14" ht="11.25" customHeight="1">
      <c r="A105" s="96" t="s">
        <v>645</v>
      </c>
      <c r="B105" s="92"/>
      <c r="C105" s="93"/>
      <c r="D105" s="82"/>
      <c r="E105" s="22">
        <v>812</v>
      </c>
      <c r="F105" s="97"/>
      <c r="G105" s="31" t="s">
        <v>722</v>
      </c>
      <c r="H105" s="97"/>
      <c r="I105" s="173" t="s">
        <v>723</v>
      </c>
      <c r="J105" s="147"/>
      <c r="K105" s="147"/>
      <c r="L105" s="147"/>
      <c r="M105" s="147"/>
      <c r="N105" s="147"/>
    </row>
    <row r="106" spans="1:14" ht="11.25" customHeight="1">
      <c r="A106" s="96" t="s">
        <v>36</v>
      </c>
      <c r="B106" s="92"/>
      <c r="C106" s="93"/>
      <c r="D106" s="89"/>
      <c r="E106" s="7"/>
      <c r="F106" s="98"/>
      <c r="G106" s="25"/>
      <c r="H106" s="98"/>
      <c r="I106" s="171"/>
      <c r="J106" s="172"/>
      <c r="K106" s="172"/>
      <c r="L106" s="172"/>
      <c r="M106" s="172"/>
      <c r="N106" s="172"/>
    </row>
    <row r="107" spans="1:14" ht="11.25" customHeight="1">
      <c r="A107" s="99" t="s">
        <v>724</v>
      </c>
      <c r="B107" s="92"/>
      <c r="C107" s="93" t="s">
        <v>216</v>
      </c>
      <c r="D107" s="82"/>
      <c r="E107" s="22">
        <v>27898</v>
      </c>
      <c r="F107" s="97"/>
      <c r="G107" s="31" t="s">
        <v>725</v>
      </c>
      <c r="H107" s="97"/>
      <c r="I107" s="173" t="s">
        <v>726</v>
      </c>
      <c r="J107" s="147"/>
      <c r="K107" s="147"/>
      <c r="L107" s="147"/>
      <c r="M107" s="147"/>
      <c r="N107" s="147"/>
    </row>
    <row r="108" spans="1:14" ht="11.25" customHeight="1">
      <c r="A108" s="99" t="s">
        <v>727</v>
      </c>
      <c r="B108" s="92"/>
      <c r="C108" s="93" t="s">
        <v>211</v>
      </c>
      <c r="D108" s="92"/>
      <c r="E108" s="22">
        <v>12497</v>
      </c>
      <c r="F108" s="97"/>
      <c r="G108" s="31" t="s">
        <v>728</v>
      </c>
      <c r="H108" s="97"/>
      <c r="I108" s="169" t="s">
        <v>729</v>
      </c>
      <c r="J108" s="170"/>
      <c r="K108" s="170"/>
      <c r="L108" s="170"/>
      <c r="M108" s="170"/>
      <c r="N108" s="170"/>
    </row>
    <row r="109" spans="1:14" ht="11.25" customHeight="1">
      <c r="A109" s="105" t="s">
        <v>730</v>
      </c>
      <c r="B109" s="89"/>
      <c r="C109" s="103" t="s">
        <v>211</v>
      </c>
      <c r="D109" s="84"/>
      <c r="E109" s="7">
        <v>3866</v>
      </c>
      <c r="F109" s="98"/>
      <c r="G109" s="25" t="s">
        <v>731</v>
      </c>
      <c r="H109" s="98"/>
      <c r="I109" s="171" t="s">
        <v>732</v>
      </c>
      <c r="J109" s="172"/>
      <c r="K109" s="172"/>
      <c r="L109" s="172"/>
      <c r="M109" s="172"/>
      <c r="N109" s="172"/>
    </row>
    <row r="110" spans="1:14" ht="11.25" customHeight="1">
      <c r="A110" s="99" t="s">
        <v>42</v>
      </c>
      <c r="B110" s="92"/>
      <c r="C110" s="93" t="s">
        <v>211</v>
      </c>
      <c r="D110" s="92"/>
      <c r="E110" s="37">
        <v>2512</v>
      </c>
      <c r="F110" s="106"/>
      <c r="G110" s="11" t="s">
        <v>733</v>
      </c>
      <c r="H110" s="106"/>
      <c r="I110" s="169" t="s">
        <v>734</v>
      </c>
      <c r="J110" s="170"/>
      <c r="K110" s="170"/>
      <c r="L110" s="170"/>
      <c r="M110" s="170"/>
      <c r="N110" s="170"/>
    </row>
    <row r="111" spans="1:14" ht="11.25" customHeight="1">
      <c r="A111" s="82" t="s">
        <v>735</v>
      </c>
      <c r="B111" s="82"/>
      <c r="C111" s="107"/>
      <c r="D111" s="84"/>
      <c r="E111" s="7"/>
      <c r="F111" s="98"/>
      <c r="G111" s="25"/>
      <c r="H111" s="98"/>
      <c r="I111" s="138"/>
      <c r="J111" s="139"/>
      <c r="K111" s="139"/>
      <c r="L111" s="139"/>
      <c r="M111" s="139"/>
      <c r="N111" s="139"/>
    </row>
    <row r="112" spans="1:14" ht="11.25" customHeight="1">
      <c r="A112" s="96" t="s">
        <v>736</v>
      </c>
      <c r="B112" s="92"/>
      <c r="C112" s="93"/>
      <c r="D112" s="82"/>
      <c r="E112" s="22">
        <v>4</v>
      </c>
      <c r="F112" s="97"/>
      <c r="G112" s="31" t="s">
        <v>215</v>
      </c>
      <c r="H112" s="97"/>
      <c r="I112" s="173" t="s">
        <v>737</v>
      </c>
      <c r="J112" s="147"/>
      <c r="K112" s="147"/>
      <c r="L112" s="147"/>
      <c r="M112" s="147"/>
      <c r="N112" s="147"/>
    </row>
    <row r="113" spans="1:14" ht="11.25" customHeight="1">
      <c r="A113" s="96" t="s">
        <v>738</v>
      </c>
      <c r="B113" s="92"/>
      <c r="C113" s="93"/>
      <c r="D113" s="92"/>
      <c r="E113" s="22">
        <v>91</v>
      </c>
      <c r="F113" s="97"/>
      <c r="G113" s="31" t="s">
        <v>215</v>
      </c>
      <c r="H113" s="97"/>
      <c r="I113" s="169" t="s">
        <v>739</v>
      </c>
      <c r="J113" s="170"/>
      <c r="K113" s="170"/>
      <c r="L113" s="170"/>
      <c r="M113" s="170"/>
      <c r="N113" s="170"/>
    </row>
    <row r="114" spans="1:14" ht="11.25" customHeight="1">
      <c r="A114" s="92" t="s">
        <v>740</v>
      </c>
      <c r="B114" s="92"/>
      <c r="C114" s="93"/>
      <c r="D114" s="92"/>
      <c r="E114" s="22">
        <v>235</v>
      </c>
      <c r="F114" s="97"/>
      <c r="G114" s="31" t="s">
        <v>215</v>
      </c>
      <c r="H114" s="97"/>
      <c r="I114" s="169" t="s">
        <v>741</v>
      </c>
      <c r="J114" s="170"/>
      <c r="K114" s="170"/>
      <c r="L114" s="170"/>
      <c r="M114" s="170"/>
      <c r="N114" s="170"/>
    </row>
    <row r="115" spans="1:14" ht="11.25" customHeight="1">
      <c r="A115" s="92" t="s">
        <v>558</v>
      </c>
      <c r="B115" s="92"/>
      <c r="C115" s="93"/>
      <c r="D115" s="92"/>
      <c r="E115" s="22">
        <v>18717</v>
      </c>
      <c r="F115" s="97"/>
      <c r="G115" s="31" t="s">
        <v>215</v>
      </c>
      <c r="H115" s="97"/>
      <c r="I115" s="169" t="s">
        <v>742</v>
      </c>
      <c r="J115" s="170"/>
      <c r="K115" s="170"/>
      <c r="L115" s="170"/>
      <c r="M115" s="170"/>
      <c r="N115" s="170"/>
    </row>
    <row r="116" spans="1:14" ht="11.25" customHeight="1">
      <c r="A116" s="92" t="s">
        <v>743</v>
      </c>
      <c r="B116" s="92"/>
      <c r="C116" s="93"/>
      <c r="D116" s="89"/>
      <c r="E116" s="7"/>
      <c r="F116" s="98"/>
      <c r="G116" s="25"/>
      <c r="H116" s="98"/>
      <c r="I116" s="171"/>
      <c r="J116" s="172"/>
      <c r="K116" s="172"/>
      <c r="L116" s="172"/>
      <c r="M116" s="172"/>
      <c r="N116" s="172"/>
    </row>
    <row r="117" spans="1:14" ht="11.25" customHeight="1">
      <c r="A117" s="96" t="s">
        <v>610</v>
      </c>
      <c r="B117" s="92"/>
      <c r="C117" s="93"/>
      <c r="D117" s="82"/>
      <c r="E117" s="100" t="s">
        <v>611</v>
      </c>
      <c r="F117" s="97"/>
      <c r="G117" s="31" t="s">
        <v>215</v>
      </c>
      <c r="H117" s="83"/>
      <c r="I117" s="173" t="s">
        <v>612</v>
      </c>
      <c r="J117" s="147"/>
      <c r="K117" s="147"/>
      <c r="L117" s="147"/>
      <c r="M117" s="147"/>
      <c r="N117" s="147"/>
    </row>
    <row r="118" spans="1:14" ht="11.25" customHeight="1">
      <c r="A118" s="96" t="s">
        <v>736</v>
      </c>
      <c r="B118" s="92"/>
      <c r="C118" s="93"/>
      <c r="D118" s="92"/>
      <c r="E118" s="22">
        <v>1720</v>
      </c>
      <c r="F118" s="97"/>
      <c r="G118" s="31" t="s">
        <v>215</v>
      </c>
      <c r="H118" s="97"/>
      <c r="I118" s="169" t="s">
        <v>744</v>
      </c>
      <c r="J118" s="170"/>
      <c r="K118" s="170"/>
      <c r="L118" s="170"/>
      <c r="M118" s="170"/>
      <c r="N118" s="170"/>
    </row>
    <row r="119" spans="1:14" ht="11.25" customHeight="1">
      <c r="A119" s="96" t="s">
        <v>745</v>
      </c>
      <c r="B119" s="92"/>
      <c r="C119" s="93" t="s">
        <v>216</v>
      </c>
      <c r="D119" s="92"/>
      <c r="E119" s="22">
        <v>60297</v>
      </c>
      <c r="F119" s="97"/>
      <c r="G119" s="31" t="s">
        <v>746</v>
      </c>
      <c r="H119" s="97"/>
      <c r="I119" s="169" t="s">
        <v>747</v>
      </c>
      <c r="J119" s="170"/>
      <c r="K119" s="170"/>
      <c r="L119" s="170"/>
      <c r="M119" s="170"/>
      <c r="N119" s="170"/>
    </row>
    <row r="120" spans="1:14" ht="11.25" customHeight="1">
      <c r="A120" s="92" t="s">
        <v>748</v>
      </c>
      <c r="B120" s="92"/>
      <c r="C120" s="93"/>
      <c r="D120" s="89"/>
      <c r="E120" s="7"/>
      <c r="F120" s="98"/>
      <c r="G120" s="25"/>
      <c r="H120" s="98"/>
      <c r="I120" s="171"/>
      <c r="J120" s="172"/>
      <c r="K120" s="172"/>
      <c r="L120" s="172"/>
      <c r="M120" s="172"/>
      <c r="N120" s="172"/>
    </row>
    <row r="121" spans="1:14" ht="11.25" customHeight="1">
      <c r="A121" s="96" t="s">
        <v>610</v>
      </c>
      <c r="B121" s="92"/>
      <c r="C121" s="93"/>
      <c r="D121" s="82"/>
      <c r="E121" s="100" t="s">
        <v>611</v>
      </c>
      <c r="F121" s="97"/>
      <c r="G121" s="31" t="s">
        <v>215</v>
      </c>
      <c r="H121" s="83"/>
      <c r="I121" s="173" t="s">
        <v>749</v>
      </c>
      <c r="J121" s="147"/>
      <c r="K121" s="147"/>
      <c r="L121" s="147"/>
      <c r="M121" s="147"/>
      <c r="N121" s="147"/>
    </row>
    <row r="122" spans="1:14" ht="11.25" customHeight="1">
      <c r="A122" s="96" t="s">
        <v>750</v>
      </c>
      <c r="B122" s="92"/>
      <c r="C122" s="93"/>
      <c r="D122" s="92"/>
      <c r="E122" s="22">
        <v>931</v>
      </c>
      <c r="F122" s="97"/>
      <c r="G122" s="31" t="s">
        <v>215</v>
      </c>
      <c r="H122" s="97"/>
      <c r="I122" s="169" t="s">
        <v>751</v>
      </c>
      <c r="J122" s="170"/>
      <c r="K122" s="170"/>
      <c r="L122" s="170"/>
      <c r="M122" s="170"/>
      <c r="N122" s="170"/>
    </row>
    <row r="123" spans="1:14" ht="11.25" customHeight="1">
      <c r="A123" s="96" t="s">
        <v>752</v>
      </c>
      <c r="B123" s="92"/>
      <c r="C123" s="93"/>
      <c r="D123" s="92"/>
      <c r="E123" s="22">
        <v>1572</v>
      </c>
      <c r="F123" s="97"/>
      <c r="G123" s="31" t="s">
        <v>215</v>
      </c>
      <c r="H123" s="97"/>
      <c r="I123" s="169" t="s">
        <v>753</v>
      </c>
      <c r="J123" s="170"/>
      <c r="K123" s="170"/>
      <c r="L123" s="170"/>
      <c r="M123" s="170"/>
      <c r="N123" s="170"/>
    </row>
    <row r="124" spans="1:14" ht="11.25" customHeight="1">
      <c r="A124" s="96" t="s">
        <v>607</v>
      </c>
      <c r="B124" s="92"/>
      <c r="C124" s="93"/>
      <c r="D124" s="92"/>
      <c r="E124" s="22">
        <v>1143</v>
      </c>
      <c r="F124" s="97"/>
      <c r="G124" s="31" t="s">
        <v>215</v>
      </c>
      <c r="H124" s="97"/>
      <c r="I124" s="169" t="s">
        <v>754</v>
      </c>
      <c r="J124" s="170"/>
      <c r="K124" s="170"/>
      <c r="L124" s="170"/>
      <c r="M124" s="170"/>
      <c r="N124" s="170"/>
    </row>
    <row r="125" spans="1:14" ht="11.25" customHeight="1">
      <c r="A125" s="92" t="s">
        <v>755</v>
      </c>
      <c r="B125" s="92"/>
      <c r="C125" s="93"/>
      <c r="D125" s="92"/>
      <c r="E125" s="22">
        <v>319</v>
      </c>
      <c r="F125" s="97"/>
      <c r="G125" s="31" t="s">
        <v>215</v>
      </c>
      <c r="H125" s="97"/>
      <c r="I125" s="169" t="s">
        <v>756</v>
      </c>
      <c r="J125" s="170"/>
      <c r="K125" s="170"/>
      <c r="L125" s="170"/>
      <c r="M125" s="170"/>
      <c r="N125" s="170"/>
    </row>
    <row r="126" spans="1:14" ht="11.25" customHeight="1">
      <c r="A126" s="167" t="s">
        <v>225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</row>
    <row r="127" spans="1:14" ht="11.25" customHeight="1">
      <c r="A127" s="140" t="s">
        <v>678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1:14" ht="11.25" customHeight="1">
      <c r="A128" s="165" t="s">
        <v>176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</row>
    <row r="129" spans="1:14" ht="11.25" customHeight="1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</row>
    <row r="130" spans="1:14" ht="11.25" customHeight="1">
      <c r="A130" s="165" t="s">
        <v>189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</row>
    <row r="131" spans="1:14" ht="11.25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</row>
    <row r="132" spans="1:14" ht="11.25" customHeight="1">
      <c r="A132" s="167"/>
      <c r="B132" s="167"/>
      <c r="C132" s="167"/>
      <c r="D132" s="84"/>
      <c r="E132" s="85"/>
      <c r="F132" s="86"/>
      <c r="G132" s="166" t="s">
        <v>679</v>
      </c>
      <c r="H132" s="166"/>
      <c r="I132" s="166"/>
      <c r="J132" s="166"/>
      <c r="K132" s="166"/>
      <c r="L132" s="166"/>
      <c r="M132" s="166"/>
      <c r="N132" s="166"/>
    </row>
    <row r="133" spans="1:14" ht="11.25" customHeight="1">
      <c r="A133" s="168" t="s">
        <v>190</v>
      </c>
      <c r="B133" s="168"/>
      <c r="C133" s="168"/>
      <c r="D133" s="82"/>
      <c r="E133" s="87" t="s">
        <v>201</v>
      </c>
      <c r="F133" s="88"/>
      <c r="G133" s="87" t="s">
        <v>591</v>
      </c>
      <c r="H133" s="88"/>
      <c r="I133" s="166" t="s">
        <v>592</v>
      </c>
      <c r="J133" s="166"/>
      <c r="K133" s="166"/>
      <c r="L133" s="166"/>
      <c r="M133" s="166"/>
      <c r="N133" s="166"/>
    </row>
    <row r="134" spans="1:14" ht="11.25" customHeight="1">
      <c r="A134" s="137" t="s">
        <v>680</v>
      </c>
      <c r="B134" s="137"/>
      <c r="C134" s="137"/>
      <c r="D134" s="89"/>
      <c r="E134" s="90"/>
      <c r="F134" s="91"/>
      <c r="G134" s="90"/>
      <c r="H134" s="91"/>
      <c r="I134" s="90"/>
      <c r="J134" s="89"/>
      <c r="K134" s="90"/>
      <c r="L134" s="89"/>
      <c r="M134" s="90"/>
      <c r="N134" s="89"/>
    </row>
    <row r="135" spans="1:14" ht="11.25" customHeight="1">
      <c r="A135" s="92" t="s">
        <v>757</v>
      </c>
      <c r="B135" s="92"/>
      <c r="C135" s="93"/>
      <c r="D135" s="84"/>
      <c r="E135" s="7"/>
      <c r="F135" s="98"/>
      <c r="G135" s="25"/>
      <c r="H135" s="98"/>
      <c r="I135" s="138"/>
      <c r="J135" s="139"/>
      <c r="K135" s="139"/>
      <c r="L135" s="139"/>
      <c r="M135" s="139"/>
      <c r="N135" s="139"/>
    </row>
    <row r="136" spans="1:14" ht="11.25" customHeight="1">
      <c r="A136" s="96" t="s">
        <v>610</v>
      </c>
      <c r="B136" s="92"/>
      <c r="C136" s="93"/>
      <c r="D136" s="82"/>
      <c r="E136" s="22">
        <v>6</v>
      </c>
      <c r="F136" s="97"/>
      <c r="G136" s="31" t="s">
        <v>215</v>
      </c>
      <c r="H136" s="97"/>
      <c r="I136" s="173" t="s">
        <v>758</v>
      </c>
      <c r="J136" s="147"/>
      <c r="K136" s="147"/>
      <c r="L136" s="147"/>
      <c r="M136" s="147"/>
      <c r="N136" s="147"/>
    </row>
    <row r="137" spans="1:14" ht="11.25" customHeight="1">
      <c r="A137" s="96" t="s">
        <v>29</v>
      </c>
      <c r="B137" s="92"/>
      <c r="C137" s="93"/>
      <c r="D137" s="84"/>
      <c r="E137" s="7"/>
      <c r="F137" s="98"/>
      <c r="G137" s="25"/>
      <c r="H137" s="98"/>
      <c r="I137" s="171"/>
      <c r="J137" s="172"/>
      <c r="K137" s="172"/>
      <c r="L137" s="172"/>
      <c r="M137" s="172"/>
      <c r="N137" s="172"/>
    </row>
    <row r="138" spans="1:14" ht="11.25" customHeight="1">
      <c r="A138" s="99" t="s">
        <v>736</v>
      </c>
      <c r="B138" s="92"/>
      <c r="C138" s="93"/>
      <c r="D138" s="82"/>
      <c r="E138" s="22">
        <v>742</v>
      </c>
      <c r="F138" s="97"/>
      <c r="G138" s="31" t="s">
        <v>215</v>
      </c>
      <c r="H138" s="97"/>
      <c r="I138" s="173" t="s">
        <v>759</v>
      </c>
      <c r="J138" s="147"/>
      <c r="K138" s="147"/>
      <c r="L138" s="147"/>
      <c r="M138" s="147"/>
      <c r="N138" s="147"/>
    </row>
    <row r="139" spans="1:14" ht="11.25" customHeight="1">
      <c r="A139" s="99" t="s">
        <v>607</v>
      </c>
      <c r="B139" s="92"/>
      <c r="C139" s="93"/>
      <c r="D139" s="92"/>
      <c r="E139" s="22">
        <v>1942</v>
      </c>
      <c r="F139" s="97"/>
      <c r="G139" s="31" t="s">
        <v>760</v>
      </c>
      <c r="H139" s="97"/>
      <c r="I139" s="169" t="s">
        <v>761</v>
      </c>
      <c r="J139" s="170"/>
      <c r="K139" s="170"/>
      <c r="L139" s="170"/>
      <c r="M139" s="170"/>
      <c r="N139" s="170"/>
    </row>
    <row r="140" spans="1:14" ht="11.25" customHeight="1">
      <c r="A140" s="99" t="s">
        <v>762</v>
      </c>
      <c r="B140" s="92"/>
      <c r="C140" s="93"/>
      <c r="D140" s="82"/>
      <c r="E140" s="22">
        <v>3186</v>
      </c>
      <c r="F140" s="97"/>
      <c r="G140" s="31" t="s">
        <v>215</v>
      </c>
      <c r="H140" s="97"/>
      <c r="I140" s="169" t="s">
        <v>763</v>
      </c>
      <c r="J140" s="170"/>
      <c r="K140" s="170"/>
      <c r="L140" s="170"/>
      <c r="M140" s="170"/>
      <c r="N140" s="170"/>
    </row>
    <row r="141" spans="1:14" ht="11.25" customHeight="1">
      <c r="A141" s="92" t="s">
        <v>764</v>
      </c>
      <c r="B141" s="92"/>
      <c r="C141" s="93"/>
      <c r="D141" s="92"/>
      <c r="E141" s="22">
        <v>296</v>
      </c>
      <c r="F141" s="97"/>
      <c r="G141" s="31" t="s">
        <v>215</v>
      </c>
      <c r="H141" s="97"/>
      <c r="I141" s="169" t="s">
        <v>765</v>
      </c>
      <c r="J141" s="170"/>
      <c r="K141" s="170"/>
      <c r="L141" s="170"/>
      <c r="M141" s="170"/>
      <c r="N141" s="170"/>
    </row>
    <row r="142" spans="1:14" ht="11.25" customHeight="1">
      <c r="A142" s="92" t="s">
        <v>766</v>
      </c>
      <c r="B142" s="92"/>
      <c r="C142" s="93"/>
      <c r="D142" s="84"/>
      <c r="E142" s="7"/>
      <c r="F142" s="98"/>
      <c r="G142" s="25"/>
      <c r="H142" s="98"/>
      <c r="I142" s="171"/>
      <c r="J142" s="172"/>
      <c r="K142" s="172"/>
      <c r="L142" s="172"/>
      <c r="M142" s="172"/>
      <c r="N142" s="172"/>
    </row>
    <row r="143" spans="1:14" ht="11.25" customHeight="1">
      <c r="A143" s="96" t="s">
        <v>610</v>
      </c>
      <c r="B143" s="92"/>
      <c r="C143" s="93"/>
      <c r="D143" s="82"/>
      <c r="E143" s="22">
        <v>1632</v>
      </c>
      <c r="F143" s="97"/>
      <c r="G143" s="31" t="s">
        <v>215</v>
      </c>
      <c r="H143" s="97"/>
      <c r="I143" s="173" t="s">
        <v>767</v>
      </c>
      <c r="J143" s="147"/>
      <c r="K143" s="147"/>
      <c r="L143" s="147"/>
      <c r="M143" s="147"/>
      <c r="N143" s="147"/>
    </row>
    <row r="144" spans="1:14" ht="11.25" customHeight="1">
      <c r="A144" s="96" t="s">
        <v>768</v>
      </c>
      <c r="B144" s="92"/>
      <c r="C144" s="93"/>
      <c r="D144" s="92"/>
      <c r="E144" s="22">
        <v>9781</v>
      </c>
      <c r="F144" s="97"/>
      <c r="G144" s="31" t="s">
        <v>215</v>
      </c>
      <c r="H144" s="97"/>
      <c r="I144" s="169" t="s">
        <v>769</v>
      </c>
      <c r="J144" s="170"/>
      <c r="K144" s="170"/>
      <c r="L144" s="170"/>
      <c r="M144" s="170"/>
      <c r="N144" s="170"/>
    </row>
    <row r="145" spans="1:14" ht="11.25" customHeight="1">
      <c r="A145" s="96" t="s">
        <v>770</v>
      </c>
      <c r="B145" s="92"/>
      <c r="C145" s="93"/>
      <c r="D145" s="92"/>
      <c r="E145" s="22">
        <v>4697</v>
      </c>
      <c r="F145" s="97"/>
      <c r="G145" s="31" t="s">
        <v>771</v>
      </c>
      <c r="H145" s="97"/>
      <c r="I145" s="169" t="s">
        <v>772</v>
      </c>
      <c r="J145" s="170"/>
      <c r="K145" s="170"/>
      <c r="L145" s="170"/>
      <c r="M145" s="170"/>
      <c r="N145" s="170"/>
    </row>
    <row r="146" spans="1:14" ht="11.25" customHeight="1">
      <c r="A146" s="96" t="s">
        <v>773</v>
      </c>
      <c r="B146" s="92"/>
      <c r="C146" s="93"/>
      <c r="D146" s="92"/>
      <c r="E146" s="22">
        <v>13438</v>
      </c>
      <c r="F146" s="97"/>
      <c r="G146" s="31" t="s">
        <v>215</v>
      </c>
      <c r="H146" s="97"/>
      <c r="I146" s="169" t="s">
        <v>774</v>
      </c>
      <c r="J146" s="170"/>
      <c r="K146" s="170"/>
      <c r="L146" s="170"/>
      <c r="M146" s="170"/>
      <c r="N146" s="170"/>
    </row>
    <row r="147" spans="1:14" ht="11.25" customHeight="1">
      <c r="A147" s="96" t="s">
        <v>29</v>
      </c>
      <c r="B147" s="92"/>
      <c r="C147" s="93"/>
      <c r="D147" s="84"/>
      <c r="E147" s="7"/>
      <c r="F147" s="98"/>
      <c r="G147" s="25"/>
      <c r="H147" s="98"/>
      <c r="I147" s="171"/>
      <c r="J147" s="172"/>
      <c r="K147" s="172"/>
      <c r="L147" s="172"/>
      <c r="M147" s="172"/>
      <c r="N147" s="172"/>
    </row>
    <row r="148" spans="1:14" ht="11.25" customHeight="1">
      <c r="A148" s="21" t="s">
        <v>637</v>
      </c>
      <c r="B148" s="10"/>
      <c r="C148" s="101"/>
      <c r="D148" s="30"/>
      <c r="E148" s="22">
        <v>37897</v>
      </c>
      <c r="F148" s="97"/>
      <c r="G148" s="31" t="s">
        <v>215</v>
      </c>
      <c r="H148" s="97"/>
      <c r="I148" s="173" t="s">
        <v>775</v>
      </c>
      <c r="J148" s="147"/>
      <c r="K148" s="147"/>
      <c r="L148" s="147"/>
      <c r="M148" s="147"/>
      <c r="N148" s="147"/>
    </row>
    <row r="149" spans="1:14" ht="11.25" customHeight="1">
      <c r="A149" s="99" t="s">
        <v>716</v>
      </c>
      <c r="B149" s="92"/>
      <c r="C149" s="93"/>
      <c r="D149" s="92"/>
      <c r="E149" s="22">
        <v>97074</v>
      </c>
      <c r="F149" s="97"/>
      <c r="G149" s="31" t="s">
        <v>215</v>
      </c>
      <c r="H149" s="97"/>
      <c r="I149" s="169" t="s">
        <v>776</v>
      </c>
      <c r="J149" s="170"/>
      <c r="K149" s="170"/>
      <c r="L149" s="170"/>
      <c r="M149" s="170"/>
      <c r="N149" s="170"/>
    </row>
    <row r="150" spans="1:14" ht="11.25" customHeight="1">
      <c r="A150" s="99" t="s">
        <v>607</v>
      </c>
      <c r="B150" s="92"/>
      <c r="C150" s="93"/>
      <c r="D150" s="92"/>
      <c r="E150" s="22">
        <v>54284</v>
      </c>
      <c r="F150" s="97"/>
      <c r="G150" s="31" t="s">
        <v>215</v>
      </c>
      <c r="H150" s="97"/>
      <c r="I150" s="169" t="s">
        <v>777</v>
      </c>
      <c r="J150" s="170"/>
      <c r="K150" s="170"/>
      <c r="L150" s="170"/>
      <c r="M150" s="170"/>
      <c r="N150" s="170"/>
    </row>
    <row r="151" spans="1:14" ht="11.25" customHeight="1">
      <c r="A151" s="92" t="s">
        <v>778</v>
      </c>
      <c r="B151" s="92"/>
      <c r="C151" s="93"/>
      <c r="D151" s="89"/>
      <c r="E151" s="7"/>
      <c r="F151" s="98"/>
      <c r="G151" s="25"/>
      <c r="H151" s="98"/>
      <c r="I151" s="171"/>
      <c r="J151" s="172"/>
      <c r="K151" s="172"/>
      <c r="L151" s="172"/>
      <c r="M151" s="172"/>
      <c r="N151" s="172"/>
    </row>
    <row r="152" spans="1:14" ht="11.25" customHeight="1">
      <c r="A152" s="96" t="s">
        <v>610</v>
      </c>
      <c r="B152" s="92"/>
      <c r="C152" s="93"/>
      <c r="D152" s="82"/>
      <c r="E152" s="22">
        <v>2567</v>
      </c>
      <c r="F152" s="97"/>
      <c r="G152" s="31" t="s">
        <v>215</v>
      </c>
      <c r="H152" s="97"/>
      <c r="I152" s="173" t="s">
        <v>779</v>
      </c>
      <c r="J152" s="147"/>
      <c r="K152" s="147"/>
      <c r="L152" s="147"/>
      <c r="M152" s="147"/>
      <c r="N152" s="147"/>
    </row>
    <row r="153" spans="1:14" ht="11.25" customHeight="1">
      <c r="A153" s="96" t="s">
        <v>752</v>
      </c>
      <c r="B153" s="92"/>
      <c r="C153" s="93"/>
      <c r="D153" s="89"/>
      <c r="E153" s="22">
        <v>35</v>
      </c>
      <c r="F153" s="97"/>
      <c r="G153" s="31" t="s">
        <v>780</v>
      </c>
      <c r="H153" s="97"/>
      <c r="I153" s="169" t="s">
        <v>781</v>
      </c>
      <c r="J153" s="170"/>
      <c r="K153" s="170"/>
      <c r="L153" s="170"/>
      <c r="M153" s="170"/>
      <c r="N153" s="170"/>
    </row>
    <row r="154" spans="1:14" ht="11.25" customHeight="1">
      <c r="A154" s="137" t="s">
        <v>218</v>
      </c>
      <c r="B154" s="137"/>
      <c r="C154" s="137"/>
      <c r="D154" s="89"/>
      <c r="E154" s="7"/>
      <c r="F154" s="98"/>
      <c r="G154" s="25"/>
      <c r="H154" s="98"/>
      <c r="I154" s="171"/>
      <c r="J154" s="172"/>
      <c r="K154" s="172"/>
      <c r="L154" s="172"/>
      <c r="M154" s="172"/>
      <c r="N154" s="172"/>
    </row>
    <row r="155" spans="1:14" ht="11.25" customHeight="1">
      <c r="A155" s="92" t="s">
        <v>782</v>
      </c>
      <c r="B155" s="92"/>
      <c r="C155" s="93"/>
      <c r="D155" s="84"/>
      <c r="E155" s="7"/>
      <c r="F155" s="98"/>
      <c r="G155" s="25"/>
      <c r="H155" s="98"/>
      <c r="I155" s="138"/>
      <c r="J155" s="139"/>
      <c r="K155" s="139"/>
      <c r="L155" s="139"/>
      <c r="M155" s="139"/>
      <c r="N155" s="139"/>
    </row>
    <row r="156" spans="1:14" ht="11.25" customHeight="1">
      <c r="A156" s="96" t="s">
        <v>783</v>
      </c>
      <c r="B156" s="96"/>
      <c r="C156" s="93"/>
      <c r="D156" s="82"/>
      <c r="E156" s="22">
        <v>4259</v>
      </c>
      <c r="F156" s="97"/>
      <c r="G156" s="31" t="s">
        <v>215</v>
      </c>
      <c r="H156" s="97"/>
      <c r="I156" s="173" t="s">
        <v>784</v>
      </c>
      <c r="J156" s="147"/>
      <c r="K156" s="147"/>
      <c r="L156" s="147"/>
      <c r="M156" s="147"/>
      <c r="N156" s="147"/>
    </row>
    <row r="157" spans="1:14" ht="11.25" customHeight="1">
      <c r="A157" s="96" t="s">
        <v>785</v>
      </c>
      <c r="B157" s="96"/>
      <c r="C157" s="93"/>
      <c r="D157" s="92"/>
      <c r="E157" s="22">
        <v>94572</v>
      </c>
      <c r="F157" s="97"/>
      <c r="G157" s="31" t="s">
        <v>215</v>
      </c>
      <c r="H157" s="97"/>
      <c r="I157" s="169" t="s">
        <v>786</v>
      </c>
      <c r="J157" s="170"/>
      <c r="K157" s="170"/>
      <c r="L157" s="170"/>
      <c r="M157" s="170"/>
      <c r="N157" s="170"/>
    </row>
    <row r="158" spans="1:14" ht="11.25" customHeight="1">
      <c r="A158" s="92" t="s">
        <v>787</v>
      </c>
      <c r="B158" s="92"/>
      <c r="C158" s="93"/>
      <c r="D158" s="92"/>
      <c r="E158" s="22">
        <v>7</v>
      </c>
      <c r="F158" s="97"/>
      <c r="G158" s="31" t="s">
        <v>215</v>
      </c>
      <c r="H158" s="97"/>
      <c r="I158" s="169" t="s">
        <v>788</v>
      </c>
      <c r="J158" s="170"/>
      <c r="K158" s="170"/>
      <c r="L158" s="170"/>
      <c r="M158" s="170"/>
      <c r="N158" s="170"/>
    </row>
    <row r="159" spans="1:14" ht="11.25" customHeight="1">
      <c r="A159" s="92" t="s">
        <v>789</v>
      </c>
      <c r="B159" s="92"/>
      <c r="C159" s="93"/>
      <c r="D159" s="92"/>
      <c r="E159" s="22">
        <v>32383</v>
      </c>
      <c r="F159" s="97"/>
      <c r="G159" s="31" t="s">
        <v>215</v>
      </c>
      <c r="H159" s="97"/>
      <c r="I159" s="169" t="s">
        <v>790</v>
      </c>
      <c r="J159" s="170"/>
      <c r="K159" s="170"/>
      <c r="L159" s="170"/>
      <c r="M159" s="170"/>
      <c r="N159" s="170"/>
    </row>
    <row r="160" spans="1:14" ht="11.25" customHeight="1">
      <c r="A160" s="92" t="s">
        <v>37</v>
      </c>
      <c r="B160" s="92"/>
      <c r="C160" s="93"/>
      <c r="D160" s="82"/>
      <c r="E160" s="22">
        <v>33</v>
      </c>
      <c r="F160" s="97"/>
      <c r="G160" s="31" t="s">
        <v>215</v>
      </c>
      <c r="H160" s="97"/>
      <c r="I160" s="169" t="s">
        <v>791</v>
      </c>
      <c r="J160" s="170"/>
      <c r="K160" s="170"/>
      <c r="L160" s="170"/>
      <c r="M160" s="170"/>
      <c r="N160" s="170"/>
    </row>
    <row r="161" spans="1:14" ht="11.25" customHeight="1">
      <c r="A161" s="92" t="s">
        <v>396</v>
      </c>
      <c r="B161" s="92"/>
      <c r="C161" s="93" t="s">
        <v>268</v>
      </c>
      <c r="D161" s="92"/>
      <c r="E161" s="22">
        <v>6185</v>
      </c>
      <c r="F161" s="97"/>
      <c r="G161" s="31" t="s">
        <v>215</v>
      </c>
      <c r="H161" s="97"/>
      <c r="I161" s="169" t="s">
        <v>795</v>
      </c>
      <c r="J161" s="170"/>
      <c r="K161" s="170"/>
      <c r="L161" s="170"/>
      <c r="M161" s="170"/>
      <c r="N161" s="170"/>
    </row>
    <row r="162" spans="1:14" ht="11.25" customHeight="1">
      <c r="A162" s="92" t="s">
        <v>796</v>
      </c>
      <c r="B162" s="92"/>
      <c r="C162" s="93"/>
      <c r="D162" s="92"/>
      <c r="E162" s="22">
        <v>116065</v>
      </c>
      <c r="F162" s="97"/>
      <c r="G162" s="31" t="s">
        <v>215</v>
      </c>
      <c r="H162" s="97"/>
      <c r="I162" s="169" t="s">
        <v>797</v>
      </c>
      <c r="J162" s="170"/>
      <c r="K162" s="170"/>
      <c r="L162" s="170"/>
      <c r="M162" s="170"/>
      <c r="N162" s="170"/>
    </row>
    <row r="163" spans="1:14" ht="11.25" customHeight="1">
      <c r="A163" s="92" t="s">
        <v>798</v>
      </c>
      <c r="B163" s="92"/>
      <c r="C163" s="93"/>
      <c r="D163" s="84"/>
      <c r="E163" s="7"/>
      <c r="F163" s="98"/>
      <c r="G163" s="25"/>
      <c r="H163" s="98"/>
      <c r="I163" s="171"/>
      <c r="J163" s="172"/>
      <c r="K163" s="172"/>
      <c r="L163" s="172"/>
      <c r="M163" s="172"/>
      <c r="N163" s="172"/>
    </row>
    <row r="164" spans="1:14" ht="11.25" customHeight="1">
      <c r="A164" s="96" t="s">
        <v>228</v>
      </c>
      <c r="B164" s="92"/>
      <c r="C164" s="93"/>
      <c r="D164" s="82"/>
      <c r="E164" s="22">
        <v>60953</v>
      </c>
      <c r="F164" s="97"/>
      <c r="G164" s="31" t="s">
        <v>215</v>
      </c>
      <c r="H164" s="97"/>
      <c r="I164" s="173" t="s">
        <v>799</v>
      </c>
      <c r="J164" s="147"/>
      <c r="K164" s="147"/>
      <c r="L164" s="147"/>
      <c r="M164" s="147"/>
      <c r="N164" s="147"/>
    </row>
    <row r="165" spans="1:14" ht="11.25" customHeight="1">
      <c r="A165" s="96" t="s">
        <v>477</v>
      </c>
      <c r="B165" s="92"/>
      <c r="C165" s="101"/>
      <c r="D165" s="92"/>
      <c r="E165" s="22">
        <v>417606</v>
      </c>
      <c r="F165" s="97"/>
      <c r="G165" s="31" t="s">
        <v>215</v>
      </c>
      <c r="H165" s="97"/>
      <c r="I165" s="169" t="s">
        <v>800</v>
      </c>
      <c r="J165" s="170"/>
      <c r="K165" s="170"/>
      <c r="L165" s="170"/>
      <c r="M165" s="170"/>
      <c r="N165" s="170"/>
    </row>
    <row r="166" spans="1:14" ht="11.25" customHeight="1">
      <c r="A166" s="96" t="s">
        <v>325</v>
      </c>
      <c r="B166" s="92"/>
      <c r="C166" s="93" t="s">
        <v>268</v>
      </c>
      <c r="D166" s="82"/>
      <c r="E166" s="22">
        <v>2461</v>
      </c>
      <c r="F166" s="97"/>
      <c r="G166" s="31" t="s">
        <v>215</v>
      </c>
      <c r="H166" s="97"/>
      <c r="I166" s="169" t="s">
        <v>801</v>
      </c>
      <c r="J166" s="170"/>
      <c r="K166" s="170"/>
      <c r="L166" s="170"/>
      <c r="M166" s="170"/>
      <c r="N166" s="170"/>
    </row>
    <row r="167" spans="1:14" ht="11.25" customHeight="1">
      <c r="A167" s="92" t="s">
        <v>802</v>
      </c>
      <c r="B167" s="92"/>
      <c r="C167" s="93"/>
      <c r="D167" s="84"/>
      <c r="E167" s="7"/>
      <c r="F167" s="98"/>
      <c r="G167" s="25"/>
      <c r="H167" s="98"/>
      <c r="I167" s="171"/>
      <c r="J167" s="172"/>
      <c r="K167" s="172"/>
      <c r="L167" s="172"/>
      <c r="M167" s="172"/>
      <c r="N167" s="172"/>
    </row>
    <row r="168" spans="1:14" ht="11.25" customHeight="1">
      <c r="A168" s="96" t="s">
        <v>803</v>
      </c>
      <c r="B168" s="92"/>
      <c r="C168" s="93" t="s">
        <v>804</v>
      </c>
      <c r="D168" s="82"/>
      <c r="E168" s="22">
        <v>190272</v>
      </c>
      <c r="F168" s="97"/>
      <c r="G168" s="31" t="s">
        <v>805</v>
      </c>
      <c r="H168" s="97"/>
      <c r="I168" s="173" t="s">
        <v>806</v>
      </c>
      <c r="J168" s="147"/>
      <c r="K168" s="147"/>
      <c r="L168" s="147"/>
      <c r="M168" s="147"/>
      <c r="N168" s="147"/>
    </row>
    <row r="169" spans="1:14" ht="11.25" customHeight="1">
      <c r="A169" s="96" t="s">
        <v>807</v>
      </c>
      <c r="B169" s="92"/>
      <c r="C169" s="93" t="s">
        <v>211</v>
      </c>
      <c r="D169" s="92"/>
      <c r="E169" s="22">
        <v>7997</v>
      </c>
      <c r="F169" s="97"/>
      <c r="G169" s="31" t="s">
        <v>215</v>
      </c>
      <c r="H169" s="97"/>
      <c r="I169" s="169" t="s">
        <v>808</v>
      </c>
      <c r="J169" s="170"/>
      <c r="K169" s="170"/>
      <c r="L169" s="170"/>
      <c r="M169" s="170"/>
      <c r="N169" s="170"/>
    </row>
    <row r="170" spans="1:14" ht="11.25" customHeight="1">
      <c r="A170" s="96" t="s">
        <v>809</v>
      </c>
      <c r="B170" s="92"/>
      <c r="C170" s="93" t="s">
        <v>216</v>
      </c>
      <c r="D170" s="82"/>
      <c r="E170" s="22">
        <v>10863</v>
      </c>
      <c r="F170" s="97"/>
      <c r="G170" s="31" t="s">
        <v>215</v>
      </c>
      <c r="H170" s="97"/>
      <c r="I170" s="169" t="s">
        <v>810</v>
      </c>
      <c r="J170" s="170"/>
      <c r="K170" s="170"/>
      <c r="L170" s="170"/>
      <c r="M170" s="170"/>
      <c r="N170" s="170"/>
    </row>
    <row r="171" spans="1:14" ht="11.25" customHeight="1">
      <c r="A171" s="92" t="s">
        <v>811</v>
      </c>
      <c r="B171" s="92"/>
      <c r="C171" s="93"/>
      <c r="D171" s="82"/>
      <c r="E171" s="22">
        <v>21073</v>
      </c>
      <c r="F171" s="97"/>
      <c r="G171" s="31" t="s">
        <v>215</v>
      </c>
      <c r="H171" s="97"/>
      <c r="I171" s="169" t="s">
        <v>812</v>
      </c>
      <c r="J171" s="170"/>
      <c r="K171" s="170"/>
      <c r="L171" s="170"/>
      <c r="M171" s="170"/>
      <c r="N171" s="170"/>
    </row>
    <row r="172" spans="1:14" ht="11.25" customHeight="1">
      <c r="A172" s="92" t="s">
        <v>813</v>
      </c>
      <c r="B172" s="92"/>
      <c r="C172" s="93"/>
      <c r="D172" s="92"/>
      <c r="E172" s="22">
        <v>131383</v>
      </c>
      <c r="F172" s="97"/>
      <c r="G172" s="31" t="s">
        <v>215</v>
      </c>
      <c r="H172" s="97"/>
      <c r="I172" s="169" t="s">
        <v>814</v>
      </c>
      <c r="J172" s="170"/>
      <c r="K172" s="170"/>
      <c r="L172" s="170"/>
      <c r="M172" s="170"/>
      <c r="N172" s="170"/>
    </row>
    <row r="173" spans="1:14" ht="11.25" customHeight="1">
      <c r="A173" s="92" t="s">
        <v>231</v>
      </c>
      <c r="B173" s="92"/>
      <c r="C173" s="93"/>
      <c r="D173" s="84"/>
      <c r="E173" s="7"/>
      <c r="F173" s="98"/>
      <c r="G173" s="25"/>
      <c r="H173" s="98"/>
      <c r="I173" s="171"/>
      <c r="J173" s="172"/>
      <c r="K173" s="172"/>
      <c r="L173" s="172"/>
      <c r="M173" s="172"/>
      <c r="N173" s="172"/>
    </row>
    <row r="174" spans="1:14" ht="11.25" customHeight="1">
      <c r="A174" s="96" t="s">
        <v>274</v>
      </c>
      <c r="B174" s="92"/>
      <c r="C174" s="93"/>
      <c r="D174" s="82"/>
      <c r="E174" s="22">
        <v>8953</v>
      </c>
      <c r="F174" s="97"/>
      <c r="G174" s="31" t="s">
        <v>215</v>
      </c>
      <c r="H174" s="97"/>
      <c r="I174" s="173" t="s">
        <v>815</v>
      </c>
      <c r="J174" s="147"/>
      <c r="K174" s="147"/>
      <c r="L174" s="147"/>
      <c r="M174" s="147"/>
      <c r="N174" s="147"/>
    </row>
    <row r="175" spans="1:14" ht="11.25" customHeight="1">
      <c r="A175" s="96" t="s">
        <v>816</v>
      </c>
      <c r="B175" s="92"/>
      <c r="C175" s="93"/>
      <c r="D175" s="82"/>
      <c r="E175" s="22">
        <v>8676</v>
      </c>
      <c r="F175" s="97"/>
      <c r="G175" s="31" t="s">
        <v>215</v>
      </c>
      <c r="H175" s="97"/>
      <c r="I175" s="169" t="s">
        <v>817</v>
      </c>
      <c r="J175" s="170"/>
      <c r="K175" s="170"/>
      <c r="L175" s="170"/>
      <c r="M175" s="170"/>
      <c r="N175" s="170"/>
    </row>
    <row r="176" spans="1:14" ht="11.25" customHeight="1">
      <c r="A176" s="92" t="s">
        <v>309</v>
      </c>
      <c r="B176" s="92"/>
      <c r="C176" s="93"/>
      <c r="D176" s="92"/>
      <c r="E176" s="22">
        <v>14652</v>
      </c>
      <c r="F176" s="97"/>
      <c r="G176" s="31" t="s">
        <v>215</v>
      </c>
      <c r="H176" s="97"/>
      <c r="I176" s="169" t="s">
        <v>818</v>
      </c>
      <c r="J176" s="170"/>
      <c r="K176" s="170"/>
      <c r="L176" s="170"/>
      <c r="M176" s="170"/>
      <c r="N176" s="170"/>
    </row>
    <row r="177" spans="1:14" ht="11.25" customHeight="1">
      <c r="A177" s="92" t="s">
        <v>819</v>
      </c>
      <c r="B177" s="92"/>
      <c r="C177" s="93" t="s">
        <v>268</v>
      </c>
      <c r="D177" s="92"/>
      <c r="E177" s="22">
        <v>1349</v>
      </c>
      <c r="F177" s="97"/>
      <c r="G177" s="31" t="s">
        <v>215</v>
      </c>
      <c r="H177" s="97"/>
      <c r="I177" s="169" t="s">
        <v>820</v>
      </c>
      <c r="J177" s="170"/>
      <c r="K177" s="170"/>
      <c r="L177" s="170"/>
      <c r="M177" s="170"/>
      <c r="N177" s="170"/>
    </row>
    <row r="178" spans="1:14" ht="11.25" customHeight="1">
      <c r="A178" s="92" t="s">
        <v>821</v>
      </c>
      <c r="B178" s="92"/>
      <c r="C178" s="93"/>
      <c r="D178" s="84"/>
      <c r="E178" s="7"/>
      <c r="F178" s="98"/>
      <c r="G178" s="25"/>
      <c r="H178" s="98"/>
      <c r="I178" s="171"/>
      <c r="J178" s="172"/>
      <c r="K178" s="172"/>
      <c r="L178" s="172"/>
      <c r="M178" s="172"/>
      <c r="N178" s="172"/>
    </row>
    <row r="179" spans="1:14" ht="11.25" customHeight="1">
      <c r="A179" s="96" t="s">
        <v>822</v>
      </c>
      <c r="B179" s="92"/>
      <c r="C179" s="93"/>
      <c r="D179" s="82"/>
      <c r="E179" s="22">
        <v>1968</v>
      </c>
      <c r="F179" s="97"/>
      <c r="G179" s="31" t="s">
        <v>215</v>
      </c>
      <c r="H179" s="97"/>
      <c r="I179" s="173" t="s">
        <v>823</v>
      </c>
      <c r="J179" s="147"/>
      <c r="K179" s="147"/>
      <c r="L179" s="147"/>
      <c r="M179" s="147"/>
      <c r="N179" s="147"/>
    </row>
    <row r="180" spans="1:14" ht="11.25" customHeight="1">
      <c r="A180" s="96" t="s">
        <v>824</v>
      </c>
      <c r="B180" s="92"/>
      <c r="C180" s="93"/>
      <c r="D180" s="92"/>
      <c r="E180" s="22">
        <v>12879</v>
      </c>
      <c r="F180" s="97"/>
      <c r="G180" s="31" t="s">
        <v>825</v>
      </c>
      <c r="H180" s="97"/>
      <c r="I180" s="169" t="s">
        <v>826</v>
      </c>
      <c r="J180" s="170"/>
      <c r="K180" s="170"/>
      <c r="L180" s="170"/>
      <c r="M180" s="170"/>
      <c r="N180" s="170"/>
    </row>
    <row r="181" spans="1:14" ht="11.25" customHeight="1">
      <c r="A181" s="92" t="s">
        <v>827</v>
      </c>
      <c r="B181" s="92"/>
      <c r="C181" s="93" t="s">
        <v>268</v>
      </c>
      <c r="D181" s="92"/>
      <c r="E181" s="22">
        <v>1036</v>
      </c>
      <c r="F181" s="97"/>
      <c r="G181" s="31" t="s">
        <v>215</v>
      </c>
      <c r="H181" s="97"/>
      <c r="I181" s="169" t="s">
        <v>828</v>
      </c>
      <c r="J181" s="170"/>
      <c r="K181" s="170"/>
      <c r="L181" s="170"/>
      <c r="M181" s="170"/>
      <c r="N181" s="170"/>
    </row>
    <row r="182" spans="1:14" ht="11.25" customHeight="1">
      <c r="A182" s="92" t="s">
        <v>829</v>
      </c>
      <c r="B182" s="92"/>
      <c r="C182" s="93"/>
      <c r="D182" s="89"/>
      <c r="E182" s="7"/>
      <c r="F182" s="98"/>
      <c r="G182" s="25"/>
      <c r="H182" s="98"/>
      <c r="I182" s="171"/>
      <c r="J182" s="172"/>
      <c r="K182" s="172"/>
      <c r="L182" s="172"/>
      <c r="M182" s="172"/>
      <c r="N182" s="172"/>
    </row>
    <row r="183" spans="1:14" ht="11.25" customHeight="1">
      <c r="A183" s="96" t="s">
        <v>830</v>
      </c>
      <c r="B183" s="92"/>
      <c r="C183" s="93"/>
      <c r="D183" s="82"/>
      <c r="E183" s="22">
        <v>73127</v>
      </c>
      <c r="F183" s="97"/>
      <c r="G183" s="31" t="s">
        <v>215</v>
      </c>
      <c r="H183" s="97"/>
      <c r="I183" s="173" t="s">
        <v>831</v>
      </c>
      <c r="J183" s="147"/>
      <c r="K183" s="147"/>
      <c r="L183" s="147"/>
      <c r="M183" s="147"/>
      <c r="N183" s="147"/>
    </row>
    <row r="184" spans="1:14" ht="11.25" customHeight="1">
      <c r="A184" s="96" t="s">
        <v>832</v>
      </c>
      <c r="B184" s="92"/>
      <c r="C184" s="93"/>
      <c r="D184" s="92"/>
      <c r="E184" s="22">
        <v>713247</v>
      </c>
      <c r="F184" s="97"/>
      <c r="G184" s="31" t="s">
        <v>215</v>
      </c>
      <c r="H184" s="97"/>
      <c r="I184" s="169" t="s">
        <v>833</v>
      </c>
      <c r="J184" s="170"/>
      <c r="K184" s="170"/>
      <c r="L184" s="170"/>
      <c r="M184" s="170"/>
      <c r="N184" s="170"/>
    </row>
    <row r="185" spans="1:14" ht="11.25" customHeight="1">
      <c r="A185" s="92" t="s">
        <v>38</v>
      </c>
      <c r="B185" s="92"/>
      <c r="C185" s="93"/>
      <c r="D185" s="84"/>
      <c r="E185" s="22">
        <v>3890</v>
      </c>
      <c r="F185" s="97"/>
      <c r="G185" s="31" t="s">
        <v>215</v>
      </c>
      <c r="H185" s="97"/>
      <c r="I185" s="169" t="s">
        <v>834</v>
      </c>
      <c r="J185" s="170"/>
      <c r="K185" s="170"/>
      <c r="L185" s="170"/>
      <c r="M185" s="170"/>
      <c r="N185" s="170"/>
    </row>
    <row r="186" spans="1:14" ht="11.25" customHeight="1">
      <c r="A186" s="92" t="s">
        <v>290</v>
      </c>
      <c r="B186" s="92"/>
      <c r="C186" s="93" t="s">
        <v>268</v>
      </c>
      <c r="D186" s="92"/>
      <c r="E186" s="22">
        <v>2737</v>
      </c>
      <c r="F186" s="97"/>
      <c r="G186" s="31" t="s">
        <v>215</v>
      </c>
      <c r="H186" s="97"/>
      <c r="I186" s="169" t="s">
        <v>835</v>
      </c>
      <c r="J186" s="170"/>
      <c r="K186" s="170"/>
      <c r="L186" s="170"/>
      <c r="M186" s="170"/>
      <c r="N186" s="170"/>
    </row>
    <row r="187" spans="1:14" ht="11.25" customHeight="1">
      <c r="A187" s="167" t="s">
        <v>225</v>
      </c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</row>
    <row r="188" spans="1:14" ht="11.25" customHeight="1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</row>
    <row r="189" spans="1:14" ht="11.25" customHeight="1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</row>
    <row r="190" spans="1:14" ht="11.25" customHeight="1">
      <c r="A190" s="140" t="s">
        <v>678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</row>
    <row r="191" spans="1:14" ht="11.25" customHeight="1">
      <c r="A191" s="165" t="s">
        <v>176</v>
      </c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</row>
    <row r="192" spans="1:14" ht="11.25" customHeight="1">
      <c r="A192" s="165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</row>
    <row r="193" spans="1:14" ht="11.25" customHeight="1">
      <c r="A193" s="165" t="s">
        <v>189</v>
      </c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</row>
    <row r="194" spans="1:14" ht="11.25" customHeight="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</row>
    <row r="195" spans="1:14" ht="11.25" customHeight="1">
      <c r="A195" s="167"/>
      <c r="B195" s="167"/>
      <c r="C195" s="167"/>
      <c r="D195" s="84"/>
      <c r="E195" s="85"/>
      <c r="F195" s="86"/>
      <c r="G195" s="166" t="s">
        <v>679</v>
      </c>
      <c r="H195" s="166"/>
      <c r="I195" s="166"/>
      <c r="J195" s="166"/>
      <c r="K195" s="166"/>
      <c r="L195" s="166"/>
      <c r="M195" s="166"/>
      <c r="N195" s="166"/>
    </row>
    <row r="196" spans="1:14" ht="11.25" customHeight="1">
      <c r="A196" s="168" t="s">
        <v>190</v>
      </c>
      <c r="B196" s="168"/>
      <c r="C196" s="168"/>
      <c r="D196" s="82"/>
      <c r="E196" s="87" t="s">
        <v>201</v>
      </c>
      <c r="F196" s="88"/>
      <c r="G196" s="87" t="s">
        <v>591</v>
      </c>
      <c r="H196" s="88"/>
      <c r="I196" s="166" t="s">
        <v>592</v>
      </c>
      <c r="J196" s="166"/>
      <c r="K196" s="166"/>
      <c r="L196" s="166"/>
      <c r="M196" s="166"/>
      <c r="N196" s="166"/>
    </row>
    <row r="197" spans="1:14" ht="11.25" customHeight="1">
      <c r="A197" s="137" t="s">
        <v>227</v>
      </c>
      <c r="B197" s="137"/>
      <c r="C197" s="137"/>
      <c r="D197" s="89"/>
      <c r="E197" s="90"/>
      <c r="F197" s="91"/>
      <c r="G197" s="90"/>
      <c r="H197" s="91"/>
      <c r="I197" s="90"/>
      <c r="J197" s="89"/>
      <c r="K197" s="90"/>
      <c r="L197" s="89"/>
      <c r="M197" s="90"/>
      <c r="N197" s="89"/>
    </row>
    <row r="198" spans="1:14" ht="11.25" customHeight="1">
      <c r="A198" s="92" t="s">
        <v>836</v>
      </c>
      <c r="B198" s="92"/>
      <c r="C198" s="93"/>
      <c r="D198" s="84"/>
      <c r="E198" s="7"/>
      <c r="F198" s="98"/>
      <c r="G198" s="25"/>
      <c r="H198" s="98"/>
      <c r="I198" s="138"/>
      <c r="J198" s="139"/>
      <c r="K198" s="139"/>
      <c r="L198" s="139"/>
      <c r="M198" s="139"/>
      <c r="N198" s="139"/>
    </row>
    <row r="199" spans="1:14" ht="11.25" customHeight="1">
      <c r="A199" s="96" t="s">
        <v>253</v>
      </c>
      <c r="B199" s="92"/>
      <c r="C199" s="93"/>
      <c r="D199" s="82"/>
      <c r="E199" s="100" t="s">
        <v>611</v>
      </c>
      <c r="F199" s="97"/>
      <c r="G199" s="31" t="s">
        <v>215</v>
      </c>
      <c r="H199" s="97"/>
      <c r="I199" s="173" t="s">
        <v>43</v>
      </c>
      <c r="J199" s="147"/>
      <c r="K199" s="147"/>
      <c r="L199" s="147"/>
      <c r="M199" s="147"/>
      <c r="N199" s="147"/>
    </row>
    <row r="200" spans="1:14" ht="11.25" customHeight="1">
      <c r="A200" s="96" t="s">
        <v>837</v>
      </c>
      <c r="B200" s="92"/>
      <c r="C200" s="93"/>
      <c r="D200" s="89"/>
      <c r="E200" s="22">
        <v>43</v>
      </c>
      <c r="F200" s="97"/>
      <c r="G200" s="31" t="s">
        <v>215</v>
      </c>
      <c r="H200" s="97"/>
      <c r="I200" s="169" t="s">
        <v>838</v>
      </c>
      <c r="J200" s="170"/>
      <c r="K200" s="170"/>
      <c r="L200" s="170"/>
      <c r="M200" s="170"/>
      <c r="N200" s="170"/>
    </row>
    <row r="201" spans="1:14" ht="11.25" customHeight="1">
      <c r="A201" s="89" t="s">
        <v>839</v>
      </c>
      <c r="B201" s="89"/>
      <c r="C201" s="103"/>
      <c r="D201" s="89"/>
      <c r="E201" s="7"/>
      <c r="F201" s="98"/>
      <c r="G201" s="25"/>
      <c r="H201" s="98"/>
      <c r="I201" s="171"/>
      <c r="J201" s="172"/>
      <c r="K201" s="172"/>
      <c r="L201" s="172"/>
      <c r="M201" s="172"/>
      <c r="N201" s="172"/>
    </row>
    <row r="202" spans="1:14" ht="11.25" customHeight="1">
      <c r="A202" s="119" t="s">
        <v>840</v>
      </c>
      <c r="B202" s="82"/>
      <c r="C202" s="107"/>
      <c r="D202" s="84"/>
      <c r="E202" s="7"/>
      <c r="F202" s="98"/>
      <c r="G202" s="25"/>
      <c r="H202" s="98"/>
      <c r="I202" s="138"/>
      <c r="J202" s="139"/>
      <c r="K202" s="139"/>
      <c r="L202" s="139"/>
      <c r="M202" s="139"/>
      <c r="N202" s="139"/>
    </row>
    <row r="203" spans="1:14" ht="11.25" customHeight="1">
      <c r="A203" s="96" t="s">
        <v>803</v>
      </c>
      <c r="B203" s="92"/>
      <c r="C203" s="93"/>
      <c r="D203" s="82"/>
      <c r="E203" s="22">
        <v>776</v>
      </c>
      <c r="F203" s="97"/>
      <c r="G203" s="31" t="s">
        <v>215</v>
      </c>
      <c r="H203" s="97"/>
      <c r="I203" s="173" t="s">
        <v>841</v>
      </c>
      <c r="J203" s="147"/>
      <c r="K203" s="147"/>
      <c r="L203" s="147"/>
      <c r="M203" s="147"/>
      <c r="N203" s="147"/>
    </row>
    <row r="204" spans="1:14" ht="11.25" customHeight="1">
      <c r="A204" s="96" t="s">
        <v>807</v>
      </c>
      <c r="B204" s="92"/>
      <c r="C204" s="93" t="s">
        <v>842</v>
      </c>
      <c r="D204" s="82"/>
      <c r="E204" s="22">
        <v>5608</v>
      </c>
      <c r="F204" s="97"/>
      <c r="G204" s="31" t="s">
        <v>215</v>
      </c>
      <c r="H204" s="97"/>
      <c r="I204" s="169" t="s">
        <v>843</v>
      </c>
      <c r="J204" s="170"/>
      <c r="K204" s="170"/>
      <c r="L204" s="170"/>
      <c r="M204" s="170"/>
      <c r="N204" s="170"/>
    </row>
    <row r="205" spans="1:14" ht="11.25" customHeight="1">
      <c r="A205" s="92" t="s">
        <v>844</v>
      </c>
      <c r="B205" s="92"/>
      <c r="C205" s="108"/>
      <c r="D205" s="82"/>
      <c r="E205" s="22">
        <v>339</v>
      </c>
      <c r="F205" s="97"/>
      <c r="G205" s="31" t="s">
        <v>215</v>
      </c>
      <c r="H205" s="97"/>
      <c r="I205" s="169" t="s">
        <v>845</v>
      </c>
      <c r="J205" s="170"/>
      <c r="K205" s="170"/>
      <c r="L205" s="170"/>
      <c r="M205" s="170"/>
      <c r="N205" s="170"/>
    </row>
    <row r="206" spans="1:14" ht="11.25" customHeight="1">
      <c r="A206" s="92" t="s">
        <v>846</v>
      </c>
      <c r="B206" s="92"/>
      <c r="C206" s="93" t="s">
        <v>268</v>
      </c>
      <c r="D206" s="92"/>
      <c r="E206" s="22">
        <v>3207</v>
      </c>
      <c r="F206" s="97"/>
      <c r="G206" s="31" t="s">
        <v>215</v>
      </c>
      <c r="H206" s="97"/>
      <c r="I206" s="169" t="s">
        <v>847</v>
      </c>
      <c r="J206" s="170"/>
      <c r="K206" s="170"/>
      <c r="L206" s="170"/>
      <c r="M206" s="170"/>
      <c r="N206" s="170"/>
    </row>
    <row r="207" spans="1:14" ht="11.25" customHeight="1">
      <c r="A207" s="92" t="s">
        <v>235</v>
      </c>
      <c r="B207" s="92"/>
      <c r="C207" s="93"/>
      <c r="D207" s="84"/>
      <c r="E207" s="7"/>
      <c r="F207" s="98"/>
      <c r="G207" s="25"/>
      <c r="H207" s="98"/>
      <c r="I207" s="171"/>
      <c r="J207" s="172"/>
      <c r="K207" s="172"/>
      <c r="L207" s="172"/>
      <c r="M207" s="172"/>
      <c r="N207" s="172"/>
    </row>
    <row r="208" spans="1:14" ht="11.25" customHeight="1">
      <c r="A208" s="96" t="s">
        <v>848</v>
      </c>
      <c r="B208" s="92"/>
      <c r="C208" s="93"/>
      <c r="D208" s="82"/>
      <c r="E208" s="22">
        <v>195561</v>
      </c>
      <c r="F208" s="97"/>
      <c r="G208" s="31" t="s">
        <v>215</v>
      </c>
      <c r="H208" s="97"/>
      <c r="I208" s="173" t="s">
        <v>849</v>
      </c>
      <c r="J208" s="147"/>
      <c r="K208" s="147"/>
      <c r="L208" s="147"/>
      <c r="M208" s="147"/>
      <c r="N208" s="147"/>
    </row>
    <row r="209" spans="1:14" ht="11.25" customHeight="1">
      <c r="A209" s="96" t="s">
        <v>850</v>
      </c>
      <c r="B209" s="92"/>
      <c r="C209" s="93"/>
      <c r="D209" s="84"/>
      <c r="E209" s="7"/>
      <c r="F209" s="98"/>
      <c r="G209" s="25"/>
      <c r="H209" s="98"/>
      <c r="I209" s="171"/>
      <c r="J209" s="172"/>
      <c r="K209" s="172"/>
      <c r="L209" s="172"/>
      <c r="M209" s="172"/>
      <c r="N209" s="172"/>
    </row>
    <row r="210" spans="1:14" ht="11.25" customHeight="1">
      <c r="A210" s="99" t="s">
        <v>851</v>
      </c>
      <c r="B210" s="92"/>
      <c r="C210" s="93" t="s">
        <v>268</v>
      </c>
      <c r="D210" s="82"/>
      <c r="E210" s="22">
        <v>744</v>
      </c>
      <c r="F210" s="97"/>
      <c r="G210" s="31" t="s">
        <v>215</v>
      </c>
      <c r="H210" s="97"/>
      <c r="I210" s="173" t="s">
        <v>852</v>
      </c>
      <c r="J210" s="147"/>
      <c r="K210" s="147"/>
      <c r="L210" s="147"/>
      <c r="M210" s="147"/>
      <c r="N210" s="147"/>
    </row>
    <row r="211" spans="1:14" ht="11.25" customHeight="1">
      <c r="A211" s="99" t="s">
        <v>853</v>
      </c>
      <c r="B211" s="92"/>
      <c r="C211" s="93"/>
      <c r="D211" s="84"/>
      <c r="E211" s="22">
        <v>68438</v>
      </c>
      <c r="F211" s="97"/>
      <c r="G211" s="31" t="s">
        <v>215</v>
      </c>
      <c r="H211" s="97"/>
      <c r="I211" s="169" t="s">
        <v>854</v>
      </c>
      <c r="J211" s="170"/>
      <c r="K211" s="170"/>
      <c r="L211" s="170"/>
      <c r="M211" s="170"/>
      <c r="N211" s="170"/>
    </row>
    <row r="212" spans="1:14" ht="11.25" customHeight="1">
      <c r="A212" s="99" t="s">
        <v>855</v>
      </c>
      <c r="B212" s="92"/>
      <c r="C212" s="93"/>
      <c r="D212" s="92"/>
      <c r="E212" s="22">
        <v>191278</v>
      </c>
      <c r="F212" s="97"/>
      <c r="G212" s="31" t="s">
        <v>215</v>
      </c>
      <c r="H212" s="97"/>
      <c r="I212" s="169" t="s">
        <v>856</v>
      </c>
      <c r="J212" s="170"/>
      <c r="K212" s="170"/>
      <c r="L212" s="170"/>
      <c r="M212" s="170"/>
      <c r="N212" s="170"/>
    </row>
    <row r="213" spans="1:14" ht="11.25" customHeight="1">
      <c r="A213" s="96" t="s">
        <v>857</v>
      </c>
      <c r="B213" s="92"/>
      <c r="C213" s="93"/>
      <c r="D213" s="92"/>
      <c r="E213" s="22">
        <v>190492</v>
      </c>
      <c r="F213" s="97"/>
      <c r="G213" s="31" t="s">
        <v>215</v>
      </c>
      <c r="H213" s="97"/>
      <c r="I213" s="169" t="s">
        <v>858</v>
      </c>
      <c r="J213" s="170"/>
      <c r="K213" s="170"/>
      <c r="L213" s="170"/>
      <c r="M213" s="170"/>
      <c r="N213" s="170"/>
    </row>
    <row r="214" spans="1:14" ht="11.25" customHeight="1">
      <c r="A214" s="96" t="s">
        <v>859</v>
      </c>
      <c r="B214" s="92"/>
      <c r="C214" s="93"/>
      <c r="D214" s="92"/>
      <c r="E214" s="22">
        <v>119765</v>
      </c>
      <c r="F214" s="97"/>
      <c r="G214" s="31" t="s">
        <v>215</v>
      </c>
      <c r="H214" s="97"/>
      <c r="I214" s="169" t="s">
        <v>860</v>
      </c>
      <c r="J214" s="170"/>
      <c r="K214" s="170"/>
      <c r="L214" s="170"/>
      <c r="M214" s="170"/>
      <c r="N214" s="170"/>
    </row>
    <row r="215" spans="1:14" ht="11.25" customHeight="1">
      <c r="A215" s="96" t="s">
        <v>861</v>
      </c>
      <c r="B215" s="92"/>
      <c r="C215" s="93"/>
      <c r="D215" s="92"/>
      <c r="E215" s="22">
        <v>114619</v>
      </c>
      <c r="F215" s="97"/>
      <c r="G215" s="31" t="s">
        <v>215</v>
      </c>
      <c r="H215" s="97"/>
      <c r="I215" s="169" t="s">
        <v>862</v>
      </c>
      <c r="J215" s="170"/>
      <c r="K215" s="170"/>
      <c r="L215" s="170"/>
      <c r="M215" s="170"/>
      <c r="N215" s="170"/>
    </row>
    <row r="216" spans="1:14" ht="11.25" customHeight="1">
      <c r="A216" s="96" t="s">
        <v>863</v>
      </c>
      <c r="B216" s="92"/>
      <c r="C216" s="93" t="s">
        <v>268</v>
      </c>
      <c r="D216" s="92"/>
      <c r="E216" s="22">
        <v>10229</v>
      </c>
      <c r="F216" s="97"/>
      <c r="G216" s="31" t="s">
        <v>215</v>
      </c>
      <c r="H216" s="97"/>
      <c r="I216" s="169" t="s">
        <v>864</v>
      </c>
      <c r="J216" s="170"/>
      <c r="K216" s="170"/>
      <c r="L216" s="170"/>
      <c r="M216" s="170"/>
      <c r="N216" s="170"/>
    </row>
    <row r="217" spans="1:14" ht="11.25" customHeight="1">
      <c r="A217" s="96" t="s">
        <v>865</v>
      </c>
      <c r="B217" s="92"/>
      <c r="C217" s="93"/>
      <c r="D217" s="92"/>
      <c r="E217" s="22">
        <v>8358</v>
      </c>
      <c r="F217" s="97"/>
      <c r="G217" s="31" t="s">
        <v>215</v>
      </c>
      <c r="H217" s="97"/>
      <c r="I217" s="169" t="s">
        <v>866</v>
      </c>
      <c r="J217" s="170"/>
      <c r="K217" s="170"/>
      <c r="L217" s="170"/>
      <c r="M217" s="170"/>
      <c r="N217" s="170"/>
    </row>
    <row r="218" spans="1:14" ht="11.25" customHeight="1">
      <c r="A218" s="96" t="s">
        <v>867</v>
      </c>
      <c r="B218" s="92"/>
      <c r="C218" s="93"/>
      <c r="D218" s="92"/>
      <c r="E218" s="37">
        <v>21330</v>
      </c>
      <c r="F218" s="106"/>
      <c r="G218" s="11" t="s">
        <v>215</v>
      </c>
      <c r="H218" s="106"/>
      <c r="I218" s="169" t="s">
        <v>868</v>
      </c>
      <c r="J218" s="170"/>
      <c r="K218" s="170"/>
      <c r="L218" s="170"/>
      <c r="M218" s="170"/>
      <c r="N218" s="170"/>
    </row>
    <row r="219" spans="1:14" ht="11.25" customHeight="1">
      <c r="A219" s="96" t="s">
        <v>869</v>
      </c>
      <c r="B219" s="92"/>
      <c r="C219" s="93" t="s">
        <v>268</v>
      </c>
      <c r="D219" s="92"/>
      <c r="E219" s="37">
        <v>10279</v>
      </c>
      <c r="F219" s="106"/>
      <c r="G219" s="11" t="s">
        <v>215</v>
      </c>
      <c r="H219" s="106"/>
      <c r="I219" s="169" t="s">
        <v>870</v>
      </c>
      <c r="J219" s="170"/>
      <c r="K219" s="170"/>
      <c r="L219" s="170"/>
      <c r="M219" s="170"/>
      <c r="N219" s="170"/>
    </row>
    <row r="220" spans="1:14" ht="11.25" customHeight="1">
      <c r="A220" s="96" t="s">
        <v>871</v>
      </c>
      <c r="B220" s="92"/>
      <c r="C220" s="93" t="s">
        <v>211</v>
      </c>
      <c r="D220" s="92"/>
      <c r="E220" s="37">
        <v>5561</v>
      </c>
      <c r="F220" s="106"/>
      <c r="G220" s="11" t="s">
        <v>215</v>
      </c>
      <c r="H220" s="106"/>
      <c r="I220" s="169" t="s">
        <v>872</v>
      </c>
      <c r="J220" s="170"/>
      <c r="K220" s="170"/>
      <c r="L220" s="170"/>
      <c r="M220" s="170"/>
      <c r="N220" s="170"/>
    </row>
    <row r="221" spans="1:14" ht="11.25" customHeight="1">
      <c r="A221" s="92" t="s">
        <v>873</v>
      </c>
      <c r="B221" s="92"/>
      <c r="C221" s="93" t="s">
        <v>211</v>
      </c>
      <c r="D221" s="92"/>
      <c r="E221" s="37">
        <v>931</v>
      </c>
      <c r="F221" s="106"/>
      <c r="G221" s="11" t="s">
        <v>215</v>
      </c>
      <c r="H221" s="106"/>
      <c r="I221" s="169" t="s">
        <v>874</v>
      </c>
      <c r="J221" s="170"/>
      <c r="K221" s="170"/>
      <c r="L221" s="170"/>
      <c r="M221" s="170"/>
      <c r="N221" s="170"/>
    </row>
    <row r="222" spans="1:14" ht="11.25" customHeight="1">
      <c r="A222" s="92" t="s">
        <v>875</v>
      </c>
      <c r="B222" s="92"/>
      <c r="C222" s="93"/>
      <c r="D222" s="92"/>
      <c r="E222" s="22">
        <v>3890</v>
      </c>
      <c r="F222" s="97"/>
      <c r="G222" s="31" t="s">
        <v>215</v>
      </c>
      <c r="H222" s="97"/>
      <c r="I222" s="169" t="s">
        <v>876</v>
      </c>
      <c r="J222" s="170"/>
      <c r="K222" s="170"/>
      <c r="L222" s="170"/>
      <c r="M222" s="170"/>
      <c r="N222" s="170"/>
    </row>
    <row r="223" spans="1:14" ht="11.25" customHeight="1">
      <c r="A223" s="92" t="s">
        <v>877</v>
      </c>
      <c r="B223" s="92"/>
      <c r="C223" s="93"/>
      <c r="D223" s="92"/>
      <c r="E223" s="22">
        <v>3172</v>
      </c>
      <c r="F223" s="97"/>
      <c r="G223" s="31" t="s">
        <v>215</v>
      </c>
      <c r="H223" s="97"/>
      <c r="I223" s="169" t="s">
        <v>878</v>
      </c>
      <c r="J223" s="170"/>
      <c r="K223" s="170"/>
      <c r="L223" s="170"/>
      <c r="M223" s="170"/>
      <c r="N223" s="170"/>
    </row>
    <row r="224" spans="1:14" ht="11.25" customHeight="1">
      <c r="A224" s="137" t="s">
        <v>240</v>
      </c>
      <c r="B224" s="137"/>
      <c r="C224" s="137"/>
      <c r="D224" s="84"/>
      <c r="E224" s="7"/>
      <c r="F224" s="98"/>
      <c r="G224" s="25"/>
      <c r="H224" s="98"/>
      <c r="I224" s="171"/>
      <c r="J224" s="172"/>
      <c r="K224" s="172"/>
      <c r="L224" s="172"/>
      <c r="M224" s="172"/>
      <c r="N224" s="172"/>
    </row>
    <row r="225" spans="1:14" ht="11.25" customHeight="1">
      <c r="A225" s="92" t="s">
        <v>241</v>
      </c>
      <c r="B225" s="92"/>
      <c r="C225" s="93"/>
      <c r="D225" s="82"/>
      <c r="E225" s="22">
        <v>110261</v>
      </c>
      <c r="F225" s="97"/>
      <c r="G225" s="31" t="s">
        <v>215</v>
      </c>
      <c r="H225" s="97"/>
      <c r="I225" s="173" t="s">
        <v>879</v>
      </c>
      <c r="J225" s="147"/>
      <c r="K225" s="147"/>
      <c r="L225" s="147"/>
      <c r="M225" s="147"/>
      <c r="N225" s="147"/>
    </row>
    <row r="226" spans="1:14" ht="11.25" customHeight="1">
      <c r="A226" s="13" t="s">
        <v>242</v>
      </c>
      <c r="B226" s="92"/>
      <c r="C226" s="93"/>
      <c r="D226" s="84"/>
      <c r="E226" s="7"/>
      <c r="F226" s="98"/>
      <c r="G226" s="25"/>
      <c r="H226" s="98"/>
      <c r="I226" s="171"/>
      <c r="J226" s="172"/>
      <c r="K226" s="172"/>
      <c r="L226" s="172"/>
      <c r="M226" s="172"/>
      <c r="N226" s="172"/>
    </row>
    <row r="227" spans="1:14" ht="11.25" customHeight="1">
      <c r="A227" s="15" t="s">
        <v>880</v>
      </c>
      <c r="B227" s="10"/>
      <c r="C227" s="101"/>
      <c r="D227" s="30"/>
      <c r="E227" s="22">
        <v>8761</v>
      </c>
      <c r="F227" s="97"/>
      <c r="G227" s="31" t="s">
        <v>215</v>
      </c>
      <c r="H227" s="97"/>
      <c r="I227" s="173" t="s">
        <v>881</v>
      </c>
      <c r="J227" s="147"/>
      <c r="K227" s="147"/>
      <c r="L227" s="147"/>
      <c r="M227" s="147"/>
      <c r="N227" s="147"/>
    </row>
    <row r="228" spans="1:14" ht="11.25" customHeight="1">
      <c r="A228" s="15" t="s">
        <v>244</v>
      </c>
      <c r="B228" s="92"/>
      <c r="C228" s="93" t="s">
        <v>268</v>
      </c>
      <c r="D228" s="82"/>
      <c r="E228" s="22">
        <v>49</v>
      </c>
      <c r="F228" s="97"/>
      <c r="G228" s="31" t="s">
        <v>215</v>
      </c>
      <c r="H228" s="97"/>
      <c r="I228" s="173" t="s">
        <v>882</v>
      </c>
      <c r="J228" s="147"/>
      <c r="K228" s="147"/>
      <c r="L228" s="147"/>
      <c r="M228" s="147"/>
      <c r="N228" s="147"/>
    </row>
    <row r="229" spans="1:14" ht="11.25" customHeight="1">
      <c r="A229" s="96" t="s">
        <v>883</v>
      </c>
      <c r="B229" s="92"/>
      <c r="C229" s="93"/>
      <c r="D229" s="82"/>
      <c r="E229" s="22">
        <v>231708</v>
      </c>
      <c r="F229" s="97"/>
      <c r="G229" s="31" t="s">
        <v>215</v>
      </c>
      <c r="H229" s="97"/>
      <c r="I229" s="169" t="s">
        <v>884</v>
      </c>
      <c r="J229" s="170"/>
      <c r="K229" s="170"/>
      <c r="L229" s="170"/>
      <c r="M229" s="170"/>
      <c r="N229" s="170"/>
    </row>
    <row r="230" spans="1:14" ht="11.25" customHeight="1">
      <c r="A230" s="13" t="s">
        <v>245</v>
      </c>
      <c r="B230" s="92"/>
      <c r="C230" s="93"/>
      <c r="D230" s="89"/>
      <c r="E230" s="7"/>
      <c r="F230" s="98"/>
      <c r="G230" s="25"/>
      <c r="H230" s="98"/>
      <c r="I230" s="171"/>
      <c r="J230" s="172"/>
      <c r="K230" s="172"/>
      <c r="L230" s="172"/>
      <c r="M230" s="172"/>
      <c r="N230" s="172"/>
    </row>
    <row r="231" spans="1:14" ht="11.25" customHeight="1">
      <c r="A231" s="15" t="s">
        <v>246</v>
      </c>
      <c r="B231" s="92"/>
      <c r="C231" s="93"/>
      <c r="D231" s="82"/>
      <c r="E231" s="22">
        <v>100824</v>
      </c>
      <c r="F231" s="97"/>
      <c r="G231" s="31" t="s">
        <v>215</v>
      </c>
      <c r="H231" s="97"/>
      <c r="I231" s="173" t="s">
        <v>885</v>
      </c>
      <c r="J231" s="147"/>
      <c r="K231" s="147"/>
      <c r="L231" s="147"/>
      <c r="M231" s="147"/>
      <c r="N231" s="147"/>
    </row>
    <row r="232" spans="1:14" ht="11.25" customHeight="1">
      <c r="A232" s="15" t="s">
        <v>289</v>
      </c>
      <c r="B232" s="92"/>
      <c r="C232" s="93"/>
      <c r="D232" s="92"/>
      <c r="E232" s="22">
        <v>10389</v>
      </c>
      <c r="F232" s="97"/>
      <c r="G232" s="31" t="s">
        <v>215</v>
      </c>
      <c r="H232" s="97"/>
      <c r="I232" s="169" t="s">
        <v>886</v>
      </c>
      <c r="J232" s="170"/>
      <c r="K232" s="170"/>
      <c r="L232" s="170"/>
      <c r="M232" s="170"/>
      <c r="N232" s="170"/>
    </row>
    <row r="233" spans="1:14" ht="11.25" customHeight="1">
      <c r="A233" s="92" t="s">
        <v>887</v>
      </c>
      <c r="B233" s="92"/>
      <c r="C233" s="93" t="s">
        <v>268</v>
      </c>
      <c r="D233" s="82"/>
      <c r="E233" s="22">
        <v>20967</v>
      </c>
      <c r="F233" s="97"/>
      <c r="G233" s="31" t="s">
        <v>215</v>
      </c>
      <c r="H233" s="97"/>
      <c r="I233" s="169" t="s">
        <v>888</v>
      </c>
      <c r="J233" s="170"/>
      <c r="K233" s="170"/>
      <c r="L233" s="170"/>
      <c r="M233" s="170"/>
      <c r="N233" s="170"/>
    </row>
    <row r="234" spans="1:14" ht="11.25" customHeight="1">
      <c r="A234" s="92" t="s">
        <v>889</v>
      </c>
      <c r="B234" s="92"/>
      <c r="C234" s="93" t="s">
        <v>211</v>
      </c>
      <c r="D234" s="82"/>
      <c r="E234" s="22">
        <v>1253</v>
      </c>
      <c r="F234" s="97"/>
      <c r="G234" s="31" t="s">
        <v>215</v>
      </c>
      <c r="H234" s="97"/>
      <c r="I234" s="169" t="s">
        <v>890</v>
      </c>
      <c r="J234" s="170"/>
      <c r="K234" s="170"/>
      <c r="L234" s="170"/>
      <c r="M234" s="170"/>
      <c r="N234" s="170"/>
    </row>
    <row r="235" spans="1:14" ht="11.25" customHeight="1">
      <c r="A235" s="92" t="s">
        <v>891</v>
      </c>
      <c r="B235" s="92"/>
      <c r="C235" s="93"/>
      <c r="D235" s="84"/>
      <c r="E235" s="7"/>
      <c r="F235" s="98"/>
      <c r="G235" s="25"/>
      <c r="H235" s="98"/>
      <c r="I235" s="171"/>
      <c r="J235" s="172"/>
      <c r="K235" s="172"/>
      <c r="L235" s="172"/>
      <c r="M235" s="172"/>
      <c r="N235" s="172"/>
    </row>
    <row r="236" spans="1:14" ht="11.25" customHeight="1">
      <c r="A236" s="96" t="s">
        <v>892</v>
      </c>
      <c r="B236" s="92"/>
      <c r="C236" s="93" t="s">
        <v>216</v>
      </c>
      <c r="D236" s="82"/>
      <c r="E236" s="22">
        <v>135807</v>
      </c>
      <c r="F236" s="97"/>
      <c r="G236" s="31" t="s">
        <v>215</v>
      </c>
      <c r="H236" s="97"/>
      <c r="I236" s="173" t="s">
        <v>893</v>
      </c>
      <c r="J236" s="147"/>
      <c r="K236" s="147"/>
      <c r="L236" s="147"/>
      <c r="M236" s="147"/>
      <c r="N236" s="147"/>
    </row>
    <row r="237" spans="1:14" ht="11.25" customHeight="1">
      <c r="A237" s="96" t="s">
        <v>894</v>
      </c>
      <c r="B237" s="92"/>
      <c r="C237" s="93" t="s">
        <v>211</v>
      </c>
      <c r="D237" s="92"/>
      <c r="E237" s="22">
        <v>15412</v>
      </c>
      <c r="F237" s="97"/>
      <c r="G237" s="31" t="s">
        <v>895</v>
      </c>
      <c r="H237" s="97"/>
      <c r="I237" s="169" t="s">
        <v>896</v>
      </c>
      <c r="J237" s="170"/>
      <c r="K237" s="170"/>
      <c r="L237" s="170"/>
      <c r="M237" s="170"/>
      <c r="N237" s="170"/>
    </row>
    <row r="238" spans="1:14" ht="11.25" customHeight="1">
      <c r="A238" s="174" t="s">
        <v>897</v>
      </c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</row>
    <row r="239" spans="1:14" ht="11.25" customHeight="1">
      <c r="A239" s="134" t="s">
        <v>177</v>
      </c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</row>
    <row r="240" spans="1:14" ht="11.25" customHeight="1">
      <c r="A240" s="136" t="s">
        <v>898</v>
      </c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</row>
  </sheetData>
  <mergeCells count="247">
    <mergeCell ref="A1:N1"/>
    <mergeCell ref="A2:N2"/>
    <mergeCell ref="A4:N4"/>
    <mergeCell ref="G6:N6"/>
    <mergeCell ref="A3:N3"/>
    <mergeCell ref="A5:N5"/>
    <mergeCell ref="A6:C6"/>
    <mergeCell ref="A7:C7"/>
    <mergeCell ref="I7:N7"/>
    <mergeCell ref="A8:C8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  <mergeCell ref="I28:N28"/>
    <mergeCell ref="I29:N29"/>
    <mergeCell ref="I32:N32"/>
    <mergeCell ref="I30:N30"/>
    <mergeCell ref="I33:N33"/>
    <mergeCell ref="I34:N34"/>
    <mergeCell ref="I35:N35"/>
    <mergeCell ref="I36:N36"/>
    <mergeCell ref="I37:N37"/>
    <mergeCell ref="I38:N38"/>
    <mergeCell ref="I39:N39"/>
    <mergeCell ref="I40:N40"/>
    <mergeCell ref="I41:N41"/>
    <mergeCell ref="I42:N42"/>
    <mergeCell ref="I43:N43"/>
    <mergeCell ref="I44:N44"/>
    <mergeCell ref="I45:N45"/>
    <mergeCell ref="I46:N46"/>
    <mergeCell ref="I47:N47"/>
    <mergeCell ref="I48:N48"/>
    <mergeCell ref="I49:N49"/>
    <mergeCell ref="I50:N50"/>
    <mergeCell ref="I51:N51"/>
    <mergeCell ref="I52:N52"/>
    <mergeCell ref="I53:N53"/>
    <mergeCell ref="I54:N54"/>
    <mergeCell ref="I55:N55"/>
    <mergeCell ref="I56:N56"/>
    <mergeCell ref="I61:N61"/>
    <mergeCell ref="I62:N62"/>
    <mergeCell ref="I57:N57"/>
    <mergeCell ref="I58:N58"/>
    <mergeCell ref="I59:N59"/>
    <mergeCell ref="I60:N60"/>
    <mergeCell ref="A64:N64"/>
    <mergeCell ref="A65:N65"/>
    <mergeCell ref="A67:N67"/>
    <mergeCell ref="G69:N69"/>
    <mergeCell ref="A70:C70"/>
    <mergeCell ref="I70:N70"/>
    <mergeCell ref="A71:C71"/>
    <mergeCell ref="I75:N75"/>
    <mergeCell ref="I73:N73"/>
    <mergeCell ref="I74:N74"/>
    <mergeCell ref="I76:N76"/>
    <mergeCell ref="I77:N77"/>
    <mergeCell ref="I78:N78"/>
    <mergeCell ref="I79:N79"/>
    <mergeCell ref="I80:N80"/>
    <mergeCell ref="I81:N81"/>
    <mergeCell ref="I82:N82"/>
    <mergeCell ref="I83:N83"/>
    <mergeCell ref="I84:N84"/>
    <mergeCell ref="I85:N85"/>
    <mergeCell ref="I86:N86"/>
    <mergeCell ref="I87:N87"/>
    <mergeCell ref="I88:N88"/>
    <mergeCell ref="I89:N89"/>
    <mergeCell ref="I90:N90"/>
    <mergeCell ref="I91:N91"/>
    <mergeCell ref="I92:N92"/>
    <mergeCell ref="I93:N93"/>
    <mergeCell ref="I94:N94"/>
    <mergeCell ref="I95:N95"/>
    <mergeCell ref="I96:N96"/>
    <mergeCell ref="I97:N97"/>
    <mergeCell ref="I98:N98"/>
    <mergeCell ref="I99:N99"/>
    <mergeCell ref="I104:N104"/>
    <mergeCell ref="I105:N105"/>
    <mergeCell ref="I106:N106"/>
    <mergeCell ref="I100:N100"/>
    <mergeCell ref="I101:N101"/>
    <mergeCell ref="I102:N102"/>
    <mergeCell ref="I103:N103"/>
    <mergeCell ref="I107:N107"/>
    <mergeCell ref="I108:N108"/>
    <mergeCell ref="I109:N109"/>
    <mergeCell ref="I110:N110"/>
    <mergeCell ref="I111:N111"/>
    <mergeCell ref="I112:N112"/>
    <mergeCell ref="I113:N113"/>
    <mergeCell ref="I114:N114"/>
    <mergeCell ref="I115:N115"/>
    <mergeCell ref="I116:N116"/>
    <mergeCell ref="I117:N117"/>
    <mergeCell ref="I118:N118"/>
    <mergeCell ref="I119:N119"/>
    <mergeCell ref="I120:N120"/>
    <mergeCell ref="I121:N121"/>
    <mergeCell ref="I122:N122"/>
    <mergeCell ref="I123:N123"/>
    <mergeCell ref="I124:N124"/>
    <mergeCell ref="I125:N125"/>
    <mergeCell ref="A127:N127"/>
    <mergeCell ref="A128:N128"/>
    <mergeCell ref="A130:N130"/>
    <mergeCell ref="G132:N132"/>
    <mergeCell ref="A133:C133"/>
    <mergeCell ref="I133:N133"/>
    <mergeCell ref="A131:N131"/>
    <mergeCell ref="A132:C132"/>
    <mergeCell ref="A134:C134"/>
    <mergeCell ref="I135:N135"/>
    <mergeCell ref="I136:N136"/>
    <mergeCell ref="I137:N137"/>
    <mergeCell ref="I138:N138"/>
    <mergeCell ref="I139:N139"/>
    <mergeCell ref="I140:N140"/>
    <mergeCell ref="I141:N141"/>
    <mergeCell ref="I142:N142"/>
    <mergeCell ref="I143:N143"/>
    <mergeCell ref="I144:N144"/>
    <mergeCell ref="I145:N145"/>
    <mergeCell ref="I146:N146"/>
    <mergeCell ref="I147:N147"/>
    <mergeCell ref="I148:N148"/>
    <mergeCell ref="I149:N149"/>
    <mergeCell ref="I150:N150"/>
    <mergeCell ref="I151:N151"/>
    <mergeCell ref="I152:N152"/>
    <mergeCell ref="I153:N153"/>
    <mergeCell ref="A154:C154"/>
    <mergeCell ref="I154:N154"/>
    <mergeCell ref="I155:N155"/>
    <mergeCell ref="I156:N156"/>
    <mergeCell ref="I157:N157"/>
    <mergeCell ref="I158:N158"/>
    <mergeCell ref="I159:N159"/>
    <mergeCell ref="I160:N160"/>
    <mergeCell ref="I161:N161"/>
    <mergeCell ref="I162:N162"/>
    <mergeCell ref="I163:N163"/>
    <mergeCell ref="I164:N164"/>
    <mergeCell ref="I165:N165"/>
    <mergeCell ref="I166:N166"/>
    <mergeCell ref="I167:N167"/>
    <mergeCell ref="I168:N168"/>
    <mergeCell ref="I169:N169"/>
    <mergeCell ref="I170:N170"/>
    <mergeCell ref="I171:N171"/>
    <mergeCell ref="I172:N172"/>
    <mergeCell ref="I173:N173"/>
    <mergeCell ref="I174:N174"/>
    <mergeCell ref="I175:N175"/>
    <mergeCell ref="I176:N176"/>
    <mergeCell ref="I177:N177"/>
    <mergeCell ref="I178:N178"/>
    <mergeCell ref="I179:N179"/>
    <mergeCell ref="I180:N180"/>
    <mergeCell ref="I181:N181"/>
    <mergeCell ref="I182:N182"/>
    <mergeCell ref="I183:N183"/>
    <mergeCell ref="I184:N184"/>
    <mergeCell ref="A196:C196"/>
    <mergeCell ref="I196:N196"/>
    <mergeCell ref="I185:N185"/>
    <mergeCell ref="I186:N186"/>
    <mergeCell ref="A190:N190"/>
    <mergeCell ref="A191:N191"/>
    <mergeCell ref="A188:N188"/>
    <mergeCell ref="A192:N192"/>
    <mergeCell ref="A194:N194"/>
    <mergeCell ref="A195:C195"/>
    <mergeCell ref="A197:C197"/>
    <mergeCell ref="I198:N198"/>
    <mergeCell ref="I199:N199"/>
    <mergeCell ref="I200:N200"/>
    <mergeCell ref="I201:N201"/>
    <mergeCell ref="I202:N202"/>
    <mergeCell ref="I203:N203"/>
    <mergeCell ref="I204:N204"/>
    <mergeCell ref="I205:N205"/>
    <mergeCell ref="I206:N206"/>
    <mergeCell ref="I207:N207"/>
    <mergeCell ref="I208:N208"/>
    <mergeCell ref="I209:N209"/>
    <mergeCell ref="I210:N210"/>
    <mergeCell ref="I211:N211"/>
    <mergeCell ref="I212:N212"/>
    <mergeCell ref="I213:N213"/>
    <mergeCell ref="I214:N214"/>
    <mergeCell ref="I215:N215"/>
    <mergeCell ref="I216:N216"/>
    <mergeCell ref="A224:C224"/>
    <mergeCell ref="I224:N224"/>
    <mergeCell ref="I217:N217"/>
    <mergeCell ref="I218:N218"/>
    <mergeCell ref="I219:N219"/>
    <mergeCell ref="I220:N220"/>
    <mergeCell ref="I227:N227"/>
    <mergeCell ref="I228:N228"/>
    <mergeCell ref="I221:N221"/>
    <mergeCell ref="I222:N222"/>
    <mergeCell ref="I223:N223"/>
    <mergeCell ref="I225:N225"/>
    <mergeCell ref="I226:N226"/>
    <mergeCell ref="A238:N238"/>
    <mergeCell ref="A239:N239"/>
    <mergeCell ref="A240:N240"/>
    <mergeCell ref="I233:N233"/>
    <mergeCell ref="I234:N234"/>
    <mergeCell ref="I235:N235"/>
    <mergeCell ref="I236:N236"/>
    <mergeCell ref="I237:N237"/>
    <mergeCell ref="I229:N229"/>
    <mergeCell ref="I230:N230"/>
    <mergeCell ref="I231:N231"/>
    <mergeCell ref="I232:N232"/>
    <mergeCell ref="A189:N189"/>
    <mergeCell ref="A193:N193"/>
    <mergeCell ref="G195:N195"/>
    <mergeCell ref="A63:N63"/>
    <mergeCell ref="A126:N126"/>
    <mergeCell ref="A187:N187"/>
    <mergeCell ref="A66:N66"/>
    <mergeCell ref="A68:N68"/>
    <mergeCell ref="A69:C69"/>
    <mergeCell ref="A129:N129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7"/>
  <sheetViews>
    <sheetView workbookViewId="0" topLeftCell="A1">
      <selection activeCell="A1" sqref="A1:N1"/>
    </sheetView>
  </sheetViews>
  <sheetFormatPr defaultColWidth="9.140625" defaultRowHeight="11.25" customHeight="1"/>
  <cols>
    <col min="1" max="2" width="16.7109375" style="44" customWidth="1"/>
    <col min="3" max="4" width="0.85546875" style="44" customWidth="1"/>
    <col min="5" max="5" width="6.7109375" style="44" customWidth="1"/>
    <col min="6" max="6" width="1.7109375" style="44" customWidth="1"/>
    <col min="7" max="7" width="9.28125" style="44" customWidth="1"/>
    <col min="8" max="8" width="1.7109375" style="44" customWidth="1"/>
    <col min="9" max="9" width="12.28125" style="44" customWidth="1"/>
    <col min="10" max="10" width="1.7109375" style="44" customWidth="1"/>
    <col min="11" max="11" width="12.28125" style="44" customWidth="1"/>
    <col min="12" max="12" width="1.7109375" style="44" customWidth="1"/>
    <col min="13" max="13" width="12.28125" style="44" customWidth="1"/>
    <col min="14" max="14" width="1.7109375" style="44" customWidth="1"/>
    <col min="15" max="16384" width="8.00390625" style="44" customWidth="1"/>
  </cols>
  <sheetData>
    <row r="1" spans="1:14" ht="11.25" customHeight="1">
      <c r="A1" s="165" t="s">
        <v>899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1.25" customHeight="1">
      <c r="A2" s="165" t="s">
        <v>174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1.2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1.25" customHeight="1">
      <c r="A4" s="165" t="s">
        <v>189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11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11.25" customHeight="1">
      <c r="A6" s="167"/>
      <c r="B6" s="167"/>
      <c r="C6" s="167"/>
      <c r="D6" s="84"/>
      <c r="E6" s="85"/>
      <c r="F6" s="86"/>
      <c r="G6" s="166" t="s">
        <v>900</v>
      </c>
      <c r="H6" s="166"/>
      <c r="I6" s="166"/>
      <c r="J6" s="166"/>
      <c r="K6" s="166"/>
      <c r="L6" s="166"/>
      <c r="M6" s="166"/>
      <c r="N6" s="166"/>
    </row>
    <row r="7" spans="1:14" ht="11.25" customHeight="1">
      <c r="A7" s="168" t="s">
        <v>190</v>
      </c>
      <c r="B7" s="168"/>
      <c r="C7" s="168"/>
      <c r="D7" s="82"/>
      <c r="E7" s="87" t="s">
        <v>201</v>
      </c>
      <c r="F7" s="88"/>
      <c r="G7" s="87" t="s">
        <v>591</v>
      </c>
      <c r="H7" s="88"/>
      <c r="I7" s="166" t="s">
        <v>592</v>
      </c>
      <c r="J7" s="166"/>
      <c r="K7" s="166"/>
      <c r="L7" s="166"/>
      <c r="M7" s="166"/>
      <c r="N7" s="166"/>
    </row>
    <row r="8" spans="1:14" ht="11.25" customHeight="1">
      <c r="A8" s="137" t="s">
        <v>195</v>
      </c>
      <c r="B8" s="137"/>
      <c r="C8" s="137"/>
      <c r="D8" s="89"/>
      <c r="E8" s="90"/>
      <c r="F8" s="91"/>
      <c r="G8" s="90"/>
      <c r="H8" s="91"/>
      <c r="I8" s="90"/>
      <c r="J8" s="89"/>
      <c r="K8" s="90"/>
      <c r="L8" s="89"/>
      <c r="M8" s="90"/>
      <c r="N8" s="89"/>
    </row>
    <row r="9" spans="1:14" ht="11.25" customHeight="1">
      <c r="A9" s="92" t="s">
        <v>196</v>
      </c>
      <c r="B9" s="92"/>
      <c r="C9" s="93"/>
      <c r="D9" s="84"/>
      <c r="E9" s="7"/>
      <c r="F9" s="94"/>
      <c r="G9" s="95"/>
      <c r="H9" s="94"/>
      <c r="I9" s="95"/>
      <c r="J9" s="84"/>
      <c r="K9" s="95"/>
      <c r="L9" s="84"/>
      <c r="M9" s="95"/>
      <c r="N9" s="84"/>
    </row>
    <row r="10" spans="1:14" ht="11.25" customHeight="1">
      <c r="A10" s="96" t="s">
        <v>593</v>
      </c>
      <c r="B10" s="92"/>
      <c r="C10" s="93" t="s">
        <v>268</v>
      </c>
      <c r="D10" s="82"/>
      <c r="E10" s="22">
        <v>2147</v>
      </c>
      <c r="F10" s="97"/>
      <c r="G10" s="31" t="s">
        <v>215</v>
      </c>
      <c r="H10" s="83"/>
      <c r="I10" s="173" t="s">
        <v>901</v>
      </c>
      <c r="J10" s="141"/>
      <c r="K10" s="141"/>
      <c r="L10" s="141"/>
      <c r="M10" s="141"/>
      <c r="N10" s="141"/>
    </row>
    <row r="11" spans="1:14" ht="11.25" customHeight="1">
      <c r="A11" s="96" t="s">
        <v>595</v>
      </c>
      <c r="B11" s="92"/>
      <c r="C11" s="93" t="s">
        <v>211</v>
      </c>
      <c r="D11" s="92"/>
      <c r="E11" s="37">
        <v>1111</v>
      </c>
      <c r="F11" s="106"/>
      <c r="G11" s="11" t="s">
        <v>215</v>
      </c>
      <c r="H11" s="109"/>
      <c r="I11" s="169" t="s">
        <v>902</v>
      </c>
      <c r="J11" s="142"/>
      <c r="K11" s="142"/>
      <c r="L11" s="142"/>
      <c r="M11" s="142"/>
      <c r="N11" s="142"/>
    </row>
    <row r="12" spans="1:14" ht="11.25" customHeight="1">
      <c r="A12" s="96" t="s">
        <v>597</v>
      </c>
      <c r="B12" s="92"/>
      <c r="C12" s="93"/>
      <c r="D12" s="92"/>
      <c r="E12" s="37">
        <v>205376</v>
      </c>
      <c r="F12" s="106"/>
      <c r="G12" s="11" t="s">
        <v>215</v>
      </c>
      <c r="H12" s="109"/>
      <c r="I12" s="169" t="s">
        <v>903</v>
      </c>
      <c r="J12" s="142"/>
      <c r="K12" s="142"/>
      <c r="L12" s="142"/>
      <c r="M12" s="142"/>
      <c r="N12" s="142"/>
    </row>
    <row r="13" spans="1:14" ht="11.25" customHeight="1">
      <c r="A13" s="96" t="s">
        <v>600</v>
      </c>
      <c r="B13" s="92"/>
      <c r="C13" s="93"/>
      <c r="D13" s="92"/>
      <c r="E13" s="37">
        <v>176613</v>
      </c>
      <c r="F13" s="109"/>
      <c r="G13" s="11" t="s">
        <v>215</v>
      </c>
      <c r="H13" s="106"/>
      <c r="I13" s="169" t="s">
        <v>904</v>
      </c>
      <c r="J13" s="142"/>
      <c r="K13" s="142"/>
      <c r="L13" s="142"/>
      <c r="M13" s="142"/>
      <c r="N13" s="142"/>
    </row>
    <row r="14" spans="1:14" ht="11.25" customHeight="1">
      <c r="A14" s="96" t="s">
        <v>29</v>
      </c>
      <c r="B14" s="92"/>
      <c r="C14" s="93"/>
      <c r="D14" s="84"/>
      <c r="E14" s="110"/>
      <c r="F14" s="94"/>
      <c r="G14" s="111"/>
      <c r="H14" s="94"/>
      <c r="I14" s="95"/>
      <c r="J14" s="112"/>
      <c r="K14" s="113"/>
      <c r="L14" s="112"/>
      <c r="M14" s="113"/>
      <c r="N14" s="112"/>
    </row>
    <row r="15" spans="1:14" ht="11.25" customHeight="1">
      <c r="A15" s="99" t="s">
        <v>602</v>
      </c>
      <c r="B15" s="92"/>
      <c r="C15" s="93" t="s">
        <v>268</v>
      </c>
      <c r="D15" s="82"/>
      <c r="E15" s="22">
        <v>648</v>
      </c>
      <c r="F15" s="83"/>
      <c r="G15" s="31" t="s">
        <v>215</v>
      </c>
      <c r="H15" s="83"/>
      <c r="I15" s="173" t="s">
        <v>915</v>
      </c>
      <c r="J15" s="141"/>
      <c r="K15" s="141"/>
      <c r="L15" s="141"/>
      <c r="M15" s="141"/>
      <c r="N15" s="141"/>
    </row>
    <row r="16" spans="1:14" ht="11.25" customHeight="1">
      <c r="A16" s="99" t="s">
        <v>604</v>
      </c>
      <c r="B16" s="92"/>
      <c r="C16" s="93" t="s">
        <v>211</v>
      </c>
      <c r="D16" s="92"/>
      <c r="E16" s="37">
        <v>769</v>
      </c>
      <c r="F16" s="109"/>
      <c r="G16" s="11" t="s">
        <v>215</v>
      </c>
      <c r="H16" s="109"/>
      <c r="I16" s="169" t="s">
        <v>916</v>
      </c>
      <c r="J16" s="142"/>
      <c r="K16" s="142"/>
      <c r="L16" s="142"/>
      <c r="M16" s="142"/>
      <c r="N16" s="142"/>
    </row>
    <row r="17" spans="1:14" ht="11.25" customHeight="1">
      <c r="A17" s="99" t="s">
        <v>200</v>
      </c>
      <c r="B17" s="92"/>
      <c r="C17" s="93"/>
      <c r="D17" s="92"/>
      <c r="E17" s="37">
        <v>440369</v>
      </c>
      <c r="F17" s="109"/>
      <c r="G17" s="11" t="s">
        <v>215</v>
      </c>
      <c r="H17" s="109"/>
      <c r="I17" s="169" t="s">
        <v>917</v>
      </c>
      <c r="J17" s="142"/>
      <c r="K17" s="142"/>
      <c r="L17" s="142"/>
      <c r="M17" s="142"/>
      <c r="N17" s="142"/>
    </row>
    <row r="18" spans="1:14" ht="11.25" customHeight="1">
      <c r="A18" s="99" t="s">
        <v>607</v>
      </c>
      <c r="B18" s="92"/>
      <c r="C18" s="93"/>
      <c r="D18" s="92"/>
      <c r="E18" s="37">
        <v>497180</v>
      </c>
      <c r="F18" s="109"/>
      <c r="G18" s="11" t="s">
        <v>215</v>
      </c>
      <c r="H18" s="109"/>
      <c r="I18" s="169" t="s">
        <v>918</v>
      </c>
      <c r="J18" s="142"/>
      <c r="K18" s="142"/>
      <c r="L18" s="142"/>
      <c r="M18" s="142"/>
      <c r="N18" s="142"/>
    </row>
    <row r="19" spans="1:14" ht="11.25" customHeight="1">
      <c r="A19" s="92" t="s">
        <v>609</v>
      </c>
      <c r="B19" s="92"/>
      <c r="C19" s="93"/>
      <c r="D19" s="89"/>
      <c r="E19" s="7"/>
      <c r="F19" s="94"/>
      <c r="G19" s="111"/>
      <c r="H19" s="91"/>
      <c r="I19" s="171"/>
      <c r="J19" s="167"/>
      <c r="K19" s="167"/>
      <c r="L19" s="167"/>
      <c r="M19" s="167"/>
      <c r="N19" s="167"/>
    </row>
    <row r="20" spans="1:14" ht="11.25" customHeight="1">
      <c r="A20" s="96" t="s">
        <v>610</v>
      </c>
      <c r="B20" s="92"/>
      <c r="C20" s="93"/>
      <c r="D20" s="82"/>
      <c r="E20" s="22">
        <v>15</v>
      </c>
      <c r="F20" s="83"/>
      <c r="G20" s="31" t="s">
        <v>215</v>
      </c>
      <c r="H20" s="83"/>
      <c r="I20" s="173" t="s">
        <v>919</v>
      </c>
      <c r="J20" s="141"/>
      <c r="K20" s="141"/>
      <c r="L20" s="141"/>
      <c r="M20" s="141"/>
      <c r="N20" s="141"/>
    </row>
    <row r="21" spans="1:14" ht="11.25" customHeight="1">
      <c r="A21" s="96" t="s">
        <v>30</v>
      </c>
      <c r="B21" s="92"/>
      <c r="C21" s="93"/>
      <c r="D21" s="92"/>
      <c r="E21" s="37">
        <v>277</v>
      </c>
      <c r="F21" s="109"/>
      <c r="G21" s="11" t="s">
        <v>215</v>
      </c>
      <c r="H21" s="109"/>
      <c r="I21" s="169" t="s">
        <v>920</v>
      </c>
      <c r="J21" s="142"/>
      <c r="K21" s="142"/>
      <c r="L21" s="142"/>
      <c r="M21" s="142"/>
      <c r="N21" s="142"/>
    </row>
    <row r="22" spans="1:14" ht="11.25" customHeight="1">
      <c r="A22" s="92" t="s">
        <v>31</v>
      </c>
      <c r="B22" s="92"/>
      <c r="C22" s="93"/>
      <c r="D22" s="92"/>
      <c r="E22" s="37">
        <v>4</v>
      </c>
      <c r="F22" s="106"/>
      <c r="G22" s="11" t="s">
        <v>277</v>
      </c>
      <c r="H22" s="106"/>
      <c r="I22" s="169" t="s">
        <v>921</v>
      </c>
      <c r="J22" s="142"/>
      <c r="K22" s="142"/>
      <c r="L22" s="142"/>
      <c r="M22" s="142"/>
      <c r="N22" s="142"/>
    </row>
    <row r="23" spans="1:14" ht="11.25" customHeight="1">
      <c r="A23" s="92" t="s">
        <v>32</v>
      </c>
      <c r="B23" s="92"/>
      <c r="C23" s="93"/>
      <c r="D23" s="92"/>
      <c r="E23" s="37">
        <v>1679</v>
      </c>
      <c r="F23" s="106"/>
      <c r="G23" s="11" t="s">
        <v>215</v>
      </c>
      <c r="H23" s="106"/>
      <c r="I23" s="169" t="s">
        <v>922</v>
      </c>
      <c r="J23" s="142"/>
      <c r="K23" s="142"/>
      <c r="L23" s="142"/>
      <c r="M23" s="142"/>
      <c r="N23" s="142"/>
    </row>
    <row r="24" spans="1:14" ht="11.25" customHeight="1">
      <c r="A24" s="92" t="s">
        <v>616</v>
      </c>
      <c r="B24" s="92"/>
      <c r="C24" s="101"/>
      <c r="D24" s="92"/>
      <c r="E24" s="37">
        <v>132429</v>
      </c>
      <c r="F24" s="106"/>
      <c r="G24" s="11" t="s">
        <v>215</v>
      </c>
      <c r="H24" s="106"/>
      <c r="I24" s="169" t="s">
        <v>923</v>
      </c>
      <c r="J24" s="142"/>
      <c r="K24" s="142"/>
      <c r="L24" s="142"/>
      <c r="M24" s="142"/>
      <c r="N24" s="142"/>
    </row>
    <row r="25" spans="1:14" ht="11.25" customHeight="1">
      <c r="A25" s="92" t="s">
        <v>621</v>
      </c>
      <c r="B25" s="92"/>
      <c r="C25" s="93"/>
      <c r="D25" s="89"/>
      <c r="E25" s="7"/>
      <c r="F25" s="114"/>
      <c r="G25" s="111"/>
      <c r="H25" s="114"/>
      <c r="I25" s="171"/>
      <c r="J25" s="167"/>
      <c r="K25" s="167"/>
      <c r="L25" s="167"/>
      <c r="M25" s="167"/>
      <c r="N25" s="167"/>
    </row>
    <row r="26" spans="1:14" ht="11.25" customHeight="1">
      <c r="A26" s="96" t="s">
        <v>610</v>
      </c>
      <c r="B26" s="92"/>
      <c r="C26" s="93"/>
      <c r="D26" s="82"/>
      <c r="E26" s="22">
        <v>21</v>
      </c>
      <c r="F26" s="97"/>
      <c r="G26" s="31" t="s">
        <v>215</v>
      </c>
      <c r="H26" s="97"/>
      <c r="I26" s="173" t="s">
        <v>924</v>
      </c>
      <c r="J26" s="141"/>
      <c r="K26" s="141"/>
      <c r="L26" s="141"/>
      <c r="M26" s="141"/>
      <c r="N26" s="141"/>
    </row>
    <row r="27" spans="1:14" ht="11.25" customHeight="1">
      <c r="A27" s="96" t="s">
        <v>622</v>
      </c>
      <c r="B27" s="92"/>
      <c r="C27" s="93"/>
      <c r="D27" s="92"/>
      <c r="E27" s="37">
        <v>484</v>
      </c>
      <c r="F27" s="106"/>
      <c r="G27" s="11" t="s">
        <v>215</v>
      </c>
      <c r="H27" s="106"/>
      <c r="I27" s="169" t="s">
        <v>925</v>
      </c>
      <c r="J27" s="142"/>
      <c r="K27" s="142"/>
      <c r="L27" s="142"/>
      <c r="M27" s="142"/>
      <c r="N27" s="142"/>
    </row>
    <row r="28" spans="1:14" ht="11.25" customHeight="1">
      <c r="A28" s="96" t="s">
        <v>30</v>
      </c>
      <c r="B28" s="92"/>
      <c r="C28" s="93"/>
      <c r="D28" s="92"/>
      <c r="E28" s="37">
        <v>2014</v>
      </c>
      <c r="F28" s="106"/>
      <c r="G28" s="11" t="s">
        <v>926</v>
      </c>
      <c r="H28" s="106"/>
      <c r="I28" s="169" t="s">
        <v>927</v>
      </c>
      <c r="J28" s="142"/>
      <c r="K28" s="142"/>
      <c r="L28" s="142"/>
      <c r="M28" s="142"/>
      <c r="N28" s="142"/>
    </row>
    <row r="29" spans="1:14" ht="11.25" customHeight="1">
      <c r="A29" s="96" t="s">
        <v>607</v>
      </c>
      <c r="B29" s="92"/>
      <c r="C29" s="93"/>
      <c r="D29" s="92"/>
      <c r="E29" s="37">
        <v>294</v>
      </c>
      <c r="F29" s="106"/>
      <c r="G29" s="11" t="s">
        <v>928</v>
      </c>
      <c r="H29" s="106"/>
      <c r="I29" s="169" t="s">
        <v>929</v>
      </c>
      <c r="J29" s="142"/>
      <c r="K29" s="142"/>
      <c r="L29" s="142"/>
      <c r="M29" s="142"/>
      <c r="N29" s="142"/>
    </row>
    <row r="30" spans="1:14" ht="11.25" customHeight="1">
      <c r="A30" s="89" t="s">
        <v>913</v>
      </c>
      <c r="B30" s="89"/>
      <c r="C30" s="103"/>
      <c r="D30" s="89"/>
      <c r="E30" s="7"/>
      <c r="F30" s="114"/>
      <c r="G30" s="111"/>
      <c r="H30" s="114"/>
      <c r="I30" s="171"/>
      <c r="J30" s="167"/>
      <c r="K30" s="167"/>
      <c r="L30" s="167"/>
      <c r="M30" s="167"/>
      <c r="N30" s="167"/>
    </row>
    <row r="31" spans="1:14" ht="11.25" customHeight="1">
      <c r="A31" s="116" t="s">
        <v>56</v>
      </c>
      <c r="B31" s="89"/>
      <c r="C31" s="103"/>
      <c r="D31" s="82"/>
      <c r="E31" s="22">
        <v>80659</v>
      </c>
      <c r="F31" s="97"/>
      <c r="G31" s="31" t="s">
        <v>215</v>
      </c>
      <c r="H31" s="97"/>
      <c r="I31" s="173" t="s">
        <v>57</v>
      </c>
      <c r="J31" s="141"/>
      <c r="K31" s="141"/>
      <c r="L31" s="141"/>
      <c r="M31" s="141"/>
      <c r="N31" s="141"/>
    </row>
    <row r="32" spans="1:14" ht="11.25" customHeight="1">
      <c r="A32" s="116" t="s">
        <v>58</v>
      </c>
      <c r="B32" s="89"/>
      <c r="C32" s="103"/>
      <c r="D32" s="92"/>
      <c r="E32" s="37">
        <v>383</v>
      </c>
      <c r="F32" s="106"/>
      <c r="G32" s="11" t="s">
        <v>215</v>
      </c>
      <c r="H32" s="106"/>
      <c r="I32" s="169" t="s">
        <v>59</v>
      </c>
      <c r="J32" s="142"/>
      <c r="K32" s="142"/>
      <c r="L32" s="142"/>
      <c r="M32" s="142"/>
      <c r="N32" s="142"/>
    </row>
    <row r="33" spans="1:14" ht="11.25" customHeight="1">
      <c r="A33" s="92" t="s">
        <v>627</v>
      </c>
      <c r="B33" s="92"/>
      <c r="C33" s="93"/>
      <c r="D33" s="84"/>
      <c r="E33" s="7"/>
      <c r="F33" s="98"/>
      <c r="G33" s="25"/>
      <c r="H33" s="98"/>
      <c r="I33" s="138"/>
      <c r="J33" s="164"/>
      <c r="K33" s="164"/>
      <c r="L33" s="164"/>
      <c r="M33" s="164"/>
      <c r="N33" s="164"/>
    </row>
    <row r="34" spans="1:14" ht="11.25" customHeight="1">
      <c r="A34" s="96" t="s">
        <v>610</v>
      </c>
      <c r="B34" s="92"/>
      <c r="C34" s="93" t="s">
        <v>268</v>
      </c>
      <c r="D34" s="82"/>
      <c r="E34" s="22">
        <v>1142</v>
      </c>
      <c r="F34" s="97"/>
      <c r="G34" s="31" t="s">
        <v>215</v>
      </c>
      <c r="H34" s="97"/>
      <c r="I34" s="173" t="s">
        <v>930</v>
      </c>
      <c r="J34" s="141"/>
      <c r="K34" s="141"/>
      <c r="L34" s="141"/>
      <c r="M34" s="141"/>
      <c r="N34" s="141"/>
    </row>
    <row r="35" spans="1:14" ht="11.25" customHeight="1">
      <c r="A35" s="96" t="s">
        <v>33</v>
      </c>
      <c r="B35" s="92"/>
      <c r="C35" s="93"/>
      <c r="D35" s="92"/>
      <c r="E35" s="37">
        <v>15086</v>
      </c>
      <c r="F35" s="106"/>
      <c r="G35" s="11" t="s">
        <v>215</v>
      </c>
      <c r="H35" s="106"/>
      <c r="I35" s="169" t="s">
        <v>931</v>
      </c>
      <c r="J35" s="142"/>
      <c r="K35" s="142"/>
      <c r="L35" s="142"/>
      <c r="M35" s="142"/>
      <c r="N35" s="142"/>
    </row>
    <row r="36" spans="1:14" ht="11.25" customHeight="1">
      <c r="A36" s="96" t="s">
        <v>630</v>
      </c>
      <c r="B36" s="92"/>
      <c r="C36" s="93"/>
      <c r="D36" s="92"/>
      <c r="E36" s="37">
        <v>49837</v>
      </c>
      <c r="F36" s="106"/>
      <c r="G36" s="11" t="s">
        <v>932</v>
      </c>
      <c r="H36" s="106"/>
      <c r="I36" s="169" t="s">
        <v>933</v>
      </c>
      <c r="J36" s="142"/>
      <c r="K36" s="142"/>
      <c r="L36" s="142"/>
      <c r="M36" s="142"/>
      <c r="N36" s="142"/>
    </row>
    <row r="37" spans="1:14" ht="11.25" customHeight="1">
      <c r="A37" s="96" t="s">
        <v>29</v>
      </c>
      <c r="B37" s="92"/>
      <c r="C37" s="93"/>
      <c r="D37" s="84"/>
      <c r="E37" s="7"/>
      <c r="F37" s="114"/>
      <c r="G37" s="111"/>
      <c r="H37" s="114"/>
      <c r="I37" s="171"/>
      <c r="J37" s="167"/>
      <c r="K37" s="167"/>
      <c r="L37" s="167"/>
      <c r="M37" s="167"/>
      <c r="N37" s="167"/>
    </row>
    <row r="38" spans="1:14" ht="11.25" customHeight="1">
      <c r="A38" s="99" t="s">
        <v>632</v>
      </c>
      <c r="B38" s="92"/>
      <c r="C38" s="93"/>
      <c r="D38" s="82"/>
      <c r="E38" s="22">
        <v>11635</v>
      </c>
      <c r="F38" s="97"/>
      <c r="G38" s="31" t="s">
        <v>215</v>
      </c>
      <c r="H38" s="97"/>
      <c r="I38" s="173" t="s">
        <v>934</v>
      </c>
      <c r="J38" s="141"/>
      <c r="K38" s="141"/>
      <c r="L38" s="141"/>
      <c r="M38" s="141"/>
      <c r="N38" s="141"/>
    </row>
    <row r="39" spans="1:14" ht="11.25" customHeight="1">
      <c r="A39" s="99" t="s">
        <v>634</v>
      </c>
      <c r="B39" s="92"/>
      <c r="C39" s="93" t="s">
        <v>268</v>
      </c>
      <c r="D39" s="92"/>
      <c r="E39" s="37">
        <v>644</v>
      </c>
      <c r="F39" s="106"/>
      <c r="G39" s="11" t="s">
        <v>215</v>
      </c>
      <c r="H39" s="106"/>
      <c r="I39" s="169" t="s">
        <v>935</v>
      </c>
      <c r="J39" s="142"/>
      <c r="K39" s="142"/>
      <c r="L39" s="142"/>
      <c r="M39" s="142"/>
      <c r="N39" s="142"/>
    </row>
    <row r="40" spans="1:14" ht="11.25" customHeight="1">
      <c r="A40" s="99" t="s">
        <v>637</v>
      </c>
      <c r="B40" s="92"/>
      <c r="C40" s="93"/>
      <c r="D40" s="92"/>
      <c r="E40" s="37">
        <v>26055</v>
      </c>
      <c r="F40" s="106"/>
      <c r="G40" s="11" t="s">
        <v>215</v>
      </c>
      <c r="H40" s="106"/>
      <c r="I40" s="169" t="s">
        <v>936</v>
      </c>
      <c r="J40" s="142"/>
      <c r="K40" s="142"/>
      <c r="L40" s="142"/>
      <c r="M40" s="142"/>
      <c r="N40" s="142"/>
    </row>
    <row r="41" spans="1:14" ht="11.25" customHeight="1">
      <c r="A41" s="99" t="s">
        <v>607</v>
      </c>
      <c r="B41" s="92"/>
      <c r="C41" s="93"/>
      <c r="D41" s="92"/>
      <c r="E41" s="37">
        <v>500748</v>
      </c>
      <c r="F41" s="106"/>
      <c r="G41" s="11" t="s">
        <v>215</v>
      </c>
      <c r="H41" s="106"/>
      <c r="I41" s="169" t="s">
        <v>937</v>
      </c>
      <c r="J41" s="142"/>
      <c r="K41" s="142"/>
      <c r="L41" s="142"/>
      <c r="M41" s="142"/>
      <c r="N41" s="142"/>
    </row>
    <row r="42" spans="1:14" ht="11.25" customHeight="1">
      <c r="A42" s="92" t="s">
        <v>44</v>
      </c>
      <c r="B42" s="92"/>
      <c r="C42" s="93"/>
      <c r="D42" s="92"/>
      <c r="E42" s="37">
        <v>39</v>
      </c>
      <c r="F42" s="106"/>
      <c r="G42" s="11" t="s">
        <v>938</v>
      </c>
      <c r="H42" s="106"/>
      <c r="I42" s="169" t="s">
        <v>939</v>
      </c>
      <c r="J42" s="142"/>
      <c r="K42" s="142"/>
      <c r="L42" s="142"/>
      <c r="M42" s="142"/>
      <c r="N42" s="142"/>
    </row>
    <row r="43" spans="1:14" ht="11.25" customHeight="1">
      <c r="A43" s="92" t="s">
        <v>641</v>
      </c>
      <c r="B43" s="92"/>
      <c r="C43" s="93"/>
      <c r="D43" s="92"/>
      <c r="E43" s="37">
        <v>2821</v>
      </c>
      <c r="F43" s="106"/>
      <c r="G43" s="11" t="s">
        <v>940</v>
      </c>
      <c r="H43" s="106"/>
      <c r="I43" s="169" t="s">
        <v>941</v>
      </c>
      <c r="J43" s="142"/>
      <c r="K43" s="142"/>
      <c r="L43" s="142"/>
      <c r="M43" s="142"/>
      <c r="N43" s="142"/>
    </row>
    <row r="44" spans="1:14" ht="11.25" customHeight="1">
      <c r="A44" s="92" t="s">
        <v>643</v>
      </c>
      <c r="B44" s="92"/>
      <c r="C44" s="93"/>
      <c r="D44" s="84"/>
      <c r="E44" s="7"/>
      <c r="F44" s="114"/>
      <c r="G44" s="111"/>
      <c r="H44" s="114"/>
      <c r="I44" s="171"/>
      <c r="J44" s="167"/>
      <c r="K44" s="167"/>
      <c r="L44" s="167"/>
      <c r="M44" s="167"/>
      <c r="N44" s="167"/>
    </row>
    <row r="45" spans="1:14" ht="11.25" customHeight="1">
      <c r="A45" s="96" t="s">
        <v>30</v>
      </c>
      <c r="B45" s="92"/>
      <c r="C45" s="93" t="s">
        <v>216</v>
      </c>
      <c r="D45" s="82"/>
      <c r="E45" s="22">
        <v>39024</v>
      </c>
      <c r="F45" s="97"/>
      <c r="G45" s="31" t="s">
        <v>215</v>
      </c>
      <c r="H45" s="97"/>
      <c r="I45" s="173" t="s">
        <v>942</v>
      </c>
      <c r="J45" s="141"/>
      <c r="K45" s="141"/>
      <c r="L45" s="141"/>
      <c r="M45" s="141"/>
      <c r="N45" s="141"/>
    </row>
    <row r="46" spans="1:14" ht="11.25" customHeight="1">
      <c r="A46" s="96" t="s">
        <v>645</v>
      </c>
      <c r="B46" s="92"/>
      <c r="C46" s="101"/>
      <c r="D46" s="92"/>
      <c r="E46" s="37">
        <v>1379</v>
      </c>
      <c r="F46" s="106"/>
      <c r="G46" s="11" t="s">
        <v>215</v>
      </c>
      <c r="H46" s="106"/>
      <c r="I46" s="169" t="s">
        <v>943</v>
      </c>
      <c r="J46" s="142"/>
      <c r="K46" s="142"/>
      <c r="L46" s="142"/>
      <c r="M46" s="142"/>
      <c r="N46" s="142"/>
    </row>
    <row r="47" spans="1:14" ht="11.25" customHeight="1">
      <c r="A47" s="92" t="s">
        <v>208</v>
      </c>
      <c r="B47" s="92"/>
      <c r="C47" s="93"/>
      <c r="D47" s="84"/>
      <c r="E47" s="7"/>
      <c r="F47" s="114"/>
      <c r="G47" s="111"/>
      <c r="H47" s="114"/>
      <c r="I47" s="171"/>
      <c r="J47" s="167"/>
      <c r="K47" s="167"/>
      <c r="L47" s="167"/>
      <c r="M47" s="167"/>
      <c r="N47" s="167"/>
    </row>
    <row r="48" spans="1:14" ht="11.25" customHeight="1">
      <c r="A48" s="96" t="s">
        <v>610</v>
      </c>
      <c r="B48" s="92"/>
      <c r="C48" s="93" t="s">
        <v>268</v>
      </c>
      <c r="D48" s="82"/>
      <c r="E48" s="22">
        <v>46394</v>
      </c>
      <c r="F48" s="97"/>
      <c r="G48" s="31" t="s">
        <v>215</v>
      </c>
      <c r="H48" s="97"/>
      <c r="I48" s="173" t="s">
        <v>944</v>
      </c>
      <c r="J48" s="141"/>
      <c r="K48" s="141"/>
      <c r="L48" s="141"/>
      <c r="M48" s="141"/>
      <c r="N48" s="141"/>
    </row>
    <row r="49" spans="1:14" ht="11.25" customHeight="1">
      <c r="A49" s="96" t="s">
        <v>649</v>
      </c>
      <c r="B49" s="92"/>
      <c r="C49" s="93"/>
      <c r="D49" s="92"/>
      <c r="E49" s="37">
        <v>37194</v>
      </c>
      <c r="F49" s="106"/>
      <c r="G49" s="11" t="s">
        <v>215</v>
      </c>
      <c r="H49" s="106"/>
      <c r="I49" s="169" t="s">
        <v>945</v>
      </c>
      <c r="J49" s="142"/>
      <c r="K49" s="142"/>
      <c r="L49" s="142"/>
      <c r="M49" s="142"/>
      <c r="N49" s="142"/>
    </row>
    <row r="50" spans="1:14" ht="11.25" customHeight="1">
      <c r="A50" s="96" t="s">
        <v>651</v>
      </c>
      <c r="B50" s="92"/>
      <c r="C50" s="93"/>
      <c r="D50" s="92"/>
      <c r="E50" s="37">
        <v>218465</v>
      </c>
      <c r="F50" s="106"/>
      <c r="G50" s="11" t="s">
        <v>215</v>
      </c>
      <c r="H50" s="106"/>
      <c r="I50" s="169" t="s">
        <v>946</v>
      </c>
      <c r="J50" s="142"/>
      <c r="K50" s="142"/>
      <c r="L50" s="142"/>
      <c r="M50" s="142"/>
      <c r="N50" s="142"/>
    </row>
    <row r="51" spans="1:14" ht="11.25" customHeight="1">
      <c r="A51" s="96" t="s">
        <v>198</v>
      </c>
      <c r="B51" s="92"/>
      <c r="C51" s="93"/>
      <c r="D51" s="84"/>
      <c r="E51" s="7"/>
      <c r="F51" s="98"/>
      <c r="G51" s="25"/>
      <c r="H51" s="98"/>
      <c r="I51" s="138"/>
      <c r="J51" s="164"/>
      <c r="K51" s="164"/>
      <c r="L51" s="164"/>
      <c r="M51" s="164"/>
      <c r="N51" s="164"/>
    </row>
    <row r="52" spans="1:14" ht="11.25" customHeight="1">
      <c r="A52" s="99" t="s">
        <v>653</v>
      </c>
      <c r="B52" s="92"/>
      <c r="C52" s="93"/>
      <c r="D52" s="82"/>
      <c r="E52" s="22">
        <v>404547</v>
      </c>
      <c r="F52" s="97"/>
      <c r="G52" s="31" t="s">
        <v>215</v>
      </c>
      <c r="H52" s="97"/>
      <c r="I52" s="173" t="s">
        <v>947</v>
      </c>
      <c r="J52" s="141"/>
      <c r="K52" s="141"/>
      <c r="L52" s="141"/>
      <c r="M52" s="141"/>
      <c r="N52" s="141"/>
    </row>
    <row r="53" spans="1:14" ht="11.25" customHeight="1">
      <c r="A53" s="99" t="s">
        <v>607</v>
      </c>
      <c r="B53" s="92"/>
      <c r="C53" s="93" t="s">
        <v>268</v>
      </c>
      <c r="D53" s="92"/>
      <c r="E53" s="37">
        <v>6298</v>
      </c>
      <c r="F53" s="106"/>
      <c r="G53" s="11" t="s">
        <v>215</v>
      </c>
      <c r="H53" s="106"/>
      <c r="I53" s="169" t="s">
        <v>948</v>
      </c>
      <c r="J53" s="142"/>
      <c r="K53" s="142"/>
      <c r="L53" s="142"/>
      <c r="M53" s="142"/>
      <c r="N53" s="142"/>
    </row>
    <row r="54" spans="1:14" ht="11.25" customHeight="1">
      <c r="A54" s="99" t="s">
        <v>656</v>
      </c>
      <c r="B54" s="92"/>
      <c r="C54" s="93"/>
      <c r="D54" s="92"/>
      <c r="E54" s="37">
        <v>181153</v>
      </c>
      <c r="F54" s="109"/>
      <c r="G54" s="11" t="s">
        <v>215</v>
      </c>
      <c r="H54" s="109"/>
      <c r="I54" s="169" t="s">
        <v>949</v>
      </c>
      <c r="J54" s="170"/>
      <c r="K54" s="170"/>
      <c r="L54" s="170"/>
      <c r="M54" s="170"/>
      <c r="N54" s="170"/>
    </row>
    <row r="55" spans="1:14" ht="11.25" customHeight="1">
      <c r="A55" s="99" t="s">
        <v>281</v>
      </c>
      <c r="B55" s="92"/>
      <c r="C55" s="93"/>
      <c r="D55" s="84"/>
      <c r="E55" s="7"/>
      <c r="F55" s="94"/>
      <c r="G55" s="7"/>
      <c r="H55" s="94"/>
      <c r="I55" s="95"/>
      <c r="J55" s="84"/>
      <c r="K55" s="95"/>
      <c r="L55" s="84"/>
      <c r="M55" s="95"/>
      <c r="N55" s="84"/>
    </row>
    <row r="56" spans="1:14" ht="11.25" customHeight="1">
      <c r="A56" s="102" t="s">
        <v>279</v>
      </c>
      <c r="B56" s="92"/>
      <c r="C56" s="93"/>
      <c r="D56" s="82"/>
      <c r="E56" s="22">
        <v>464049</v>
      </c>
      <c r="F56" s="97"/>
      <c r="G56" s="31" t="s">
        <v>215</v>
      </c>
      <c r="H56" s="97"/>
      <c r="I56" s="173" t="s">
        <v>950</v>
      </c>
      <c r="J56" s="141"/>
      <c r="K56" s="141"/>
      <c r="L56" s="141"/>
      <c r="M56" s="141"/>
      <c r="N56" s="141"/>
    </row>
    <row r="57" spans="1:14" ht="11.25" customHeight="1">
      <c r="A57" s="102" t="s">
        <v>660</v>
      </c>
      <c r="B57" s="92"/>
      <c r="C57" s="93"/>
      <c r="D57" s="92"/>
      <c r="E57" s="37">
        <v>215700</v>
      </c>
      <c r="F57" s="106"/>
      <c r="G57" s="11" t="s">
        <v>215</v>
      </c>
      <c r="H57" s="106"/>
      <c r="I57" s="169" t="s">
        <v>951</v>
      </c>
      <c r="J57" s="142"/>
      <c r="K57" s="142"/>
      <c r="L57" s="142"/>
      <c r="M57" s="142"/>
      <c r="N57" s="142"/>
    </row>
    <row r="58" spans="1:14" ht="11.25" customHeight="1">
      <c r="A58" s="102" t="s">
        <v>662</v>
      </c>
      <c r="B58" s="92"/>
      <c r="C58" s="93"/>
      <c r="D58" s="92"/>
      <c r="E58" s="37">
        <v>14305</v>
      </c>
      <c r="F58" s="106"/>
      <c r="G58" s="11" t="s">
        <v>215</v>
      </c>
      <c r="H58" s="106"/>
      <c r="I58" s="169" t="s">
        <v>952</v>
      </c>
      <c r="J58" s="142"/>
      <c r="K58" s="142"/>
      <c r="L58" s="142"/>
      <c r="M58" s="142"/>
      <c r="N58" s="142"/>
    </row>
    <row r="59" spans="1:14" ht="11.25" customHeight="1">
      <c r="A59" s="102" t="s">
        <v>664</v>
      </c>
      <c r="B59" s="92"/>
      <c r="C59" s="93"/>
      <c r="D59" s="92"/>
      <c r="E59" s="37">
        <v>129300</v>
      </c>
      <c r="F59" s="106"/>
      <c r="G59" s="11" t="s">
        <v>215</v>
      </c>
      <c r="H59" s="106"/>
      <c r="I59" s="169" t="s">
        <v>953</v>
      </c>
      <c r="J59" s="142"/>
      <c r="K59" s="142"/>
      <c r="L59" s="142"/>
      <c r="M59" s="142"/>
      <c r="N59" s="142"/>
    </row>
    <row r="60" spans="1:14" ht="11.25" customHeight="1">
      <c r="A60" s="102" t="s">
        <v>666</v>
      </c>
      <c r="B60" s="92"/>
      <c r="C60" s="93"/>
      <c r="D60" s="92"/>
      <c r="E60" s="37">
        <v>11391</v>
      </c>
      <c r="F60" s="106"/>
      <c r="G60" s="11" t="s">
        <v>215</v>
      </c>
      <c r="H60" s="106"/>
      <c r="I60" s="169" t="s">
        <v>954</v>
      </c>
      <c r="J60" s="142"/>
      <c r="K60" s="142"/>
      <c r="L60" s="142"/>
      <c r="M60" s="142"/>
      <c r="N60" s="142"/>
    </row>
    <row r="61" spans="1:14" ht="11.25" customHeight="1">
      <c r="A61" s="102" t="s">
        <v>668</v>
      </c>
      <c r="B61" s="92"/>
      <c r="C61" s="93"/>
      <c r="D61" s="92"/>
      <c r="E61" s="37">
        <v>1735</v>
      </c>
      <c r="F61" s="106"/>
      <c r="G61" s="11" t="s">
        <v>215</v>
      </c>
      <c r="H61" s="106"/>
      <c r="I61" s="169" t="s">
        <v>955</v>
      </c>
      <c r="J61" s="142"/>
      <c r="K61" s="142"/>
      <c r="L61" s="142"/>
      <c r="M61" s="142"/>
      <c r="N61" s="142"/>
    </row>
    <row r="62" spans="1:14" ht="11.25" customHeight="1">
      <c r="A62" s="167" t="s">
        <v>225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</row>
    <row r="63" spans="1:14" ht="11.25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</row>
    <row r="64" spans="1:14" ht="11.25" customHeight="1">
      <c r="A64" s="140" t="s">
        <v>960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1:14" ht="11.25" customHeight="1">
      <c r="A65" s="165" t="s">
        <v>174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</row>
    <row r="66" spans="1:14" ht="11.25" customHeigh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</row>
    <row r="67" spans="1:14" ht="11.25" customHeight="1">
      <c r="A67" s="165" t="s">
        <v>189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</row>
    <row r="68" spans="1:14" ht="11.2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</row>
    <row r="69" spans="1:14" ht="11.25" customHeight="1">
      <c r="A69" s="167"/>
      <c r="B69" s="167"/>
      <c r="C69" s="167"/>
      <c r="D69" s="84"/>
      <c r="E69" s="85"/>
      <c r="F69" s="86"/>
      <c r="G69" s="166" t="s">
        <v>900</v>
      </c>
      <c r="H69" s="166"/>
      <c r="I69" s="166"/>
      <c r="J69" s="166"/>
      <c r="K69" s="166"/>
      <c r="L69" s="166"/>
      <c r="M69" s="166"/>
      <c r="N69" s="166"/>
    </row>
    <row r="70" spans="1:14" ht="11.25" customHeight="1">
      <c r="A70" s="168" t="s">
        <v>190</v>
      </c>
      <c r="B70" s="168"/>
      <c r="C70" s="168"/>
      <c r="D70" s="82"/>
      <c r="E70" s="87" t="s">
        <v>201</v>
      </c>
      <c r="F70" s="88"/>
      <c r="G70" s="87" t="s">
        <v>591</v>
      </c>
      <c r="H70" s="88"/>
      <c r="I70" s="166" t="s">
        <v>592</v>
      </c>
      <c r="J70" s="166"/>
      <c r="K70" s="166"/>
      <c r="L70" s="166"/>
      <c r="M70" s="166"/>
      <c r="N70" s="166"/>
    </row>
    <row r="71" spans="1:14" ht="11.25" customHeight="1">
      <c r="A71" s="137" t="s">
        <v>680</v>
      </c>
      <c r="B71" s="137"/>
      <c r="C71" s="137"/>
      <c r="D71" s="89"/>
      <c r="E71" s="90"/>
      <c r="F71" s="91"/>
      <c r="G71" s="90"/>
      <c r="H71" s="91"/>
      <c r="I71" s="90"/>
      <c r="J71" s="89"/>
      <c r="K71" s="90"/>
      <c r="L71" s="89"/>
      <c r="M71" s="90"/>
      <c r="N71" s="89"/>
    </row>
    <row r="72" spans="1:14" ht="11.25" customHeight="1">
      <c r="A72" s="82" t="s">
        <v>681</v>
      </c>
      <c r="B72" s="82"/>
      <c r="C72" s="107"/>
      <c r="D72" s="84"/>
      <c r="E72" s="7"/>
      <c r="F72" s="98"/>
      <c r="G72" s="104"/>
      <c r="H72" s="98"/>
      <c r="I72" s="138"/>
      <c r="J72" s="164"/>
      <c r="K72" s="164"/>
      <c r="L72" s="164"/>
      <c r="M72" s="164"/>
      <c r="N72" s="164"/>
    </row>
    <row r="73" spans="1:14" ht="11.25" customHeight="1">
      <c r="A73" s="102" t="s">
        <v>670</v>
      </c>
      <c r="B73" s="92"/>
      <c r="C73" s="93"/>
      <c r="D73" s="82"/>
      <c r="E73" s="22">
        <v>183564</v>
      </c>
      <c r="F73" s="97"/>
      <c r="G73" s="31" t="s">
        <v>215</v>
      </c>
      <c r="H73" s="97"/>
      <c r="I73" s="173" t="s">
        <v>956</v>
      </c>
      <c r="J73" s="141"/>
      <c r="K73" s="141"/>
      <c r="L73" s="141"/>
      <c r="M73" s="141"/>
      <c r="N73" s="141"/>
    </row>
    <row r="74" spans="1:14" ht="11.25" customHeight="1">
      <c r="A74" s="102" t="s">
        <v>672</v>
      </c>
      <c r="B74" s="92"/>
      <c r="C74" s="93"/>
      <c r="D74" s="92"/>
      <c r="E74" s="37">
        <v>248584</v>
      </c>
      <c r="F74" s="106"/>
      <c r="G74" s="11" t="s">
        <v>215</v>
      </c>
      <c r="H74" s="106"/>
      <c r="I74" s="169" t="s">
        <v>957</v>
      </c>
      <c r="J74" s="142"/>
      <c r="K74" s="142"/>
      <c r="L74" s="142"/>
      <c r="M74" s="142"/>
      <c r="N74" s="142"/>
    </row>
    <row r="75" spans="1:14" ht="11.25" customHeight="1">
      <c r="A75" s="102" t="s">
        <v>674</v>
      </c>
      <c r="B75" s="92"/>
      <c r="C75" s="93"/>
      <c r="D75" s="92"/>
      <c r="E75" s="37">
        <v>480</v>
      </c>
      <c r="F75" s="106"/>
      <c r="G75" s="11" t="s">
        <v>215</v>
      </c>
      <c r="H75" s="106"/>
      <c r="I75" s="169" t="s">
        <v>958</v>
      </c>
      <c r="J75" s="142"/>
      <c r="K75" s="142"/>
      <c r="L75" s="142"/>
      <c r="M75" s="142"/>
      <c r="N75" s="142"/>
    </row>
    <row r="76" spans="1:14" ht="11.25" customHeight="1">
      <c r="A76" s="102" t="s">
        <v>676</v>
      </c>
      <c r="B76" s="92"/>
      <c r="C76" s="93"/>
      <c r="D76" s="92"/>
      <c r="E76" s="37">
        <v>8141</v>
      </c>
      <c r="F76" s="106"/>
      <c r="G76" s="11" t="s">
        <v>215</v>
      </c>
      <c r="H76" s="106"/>
      <c r="I76" s="169" t="s">
        <v>959</v>
      </c>
      <c r="J76" s="142"/>
      <c r="K76" s="142"/>
      <c r="L76" s="142"/>
      <c r="M76" s="142"/>
      <c r="N76" s="142"/>
    </row>
    <row r="77" spans="1:14" ht="11.25" customHeight="1">
      <c r="A77" s="102" t="s">
        <v>682</v>
      </c>
      <c r="B77" s="92"/>
      <c r="C77" s="93"/>
      <c r="D77" s="82"/>
      <c r="E77" s="22">
        <v>4517</v>
      </c>
      <c r="F77" s="97"/>
      <c r="G77" s="31" t="s">
        <v>215</v>
      </c>
      <c r="H77" s="97"/>
      <c r="I77" s="173" t="s">
        <v>961</v>
      </c>
      <c r="J77" s="141"/>
      <c r="K77" s="141"/>
      <c r="L77" s="141"/>
      <c r="M77" s="141"/>
      <c r="N77" s="141"/>
    </row>
    <row r="78" spans="1:14" ht="11.25" customHeight="1">
      <c r="A78" s="102" t="s">
        <v>684</v>
      </c>
      <c r="B78" s="92"/>
      <c r="C78" s="93"/>
      <c r="D78" s="92"/>
      <c r="E78" s="37">
        <v>4345</v>
      </c>
      <c r="F78" s="106"/>
      <c r="G78" s="11" t="s">
        <v>215</v>
      </c>
      <c r="H78" s="106"/>
      <c r="I78" s="169" t="s">
        <v>962</v>
      </c>
      <c r="J78" s="142"/>
      <c r="K78" s="142"/>
      <c r="L78" s="142"/>
      <c r="M78" s="142"/>
      <c r="N78" s="142"/>
    </row>
    <row r="79" spans="1:14" ht="11.25" customHeight="1">
      <c r="A79" s="115" t="s">
        <v>686</v>
      </c>
      <c r="B79" s="89"/>
      <c r="C79" s="103"/>
      <c r="D79" s="92"/>
      <c r="E79" s="37">
        <v>71334</v>
      </c>
      <c r="F79" s="106"/>
      <c r="G79" s="11" t="s">
        <v>215</v>
      </c>
      <c r="H79" s="106"/>
      <c r="I79" s="169" t="s">
        <v>963</v>
      </c>
      <c r="J79" s="142"/>
      <c r="K79" s="142"/>
      <c r="L79" s="142"/>
      <c r="M79" s="142"/>
      <c r="N79" s="142"/>
    </row>
    <row r="80" spans="1:14" ht="11.25" customHeight="1">
      <c r="A80" s="99" t="s">
        <v>213</v>
      </c>
      <c r="B80" s="92"/>
      <c r="C80" s="93"/>
      <c r="D80" s="92"/>
      <c r="E80" s="37">
        <v>13489</v>
      </c>
      <c r="F80" s="106"/>
      <c r="G80" s="11" t="s">
        <v>215</v>
      </c>
      <c r="H80" s="106"/>
      <c r="I80" s="169" t="s">
        <v>0</v>
      </c>
      <c r="J80" s="142"/>
      <c r="K80" s="142"/>
      <c r="L80" s="142"/>
      <c r="M80" s="142"/>
      <c r="N80" s="142"/>
    </row>
    <row r="81" spans="1:14" ht="11.25" customHeight="1">
      <c r="A81" s="92" t="s">
        <v>688</v>
      </c>
      <c r="B81" s="92"/>
      <c r="C81" s="93"/>
      <c r="D81" s="84"/>
      <c r="E81" s="7"/>
      <c r="F81" s="114"/>
      <c r="G81" s="111"/>
      <c r="H81" s="114"/>
      <c r="I81" s="171"/>
      <c r="J81" s="167"/>
      <c r="K81" s="167"/>
      <c r="L81" s="167"/>
      <c r="M81" s="167"/>
      <c r="N81" s="167"/>
    </row>
    <row r="82" spans="1:14" ht="11.25" customHeight="1">
      <c r="A82" s="96" t="s">
        <v>610</v>
      </c>
      <c r="B82" s="92"/>
      <c r="C82" s="93"/>
      <c r="D82" s="82"/>
      <c r="E82" s="22">
        <v>207411</v>
      </c>
      <c r="F82" s="97"/>
      <c r="G82" s="31" t="s">
        <v>215</v>
      </c>
      <c r="H82" s="97"/>
      <c r="I82" s="173" t="s">
        <v>1</v>
      </c>
      <c r="J82" s="141"/>
      <c r="K82" s="141"/>
      <c r="L82" s="141"/>
      <c r="M82" s="141"/>
      <c r="N82" s="141"/>
    </row>
    <row r="83" spans="1:14" ht="11.25" customHeight="1">
      <c r="A83" s="96" t="s">
        <v>690</v>
      </c>
      <c r="B83" s="92"/>
      <c r="C83" s="93"/>
      <c r="D83" s="92"/>
      <c r="E83" s="37">
        <v>27988</v>
      </c>
      <c r="F83" s="106"/>
      <c r="G83" s="11" t="s">
        <v>215</v>
      </c>
      <c r="H83" s="106"/>
      <c r="I83" s="169" t="s">
        <v>2</v>
      </c>
      <c r="J83" s="142"/>
      <c r="K83" s="142"/>
      <c r="L83" s="142"/>
      <c r="M83" s="142"/>
      <c r="N83" s="142"/>
    </row>
    <row r="84" spans="1:14" ht="11.25" customHeight="1">
      <c r="A84" s="96" t="s">
        <v>29</v>
      </c>
      <c r="B84" s="92"/>
      <c r="C84" s="93"/>
      <c r="D84" s="89"/>
      <c r="E84" s="7"/>
      <c r="F84" s="114"/>
      <c r="G84" s="111"/>
      <c r="H84" s="114"/>
      <c r="I84" s="171"/>
      <c r="J84" s="167"/>
      <c r="K84" s="167"/>
      <c r="L84" s="167"/>
      <c r="M84" s="167"/>
      <c r="N84" s="167"/>
    </row>
    <row r="85" spans="1:14" ht="11.25" customHeight="1">
      <c r="A85" s="99" t="s">
        <v>637</v>
      </c>
      <c r="B85" s="92"/>
      <c r="C85" s="93"/>
      <c r="D85" s="82"/>
      <c r="E85" s="22">
        <v>12621</v>
      </c>
      <c r="F85" s="97"/>
      <c r="G85" s="31" t="s">
        <v>215</v>
      </c>
      <c r="H85" s="97"/>
      <c r="I85" s="173" t="s">
        <v>3</v>
      </c>
      <c r="J85" s="141"/>
      <c r="K85" s="141"/>
      <c r="L85" s="141"/>
      <c r="M85" s="141"/>
      <c r="N85" s="141"/>
    </row>
    <row r="86" spans="1:14" ht="11.25" customHeight="1">
      <c r="A86" s="99" t="s">
        <v>535</v>
      </c>
      <c r="B86" s="92"/>
      <c r="C86" s="93"/>
      <c r="D86" s="92"/>
      <c r="E86" s="37">
        <v>83896</v>
      </c>
      <c r="F86" s="106"/>
      <c r="G86" s="11" t="s">
        <v>215</v>
      </c>
      <c r="H86" s="106"/>
      <c r="I86" s="169" t="s">
        <v>4</v>
      </c>
      <c r="J86" s="142"/>
      <c r="K86" s="142"/>
      <c r="L86" s="142"/>
      <c r="M86" s="142"/>
      <c r="N86" s="142"/>
    </row>
    <row r="87" spans="1:14" ht="11.25" customHeight="1">
      <c r="A87" s="99" t="s">
        <v>632</v>
      </c>
      <c r="B87" s="92"/>
      <c r="C87" s="93"/>
      <c r="D87" s="92"/>
      <c r="E87" s="37">
        <v>19993</v>
      </c>
      <c r="F87" s="106"/>
      <c r="G87" s="11" t="s">
        <v>215</v>
      </c>
      <c r="H87" s="106"/>
      <c r="I87" s="169" t="s">
        <v>5</v>
      </c>
      <c r="J87" s="142"/>
      <c r="K87" s="142"/>
      <c r="L87" s="142"/>
      <c r="M87" s="142"/>
      <c r="N87" s="142"/>
    </row>
    <row r="88" spans="1:14" ht="11.25" customHeight="1">
      <c r="A88" s="99" t="s">
        <v>607</v>
      </c>
      <c r="B88" s="92"/>
      <c r="C88" s="93"/>
      <c r="D88" s="92"/>
      <c r="E88" s="37">
        <v>60574</v>
      </c>
      <c r="F88" s="106"/>
      <c r="G88" s="11" t="s">
        <v>215</v>
      </c>
      <c r="H88" s="106"/>
      <c r="I88" s="169" t="s">
        <v>6</v>
      </c>
      <c r="J88" s="142"/>
      <c r="K88" s="142"/>
      <c r="L88" s="142"/>
      <c r="M88" s="142"/>
      <c r="N88" s="142"/>
    </row>
    <row r="89" spans="1:14" ht="11.25" customHeight="1">
      <c r="A89" s="92" t="s">
        <v>696</v>
      </c>
      <c r="B89" s="92"/>
      <c r="C89" s="93"/>
      <c r="D89" s="89"/>
      <c r="E89" s="7"/>
      <c r="F89" s="114"/>
      <c r="G89" s="111"/>
      <c r="H89" s="114"/>
      <c r="I89" s="171"/>
      <c r="J89" s="167"/>
      <c r="K89" s="167"/>
      <c r="L89" s="167"/>
      <c r="M89" s="167"/>
      <c r="N89" s="167"/>
    </row>
    <row r="90" spans="1:14" ht="11.25" customHeight="1">
      <c r="A90" s="96" t="s">
        <v>697</v>
      </c>
      <c r="B90" s="92"/>
      <c r="C90" s="93"/>
      <c r="D90" s="82"/>
      <c r="E90" s="22">
        <v>7189</v>
      </c>
      <c r="F90" s="97"/>
      <c r="G90" s="31" t="s">
        <v>7</v>
      </c>
      <c r="H90" s="97"/>
      <c r="I90" s="173" t="s">
        <v>8</v>
      </c>
      <c r="J90" s="141"/>
      <c r="K90" s="141"/>
      <c r="L90" s="141"/>
      <c r="M90" s="141"/>
      <c r="N90" s="141"/>
    </row>
    <row r="91" spans="1:14" ht="11.25" customHeight="1">
      <c r="A91" s="96" t="s">
        <v>622</v>
      </c>
      <c r="B91" s="92"/>
      <c r="C91" s="93"/>
      <c r="D91" s="92"/>
      <c r="E91" s="37">
        <v>3698</v>
      </c>
      <c r="F91" s="106"/>
      <c r="G91" s="11" t="s">
        <v>9</v>
      </c>
      <c r="H91" s="106"/>
      <c r="I91" s="169" t="s">
        <v>10</v>
      </c>
      <c r="J91" s="142"/>
      <c r="K91" s="142"/>
      <c r="L91" s="142"/>
      <c r="M91" s="142"/>
      <c r="N91" s="142"/>
    </row>
    <row r="92" spans="1:14" ht="11.25" customHeight="1">
      <c r="A92" s="92" t="s">
        <v>35</v>
      </c>
      <c r="B92" s="92"/>
      <c r="C92" s="93"/>
      <c r="D92" s="84"/>
      <c r="E92" s="7"/>
      <c r="F92" s="98"/>
      <c r="G92" s="25"/>
      <c r="H92" s="98"/>
      <c r="I92" s="138"/>
      <c r="J92" s="164"/>
      <c r="K92" s="164"/>
      <c r="L92" s="164"/>
      <c r="M92" s="164"/>
      <c r="N92" s="164"/>
    </row>
    <row r="93" spans="1:14" ht="11.25" customHeight="1">
      <c r="A93" s="96" t="s">
        <v>607</v>
      </c>
      <c r="B93" s="92"/>
      <c r="C93" s="93"/>
      <c r="D93" s="82"/>
      <c r="E93" s="22">
        <v>18948</v>
      </c>
      <c r="F93" s="97"/>
      <c r="G93" s="31" t="s">
        <v>215</v>
      </c>
      <c r="H93" s="97"/>
      <c r="I93" s="173" t="s">
        <v>11</v>
      </c>
      <c r="J93" s="141"/>
      <c r="K93" s="141"/>
      <c r="L93" s="141"/>
      <c r="M93" s="141"/>
      <c r="N93" s="141"/>
    </row>
    <row r="94" spans="1:14" ht="11.25" customHeight="1">
      <c r="A94" s="96" t="s">
        <v>700</v>
      </c>
      <c r="B94" s="92"/>
      <c r="C94" s="93"/>
      <c r="D94" s="92"/>
      <c r="E94" s="37">
        <v>45392</v>
      </c>
      <c r="F94" s="106"/>
      <c r="G94" s="11" t="s">
        <v>215</v>
      </c>
      <c r="H94" s="106"/>
      <c r="I94" s="169" t="s">
        <v>12</v>
      </c>
      <c r="J94" s="142"/>
      <c r="K94" s="142"/>
      <c r="L94" s="142"/>
      <c r="M94" s="142"/>
      <c r="N94" s="142"/>
    </row>
    <row r="95" spans="1:14" ht="11.25" customHeight="1">
      <c r="A95" s="92" t="s">
        <v>702</v>
      </c>
      <c r="B95" s="92"/>
      <c r="C95" s="93"/>
      <c r="D95" s="92"/>
      <c r="E95" s="37">
        <v>8636</v>
      </c>
      <c r="F95" s="106"/>
      <c r="G95" s="11" t="s">
        <v>13</v>
      </c>
      <c r="H95" s="106"/>
      <c r="I95" s="169" t="s">
        <v>46</v>
      </c>
      <c r="J95" s="142"/>
      <c r="K95" s="142"/>
      <c r="L95" s="142"/>
      <c r="M95" s="142"/>
      <c r="N95" s="142"/>
    </row>
    <row r="96" spans="1:14" ht="11.25" customHeight="1">
      <c r="A96" s="92" t="s">
        <v>704</v>
      </c>
      <c r="B96" s="92"/>
      <c r="C96" s="93"/>
      <c r="D96" s="92"/>
      <c r="E96" s="37">
        <v>81</v>
      </c>
      <c r="F96" s="106"/>
      <c r="G96" s="11" t="s">
        <v>215</v>
      </c>
      <c r="H96" s="106"/>
      <c r="I96" s="169" t="s">
        <v>47</v>
      </c>
      <c r="J96" s="142"/>
      <c r="K96" s="142"/>
      <c r="L96" s="142"/>
      <c r="M96" s="142"/>
      <c r="N96" s="142"/>
    </row>
    <row r="97" spans="1:14" ht="11.25" customHeight="1">
      <c r="A97" s="82" t="s">
        <v>707</v>
      </c>
      <c r="B97" s="82"/>
      <c r="C97" s="107"/>
      <c r="D97" s="92"/>
      <c r="E97" s="37">
        <v>13590</v>
      </c>
      <c r="F97" s="106"/>
      <c r="G97" s="11" t="s">
        <v>728</v>
      </c>
      <c r="H97" s="106"/>
      <c r="I97" s="169" t="s">
        <v>48</v>
      </c>
      <c r="J97" s="142"/>
      <c r="K97" s="142"/>
      <c r="L97" s="142"/>
      <c r="M97" s="142"/>
      <c r="N97" s="142"/>
    </row>
    <row r="98" spans="1:14" ht="11.25" customHeight="1">
      <c r="A98" s="82" t="s">
        <v>709</v>
      </c>
      <c r="B98" s="82"/>
      <c r="C98" s="107"/>
      <c r="D98" s="89"/>
      <c r="E98" s="7"/>
      <c r="F98" s="114"/>
      <c r="G98" s="111"/>
      <c r="H98" s="114"/>
      <c r="I98" s="171"/>
      <c r="J98" s="167"/>
      <c r="K98" s="167"/>
      <c r="L98" s="167"/>
      <c r="M98" s="167"/>
      <c r="N98" s="167"/>
    </row>
    <row r="99" spans="1:14" ht="11.25" customHeight="1">
      <c r="A99" s="96" t="s">
        <v>710</v>
      </c>
      <c r="B99" s="82"/>
      <c r="C99" s="107"/>
      <c r="D99" s="82"/>
      <c r="E99" s="22">
        <v>7264</v>
      </c>
      <c r="F99" s="97"/>
      <c r="G99" s="31" t="s">
        <v>215</v>
      </c>
      <c r="H99" s="97"/>
      <c r="I99" s="173" t="s">
        <v>49</v>
      </c>
      <c r="J99" s="141"/>
      <c r="K99" s="141"/>
      <c r="L99" s="141"/>
      <c r="M99" s="141"/>
      <c r="N99" s="141"/>
    </row>
    <row r="100" spans="1:14" ht="11.25" customHeight="1">
      <c r="A100" s="96" t="s">
        <v>622</v>
      </c>
      <c r="B100" s="82"/>
      <c r="C100" s="107"/>
      <c r="D100" s="92"/>
      <c r="E100" s="37">
        <v>603</v>
      </c>
      <c r="F100" s="106"/>
      <c r="G100" s="11" t="s">
        <v>215</v>
      </c>
      <c r="H100" s="106"/>
      <c r="I100" s="169" t="s">
        <v>50</v>
      </c>
      <c r="J100" s="142"/>
      <c r="K100" s="142"/>
      <c r="L100" s="142"/>
      <c r="M100" s="142"/>
      <c r="N100" s="142"/>
    </row>
    <row r="101" spans="1:14" ht="11.25" customHeight="1">
      <c r="A101" s="96" t="s">
        <v>713</v>
      </c>
      <c r="B101" s="82"/>
      <c r="C101" s="107"/>
      <c r="D101" s="92"/>
      <c r="E101" s="37">
        <v>11101</v>
      </c>
      <c r="F101" s="106"/>
      <c r="G101" s="11" t="s">
        <v>215</v>
      </c>
      <c r="H101" s="106"/>
      <c r="I101" s="169" t="s">
        <v>51</v>
      </c>
      <c r="J101" s="142"/>
      <c r="K101" s="142"/>
      <c r="L101" s="142"/>
      <c r="M101" s="142"/>
      <c r="N101" s="142"/>
    </row>
    <row r="102" spans="1:14" ht="11.25" customHeight="1">
      <c r="A102" s="96" t="s">
        <v>29</v>
      </c>
      <c r="B102" s="92"/>
      <c r="C102" s="93"/>
      <c r="D102" s="84"/>
      <c r="E102" s="7"/>
      <c r="F102" s="98"/>
      <c r="G102" s="25"/>
      <c r="H102" s="98"/>
      <c r="I102" s="138"/>
      <c r="J102" s="164"/>
      <c r="K102" s="164"/>
      <c r="L102" s="164"/>
      <c r="M102" s="164"/>
      <c r="N102" s="164"/>
    </row>
    <row r="103" spans="1:14" ht="11.25" customHeight="1">
      <c r="A103" s="99" t="s">
        <v>637</v>
      </c>
      <c r="B103" s="92"/>
      <c r="C103" s="93"/>
      <c r="D103" s="82"/>
      <c r="E103" s="22">
        <v>2032</v>
      </c>
      <c r="F103" s="97"/>
      <c r="G103" s="31" t="s">
        <v>215</v>
      </c>
      <c r="H103" s="97"/>
      <c r="I103" s="173" t="s">
        <v>52</v>
      </c>
      <c r="J103" s="141"/>
      <c r="K103" s="141"/>
      <c r="L103" s="141"/>
      <c r="M103" s="141"/>
      <c r="N103" s="141"/>
    </row>
    <row r="104" spans="1:14" ht="11.25" customHeight="1">
      <c r="A104" s="99" t="s">
        <v>716</v>
      </c>
      <c r="B104" s="92"/>
      <c r="C104" s="93"/>
      <c r="D104" s="92"/>
      <c r="E104" s="37">
        <v>88288</v>
      </c>
      <c r="F104" s="106"/>
      <c r="G104" s="11" t="s">
        <v>215</v>
      </c>
      <c r="H104" s="106"/>
      <c r="I104" s="169" t="s">
        <v>53</v>
      </c>
      <c r="J104" s="142"/>
      <c r="K104" s="142"/>
      <c r="L104" s="142"/>
      <c r="M104" s="142"/>
      <c r="N104" s="142"/>
    </row>
    <row r="105" spans="1:14" ht="11.25" customHeight="1">
      <c r="A105" s="99" t="s">
        <v>607</v>
      </c>
      <c r="B105" s="92"/>
      <c r="C105" s="93"/>
      <c r="D105" s="92"/>
      <c r="E105" s="37">
        <v>11973</v>
      </c>
      <c r="F105" s="106"/>
      <c r="G105" s="11" t="s">
        <v>54</v>
      </c>
      <c r="H105" s="106"/>
      <c r="I105" s="169" t="s">
        <v>55</v>
      </c>
      <c r="J105" s="142"/>
      <c r="K105" s="142"/>
      <c r="L105" s="142"/>
      <c r="M105" s="142"/>
      <c r="N105" s="142"/>
    </row>
    <row r="106" spans="1:14" ht="11.25" customHeight="1">
      <c r="A106" s="89" t="s">
        <v>721</v>
      </c>
      <c r="B106" s="89"/>
      <c r="C106" s="103"/>
      <c r="D106" s="89"/>
      <c r="E106" s="7"/>
      <c r="F106" s="114"/>
      <c r="G106" s="111"/>
      <c r="H106" s="114"/>
      <c r="I106" s="171"/>
      <c r="J106" s="167"/>
      <c r="K106" s="167"/>
      <c r="L106" s="167"/>
      <c r="M106" s="167"/>
      <c r="N106" s="167"/>
    </row>
    <row r="107" spans="1:14" ht="11.25" customHeight="1">
      <c r="A107" s="116" t="s">
        <v>645</v>
      </c>
      <c r="B107" s="89"/>
      <c r="C107" s="103"/>
      <c r="D107" s="82"/>
      <c r="E107" s="22">
        <v>4500</v>
      </c>
      <c r="F107" s="97"/>
      <c r="G107" s="31" t="s">
        <v>60</v>
      </c>
      <c r="H107" s="97"/>
      <c r="I107" s="173" t="s">
        <v>61</v>
      </c>
      <c r="J107" s="141"/>
      <c r="K107" s="141"/>
      <c r="L107" s="141"/>
      <c r="M107" s="141"/>
      <c r="N107" s="141"/>
    </row>
    <row r="108" spans="1:14" ht="11.25" customHeight="1">
      <c r="A108" s="116" t="s">
        <v>36</v>
      </c>
      <c r="B108" s="89"/>
      <c r="C108" s="103"/>
      <c r="D108" s="89"/>
      <c r="E108" s="110"/>
      <c r="F108" s="114"/>
      <c r="G108" s="111"/>
      <c r="H108" s="114"/>
      <c r="I108" s="171"/>
      <c r="J108" s="171"/>
      <c r="K108" s="171"/>
      <c r="L108" s="171"/>
      <c r="M108" s="171"/>
      <c r="N108" s="171"/>
    </row>
    <row r="109" spans="1:14" ht="11.25" customHeight="1">
      <c r="A109" s="99" t="s">
        <v>724</v>
      </c>
      <c r="B109" s="92"/>
      <c r="C109" s="93" t="s">
        <v>216</v>
      </c>
      <c r="D109" s="82"/>
      <c r="E109" s="22">
        <v>56087</v>
      </c>
      <c r="F109" s="97"/>
      <c r="G109" s="31" t="s">
        <v>62</v>
      </c>
      <c r="H109" s="97"/>
      <c r="I109" s="173" t="s">
        <v>63</v>
      </c>
      <c r="J109" s="141"/>
      <c r="K109" s="141"/>
      <c r="L109" s="141"/>
      <c r="M109" s="141"/>
      <c r="N109" s="141"/>
    </row>
    <row r="110" spans="1:14" ht="11.25" customHeight="1">
      <c r="A110" s="99" t="s">
        <v>727</v>
      </c>
      <c r="B110" s="92"/>
      <c r="C110" s="93" t="s">
        <v>211</v>
      </c>
      <c r="D110" s="92"/>
      <c r="E110" s="37">
        <v>25115</v>
      </c>
      <c r="F110" s="106"/>
      <c r="G110" s="11" t="s">
        <v>64</v>
      </c>
      <c r="H110" s="106"/>
      <c r="I110" s="169" t="s">
        <v>65</v>
      </c>
      <c r="J110" s="142"/>
      <c r="K110" s="142"/>
      <c r="L110" s="142"/>
      <c r="M110" s="142"/>
      <c r="N110" s="142"/>
    </row>
    <row r="111" spans="1:14" ht="11.25" customHeight="1">
      <c r="A111" s="92" t="s">
        <v>735</v>
      </c>
      <c r="B111" s="92"/>
      <c r="C111" s="93"/>
      <c r="D111" s="84"/>
      <c r="E111" s="7"/>
      <c r="F111" s="114"/>
      <c r="G111" s="111"/>
      <c r="H111" s="114"/>
      <c r="I111" s="171"/>
      <c r="J111" s="167"/>
      <c r="K111" s="167"/>
      <c r="L111" s="167"/>
      <c r="M111" s="167"/>
      <c r="N111" s="167"/>
    </row>
    <row r="112" spans="1:14" ht="11.25" customHeight="1">
      <c r="A112" s="96" t="s">
        <v>736</v>
      </c>
      <c r="B112" s="92"/>
      <c r="C112" s="93"/>
      <c r="D112" s="82"/>
      <c r="E112" s="22">
        <v>288</v>
      </c>
      <c r="F112" s="97"/>
      <c r="G112" s="31" t="s">
        <v>215</v>
      </c>
      <c r="H112" s="97"/>
      <c r="I112" s="173" t="s">
        <v>66</v>
      </c>
      <c r="J112" s="141"/>
      <c r="K112" s="141"/>
      <c r="L112" s="141"/>
      <c r="M112" s="141"/>
      <c r="N112" s="141"/>
    </row>
    <row r="113" spans="1:14" ht="11.25" customHeight="1">
      <c r="A113" s="96" t="s">
        <v>738</v>
      </c>
      <c r="B113" s="92"/>
      <c r="C113" s="93"/>
      <c r="D113" s="92"/>
      <c r="E113" s="37">
        <v>1139</v>
      </c>
      <c r="F113" s="106"/>
      <c r="G113" s="11" t="s">
        <v>215</v>
      </c>
      <c r="H113" s="106"/>
      <c r="I113" s="169" t="s">
        <v>67</v>
      </c>
      <c r="J113" s="142"/>
      <c r="K113" s="142"/>
      <c r="L113" s="142"/>
      <c r="M113" s="142"/>
      <c r="N113" s="142"/>
    </row>
    <row r="114" spans="1:14" ht="11.25" customHeight="1">
      <c r="A114" s="92" t="s">
        <v>740</v>
      </c>
      <c r="B114" s="92"/>
      <c r="C114" s="93"/>
      <c r="D114" s="92"/>
      <c r="E114" s="37">
        <v>299</v>
      </c>
      <c r="F114" s="106"/>
      <c r="G114" s="11" t="s">
        <v>215</v>
      </c>
      <c r="H114" s="106"/>
      <c r="I114" s="169" t="s">
        <v>68</v>
      </c>
      <c r="J114" s="142"/>
      <c r="K114" s="142"/>
      <c r="L114" s="142"/>
      <c r="M114" s="142"/>
      <c r="N114" s="142"/>
    </row>
    <row r="115" spans="1:14" ht="11.25" customHeight="1">
      <c r="A115" s="92" t="s">
        <v>558</v>
      </c>
      <c r="B115" s="92"/>
      <c r="C115" s="93"/>
      <c r="D115" s="92"/>
      <c r="E115" s="37">
        <v>133144</v>
      </c>
      <c r="F115" s="106"/>
      <c r="G115" s="11" t="s">
        <v>215</v>
      </c>
      <c r="H115" s="106"/>
      <c r="I115" s="169" t="s">
        <v>69</v>
      </c>
      <c r="J115" s="142"/>
      <c r="K115" s="142"/>
      <c r="L115" s="142"/>
      <c r="M115" s="142"/>
      <c r="N115" s="142"/>
    </row>
    <row r="116" spans="1:14" ht="11.25" customHeight="1">
      <c r="A116" s="92" t="s">
        <v>748</v>
      </c>
      <c r="B116" s="92"/>
      <c r="C116" s="93"/>
      <c r="D116" s="89"/>
      <c r="E116" s="7"/>
      <c r="F116" s="114"/>
      <c r="G116" s="111"/>
      <c r="H116" s="114"/>
      <c r="I116" s="171"/>
      <c r="J116" s="167"/>
      <c r="K116" s="167"/>
      <c r="L116" s="167"/>
      <c r="M116" s="167"/>
      <c r="N116" s="167"/>
    </row>
    <row r="117" spans="1:14" ht="11.25" customHeight="1">
      <c r="A117" s="96" t="s">
        <v>610</v>
      </c>
      <c r="B117" s="92"/>
      <c r="C117" s="93"/>
      <c r="D117" s="82"/>
      <c r="E117" s="22">
        <v>1</v>
      </c>
      <c r="F117" s="97"/>
      <c r="G117" s="31" t="s">
        <v>215</v>
      </c>
      <c r="H117" s="97"/>
      <c r="I117" s="173" t="s">
        <v>70</v>
      </c>
      <c r="J117" s="141"/>
      <c r="K117" s="141"/>
      <c r="L117" s="141"/>
      <c r="M117" s="141"/>
      <c r="N117" s="141"/>
    </row>
    <row r="118" spans="1:14" ht="11.25" customHeight="1">
      <c r="A118" s="96" t="s">
        <v>750</v>
      </c>
      <c r="B118" s="92"/>
      <c r="C118" s="93"/>
      <c r="D118" s="92"/>
      <c r="E118" s="37">
        <v>1178</v>
      </c>
      <c r="F118" s="106"/>
      <c r="G118" s="11" t="s">
        <v>215</v>
      </c>
      <c r="H118" s="106"/>
      <c r="I118" s="169" t="s">
        <v>71</v>
      </c>
      <c r="J118" s="142"/>
      <c r="K118" s="142"/>
      <c r="L118" s="142"/>
      <c r="M118" s="142"/>
      <c r="N118" s="142"/>
    </row>
    <row r="119" spans="1:14" ht="11.25" customHeight="1">
      <c r="A119" s="96" t="s">
        <v>752</v>
      </c>
      <c r="B119" s="92"/>
      <c r="C119" s="93"/>
      <c r="D119" s="92"/>
      <c r="E119" s="37">
        <v>21955</v>
      </c>
      <c r="F119" s="106"/>
      <c r="G119" s="11" t="s">
        <v>215</v>
      </c>
      <c r="H119" s="106"/>
      <c r="I119" s="169" t="s">
        <v>72</v>
      </c>
      <c r="J119" s="142"/>
      <c r="K119" s="142"/>
      <c r="L119" s="142"/>
      <c r="M119" s="142"/>
      <c r="N119" s="142"/>
    </row>
    <row r="120" spans="1:14" ht="11.25" customHeight="1">
      <c r="A120" s="96" t="s">
        <v>607</v>
      </c>
      <c r="B120" s="92"/>
      <c r="C120" s="93"/>
      <c r="D120" s="92"/>
      <c r="E120" s="37">
        <v>428</v>
      </c>
      <c r="F120" s="106"/>
      <c r="G120" s="11" t="s">
        <v>215</v>
      </c>
      <c r="H120" s="106"/>
      <c r="I120" s="169" t="s">
        <v>73</v>
      </c>
      <c r="J120" s="142"/>
      <c r="K120" s="142"/>
      <c r="L120" s="142"/>
      <c r="M120" s="142"/>
      <c r="N120" s="142"/>
    </row>
    <row r="121" spans="1:14" ht="11.25" customHeight="1">
      <c r="A121" s="92" t="s">
        <v>755</v>
      </c>
      <c r="B121" s="92"/>
      <c r="C121" s="93"/>
      <c r="D121" s="92"/>
      <c r="E121" s="37">
        <v>542692</v>
      </c>
      <c r="F121" s="106"/>
      <c r="G121" s="11" t="s">
        <v>215</v>
      </c>
      <c r="H121" s="106"/>
      <c r="I121" s="169" t="s">
        <v>74</v>
      </c>
      <c r="J121" s="142"/>
      <c r="K121" s="142"/>
      <c r="L121" s="142"/>
      <c r="M121" s="142"/>
      <c r="N121" s="142"/>
    </row>
    <row r="122" spans="1:14" ht="11.25" customHeight="1">
      <c r="A122" s="92" t="s">
        <v>757</v>
      </c>
      <c r="B122" s="92"/>
      <c r="C122" s="93"/>
      <c r="D122" s="84"/>
      <c r="E122" s="7"/>
      <c r="F122" s="98"/>
      <c r="G122" s="25"/>
      <c r="H122" s="98"/>
      <c r="I122" s="138"/>
      <c r="J122" s="164"/>
      <c r="K122" s="164"/>
      <c r="L122" s="164"/>
      <c r="M122" s="164"/>
      <c r="N122" s="164"/>
    </row>
    <row r="123" spans="1:14" ht="11.25" customHeight="1">
      <c r="A123" s="96" t="s">
        <v>610</v>
      </c>
      <c r="B123" s="92"/>
      <c r="C123" s="93"/>
      <c r="D123" s="82"/>
      <c r="E123" s="22">
        <v>389</v>
      </c>
      <c r="F123" s="97"/>
      <c r="G123" s="31" t="s">
        <v>215</v>
      </c>
      <c r="H123" s="97"/>
      <c r="I123" s="173" t="s">
        <v>75</v>
      </c>
      <c r="J123" s="141"/>
      <c r="K123" s="141"/>
      <c r="L123" s="141"/>
      <c r="M123" s="141"/>
      <c r="N123" s="141"/>
    </row>
    <row r="124" spans="1:14" ht="11.25" customHeight="1">
      <c r="A124" s="167" t="s">
        <v>225</v>
      </c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</row>
    <row r="125" spans="1:14" ht="11.25" customHeight="1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</row>
    <row r="126" spans="1:14" ht="11.25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</row>
    <row r="127" spans="1:14" ht="11.25" customHeight="1">
      <c r="A127" s="140" t="s">
        <v>960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1:14" ht="11.25" customHeight="1">
      <c r="A128" s="165" t="s">
        <v>174</v>
      </c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</row>
    <row r="129" spans="1:14" ht="11.25" customHeight="1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</row>
    <row r="130" spans="1:14" ht="11.25" customHeight="1">
      <c r="A130" s="165" t="s">
        <v>189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</row>
    <row r="131" spans="1:14" ht="11.25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</row>
    <row r="132" spans="1:14" ht="11.25" customHeight="1">
      <c r="A132" s="167"/>
      <c r="B132" s="167"/>
      <c r="C132" s="167"/>
      <c r="D132" s="84"/>
      <c r="E132" s="85"/>
      <c r="F132" s="86"/>
      <c r="G132" s="166" t="s">
        <v>900</v>
      </c>
      <c r="H132" s="166"/>
      <c r="I132" s="166"/>
      <c r="J132" s="166"/>
      <c r="K132" s="166"/>
      <c r="L132" s="166"/>
      <c r="M132" s="166"/>
      <c r="N132" s="166"/>
    </row>
    <row r="133" spans="1:14" ht="11.25" customHeight="1">
      <c r="A133" s="168" t="s">
        <v>190</v>
      </c>
      <c r="B133" s="168"/>
      <c r="C133" s="168"/>
      <c r="D133" s="82"/>
      <c r="E133" s="87" t="s">
        <v>201</v>
      </c>
      <c r="F133" s="88"/>
      <c r="G133" s="87" t="s">
        <v>591</v>
      </c>
      <c r="H133" s="88"/>
      <c r="I133" s="166" t="s">
        <v>592</v>
      </c>
      <c r="J133" s="166"/>
      <c r="K133" s="166"/>
      <c r="L133" s="166"/>
      <c r="M133" s="166"/>
      <c r="N133" s="166"/>
    </row>
    <row r="134" spans="1:14" ht="11.25" customHeight="1">
      <c r="A134" s="137" t="s">
        <v>680</v>
      </c>
      <c r="B134" s="137"/>
      <c r="C134" s="137"/>
      <c r="D134" s="89"/>
      <c r="E134" s="90"/>
      <c r="F134" s="91"/>
      <c r="G134" s="90"/>
      <c r="H134" s="91"/>
      <c r="I134" s="90"/>
      <c r="J134" s="89"/>
      <c r="K134" s="90"/>
      <c r="L134" s="89"/>
      <c r="M134" s="90"/>
      <c r="N134" s="89"/>
    </row>
    <row r="135" spans="1:14" ht="11.25" customHeight="1">
      <c r="A135" s="82" t="s">
        <v>914</v>
      </c>
      <c r="B135" s="82"/>
      <c r="C135" s="107"/>
      <c r="D135" s="84"/>
      <c r="E135" s="7"/>
      <c r="F135" s="98"/>
      <c r="G135" s="104"/>
      <c r="H135" s="98"/>
      <c r="I135" s="138"/>
      <c r="J135" s="164"/>
      <c r="K135" s="164"/>
      <c r="L135" s="164"/>
      <c r="M135" s="164"/>
      <c r="N135" s="164"/>
    </row>
    <row r="136" spans="1:14" ht="11.25" customHeight="1">
      <c r="A136" s="96" t="s">
        <v>29</v>
      </c>
      <c r="B136" s="92"/>
      <c r="C136" s="93"/>
      <c r="D136" s="84"/>
      <c r="E136" s="7"/>
      <c r="F136" s="98"/>
      <c r="G136" s="25"/>
      <c r="H136" s="98"/>
      <c r="I136" s="138"/>
      <c r="J136" s="164"/>
      <c r="K136" s="164"/>
      <c r="L136" s="164"/>
      <c r="M136" s="164"/>
      <c r="N136" s="164"/>
    </row>
    <row r="137" spans="1:14" ht="11.25" customHeight="1">
      <c r="A137" s="99" t="s">
        <v>736</v>
      </c>
      <c r="B137" s="92"/>
      <c r="C137" s="93"/>
      <c r="D137" s="82"/>
      <c r="E137" s="22">
        <v>1841</v>
      </c>
      <c r="F137" s="97"/>
      <c r="G137" s="31" t="s">
        <v>76</v>
      </c>
      <c r="H137" s="97"/>
      <c r="I137" s="173" t="s">
        <v>77</v>
      </c>
      <c r="J137" s="141"/>
      <c r="K137" s="141"/>
      <c r="L137" s="141"/>
      <c r="M137" s="141"/>
      <c r="N137" s="141"/>
    </row>
    <row r="138" spans="1:14" ht="11.25" customHeight="1">
      <c r="A138" s="99" t="s">
        <v>607</v>
      </c>
      <c r="B138" s="92"/>
      <c r="C138" s="93"/>
      <c r="D138" s="92"/>
      <c r="E138" s="37">
        <v>3175</v>
      </c>
      <c r="F138" s="106"/>
      <c r="G138" s="11" t="s">
        <v>78</v>
      </c>
      <c r="H138" s="106"/>
      <c r="I138" s="169" t="s">
        <v>79</v>
      </c>
      <c r="J138" s="142"/>
      <c r="K138" s="142"/>
      <c r="L138" s="142"/>
      <c r="M138" s="142"/>
      <c r="N138" s="142"/>
    </row>
    <row r="139" spans="1:14" ht="11.25" customHeight="1">
      <c r="A139" s="99" t="s">
        <v>762</v>
      </c>
      <c r="B139" s="92"/>
      <c r="C139" s="93"/>
      <c r="D139" s="82"/>
      <c r="E139" s="22">
        <v>815</v>
      </c>
      <c r="F139" s="97"/>
      <c r="G139" s="31" t="s">
        <v>80</v>
      </c>
      <c r="H139" s="97"/>
      <c r="I139" s="173" t="s">
        <v>81</v>
      </c>
      <c r="J139" s="141"/>
      <c r="K139" s="141"/>
      <c r="L139" s="141"/>
      <c r="M139" s="141"/>
      <c r="N139" s="141"/>
    </row>
    <row r="140" spans="1:14" ht="11.25" customHeight="1">
      <c r="A140" s="92" t="s">
        <v>764</v>
      </c>
      <c r="B140" s="92"/>
      <c r="C140" s="93"/>
      <c r="D140" s="92"/>
      <c r="E140" s="37">
        <v>649</v>
      </c>
      <c r="F140" s="106"/>
      <c r="G140" s="11" t="s">
        <v>215</v>
      </c>
      <c r="H140" s="106"/>
      <c r="I140" s="169" t="s">
        <v>82</v>
      </c>
      <c r="J140" s="142"/>
      <c r="K140" s="142"/>
      <c r="L140" s="142"/>
      <c r="M140" s="142"/>
      <c r="N140" s="142"/>
    </row>
    <row r="141" spans="1:14" ht="11.25" customHeight="1">
      <c r="A141" s="92" t="s">
        <v>766</v>
      </c>
      <c r="B141" s="92"/>
      <c r="C141" s="93"/>
      <c r="D141" s="84"/>
      <c r="E141" s="7"/>
      <c r="F141" s="98"/>
      <c r="G141" s="25"/>
      <c r="H141" s="98"/>
      <c r="I141" s="138"/>
      <c r="J141" s="164"/>
      <c r="K141" s="164"/>
      <c r="L141" s="164"/>
      <c r="M141" s="164"/>
      <c r="N141" s="164"/>
    </row>
    <row r="142" spans="1:14" ht="11.25" customHeight="1">
      <c r="A142" s="96" t="s">
        <v>610</v>
      </c>
      <c r="B142" s="92"/>
      <c r="C142" s="93"/>
      <c r="D142" s="82"/>
      <c r="E142" s="22">
        <v>495066</v>
      </c>
      <c r="F142" s="97"/>
      <c r="G142" s="31" t="s">
        <v>83</v>
      </c>
      <c r="H142" s="97"/>
      <c r="I142" s="173" t="s">
        <v>84</v>
      </c>
      <c r="J142" s="141"/>
      <c r="K142" s="141"/>
      <c r="L142" s="141"/>
      <c r="M142" s="141"/>
      <c r="N142" s="141"/>
    </row>
    <row r="143" spans="1:14" ht="11.25" customHeight="1">
      <c r="A143" s="96" t="s">
        <v>768</v>
      </c>
      <c r="B143" s="92"/>
      <c r="C143" s="93"/>
      <c r="D143" s="92"/>
      <c r="E143" s="37">
        <v>13793</v>
      </c>
      <c r="F143" s="106"/>
      <c r="G143" s="11" t="s">
        <v>215</v>
      </c>
      <c r="H143" s="106"/>
      <c r="I143" s="169" t="s">
        <v>85</v>
      </c>
      <c r="J143" s="142"/>
      <c r="K143" s="142"/>
      <c r="L143" s="142"/>
      <c r="M143" s="142"/>
      <c r="N143" s="142"/>
    </row>
    <row r="144" spans="1:14" ht="11.25" customHeight="1">
      <c r="A144" s="96" t="s">
        <v>770</v>
      </c>
      <c r="B144" s="92"/>
      <c r="C144" s="93"/>
      <c r="D144" s="92"/>
      <c r="E144" s="37">
        <v>7341</v>
      </c>
      <c r="F144" s="106"/>
      <c r="G144" s="11" t="s">
        <v>215</v>
      </c>
      <c r="H144" s="106"/>
      <c r="I144" s="169" t="s">
        <v>86</v>
      </c>
      <c r="J144" s="142"/>
      <c r="K144" s="142"/>
      <c r="L144" s="142"/>
      <c r="M144" s="142"/>
      <c r="N144" s="142"/>
    </row>
    <row r="145" spans="1:14" ht="11.25" customHeight="1">
      <c r="A145" s="96" t="s">
        <v>773</v>
      </c>
      <c r="B145" s="92"/>
      <c r="C145" s="93"/>
      <c r="D145" s="92"/>
      <c r="E145" s="37">
        <v>18026</v>
      </c>
      <c r="F145" s="106"/>
      <c r="G145" s="11" t="s">
        <v>87</v>
      </c>
      <c r="H145" s="106"/>
      <c r="I145" s="169" t="s">
        <v>88</v>
      </c>
      <c r="J145" s="142"/>
      <c r="K145" s="142"/>
      <c r="L145" s="142"/>
      <c r="M145" s="142"/>
      <c r="N145" s="142"/>
    </row>
    <row r="146" spans="1:14" ht="11.25" customHeight="1">
      <c r="A146" s="96" t="s">
        <v>29</v>
      </c>
      <c r="B146" s="92"/>
      <c r="C146" s="93"/>
      <c r="D146" s="84"/>
      <c r="E146" s="7"/>
      <c r="F146" s="114"/>
      <c r="G146" s="111"/>
      <c r="H146" s="114"/>
      <c r="I146" s="171"/>
      <c r="J146" s="167"/>
      <c r="K146" s="167"/>
      <c r="L146" s="167"/>
      <c r="M146" s="167"/>
      <c r="N146" s="167"/>
    </row>
    <row r="147" spans="1:14" ht="11.25" customHeight="1">
      <c r="A147" s="117" t="s">
        <v>637</v>
      </c>
      <c r="B147" s="1"/>
      <c r="C147" s="118"/>
      <c r="D147" s="30"/>
      <c r="E147" s="22">
        <v>85062</v>
      </c>
      <c r="F147" s="97"/>
      <c r="G147" s="31" t="s">
        <v>215</v>
      </c>
      <c r="H147" s="97"/>
      <c r="I147" s="173" t="s">
        <v>89</v>
      </c>
      <c r="J147" s="141"/>
      <c r="K147" s="141"/>
      <c r="L147" s="141"/>
      <c r="M147" s="141"/>
      <c r="N147" s="141"/>
    </row>
    <row r="148" spans="1:14" ht="11.25" customHeight="1">
      <c r="A148" s="99" t="s">
        <v>716</v>
      </c>
      <c r="B148" s="92"/>
      <c r="C148" s="93"/>
      <c r="D148" s="92"/>
      <c r="E148" s="37">
        <v>259802</v>
      </c>
      <c r="F148" s="106"/>
      <c r="G148" s="11" t="s">
        <v>215</v>
      </c>
      <c r="H148" s="106"/>
      <c r="I148" s="169" t="s">
        <v>90</v>
      </c>
      <c r="J148" s="142"/>
      <c r="K148" s="142"/>
      <c r="L148" s="142"/>
      <c r="M148" s="142"/>
      <c r="N148" s="142"/>
    </row>
    <row r="149" spans="1:14" ht="11.25" customHeight="1">
      <c r="A149" s="99" t="s">
        <v>607</v>
      </c>
      <c r="B149" s="92"/>
      <c r="C149" s="93"/>
      <c r="D149" s="92"/>
      <c r="E149" s="37">
        <v>24382</v>
      </c>
      <c r="F149" s="106"/>
      <c r="G149" s="11" t="s">
        <v>215</v>
      </c>
      <c r="H149" s="106"/>
      <c r="I149" s="169" t="s">
        <v>91</v>
      </c>
      <c r="J149" s="142"/>
      <c r="K149" s="142"/>
      <c r="L149" s="142"/>
      <c r="M149" s="142"/>
      <c r="N149" s="142"/>
    </row>
    <row r="150" spans="1:14" ht="11.25" customHeight="1">
      <c r="A150" s="92" t="s">
        <v>45</v>
      </c>
      <c r="B150" s="92"/>
      <c r="C150" s="93"/>
      <c r="D150" s="92"/>
      <c r="E150" s="37">
        <v>134</v>
      </c>
      <c r="F150" s="106"/>
      <c r="G150" s="11" t="s">
        <v>215</v>
      </c>
      <c r="H150" s="106"/>
      <c r="I150" s="169" t="s">
        <v>92</v>
      </c>
      <c r="J150" s="142"/>
      <c r="K150" s="142"/>
      <c r="L150" s="142"/>
      <c r="M150" s="142"/>
      <c r="N150" s="142"/>
    </row>
    <row r="151" spans="1:14" ht="11.25" customHeight="1">
      <c r="A151" s="137" t="s">
        <v>218</v>
      </c>
      <c r="B151" s="137"/>
      <c r="C151" s="137"/>
      <c r="D151" s="89"/>
      <c r="E151" s="7"/>
      <c r="F151" s="114"/>
      <c r="G151" s="111"/>
      <c r="H151" s="114"/>
      <c r="I151" s="171"/>
      <c r="J151" s="167"/>
      <c r="K151" s="167"/>
      <c r="L151" s="167"/>
      <c r="M151" s="167"/>
      <c r="N151" s="167"/>
    </row>
    <row r="152" spans="1:14" ht="11.25" customHeight="1">
      <c r="A152" s="92" t="s">
        <v>782</v>
      </c>
      <c r="B152" s="92"/>
      <c r="C152" s="93"/>
      <c r="D152" s="84"/>
      <c r="E152" s="7"/>
      <c r="F152" s="98"/>
      <c r="G152" s="25"/>
      <c r="H152" s="98"/>
      <c r="I152" s="138"/>
      <c r="J152" s="164"/>
      <c r="K152" s="164"/>
      <c r="L152" s="164"/>
      <c r="M152" s="164"/>
      <c r="N152" s="164"/>
    </row>
    <row r="153" spans="1:14" ht="11.25" customHeight="1">
      <c r="A153" s="96" t="s">
        <v>783</v>
      </c>
      <c r="B153" s="96"/>
      <c r="C153" s="93"/>
      <c r="D153" s="82"/>
      <c r="E153" s="22">
        <v>11887</v>
      </c>
      <c r="F153" s="97"/>
      <c r="G153" s="31" t="s">
        <v>215</v>
      </c>
      <c r="H153" s="97"/>
      <c r="I153" s="173" t="s">
        <v>93</v>
      </c>
      <c r="J153" s="141"/>
      <c r="K153" s="141"/>
      <c r="L153" s="141"/>
      <c r="M153" s="141"/>
      <c r="N153" s="141"/>
    </row>
    <row r="154" spans="1:14" ht="11.25" customHeight="1">
      <c r="A154" s="96" t="s">
        <v>785</v>
      </c>
      <c r="B154" s="96"/>
      <c r="C154" s="93"/>
      <c r="D154" s="92"/>
      <c r="E154" s="37">
        <v>55099</v>
      </c>
      <c r="F154" s="106"/>
      <c r="G154" s="11" t="s">
        <v>215</v>
      </c>
      <c r="H154" s="106"/>
      <c r="I154" s="169" t="s">
        <v>94</v>
      </c>
      <c r="J154" s="142"/>
      <c r="K154" s="142"/>
      <c r="L154" s="142"/>
      <c r="M154" s="142"/>
      <c r="N154" s="142"/>
    </row>
    <row r="155" spans="1:14" ht="11.25" customHeight="1">
      <c r="A155" s="92" t="s">
        <v>787</v>
      </c>
      <c r="B155" s="92"/>
      <c r="C155" s="93"/>
      <c r="D155" s="92"/>
      <c r="E155" s="37">
        <v>69</v>
      </c>
      <c r="F155" s="106"/>
      <c r="G155" s="11" t="s">
        <v>95</v>
      </c>
      <c r="H155" s="106"/>
      <c r="I155" s="169" t="s">
        <v>96</v>
      </c>
      <c r="J155" s="142"/>
      <c r="K155" s="142"/>
      <c r="L155" s="142"/>
      <c r="M155" s="142"/>
      <c r="N155" s="142"/>
    </row>
    <row r="156" spans="1:14" ht="11.25" customHeight="1">
      <c r="A156" s="92" t="s">
        <v>789</v>
      </c>
      <c r="B156" s="92"/>
      <c r="C156" s="93"/>
      <c r="D156" s="92"/>
      <c r="E156" s="37">
        <v>228477</v>
      </c>
      <c r="F156" s="106"/>
      <c r="G156" s="11" t="s">
        <v>215</v>
      </c>
      <c r="H156" s="106"/>
      <c r="I156" s="169" t="s">
        <v>97</v>
      </c>
      <c r="J156" s="142"/>
      <c r="K156" s="142"/>
      <c r="L156" s="142"/>
      <c r="M156" s="142"/>
      <c r="N156" s="142"/>
    </row>
    <row r="157" spans="1:14" ht="11.25" customHeight="1">
      <c r="A157" s="92" t="s">
        <v>37</v>
      </c>
      <c r="B157" s="92"/>
      <c r="C157" s="93"/>
      <c r="D157" s="82"/>
      <c r="E157" s="22">
        <v>11335</v>
      </c>
      <c r="F157" s="106"/>
      <c r="G157" s="11" t="s">
        <v>215</v>
      </c>
      <c r="H157" s="106"/>
      <c r="I157" s="169" t="s">
        <v>98</v>
      </c>
      <c r="J157" s="142"/>
      <c r="K157" s="142"/>
      <c r="L157" s="142"/>
      <c r="M157" s="142"/>
      <c r="N157" s="142"/>
    </row>
    <row r="158" spans="1:14" ht="11.25" customHeight="1">
      <c r="A158" s="82" t="s">
        <v>396</v>
      </c>
      <c r="B158" s="92"/>
      <c r="C158" s="93" t="s">
        <v>268</v>
      </c>
      <c r="D158" s="92"/>
      <c r="E158" s="37">
        <v>1993</v>
      </c>
      <c r="F158" s="106"/>
      <c r="G158" s="11" t="s">
        <v>215</v>
      </c>
      <c r="H158" s="106"/>
      <c r="I158" s="169" t="s">
        <v>99</v>
      </c>
      <c r="J158" s="142"/>
      <c r="K158" s="142"/>
      <c r="L158" s="142"/>
      <c r="M158" s="142"/>
      <c r="N158" s="142"/>
    </row>
    <row r="159" spans="1:14" ht="11.25" customHeight="1">
      <c r="A159" s="92" t="s">
        <v>796</v>
      </c>
      <c r="B159" s="92"/>
      <c r="C159" s="93"/>
      <c r="D159" s="92"/>
      <c r="E159" s="37">
        <v>256953</v>
      </c>
      <c r="F159" s="106"/>
      <c r="G159" s="11" t="s">
        <v>215</v>
      </c>
      <c r="H159" s="106"/>
      <c r="I159" s="169" t="s">
        <v>100</v>
      </c>
      <c r="J159" s="142"/>
      <c r="K159" s="142"/>
      <c r="L159" s="142"/>
      <c r="M159" s="142"/>
      <c r="N159" s="142"/>
    </row>
    <row r="160" spans="1:14" ht="11.25" customHeight="1">
      <c r="A160" s="92" t="s">
        <v>798</v>
      </c>
      <c r="B160" s="92"/>
      <c r="C160" s="93"/>
      <c r="D160" s="84"/>
      <c r="E160" s="7"/>
      <c r="F160" s="114"/>
      <c r="G160" s="111"/>
      <c r="H160" s="114"/>
      <c r="I160" s="171"/>
      <c r="J160" s="167"/>
      <c r="K160" s="167"/>
      <c r="L160" s="167"/>
      <c r="M160" s="167"/>
      <c r="N160" s="167"/>
    </row>
    <row r="161" spans="1:14" ht="11.25" customHeight="1">
      <c r="A161" s="96" t="s">
        <v>228</v>
      </c>
      <c r="B161" s="92"/>
      <c r="C161" s="93"/>
      <c r="D161" s="82"/>
      <c r="E161" s="22">
        <v>312160</v>
      </c>
      <c r="F161" s="97"/>
      <c r="G161" s="31" t="s">
        <v>215</v>
      </c>
      <c r="H161" s="97"/>
      <c r="I161" s="173" t="s">
        <v>101</v>
      </c>
      <c r="J161" s="141"/>
      <c r="K161" s="141"/>
      <c r="L161" s="141"/>
      <c r="M161" s="141"/>
      <c r="N161" s="141"/>
    </row>
    <row r="162" spans="1:14" ht="11.25" customHeight="1">
      <c r="A162" s="96" t="s">
        <v>477</v>
      </c>
      <c r="B162" s="92"/>
      <c r="C162" s="93" t="s">
        <v>268</v>
      </c>
      <c r="D162" s="92"/>
      <c r="E162" s="22">
        <v>801</v>
      </c>
      <c r="F162" s="106"/>
      <c r="G162" s="11" t="s">
        <v>102</v>
      </c>
      <c r="H162" s="106"/>
      <c r="I162" s="169" t="s">
        <v>103</v>
      </c>
      <c r="J162" s="142"/>
      <c r="K162" s="142"/>
      <c r="L162" s="142"/>
      <c r="M162" s="142"/>
      <c r="N162" s="142"/>
    </row>
    <row r="163" spans="1:14" ht="11.25" customHeight="1">
      <c r="A163" s="96" t="s">
        <v>325</v>
      </c>
      <c r="B163" s="92"/>
      <c r="C163" s="93"/>
      <c r="D163" s="82"/>
      <c r="E163" s="22">
        <v>217941</v>
      </c>
      <c r="F163" s="106"/>
      <c r="G163" s="11" t="s">
        <v>104</v>
      </c>
      <c r="H163" s="106"/>
      <c r="I163" s="169" t="s">
        <v>105</v>
      </c>
      <c r="J163" s="142"/>
      <c r="K163" s="142"/>
      <c r="L163" s="142"/>
      <c r="M163" s="142"/>
      <c r="N163" s="142"/>
    </row>
    <row r="164" spans="1:14" ht="11.25" customHeight="1">
      <c r="A164" s="92" t="s">
        <v>802</v>
      </c>
      <c r="B164" s="92"/>
      <c r="C164" s="93"/>
      <c r="D164" s="84"/>
      <c r="E164" s="7"/>
      <c r="F164" s="114"/>
      <c r="G164" s="111"/>
      <c r="H164" s="114"/>
      <c r="I164" s="171"/>
      <c r="J164" s="167"/>
      <c r="K164" s="167"/>
      <c r="L164" s="167"/>
      <c r="M164" s="167"/>
      <c r="N164" s="167"/>
    </row>
    <row r="165" spans="1:14" ht="11.25" customHeight="1">
      <c r="A165" s="96" t="s">
        <v>803</v>
      </c>
      <c r="B165" s="92"/>
      <c r="C165" s="93" t="s">
        <v>804</v>
      </c>
      <c r="D165" s="82"/>
      <c r="E165" s="22">
        <v>513371</v>
      </c>
      <c r="F165" s="97"/>
      <c r="G165" s="31" t="s">
        <v>215</v>
      </c>
      <c r="H165" s="97"/>
      <c r="I165" s="173" t="s">
        <v>106</v>
      </c>
      <c r="J165" s="141"/>
      <c r="K165" s="141"/>
      <c r="L165" s="141"/>
      <c r="M165" s="141"/>
      <c r="N165" s="141"/>
    </row>
    <row r="166" spans="1:14" ht="11.25" customHeight="1">
      <c r="A166" s="96" t="s">
        <v>807</v>
      </c>
      <c r="B166" s="92"/>
      <c r="C166" s="93" t="s">
        <v>107</v>
      </c>
      <c r="D166" s="92"/>
      <c r="E166" s="22">
        <v>764</v>
      </c>
      <c r="F166" s="106"/>
      <c r="G166" s="11" t="s">
        <v>108</v>
      </c>
      <c r="H166" s="106"/>
      <c r="I166" s="169" t="s">
        <v>109</v>
      </c>
      <c r="J166" s="142"/>
      <c r="K166" s="142"/>
      <c r="L166" s="142"/>
      <c r="M166" s="142"/>
      <c r="N166" s="142"/>
    </row>
    <row r="167" spans="1:14" ht="11.25" customHeight="1">
      <c r="A167" s="119" t="s">
        <v>809</v>
      </c>
      <c r="B167" s="82"/>
      <c r="C167" s="107" t="s">
        <v>216</v>
      </c>
      <c r="D167" s="82"/>
      <c r="E167" s="22">
        <v>19312</v>
      </c>
      <c r="F167" s="106"/>
      <c r="G167" s="11" t="s">
        <v>110</v>
      </c>
      <c r="H167" s="106"/>
      <c r="I167" s="169" t="s">
        <v>111</v>
      </c>
      <c r="J167" s="142"/>
      <c r="K167" s="142"/>
      <c r="L167" s="142"/>
      <c r="M167" s="142"/>
      <c r="N167" s="142"/>
    </row>
    <row r="168" spans="1:14" ht="11.25" customHeight="1">
      <c r="A168" s="82" t="s">
        <v>811</v>
      </c>
      <c r="B168" s="82"/>
      <c r="C168" s="107"/>
      <c r="D168" s="82"/>
      <c r="E168" s="22">
        <v>104531</v>
      </c>
      <c r="F168" s="106"/>
      <c r="G168" s="11" t="s">
        <v>112</v>
      </c>
      <c r="H168" s="106"/>
      <c r="I168" s="169" t="s">
        <v>113</v>
      </c>
      <c r="J168" s="142"/>
      <c r="K168" s="142"/>
      <c r="L168" s="142"/>
      <c r="M168" s="142"/>
      <c r="N168" s="142"/>
    </row>
    <row r="169" spans="1:14" ht="11.25" customHeight="1">
      <c r="A169" s="92" t="s">
        <v>813</v>
      </c>
      <c r="B169" s="92"/>
      <c r="C169" s="93"/>
      <c r="D169" s="92"/>
      <c r="E169" s="22">
        <v>73579</v>
      </c>
      <c r="F169" s="106"/>
      <c r="G169" s="11" t="s">
        <v>215</v>
      </c>
      <c r="H169" s="106"/>
      <c r="I169" s="169" t="s">
        <v>114</v>
      </c>
      <c r="J169" s="142"/>
      <c r="K169" s="142"/>
      <c r="L169" s="142"/>
      <c r="M169" s="142"/>
      <c r="N169" s="142"/>
    </row>
    <row r="170" spans="1:14" ht="11.25" customHeight="1">
      <c r="A170" s="92" t="s">
        <v>231</v>
      </c>
      <c r="B170" s="92"/>
      <c r="C170" s="93"/>
      <c r="D170" s="84"/>
      <c r="E170" s="7"/>
      <c r="F170" s="114"/>
      <c r="G170" s="111"/>
      <c r="H170" s="114"/>
      <c r="I170" s="171"/>
      <c r="J170" s="167"/>
      <c r="K170" s="167"/>
      <c r="L170" s="167"/>
      <c r="M170" s="167"/>
      <c r="N170" s="167"/>
    </row>
    <row r="171" spans="1:14" ht="11.25" customHeight="1">
      <c r="A171" s="96" t="s">
        <v>274</v>
      </c>
      <c r="B171" s="92"/>
      <c r="C171" s="93"/>
      <c r="D171" s="82"/>
      <c r="E171" s="22">
        <v>28224</v>
      </c>
      <c r="F171" s="97"/>
      <c r="G171" s="31" t="s">
        <v>215</v>
      </c>
      <c r="H171" s="97"/>
      <c r="I171" s="173" t="s">
        <v>115</v>
      </c>
      <c r="J171" s="141"/>
      <c r="K171" s="141"/>
      <c r="L171" s="141"/>
      <c r="M171" s="141"/>
      <c r="N171" s="141"/>
    </row>
    <row r="172" spans="1:14" ht="11.25" customHeight="1">
      <c r="A172" s="96" t="s">
        <v>816</v>
      </c>
      <c r="B172" s="92"/>
      <c r="C172" s="93"/>
      <c r="D172" s="82"/>
      <c r="E172" s="22">
        <v>281567</v>
      </c>
      <c r="F172" s="106"/>
      <c r="G172" s="11" t="s">
        <v>215</v>
      </c>
      <c r="H172" s="106"/>
      <c r="I172" s="169" t="s">
        <v>116</v>
      </c>
      <c r="J172" s="142"/>
      <c r="K172" s="142"/>
      <c r="L172" s="142"/>
      <c r="M172" s="142"/>
      <c r="N172" s="142"/>
    </row>
    <row r="173" spans="1:14" ht="11.25" customHeight="1">
      <c r="A173" s="92" t="s">
        <v>309</v>
      </c>
      <c r="B173" s="92"/>
      <c r="C173" s="93"/>
      <c r="D173" s="92"/>
      <c r="E173" s="22">
        <v>53966</v>
      </c>
      <c r="F173" s="106"/>
      <c r="G173" s="11" t="s">
        <v>215</v>
      </c>
      <c r="H173" s="106"/>
      <c r="I173" s="169" t="s">
        <v>117</v>
      </c>
      <c r="J173" s="142"/>
      <c r="K173" s="142"/>
      <c r="L173" s="142"/>
      <c r="M173" s="142"/>
      <c r="N173" s="142"/>
    </row>
    <row r="174" spans="1:14" ht="11.25" customHeight="1">
      <c r="A174" s="92" t="s">
        <v>819</v>
      </c>
      <c r="B174" s="92"/>
      <c r="C174" s="93"/>
      <c r="D174" s="92"/>
      <c r="E174" s="22">
        <v>236074</v>
      </c>
      <c r="F174" s="106"/>
      <c r="G174" s="11" t="s">
        <v>215</v>
      </c>
      <c r="H174" s="106"/>
      <c r="I174" s="169" t="s">
        <v>118</v>
      </c>
      <c r="J174" s="142"/>
      <c r="K174" s="142"/>
      <c r="L174" s="142"/>
      <c r="M174" s="142"/>
      <c r="N174" s="142"/>
    </row>
    <row r="175" spans="1:14" ht="11.25" customHeight="1">
      <c r="A175" s="82" t="s">
        <v>821</v>
      </c>
      <c r="B175" s="82"/>
      <c r="C175" s="107"/>
      <c r="D175" s="84"/>
      <c r="E175" s="7"/>
      <c r="F175" s="114"/>
      <c r="G175" s="111"/>
      <c r="H175" s="114"/>
      <c r="I175" s="171"/>
      <c r="J175" s="167"/>
      <c r="K175" s="167"/>
      <c r="L175" s="167"/>
      <c r="M175" s="167"/>
      <c r="N175" s="167"/>
    </row>
    <row r="176" spans="1:14" ht="11.25" customHeight="1">
      <c r="A176" s="96" t="s">
        <v>822</v>
      </c>
      <c r="B176" s="92"/>
      <c r="C176" s="93"/>
      <c r="D176" s="82"/>
      <c r="E176" s="22">
        <v>59432</v>
      </c>
      <c r="F176" s="97"/>
      <c r="G176" s="31" t="s">
        <v>119</v>
      </c>
      <c r="H176" s="97"/>
      <c r="I176" s="173" t="s">
        <v>120</v>
      </c>
      <c r="J176" s="141"/>
      <c r="K176" s="141"/>
      <c r="L176" s="141"/>
      <c r="M176" s="141"/>
      <c r="N176" s="141"/>
    </row>
    <row r="177" spans="1:14" ht="11.25" customHeight="1">
      <c r="A177" s="96" t="s">
        <v>824</v>
      </c>
      <c r="B177" s="92"/>
      <c r="C177" s="93"/>
      <c r="D177" s="92"/>
      <c r="E177" s="22">
        <v>4822</v>
      </c>
      <c r="F177" s="106"/>
      <c r="G177" s="11" t="s">
        <v>121</v>
      </c>
      <c r="H177" s="106"/>
      <c r="I177" s="169" t="s">
        <v>122</v>
      </c>
      <c r="J177" s="142"/>
      <c r="K177" s="142"/>
      <c r="L177" s="142"/>
      <c r="M177" s="142"/>
      <c r="N177" s="142"/>
    </row>
    <row r="178" spans="1:14" ht="11.25" customHeight="1">
      <c r="A178" s="92" t="s">
        <v>827</v>
      </c>
      <c r="B178" s="92"/>
      <c r="C178" s="93" t="s">
        <v>268</v>
      </c>
      <c r="D178" s="92"/>
      <c r="E178" s="22">
        <v>456</v>
      </c>
      <c r="F178" s="106"/>
      <c r="G178" s="11" t="s">
        <v>215</v>
      </c>
      <c r="H178" s="106"/>
      <c r="I178" s="169" t="s">
        <v>123</v>
      </c>
      <c r="J178" s="142"/>
      <c r="K178" s="142"/>
      <c r="L178" s="142"/>
      <c r="M178" s="142"/>
      <c r="N178" s="142"/>
    </row>
    <row r="179" spans="1:14" ht="11.25" customHeight="1">
      <c r="A179" s="92" t="s">
        <v>829</v>
      </c>
      <c r="B179" s="92"/>
      <c r="C179" s="93"/>
      <c r="D179" s="89"/>
      <c r="E179" s="7"/>
      <c r="F179" s="114"/>
      <c r="G179" s="111"/>
      <c r="H179" s="114"/>
      <c r="I179" s="171"/>
      <c r="J179" s="167"/>
      <c r="K179" s="167"/>
      <c r="L179" s="167"/>
      <c r="M179" s="167"/>
      <c r="N179" s="167"/>
    </row>
    <row r="180" spans="1:14" ht="11.25" customHeight="1">
      <c r="A180" s="96" t="s">
        <v>830</v>
      </c>
      <c r="B180" s="92"/>
      <c r="C180" s="93"/>
      <c r="D180" s="82"/>
      <c r="E180" s="22">
        <v>399824</v>
      </c>
      <c r="F180" s="97"/>
      <c r="G180" s="31" t="s">
        <v>215</v>
      </c>
      <c r="H180" s="97"/>
      <c r="I180" s="173" t="s">
        <v>124</v>
      </c>
      <c r="J180" s="141"/>
      <c r="K180" s="141"/>
      <c r="L180" s="141"/>
      <c r="M180" s="141"/>
      <c r="N180" s="141"/>
    </row>
    <row r="181" spans="1:14" ht="11.25" customHeight="1">
      <c r="A181" s="96" t="s">
        <v>832</v>
      </c>
      <c r="B181" s="92"/>
      <c r="C181" s="93"/>
      <c r="D181" s="92"/>
      <c r="E181" s="22">
        <v>371</v>
      </c>
      <c r="F181" s="106"/>
      <c r="G181" s="11" t="s">
        <v>215</v>
      </c>
      <c r="H181" s="106"/>
      <c r="I181" s="169" t="s">
        <v>125</v>
      </c>
      <c r="J181" s="142"/>
      <c r="K181" s="142"/>
      <c r="L181" s="142"/>
      <c r="M181" s="142"/>
      <c r="N181" s="142"/>
    </row>
    <row r="182" spans="1:14" ht="11.25" customHeight="1">
      <c r="A182" s="92" t="s">
        <v>38</v>
      </c>
      <c r="B182" s="92"/>
      <c r="C182" s="93"/>
      <c r="D182" s="84"/>
      <c r="E182" s="22">
        <v>30576</v>
      </c>
      <c r="F182" s="106"/>
      <c r="G182" s="11" t="s">
        <v>215</v>
      </c>
      <c r="H182" s="106"/>
      <c r="I182" s="169" t="s">
        <v>126</v>
      </c>
      <c r="J182" s="142"/>
      <c r="K182" s="142"/>
      <c r="L182" s="142"/>
      <c r="M182" s="142"/>
      <c r="N182" s="142"/>
    </row>
    <row r="183" spans="1:14" ht="11.25" customHeight="1">
      <c r="A183" s="92" t="s">
        <v>290</v>
      </c>
      <c r="B183" s="92"/>
      <c r="C183" s="93"/>
      <c r="D183" s="92"/>
      <c r="E183" s="22">
        <v>565172</v>
      </c>
      <c r="F183" s="106"/>
      <c r="G183" s="11" t="s">
        <v>215</v>
      </c>
      <c r="H183" s="106"/>
      <c r="I183" s="169" t="s">
        <v>127</v>
      </c>
      <c r="J183" s="142"/>
      <c r="K183" s="142"/>
      <c r="L183" s="142"/>
      <c r="M183" s="142"/>
      <c r="N183" s="142"/>
    </row>
    <row r="184" spans="1:14" ht="11.25" customHeight="1">
      <c r="A184" s="92" t="s">
        <v>836</v>
      </c>
      <c r="B184" s="92"/>
      <c r="C184" s="93"/>
      <c r="D184" s="89"/>
      <c r="E184" s="7"/>
      <c r="F184" s="114"/>
      <c r="G184" s="111"/>
      <c r="H184" s="114"/>
      <c r="I184" s="171"/>
      <c r="J184" s="167"/>
      <c r="K184" s="167"/>
      <c r="L184" s="167"/>
      <c r="M184" s="167"/>
      <c r="N184" s="167"/>
    </row>
    <row r="185" spans="1:14" ht="11.25" customHeight="1">
      <c r="A185" s="96" t="s">
        <v>253</v>
      </c>
      <c r="B185" s="92"/>
      <c r="C185" s="93"/>
      <c r="D185" s="82"/>
      <c r="E185" s="22">
        <v>129848</v>
      </c>
      <c r="F185" s="97"/>
      <c r="G185" s="31" t="s">
        <v>215</v>
      </c>
      <c r="H185" s="97"/>
      <c r="I185" s="173" t="s">
        <v>128</v>
      </c>
      <c r="J185" s="141"/>
      <c r="K185" s="141"/>
      <c r="L185" s="141"/>
      <c r="M185" s="141"/>
      <c r="N185" s="141"/>
    </row>
    <row r="186" spans="1:14" ht="11.25" customHeight="1">
      <c r="A186" s="116" t="s">
        <v>837</v>
      </c>
      <c r="B186" s="89"/>
      <c r="C186" s="103"/>
      <c r="D186" s="89"/>
      <c r="E186" s="22">
        <v>18484</v>
      </c>
      <c r="F186" s="106"/>
      <c r="G186" s="11" t="s">
        <v>215</v>
      </c>
      <c r="H186" s="106"/>
      <c r="I186" s="169" t="s">
        <v>129</v>
      </c>
      <c r="J186" s="142"/>
      <c r="K186" s="142"/>
      <c r="L186" s="142"/>
      <c r="M186" s="142"/>
      <c r="N186" s="142"/>
    </row>
    <row r="187" spans="1:14" ht="11.25" customHeight="1">
      <c r="A187" s="92" t="s">
        <v>549</v>
      </c>
      <c r="B187" s="92"/>
      <c r="C187" s="93" t="s">
        <v>216</v>
      </c>
      <c r="D187" s="84"/>
      <c r="E187" s="22">
        <v>270795</v>
      </c>
      <c r="F187" s="106"/>
      <c r="G187" s="11" t="s">
        <v>215</v>
      </c>
      <c r="H187" s="106"/>
      <c r="I187" s="169" t="s">
        <v>130</v>
      </c>
      <c r="J187" s="142"/>
      <c r="K187" s="142"/>
      <c r="L187" s="142"/>
      <c r="M187" s="142"/>
      <c r="N187" s="142"/>
    </row>
    <row r="188" spans="1:14" ht="11.25" customHeight="1">
      <c r="A188" s="167" t="s">
        <v>225</v>
      </c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</row>
    <row r="189" spans="1:14" ht="11.25" customHeight="1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</row>
    <row r="190" spans="1:14" ht="11.25" customHeight="1">
      <c r="A190" s="140" t="s">
        <v>960</v>
      </c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</row>
    <row r="191" spans="1:14" ht="11.25" customHeight="1">
      <c r="A191" s="165" t="s">
        <v>174</v>
      </c>
      <c r="B191" s="165"/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</row>
    <row r="192" spans="1:14" ht="11.25" customHeight="1">
      <c r="A192" s="165"/>
      <c r="B192" s="165"/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</row>
    <row r="193" spans="1:14" ht="11.25" customHeight="1">
      <c r="A193" s="165" t="s">
        <v>189</v>
      </c>
      <c r="B193" s="165"/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</row>
    <row r="194" spans="1:14" ht="11.25" customHeight="1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</row>
    <row r="195" spans="1:14" ht="11.25" customHeight="1">
      <c r="A195" s="167"/>
      <c r="B195" s="167"/>
      <c r="C195" s="167"/>
      <c r="D195" s="84"/>
      <c r="E195" s="85"/>
      <c r="F195" s="86"/>
      <c r="G195" s="166" t="s">
        <v>900</v>
      </c>
      <c r="H195" s="166"/>
      <c r="I195" s="166"/>
      <c r="J195" s="166"/>
      <c r="K195" s="166"/>
      <c r="L195" s="166"/>
      <c r="M195" s="166"/>
      <c r="N195" s="166"/>
    </row>
    <row r="196" spans="1:14" ht="11.25" customHeight="1">
      <c r="A196" s="168" t="s">
        <v>190</v>
      </c>
      <c r="B196" s="168"/>
      <c r="C196" s="168"/>
      <c r="D196" s="82"/>
      <c r="E196" s="87" t="s">
        <v>201</v>
      </c>
      <c r="F196" s="88"/>
      <c r="G196" s="87" t="s">
        <v>591</v>
      </c>
      <c r="H196" s="88"/>
      <c r="I196" s="166" t="s">
        <v>592</v>
      </c>
      <c r="J196" s="166"/>
      <c r="K196" s="166"/>
      <c r="L196" s="166"/>
      <c r="M196" s="166"/>
      <c r="N196" s="166"/>
    </row>
    <row r="197" spans="1:14" ht="11.25" customHeight="1">
      <c r="A197" s="137" t="s">
        <v>227</v>
      </c>
      <c r="B197" s="137"/>
      <c r="C197" s="137"/>
      <c r="D197" s="89"/>
      <c r="E197" s="90"/>
      <c r="F197" s="91"/>
      <c r="G197" s="90"/>
      <c r="H197" s="91"/>
      <c r="I197" s="90"/>
      <c r="J197" s="89"/>
      <c r="K197" s="90"/>
      <c r="L197" s="89"/>
      <c r="M197" s="90"/>
      <c r="N197" s="89"/>
    </row>
    <row r="198" spans="1:14" ht="11.25" customHeight="1">
      <c r="A198" s="89" t="s">
        <v>839</v>
      </c>
      <c r="B198" s="89"/>
      <c r="C198" s="103"/>
      <c r="D198" s="89"/>
      <c r="E198" s="7"/>
      <c r="F198" s="98"/>
      <c r="G198" s="25"/>
      <c r="H198" s="98"/>
      <c r="I198" s="138"/>
      <c r="J198" s="164"/>
      <c r="K198" s="164"/>
      <c r="L198" s="164"/>
      <c r="M198" s="164"/>
      <c r="N198" s="164"/>
    </row>
    <row r="199" spans="1:14" ht="11.25" customHeight="1">
      <c r="A199" s="119" t="s">
        <v>840</v>
      </c>
      <c r="B199" s="82"/>
      <c r="C199" s="107"/>
      <c r="D199" s="84"/>
      <c r="E199" s="7"/>
      <c r="F199" s="98"/>
      <c r="G199" s="25"/>
      <c r="H199" s="98"/>
      <c r="I199" s="138"/>
      <c r="J199" s="164"/>
      <c r="K199" s="164"/>
      <c r="L199" s="164"/>
      <c r="M199" s="164"/>
      <c r="N199" s="164"/>
    </row>
    <row r="200" spans="1:14" ht="11.25" customHeight="1">
      <c r="A200" s="96" t="s">
        <v>803</v>
      </c>
      <c r="B200" s="82"/>
      <c r="C200" s="107"/>
      <c r="D200" s="82"/>
      <c r="E200" s="22">
        <v>1943</v>
      </c>
      <c r="F200" s="97"/>
      <c r="G200" s="31" t="s">
        <v>215</v>
      </c>
      <c r="H200" s="97"/>
      <c r="I200" s="173" t="s">
        <v>131</v>
      </c>
      <c r="J200" s="141"/>
      <c r="K200" s="141"/>
      <c r="L200" s="141"/>
      <c r="M200" s="141"/>
      <c r="N200" s="141"/>
    </row>
    <row r="201" spans="1:14" ht="11.25" customHeight="1">
      <c r="A201" s="96" t="s">
        <v>807</v>
      </c>
      <c r="B201" s="82"/>
      <c r="C201" s="107" t="s">
        <v>842</v>
      </c>
      <c r="D201" s="82"/>
      <c r="E201" s="22">
        <v>16100</v>
      </c>
      <c r="F201" s="106"/>
      <c r="G201" s="11" t="s">
        <v>132</v>
      </c>
      <c r="H201" s="106"/>
      <c r="I201" s="169" t="s">
        <v>133</v>
      </c>
      <c r="J201" s="142"/>
      <c r="K201" s="142"/>
      <c r="L201" s="142"/>
      <c r="M201" s="142"/>
      <c r="N201" s="142"/>
    </row>
    <row r="202" spans="1:14" ht="11.25" customHeight="1">
      <c r="A202" s="92" t="s">
        <v>844</v>
      </c>
      <c r="B202" s="82"/>
      <c r="C202" s="120"/>
      <c r="D202" s="82"/>
      <c r="E202" s="22">
        <v>55072</v>
      </c>
      <c r="F202" s="97"/>
      <c r="G202" s="31" t="s">
        <v>215</v>
      </c>
      <c r="H202" s="97"/>
      <c r="I202" s="173" t="s">
        <v>134</v>
      </c>
      <c r="J202" s="141"/>
      <c r="K202" s="141"/>
      <c r="L202" s="141"/>
      <c r="M202" s="141"/>
      <c r="N202" s="141"/>
    </row>
    <row r="203" spans="1:14" ht="11.25" customHeight="1">
      <c r="A203" s="92" t="s">
        <v>846</v>
      </c>
      <c r="B203" s="92"/>
      <c r="C203" s="93" t="s">
        <v>268</v>
      </c>
      <c r="D203" s="92"/>
      <c r="E203" s="22">
        <v>2636</v>
      </c>
      <c r="F203" s="106"/>
      <c r="G203" s="11" t="s">
        <v>215</v>
      </c>
      <c r="H203" s="106"/>
      <c r="I203" s="169" t="s">
        <v>135</v>
      </c>
      <c r="J203" s="142"/>
      <c r="K203" s="142"/>
      <c r="L203" s="142"/>
      <c r="M203" s="142"/>
      <c r="N203" s="142"/>
    </row>
    <row r="204" spans="1:14" ht="11.25" customHeight="1">
      <c r="A204" s="92" t="s">
        <v>235</v>
      </c>
      <c r="B204" s="82"/>
      <c r="C204" s="107"/>
      <c r="D204" s="84"/>
      <c r="E204" s="7"/>
      <c r="F204" s="114"/>
      <c r="G204" s="111"/>
      <c r="H204" s="114"/>
      <c r="I204" s="171"/>
      <c r="J204" s="167"/>
      <c r="K204" s="167"/>
      <c r="L204" s="167"/>
      <c r="M204" s="167"/>
      <c r="N204" s="167"/>
    </row>
    <row r="205" spans="1:14" ht="11.25" customHeight="1">
      <c r="A205" s="119" t="s">
        <v>848</v>
      </c>
      <c r="B205" s="82"/>
      <c r="C205" s="107"/>
      <c r="D205" s="82"/>
      <c r="E205" s="22">
        <v>76308</v>
      </c>
      <c r="F205" s="97"/>
      <c r="G205" s="31" t="s">
        <v>215</v>
      </c>
      <c r="H205" s="97"/>
      <c r="I205" s="173" t="s">
        <v>136</v>
      </c>
      <c r="J205" s="141"/>
      <c r="K205" s="141"/>
      <c r="L205" s="141"/>
      <c r="M205" s="141"/>
      <c r="N205" s="141"/>
    </row>
    <row r="206" spans="1:14" ht="11.25" customHeight="1">
      <c r="A206" s="96" t="s">
        <v>850</v>
      </c>
      <c r="B206" s="82"/>
      <c r="C206" s="107"/>
      <c r="D206" s="84"/>
      <c r="E206" s="7"/>
      <c r="F206" s="114"/>
      <c r="G206" s="111"/>
      <c r="H206" s="114"/>
      <c r="I206" s="171"/>
      <c r="J206" s="167"/>
      <c r="K206" s="167"/>
      <c r="L206" s="167"/>
      <c r="M206" s="167"/>
      <c r="N206" s="167"/>
    </row>
    <row r="207" spans="1:14" ht="11.25" customHeight="1">
      <c r="A207" s="99" t="s">
        <v>851</v>
      </c>
      <c r="B207" s="92"/>
      <c r="C207" s="93"/>
      <c r="D207" s="82"/>
      <c r="E207" s="22">
        <v>704680</v>
      </c>
      <c r="F207" s="97"/>
      <c r="G207" s="31" t="s">
        <v>215</v>
      </c>
      <c r="H207" s="97"/>
      <c r="I207" s="173" t="s">
        <v>137</v>
      </c>
      <c r="J207" s="141"/>
      <c r="K207" s="141"/>
      <c r="L207" s="141"/>
      <c r="M207" s="141"/>
      <c r="N207" s="141"/>
    </row>
    <row r="208" spans="1:14" ht="11.25" customHeight="1">
      <c r="A208" s="121" t="s">
        <v>853</v>
      </c>
      <c r="B208" s="82"/>
      <c r="C208" s="107"/>
      <c r="D208" s="84"/>
      <c r="E208" s="22">
        <v>309684</v>
      </c>
      <c r="F208" s="106"/>
      <c r="G208" s="11" t="s">
        <v>215</v>
      </c>
      <c r="H208" s="106"/>
      <c r="I208" s="169" t="s">
        <v>138</v>
      </c>
      <c r="J208" s="142"/>
      <c r="K208" s="142"/>
      <c r="L208" s="142"/>
      <c r="M208" s="142"/>
      <c r="N208" s="142"/>
    </row>
    <row r="209" spans="1:14" ht="11.25" customHeight="1">
      <c r="A209" s="99" t="s">
        <v>855</v>
      </c>
      <c r="B209" s="82"/>
      <c r="C209" s="93" t="s">
        <v>268</v>
      </c>
      <c r="D209" s="92"/>
      <c r="E209" s="22">
        <v>2659</v>
      </c>
      <c r="F209" s="106"/>
      <c r="G209" s="11" t="s">
        <v>215</v>
      </c>
      <c r="H209" s="106"/>
      <c r="I209" s="169" t="s">
        <v>139</v>
      </c>
      <c r="J209" s="142"/>
      <c r="K209" s="142"/>
      <c r="L209" s="142"/>
      <c r="M209" s="142"/>
      <c r="N209" s="142"/>
    </row>
    <row r="210" spans="1:14" ht="11.25" customHeight="1">
      <c r="A210" s="119" t="s">
        <v>857</v>
      </c>
      <c r="B210" s="82"/>
      <c r="C210" s="107"/>
      <c r="D210" s="92"/>
      <c r="E210" s="22">
        <v>11696</v>
      </c>
      <c r="F210" s="106"/>
      <c r="G210" s="11" t="s">
        <v>215</v>
      </c>
      <c r="H210" s="106"/>
      <c r="I210" s="169" t="s">
        <v>140</v>
      </c>
      <c r="J210" s="142"/>
      <c r="K210" s="142"/>
      <c r="L210" s="142"/>
      <c r="M210" s="142"/>
      <c r="N210" s="142"/>
    </row>
    <row r="211" spans="1:14" ht="11.25" customHeight="1">
      <c r="A211" s="96" t="s">
        <v>859</v>
      </c>
      <c r="B211" s="82"/>
      <c r="C211" s="93" t="s">
        <v>268</v>
      </c>
      <c r="D211" s="92"/>
      <c r="E211" s="22">
        <v>2166</v>
      </c>
      <c r="F211" s="106"/>
      <c r="G211" s="11" t="s">
        <v>215</v>
      </c>
      <c r="H211" s="106"/>
      <c r="I211" s="169" t="s">
        <v>141</v>
      </c>
      <c r="J211" s="142"/>
      <c r="K211" s="142"/>
      <c r="L211" s="142"/>
      <c r="M211" s="142"/>
      <c r="N211" s="142"/>
    </row>
    <row r="212" spans="1:14" ht="11.25" customHeight="1">
      <c r="A212" s="119" t="s">
        <v>861</v>
      </c>
      <c r="B212" s="92"/>
      <c r="C212" s="93"/>
      <c r="D212" s="92"/>
      <c r="E212" s="22">
        <v>87121</v>
      </c>
      <c r="F212" s="106"/>
      <c r="G212" s="11" t="s">
        <v>215</v>
      </c>
      <c r="H212" s="106"/>
      <c r="I212" s="169" t="s">
        <v>142</v>
      </c>
      <c r="J212" s="142"/>
      <c r="K212" s="142"/>
      <c r="L212" s="142"/>
      <c r="M212" s="142"/>
      <c r="N212" s="142"/>
    </row>
    <row r="213" spans="1:14" ht="11.25" customHeight="1">
      <c r="A213" s="119" t="s">
        <v>863</v>
      </c>
      <c r="B213" s="92"/>
      <c r="C213" s="93" t="s">
        <v>268</v>
      </c>
      <c r="D213" s="92"/>
      <c r="E213" s="22">
        <v>1831</v>
      </c>
      <c r="F213" s="106"/>
      <c r="G213" s="11" t="s">
        <v>215</v>
      </c>
      <c r="H213" s="106"/>
      <c r="I213" s="169" t="s">
        <v>143</v>
      </c>
      <c r="J213" s="142"/>
      <c r="K213" s="142"/>
      <c r="L213" s="142"/>
      <c r="M213" s="142"/>
      <c r="N213" s="142"/>
    </row>
    <row r="214" spans="1:14" ht="11.25" customHeight="1">
      <c r="A214" s="119" t="s">
        <v>865</v>
      </c>
      <c r="B214" s="82"/>
      <c r="C214" s="107"/>
      <c r="D214" s="92"/>
      <c r="E214" s="22">
        <v>37309</v>
      </c>
      <c r="F214" s="106"/>
      <c r="G214" s="11" t="s">
        <v>215</v>
      </c>
      <c r="H214" s="106"/>
      <c r="I214" s="169" t="s">
        <v>144</v>
      </c>
      <c r="J214" s="142"/>
      <c r="K214" s="142"/>
      <c r="L214" s="142"/>
      <c r="M214" s="142"/>
      <c r="N214" s="142"/>
    </row>
    <row r="215" spans="1:14" ht="11.25" customHeight="1">
      <c r="A215" s="119" t="s">
        <v>867</v>
      </c>
      <c r="B215" s="82"/>
      <c r="C215" s="107"/>
      <c r="D215" s="92"/>
      <c r="E215" s="22">
        <v>31921</v>
      </c>
      <c r="F215" s="106"/>
      <c r="G215" s="11" t="s">
        <v>215</v>
      </c>
      <c r="H215" s="106"/>
      <c r="I215" s="169" t="s">
        <v>145</v>
      </c>
      <c r="J215" s="142"/>
      <c r="K215" s="142"/>
      <c r="L215" s="142"/>
      <c r="M215" s="142"/>
      <c r="N215" s="142"/>
    </row>
    <row r="216" spans="1:14" ht="11.25" customHeight="1">
      <c r="A216" s="119" t="s">
        <v>146</v>
      </c>
      <c r="B216" s="82"/>
      <c r="C216" s="93" t="s">
        <v>268</v>
      </c>
      <c r="D216" s="92"/>
      <c r="E216" s="22">
        <v>1954</v>
      </c>
      <c r="F216" s="106"/>
      <c r="G216" s="11" t="s">
        <v>215</v>
      </c>
      <c r="H216" s="106"/>
      <c r="I216" s="169" t="s">
        <v>147</v>
      </c>
      <c r="J216" s="142"/>
      <c r="K216" s="142"/>
      <c r="L216" s="142"/>
      <c r="M216" s="142"/>
      <c r="N216" s="142"/>
    </row>
    <row r="217" spans="1:14" ht="11.25" customHeight="1">
      <c r="A217" s="119" t="s">
        <v>871</v>
      </c>
      <c r="B217" s="82"/>
      <c r="C217" s="107" t="s">
        <v>211</v>
      </c>
      <c r="D217" s="92"/>
      <c r="E217" s="22">
        <v>6308</v>
      </c>
      <c r="F217" s="106"/>
      <c r="G217" s="11" t="s">
        <v>215</v>
      </c>
      <c r="H217" s="106"/>
      <c r="I217" s="169" t="s">
        <v>148</v>
      </c>
      <c r="J217" s="142"/>
      <c r="K217" s="142"/>
      <c r="L217" s="142"/>
      <c r="M217" s="142"/>
      <c r="N217" s="142"/>
    </row>
    <row r="218" spans="1:14" ht="11.25" customHeight="1">
      <c r="A218" s="92" t="s">
        <v>873</v>
      </c>
      <c r="B218" s="82"/>
      <c r="C218" s="107"/>
      <c r="D218" s="92"/>
      <c r="E218" s="22">
        <v>57088</v>
      </c>
      <c r="F218" s="106"/>
      <c r="G218" s="11" t="s">
        <v>215</v>
      </c>
      <c r="H218" s="106"/>
      <c r="I218" s="169" t="s">
        <v>149</v>
      </c>
      <c r="J218" s="142"/>
      <c r="K218" s="142"/>
      <c r="L218" s="142"/>
      <c r="M218" s="142"/>
      <c r="N218" s="142"/>
    </row>
    <row r="219" spans="1:14" ht="11.25" customHeight="1">
      <c r="A219" s="92" t="s">
        <v>875</v>
      </c>
      <c r="B219" s="92"/>
      <c r="C219" s="93"/>
      <c r="D219" s="92"/>
      <c r="E219" s="22">
        <v>359543</v>
      </c>
      <c r="F219" s="106"/>
      <c r="G219" s="11" t="s">
        <v>215</v>
      </c>
      <c r="H219" s="106"/>
      <c r="I219" s="169" t="s">
        <v>150</v>
      </c>
      <c r="J219" s="142"/>
      <c r="K219" s="142"/>
      <c r="L219" s="142"/>
      <c r="M219" s="142"/>
      <c r="N219" s="142"/>
    </row>
    <row r="220" spans="1:14" ht="11.25" customHeight="1">
      <c r="A220" s="92" t="s">
        <v>877</v>
      </c>
      <c r="B220" s="92"/>
      <c r="C220" s="93"/>
      <c r="D220" s="92"/>
      <c r="E220" s="22">
        <v>132013</v>
      </c>
      <c r="F220" s="106"/>
      <c r="G220" s="11" t="s">
        <v>215</v>
      </c>
      <c r="H220" s="106"/>
      <c r="I220" s="169" t="s">
        <v>151</v>
      </c>
      <c r="J220" s="142"/>
      <c r="K220" s="142"/>
      <c r="L220" s="142"/>
      <c r="M220" s="142"/>
      <c r="N220" s="142"/>
    </row>
    <row r="221" spans="1:14" ht="11.25" customHeight="1">
      <c r="A221" s="137" t="s">
        <v>240</v>
      </c>
      <c r="B221" s="137"/>
      <c r="C221" s="137"/>
      <c r="D221" s="84"/>
      <c r="E221" s="7"/>
      <c r="F221" s="114"/>
      <c r="G221" s="111"/>
      <c r="H221" s="114"/>
      <c r="I221" s="171"/>
      <c r="J221" s="167"/>
      <c r="K221" s="167"/>
      <c r="L221" s="167"/>
      <c r="M221" s="167"/>
      <c r="N221" s="167"/>
    </row>
    <row r="222" spans="1:14" ht="11.25" customHeight="1">
      <c r="A222" s="82" t="s">
        <v>241</v>
      </c>
      <c r="B222" s="82"/>
      <c r="C222" s="107"/>
      <c r="D222" s="82"/>
      <c r="E222" s="22">
        <v>28763</v>
      </c>
      <c r="F222" s="97"/>
      <c r="G222" s="31" t="s">
        <v>152</v>
      </c>
      <c r="H222" s="97"/>
      <c r="I222" s="173" t="s">
        <v>153</v>
      </c>
      <c r="J222" s="141"/>
      <c r="K222" s="141"/>
      <c r="L222" s="141"/>
      <c r="M222" s="141"/>
      <c r="N222" s="141"/>
    </row>
    <row r="223" spans="1:14" ht="11.25" customHeight="1">
      <c r="A223" s="82" t="s">
        <v>242</v>
      </c>
      <c r="B223" s="82"/>
      <c r="C223" s="107"/>
      <c r="D223" s="84"/>
      <c r="E223" s="7"/>
      <c r="F223" s="114"/>
      <c r="G223" s="111"/>
      <c r="H223" s="114"/>
      <c r="I223" s="171"/>
      <c r="J223" s="167"/>
      <c r="K223" s="167"/>
      <c r="L223" s="167"/>
      <c r="M223" s="167"/>
      <c r="N223" s="167"/>
    </row>
    <row r="224" spans="1:14" ht="11.25" customHeight="1">
      <c r="A224" s="15" t="s">
        <v>154</v>
      </c>
      <c r="B224" s="10"/>
      <c r="C224" s="101"/>
      <c r="D224" s="5"/>
      <c r="E224" s="7"/>
      <c r="F224" s="98"/>
      <c r="G224" s="25"/>
      <c r="H224" s="98"/>
      <c r="I224" s="138"/>
      <c r="J224" s="164"/>
      <c r="K224" s="164"/>
      <c r="L224" s="164"/>
      <c r="M224" s="164"/>
      <c r="N224" s="164"/>
    </row>
    <row r="225" spans="1:14" ht="11.25" customHeight="1">
      <c r="A225" s="121" t="s">
        <v>155</v>
      </c>
      <c r="B225" s="82"/>
      <c r="C225" s="107" t="s">
        <v>268</v>
      </c>
      <c r="D225" s="82"/>
      <c r="E225" s="22">
        <v>2271</v>
      </c>
      <c r="F225" s="97"/>
      <c r="G225" s="31" t="s">
        <v>156</v>
      </c>
      <c r="H225" s="97"/>
      <c r="I225" s="173" t="s">
        <v>157</v>
      </c>
      <c r="J225" s="141"/>
      <c r="K225" s="141"/>
      <c r="L225" s="141"/>
      <c r="M225" s="141"/>
      <c r="N225" s="141"/>
    </row>
    <row r="226" spans="1:14" ht="11.25" customHeight="1">
      <c r="A226" s="121" t="s">
        <v>158</v>
      </c>
      <c r="B226" s="92"/>
      <c r="C226" s="93" t="s">
        <v>211</v>
      </c>
      <c r="D226" s="92"/>
      <c r="E226" s="22">
        <v>8013</v>
      </c>
      <c r="F226" s="106"/>
      <c r="G226" s="11" t="s">
        <v>159</v>
      </c>
      <c r="H226" s="106"/>
      <c r="I226" s="169" t="s">
        <v>160</v>
      </c>
      <c r="J226" s="142"/>
      <c r="K226" s="142"/>
      <c r="L226" s="142"/>
      <c r="M226" s="142"/>
      <c r="N226" s="142"/>
    </row>
    <row r="227" spans="1:14" ht="11.25" customHeight="1">
      <c r="A227" s="99" t="s">
        <v>161</v>
      </c>
      <c r="B227" s="82"/>
      <c r="C227" s="93" t="s">
        <v>211</v>
      </c>
      <c r="D227" s="82"/>
      <c r="E227" s="22">
        <v>5504</v>
      </c>
      <c r="F227" s="106"/>
      <c r="G227" s="11" t="s">
        <v>162</v>
      </c>
      <c r="H227" s="106"/>
      <c r="I227" s="169" t="s">
        <v>163</v>
      </c>
      <c r="J227" s="142"/>
      <c r="K227" s="142"/>
      <c r="L227" s="142"/>
      <c r="M227" s="142"/>
      <c r="N227" s="142"/>
    </row>
    <row r="228" spans="1:14" ht="11.25" customHeight="1">
      <c r="A228" s="121" t="s">
        <v>164</v>
      </c>
      <c r="B228" s="92"/>
      <c r="C228" s="93" t="s">
        <v>211</v>
      </c>
      <c r="D228" s="92"/>
      <c r="E228" s="22">
        <v>26516</v>
      </c>
      <c r="F228" s="106"/>
      <c r="G228" s="11" t="s">
        <v>215</v>
      </c>
      <c r="H228" s="106"/>
      <c r="I228" s="169" t="s">
        <v>165</v>
      </c>
      <c r="J228" s="142"/>
      <c r="K228" s="142"/>
      <c r="L228" s="142"/>
      <c r="M228" s="142"/>
      <c r="N228" s="142"/>
    </row>
    <row r="229" spans="1:14" ht="11.25" customHeight="1">
      <c r="A229" s="119" t="s">
        <v>166</v>
      </c>
      <c r="B229" s="92"/>
      <c r="C229" s="93" t="s">
        <v>211</v>
      </c>
      <c r="D229" s="92"/>
      <c r="E229" s="37">
        <v>104</v>
      </c>
      <c r="F229" s="106"/>
      <c r="G229" s="11" t="s">
        <v>215</v>
      </c>
      <c r="H229" s="106"/>
      <c r="I229" s="169" t="s">
        <v>167</v>
      </c>
      <c r="J229" s="142"/>
      <c r="K229" s="142"/>
      <c r="L229" s="142"/>
      <c r="M229" s="142"/>
      <c r="N229" s="142"/>
    </row>
    <row r="230" spans="1:14" ht="11.25" customHeight="1">
      <c r="A230" s="92" t="s">
        <v>887</v>
      </c>
      <c r="B230" s="82"/>
      <c r="C230" s="107" t="s">
        <v>211</v>
      </c>
      <c r="D230" s="82"/>
      <c r="E230" s="22">
        <v>77414</v>
      </c>
      <c r="F230" s="106"/>
      <c r="G230" s="11" t="s">
        <v>215</v>
      </c>
      <c r="H230" s="106"/>
      <c r="I230" s="169" t="s">
        <v>168</v>
      </c>
      <c r="J230" s="142"/>
      <c r="K230" s="142"/>
      <c r="L230" s="142"/>
      <c r="M230" s="142"/>
      <c r="N230" s="142"/>
    </row>
    <row r="231" spans="1:14" ht="11.25" customHeight="1">
      <c r="A231" s="92" t="s">
        <v>889</v>
      </c>
      <c r="B231" s="92"/>
      <c r="C231" s="93" t="s">
        <v>211</v>
      </c>
      <c r="D231" s="82"/>
      <c r="E231" s="22">
        <v>112675</v>
      </c>
      <c r="F231" s="106"/>
      <c r="G231" s="11" t="s">
        <v>215</v>
      </c>
      <c r="H231" s="106"/>
      <c r="I231" s="169" t="s">
        <v>169</v>
      </c>
      <c r="J231" s="142"/>
      <c r="K231" s="142"/>
      <c r="L231" s="142"/>
      <c r="M231" s="142"/>
      <c r="N231" s="142"/>
    </row>
    <row r="232" spans="1:14" ht="11.25" customHeight="1">
      <c r="A232" s="92" t="s">
        <v>891</v>
      </c>
      <c r="B232" s="92"/>
      <c r="C232" s="93"/>
      <c r="D232" s="84"/>
      <c r="E232" s="7"/>
      <c r="F232" s="114"/>
      <c r="G232" s="111"/>
      <c r="H232" s="114"/>
      <c r="I232" s="171"/>
      <c r="J232" s="167"/>
      <c r="K232" s="167"/>
      <c r="L232" s="167"/>
      <c r="M232" s="167"/>
      <c r="N232" s="167"/>
    </row>
    <row r="233" spans="1:14" ht="11.25" customHeight="1">
      <c r="A233" s="96" t="s">
        <v>892</v>
      </c>
      <c r="B233" s="92"/>
      <c r="C233" s="93"/>
      <c r="D233" s="82"/>
      <c r="E233" s="22">
        <v>930</v>
      </c>
      <c r="F233" s="97"/>
      <c r="G233" s="31" t="s">
        <v>215</v>
      </c>
      <c r="H233" s="97"/>
      <c r="I233" s="173" t="s">
        <v>170</v>
      </c>
      <c r="J233" s="141"/>
      <c r="K233" s="141"/>
      <c r="L233" s="141"/>
      <c r="M233" s="141"/>
      <c r="N233" s="141"/>
    </row>
    <row r="234" spans="1:14" ht="11.25" customHeight="1">
      <c r="A234" s="96" t="s">
        <v>894</v>
      </c>
      <c r="B234" s="92"/>
      <c r="C234" s="93" t="s">
        <v>216</v>
      </c>
      <c r="D234" s="92"/>
      <c r="E234" s="22">
        <v>25220</v>
      </c>
      <c r="F234" s="106"/>
      <c r="G234" s="11" t="s">
        <v>215</v>
      </c>
      <c r="H234" s="106"/>
      <c r="I234" s="169" t="s">
        <v>171</v>
      </c>
      <c r="J234" s="142"/>
      <c r="K234" s="142"/>
      <c r="L234" s="142"/>
      <c r="M234" s="142"/>
      <c r="N234" s="142"/>
    </row>
    <row r="235" spans="1:14" ht="11.25" customHeight="1">
      <c r="A235" s="174" t="s">
        <v>172</v>
      </c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</row>
    <row r="236" spans="1:14" ht="11.25" customHeight="1">
      <c r="A236" s="134" t="s">
        <v>175</v>
      </c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</row>
    <row r="237" spans="1:14" ht="11.25" customHeight="1">
      <c r="A237" s="136" t="s">
        <v>173</v>
      </c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</row>
  </sheetData>
  <mergeCells count="244">
    <mergeCell ref="A1:N1"/>
    <mergeCell ref="A2:N2"/>
    <mergeCell ref="A4:N4"/>
    <mergeCell ref="G6:N6"/>
    <mergeCell ref="A3:N3"/>
    <mergeCell ref="A5:N5"/>
    <mergeCell ref="A6:C6"/>
    <mergeCell ref="A7:C7"/>
    <mergeCell ref="I7:N7"/>
    <mergeCell ref="A8:C8"/>
    <mergeCell ref="I10:N10"/>
    <mergeCell ref="I11:N11"/>
    <mergeCell ref="I12:N12"/>
    <mergeCell ref="I13:N13"/>
    <mergeCell ref="I15:N15"/>
    <mergeCell ref="I16:N16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  <mergeCell ref="I28:N28"/>
    <mergeCell ref="I29:N29"/>
    <mergeCell ref="I33:N33"/>
    <mergeCell ref="I34:N34"/>
    <mergeCell ref="I30:N30"/>
    <mergeCell ref="I31:N31"/>
    <mergeCell ref="I32:N32"/>
    <mergeCell ref="I35:N35"/>
    <mergeCell ref="I36:N36"/>
    <mergeCell ref="I37:N37"/>
    <mergeCell ref="I38:N38"/>
    <mergeCell ref="I39:N39"/>
    <mergeCell ref="I40:N40"/>
    <mergeCell ref="I41:N41"/>
    <mergeCell ref="I42:N42"/>
    <mergeCell ref="I43:N43"/>
    <mergeCell ref="I44:N44"/>
    <mergeCell ref="I45:N45"/>
    <mergeCell ref="I46:N46"/>
    <mergeCell ref="I47:N47"/>
    <mergeCell ref="I48:N48"/>
    <mergeCell ref="I49:N49"/>
    <mergeCell ref="I50:N50"/>
    <mergeCell ref="I51:N51"/>
    <mergeCell ref="I52:N52"/>
    <mergeCell ref="I53:N53"/>
    <mergeCell ref="I54:N54"/>
    <mergeCell ref="I60:N60"/>
    <mergeCell ref="I61:N61"/>
    <mergeCell ref="I56:N56"/>
    <mergeCell ref="I57:N57"/>
    <mergeCell ref="I58:N58"/>
    <mergeCell ref="I59:N59"/>
    <mergeCell ref="A64:N64"/>
    <mergeCell ref="A65:N65"/>
    <mergeCell ref="A62:N62"/>
    <mergeCell ref="A63:N63"/>
    <mergeCell ref="A67:N67"/>
    <mergeCell ref="G69:N69"/>
    <mergeCell ref="A70:C70"/>
    <mergeCell ref="I70:N70"/>
    <mergeCell ref="A69:C69"/>
    <mergeCell ref="A71:C71"/>
    <mergeCell ref="I72:N72"/>
    <mergeCell ref="I77:N77"/>
    <mergeCell ref="I78:N78"/>
    <mergeCell ref="I74:N74"/>
    <mergeCell ref="I75:N75"/>
    <mergeCell ref="I76:N76"/>
    <mergeCell ref="I73:N73"/>
    <mergeCell ref="I79:N79"/>
    <mergeCell ref="I80:N80"/>
    <mergeCell ref="I81:N81"/>
    <mergeCell ref="I82:N82"/>
    <mergeCell ref="I83:N83"/>
    <mergeCell ref="I84:N84"/>
    <mergeCell ref="I85:N85"/>
    <mergeCell ref="I86:N86"/>
    <mergeCell ref="I87:N87"/>
    <mergeCell ref="I88:N88"/>
    <mergeCell ref="I89:N89"/>
    <mergeCell ref="I90:N90"/>
    <mergeCell ref="I91:N91"/>
    <mergeCell ref="I92:N92"/>
    <mergeCell ref="I93:N93"/>
    <mergeCell ref="I94:N94"/>
    <mergeCell ref="I95:N95"/>
    <mergeCell ref="I96:N96"/>
    <mergeCell ref="I97:N97"/>
    <mergeCell ref="I98:N98"/>
    <mergeCell ref="I99:N99"/>
    <mergeCell ref="I100:N100"/>
    <mergeCell ref="I101:N101"/>
    <mergeCell ref="I102:N102"/>
    <mergeCell ref="I106:N106"/>
    <mergeCell ref="I107:N107"/>
    <mergeCell ref="I103:N103"/>
    <mergeCell ref="I104:N104"/>
    <mergeCell ref="I105:N105"/>
    <mergeCell ref="I108:N108"/>
    <mergeCell ref="I109:N109"/>
    <mergeCell ref="I110:N110"/>
    <mergeCell ref="I111:N111"/>
    <mergeCell ref="I112:N112"/>
    <mergeCell ref="I113:N113"/>
    <mergeCell ref="I114:N114"/>
    <mergeCell ref="I115:N115"/>
    <mergeCell ref="I116:N116"/>
    <mergeCell ref="I117:N117"/>
    <mergeCell ref="I118:N118"/>
    <mergeCell ref="I119:N119"/>
    <mergeCell ref="A127:N127"/>
    <mergeCell ref="A126:N126"/>
    <mergeCell ref="A125:N125"/>
    <mergeCell ref="I120:N120"/>
    <mergeCell ref="I121:N121"/>
    <mergeCell ref="I122:N122"/>
    <mergeCell ref="I123:N123"/>
    <mergeCell ref="A124:N124"/>
    <mergeCell ref="A128:N128"/>
    <mergeCell ref="A130:N130"/>
    <mergeCell ref="G132:N132"/>
    <mergeCell ref="A133:C133"/>
    <mergeCell ref="I133:N133"/>
    <mergeCell ref="A132:C132"/>
    <mergeCell ref="A134:C134"/>
    <mergeCell ref="I135:N135"/>
    <mergeCell ref="I139:N139"/>
    <mergeCell ref="I140:N140"/>
    <mergeCell ref="I138:N138"/>
    <mergeCell ref="I136:N136"/>
    <mergeCell ref="I137:N137"/>
    <mergeCell ref="I141:N141"/>
    <mergeCell ref="I142:N142"/>
    <mergeCell ref="I143:N143"/>
    <mergeCell ref="I144:N144"/>
    <mergeCell ref="I145:N145"/>
    <mergeCell ref="I146:N146"/>
    <mergeCell ref="I147:N147"/>
    <mergeCell ref="I148:N148"/>
    <mergeCell ref="I149:N149"/>
    <mergeCell ref="I150:N150"/>
    <mergeCell ref="A151:C151"/>
    <mergeCell ref="I151:N151"/>
    <mergeCell ref="I152:N152"/>
    <mergeCell ref="I153:N153"/>
    <mergeCell ref="I154:N154"/>
    <mergeCell ref="I155:N155"/>
    <mergeCell ref="I156:N156"/>
    <mergeCell ref="I157:N157"/>
    <mergeCell ref="I158:N158"/>
    <mergeCell ref="I159:N159"/>
    <mergeCell ref="I160:N160"/>
    <mergeCell ref="I161:N161"/>
    <mergeCell ref="I162:N162"/>
    <mergeCell ref="I163:N163"/>
    <mergeCell ref="I164:N164"/>
    <mergeCell ref="I165:N165"/>
    <mergeCell ref="I166:N166"/>
    <mergeCell ref="I167:N167"/>
    <mergeCell ref="I168:N168"/>
    <mergeCell ref="I169:N169"/>
    <mergeCell ref="I170:N170"/>
    <mergeCell ref="I171:N171"/>
    <mergeCell ref="I177:N177"/>
    <mergeCell ref="I178:N178"/>
    <mergeCell ref="I179:N179"/>
    <mergeCell ref="I172:N172"/>
    <mergeCell ref="I173:N173"/>
    <mergeCell ref="I174:N174"/>
    <mergeCell ref="I175:N175"/>
    <mergeCell ref="I185:N185"/>
    <mergeCell ref="I186:N186"/>
    <mergeCell ref="I187:N187"/>
    <mergeCell ref="A189:N189"/>
    <mergeCell ref="A188:N188"/>
    <mergeCell ref="A190:N190"/>
    <mergeCell ref="A191:N191"/>
    <mergeCell ref="A193:N193"/>
    <mergeCell ref="G195:N195"/>
    <mergeCell ref="A192:N192"/>
    <mergeCell ref="A194:N194"/>
    <mergeCell ref="A195:C195"/>
    <mergeCell ref="A196:C196"/>
    <mergeCell ref="I196:N196"/>
    <mergeCell ref="A197:C197"/>
    <mergeCell ref="I202:N202"/>
    <mergeCell ref="I198:N198"/>
    <mergeCell ref="I199:N199"/>
    <mergeCell ref="I200:N200"/>
    <mergeCell ref="I201:N201"/>
    <mergeCell ref="I203:N203"/>
    <mergeCell ref="I204:N204"/>
    <mergeCell ref="I205:N205"/>
    <mergeCell ref="I206:N206"/>
    <mergeCell ref="I207:N207"/>
    <mergeCell ref="I208:N208"/>
    <mergeCell ref="I209:N209"/>
    <mergeCell ref="I210:N210"/>
    <mergeCell ref="I211:N211"/>
    <mergeCell ref="I212:N212"/>
    <mergeCell ref="I213:N213"/>
    <mergeCell ref="I214:N214"/>
    <mergeCell ref="I215:N215"/>
    <mergeCell ref="I216:N216"/>
    <mergeCell ref="I217:N217"/>
    <mergeCell ref="I218:N218"/>
    <mergeCell ref="I219:N219"/>
    <mergeCell ref="I220:N220"/>
    <mergeCell ref="A221:C221"/>
    <mergeCell ref="I221:N221"/>
    <mergeCell ref="I222:N222"/>
    <mergeCell ref="I223:N223"/>
    <mergeCell ref="I224:N224"/>
    <mergeCell ref="I225:N225"/>
    <mergeCell ref="I226:N226"/>
    <mergeCell ref="I227:N227"/>
    <mergeCell ref="I228:N228"/>
    <mergeCell ref="I229:N229"/>
    <mergeCell ref="I230:N230"/>
    <mergeCell ref="I231:N231"/>
    <mergeCell ref="I232:N232"/>
    <mergeCell ref="I233:N233"/>
    <mergeCell ref="I234:N234"/>
    <mergeCell ref="A235:N235"/>
    <mergeCell ref="A236:N236"/>
    <mergeCell ref="A237:N237"/>
    <mergeCell ref="I184:N184"/>
    <mergeCell ref="A66:N66"/>
    <mergeCell ref="A68:N68"/>
    <mergeCell ref="A129:N129"/>
    <mergeCell ref="A131:N131"/>
    <mergeCell ref="I180:N180"/>
    <mergeCell ref="I181:N181"/>
    <mergeCell ref="I182:N182"/>
    <mergeCell ref="I183:N183"/>
    <mergeCell ref="I176:N17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statistics, Germany</cp:keywords>
  <dc:description/>
  <cp:lastModifiedBy>USGS Minerals Information Team</cp:lastModifiedBy>
  <cp:lastPrinted>2007-11-15T19:46:22Z</cp:lastPrinted>
  <dcterms:created xsi:type="dcterms:W3CDTF">2006-05-18T16:39:10Z</dcterms:created>
  <dcterms:modified xsi:type="dcterms:W3CDTF">2008-05-21T14:37:27Z</dcterms:modified>
  <cp:category/>
  <cp:version/>
  <cp:contentType/>
  <cp:contentStatus/>
</cp:coreProperties>
</file>