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7380" windowHeight="13020" activeTab="1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Fig1" sheetId="6" r:id="rId6"/>
    <sheet name="Fig2" sheetId="7" r:id="rId7"/>
    <sheet name="Fig3a" sheetId="8" r:id="rId8"/>
    <sheet name="Fig3b" sheetId="9" r:id="rId9"/>
    <sheet name="Fig4a" sheetId="10" r:id="rId10"/>
    <sheet name="Fig4b" sheetId="11" r:id="rId11"/>
    <sheet name="Fig5" sheetId="12" r:id="rId12"/>
    <sheet name="Fig6" sheetId="13" r:id="rId13"/>
    <sheet name="Fig7" sheetId="14" r:id="rId14"/>
  </sheets>
  <externalReferences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<sst xmlns="http://schemas.openxmlformats.org/spreadsheetml/2006/main" count="202" uniqueCount="95">
  <si>
    <t>Cruise</t>
  </si>
  <si>
    <t>Station</t>
  </si>
  <si>
    <t>TSM</t>
  </si>
  <si>
    <r>
      <t>mg L</t>
    </r>
    <r>
      <rPr>
        <vertAlign val="superscript"/>
        <sz val="10"/>
        <rFont val="Arial"/>
        <family val="2"/>
      </rPr>
      <t>-1</t>
    </r>
  </si>
  <si>
    <t>TP</t>
  </si>
  <si>
    <t>TDP</t>
  </si>
  <si>
    <t>PP</t>
  </si>
  <si>
    <t>SRP</t>
  </si>
  <si>
    <r>
      <t>m</t>
    </r>
    <r>
      <rPr>
        <sz val="10"/>
        <rFont val="Arial"/>
        <family val="0"/>
      </rPr>
      <t>M P L</t>
    </r>
    <r>
      <rPr>
        <vertAlign val="superscript"/>
        <sz val="10"/>
        <rFont val="Arial"/>
        <family val="2"/>
      </rPr>
      <t>-1</t>
    </r>
  </si>
  <si>
    <t>PON</t>
  </si>
  <si>
    <r>
      <t>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</si>
  <si>
    <r>
      <t>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</si>
  <si>
    <r>
      <t>m</t>
    </r>
    <r>
      <rPr>
        <sz val="10"/>
        <rFont val="Arial"/>
        <family val="0"/>
      </rPr>
      <t>M N L</t>
    </r>
    <r>
      <rPr>
        <vertAlign val="superscript"/>
        <sz val="10"/>
        <rFont val="Arial"/>
        <family val="2"/>
      </rPr>
      <t>-1</t>
    </r>
  </si>
  <si>
    <t>POC</t>
  </si>
  <si>
    <r>
      <t>m</t>
    </r>
    <r>
      <rPr>
        <sz val="10"/>
        <rFont val="Arial"/>
        <family val="0"/>
      </rPr>
      <t>M C L</t>
    </r>
    <r>
      <rPr>
        <vertAlign val="superscript"/>
        <sz val="10"/>
        <rFont val="Arial"/>
        <family val="2"/>
      </rPr>
      <t>-1</t>
    </r>
  </si>
  <si>
    <t>R15-5</t>
  </si>
  <si>
    <t>R80-5</t>
  </si>
  <si>
    <t>C15-5</t>
  </si>
  <si>
    <t>C80-5</t>
  </si>
  <si>
    <t>J15-5</t>
  </si>
  <si>
    <t>J20-5</t>
  </si>
  <si>
    <t>J60-5</t>
  </si>
  <si>
    <t>J80-5</t>
  </si>
  <si>
    <t>G20-5</t>
  </si>
  <si>
    <t>S15-5</t>
  </si>
  <si>
    <t>M15-5</t>
  </si>
  <si>
    <t>M45-5</t>
  </si>
  <si>
    <t>M110-5</t>
  </si>
  <si>
    <t>M110-25</t>
  </si>
  <si>
    <t>J80-24</t>
  </si>
  <si>
    <t>C80-25</t>
  </si>
  <si>
    <t>SJRM-3</t>
  </si>
  <si>
    <t>J30-5</t>
  </si>
  <si>
    <t>NB20-10</t>
  </si>
  <si>
    <t>G15-5</t>
  </si>
  <si>
    <t>G45-5</t>
  </si>
  <si>
    <t>C80-10</t>
  </si>
  <si>
    <t>M45-15</t>
  </si>
  <si>
    <t>SJRM-4</t>
  </si>
  <si>
    <t>NB15-5</t>
  </si>
  <si>
    <t>Uptake(L)</t>
  </si>
  <si>
    <t>Std. Err.</t>
  </si>
  <si>
    <t>Net AA</t>
  </si>
  <si>
    <t>Uptake(D)</t>
  </si>
  <si>
    <t>SJRM-3P</t>
  </si>
  <si>
    <t>J15-5P</t>
  </si>
  <si>
    <t>J30-5P</t>
  </si>
  <si>
    <t>NB20-10P</t>
  </si>
  <si>
    <t>G15-5P</t>
  </si>
  <si>
    <t>G45-5P</t>
  </si>
  <si>
    <t>C15-5P</t>
  </si>
  <si>
    <t>C80-10P</t>
  </si>
  <si>
    <t>M15-5P</t>
  </si>
  <si>
    <t>M110-5P</t>
  </si>
  <si>
    <t>M110-25P</t>
  </si>
  <si>
    <t>J80-5P</t>
  </si>
  <si>
    <t>J80-24P</t>
  </si>
  <si>
    <t>C80-25P</t>
  </si>
  <si>
    <t>M45-5P</t>
  </si>
  <si>
    <t>M45-15P</t>
  </si>
  <si>
    <t>SJRM-4P</t>
  </si>
  <si>
    <t>NB15-5P</t>
  </si>
  <si>
    <t>Chl A</t>
  </si>
  <si>
    <r>
      <t>m</t>
    </r>
    <r>
      <rPr>
        <sz val="10"/>
        <rFont val="Arial"/>
        <family val="0"/>
      </rPr>
      <t>g Chl L</t>
    </r>
    <r>
      <rPr>
        <vertAlign val="superscript"/>
        <sz val="10"/>
        <rFont val="Arial"/>
        <family val="2"/>
      </rPr>
      <t>-1</t>
    </r>
  </si>
  <si>
    <t>HNF</t>
  </si>
  <si>
    <t>Other</t>
  </si>
  <si>
    <t>Ciliates</t>
  </si>
  <si>
    <t>Total</t>
  </si>
  <si>
    <t>Grazers</t>
  </si>
  <si>
    <r>
      <t>m</t>
    </r>
    <r>
      <rPr>
        <sz val="10"/>
        <rFont val="Arial"/>
        <family val="0"/>
      </rPr>
      <t>g C L</t>
    </r>
    <r>
      <rPr>
        <vertAlign val="superscript"/>
        <sz val="10"/>
        <rFont val="Arial"/>
        <family val="2"/>
      </rPr>
      <t>-1</t>
    </r>
  </si>
  <si>
    <t>SJRM-5</t>
  </si>
  <si>
    <t>NB20-5</t>
  </si>
  <si>
    <t>M45-DCL</t>
  </si>
  <si>
    <t>M110-DCL</t>
  </si>
  <si>
    <t>J80-DCL</t>
  </si>
  <si>
    <t>C80-DCL</t>
  </si>
  <si>
    <t>BSP</t>
  </si>
  <si>
    <r>
      <t>m</t>
    </r>
    <r>
      <rPr>
        <sz val="10"/>
        <rFont val="Arial"/>
        <family val="0"/>
      </rPr>
      <t>g C L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</si>
  <si>
    <t>Bacteria</t>
  </si>
  <si>
    <t>C:N</t>
  </si>
  <si>
    <t>Molar</t>
  </si>
  <si>
    <t>Oligotrichs</t>
  </si>
  <si>
    <t>Temp</t>
  </si>
  <si>
    <r>
      <t>o</t>
    </r>
    <r>
      <rPr>
        <sz val="10"/>
        <rFont val="Arial"/>
        <family val="2"/>
      </rPr>
      <t>C</t>
    </r>
  </si>
  <si>
    <t>mg/L</t>
  </si>
  <si>
    <r>
      <t>Cl</t>
    </r>
    <r>
      <rPr>
        <vertAlign val="superscript"/>
        <sz val="10"/>
        <rFont val="Arial"/>
        <family val="2"/>
      </rPr>
      <t>-</t>
    </r>
  </si>
  <si>
    <t>Cluster</t>
  </si>
  <si>
    <t>%correct</t>
  </si>
  <si>
    <t>jack-knifed</t>
  </si>
  <si>
    <t>Btwn</t>
  </si>
  <si>
    <t>group F</t>
  </si>
  <si>
    <t>A</t>
  </si>
  <si>
    <t>B</t>
  </si>
  <si>
    <t>C</t>
  </si>
  <si>
    <r>
      <t>n</t>
    </r>
    <r>
      <rPr>
        <sz val="10"/>
        <rFont val="Arial"/>
        <family val="0"/>
      </rPr>
      <t>M N h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</si>
</sst>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2"/>
    </font>
    <font>
      <sz val="14"/>
      <color indexed="8"/>
      <name val="Arial"/>
      <family val="0"/>
    </font>
    <font>
      <sz val="8"/>
      <color indexed="8"/>
      <name val="Arial"/>
      <family val="0"/>
    </font>
    <font>
      <b/>
      <sz val="16"/>
      <name val="Arial"/>
      <family val="2"/>
    </font>
    <font>
      <vertAlign val="superscript"/>
      <sz val="10"/>
      <name val="Symbol"/>
      <family val="1"/>
    </font>
    <font>
      <sz val="5.75"/>
      <name val="Arial"/>
      <family val="0"/>
    </font>
    <font>
      <b/>
      <sz val="9.5"/>
      <name val="Arial"/>
      <family val="2"/>
    </font>
    <font>
      <b/>
      <sz val="9.5"/>
      <name val="Symbol"/>
      <family val="1"/>
    </font>
    <font>
      <b/>
      <vertAlign val="superscript"/>
      <sz val="9.5"/>
      <name val="Arial"/>
      <family val="2"/>
    </font>
    <font>
      <vertAlign val="superscript"/>
      <sz val="5.75"/>
      <name val="Arial"/>
      <family val="0"/>
    </font>
    <font>
      <sz val="9.5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b/>
      <vertAlign val="superscript"/>
      <sz val="14.75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b/>
      <sz val="8.25"/>
      <name val="Arial"/>
      <family val="2"/>
    </font>
    <font>
      <sz val="8"/>
      <name val="Arial"/>
      <family val="0"/>
    </font>
    <font>
      <b/>
      <sz val="15.25"/>
      <name val="Arial"/>
      <family val="2"/>
    </font>
    <font>
      <b/>
      <vertAlign val="superscript"/>
      <sz val="15.2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  <font>
      <b/>
      <sz val="14.5"/>
      <name val="Arial"/>
      <family val="2"/>
    </font>
    <font>
      <b/>
      <vertAlign val="superscript"/>
      <sz val="14.5"/>
      <name val="Arial"/>
      <family val="2"/>
    </font>
    <font>
      <b/>
      <sz val="13.25"/>
      <name val="Arial"/>
      <family val="2"/>
    </font>
    <font>
      <b/>
      <vertAlign val="superscript"/>
      <sz val="13.25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b/>
      <sz val="13"/>
      <name val="Arial"/>
      <family val="2"/>
    </font>
    <font>
      <sz val="12"/>
      <color indexed="8"/>
      <name val="Times New Roman"/>
      <family val="0"/>
    </font>
    <font>
      <sz val="24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Symbol"/>
      <family val="0"/>
    </font>
    <font>
      <sz val="18"/>
      <color indexed="8"/>
      <name val="Times New Roman"/>
      <family val="0"/>
    </font>
    <font>
      <vertAlign val="superscript"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35"/>
          <c:w val="0.86575"/>
          <c:h val="0.7605"/>
        </c:manualLayout>
      </c:layout>
      <c:scatterChart>
        <c:scatterStyle val="lineMarker"/>
        <c:varyColors val="0"/>
        <c:ser>
          <c:idx val="0"/>
          <c:order val="0"/>
          <c:tx>
            <c:v>Light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('[1]Data'!$D$6,'[1]Data'!$D$10,'[1]Data'!$D$14,'[1]Data'!$D$18,'[1]Data'!$D$22,'[1]Data'!$D$34)</c:f>
              <c:numCache>
                <c:ptCount val="6"/>
                <c:pt idx="0">
                  <c:v>12</c:v>
                </c:pt>
                <c:pt idx="1">
                  <c:v>3</c:v>
                </c:pt>
                <c:pt idx="2">
                  <c:v>137</c:v>
                </c:pt>
                <c:pt idx="3">
                  <c:v>10</c:v>
                </c:pt>
                <c:pt idx="4">
                  <c:v>5</c:v>
                </c:pt>
                <c:pt idx="5">
                  <c:v>24</c:v>
                </c:pt>
              </c:numCache>
            </c:numRef>
          </c:xVal>
          <c:yVal>
            <c:numRef>
              <c:f>('[1]Data'!$H$6,'[1]Data'!$H$10,'[1]Data'!$H$14,'[1]Data'!$H$18,'[1]Data'!$H$22,'[1]Data'!$H$34)</c:f>
              <c:numCache>
                <c:ptCount val="6"/>
                <c:pt idx="0">
                  <c:v>2.1</c:v>
                </c:pt>
                <c:pt idx="1">
                  <c:v>1.9</c:v>
                </c:pt>
                <c:pt idx="2">
                  <c:v>2.9</c:v>
                </c:pt>
                <c:pt idx="3">
                  <c:v>2.5</c:v>
                </c:pt>
                <c:pt idx="4">
                  <c:v>3</c:v>
                </c:pt>
                <c:pt idx="5">
                  <c:v>1.8</c:v>
                </c:pt>
              </c:numCache>
            </c:numRef>
          </c:yVal>
          <c:smooth val="0"/>
        </c:ser>
        <c:ser>
          <c:idx val="1"/>
          <c:order val="1"/>
          <c:tx>
            <c:v>Dark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('[1]Data'!$D$7,'[1]Data'!$D$11,'[1]Data'!$D$15,'[1]Data'!$D$19,'[1]Data'!$D$23,'[1]Data'!$D$27,'[1]Data'!$D$31,'[1]Data'!$D$35)</c:f>
              <c:numCache>
                <c:ptCount val="8"/>
                <c:pt idx="0">
                  <c:v>7</c:v>
                </c:pt>
                <c:pt idx="1">
                  <c:v>5</c:v>
                </c:pt>
                <c:pt idx="2">
                  <c:v>44</c:v>
                </c:pt>
                <c:pt idx="3">
                  <c:v>-7</c:v>
                </c:pt>
                <c:pt idx="4">
                  <c:v>-3</c:v>
                </c:pt>
                <c:pt idx="5">
                  <c:v>-7</c:v>
                </c:pt>
                <c:pt idx="6">
                  <c:v>2</c:v>
                </c:pt>
                <c:pt idx="7">
                  <c:v>38</c:v>
                </c:pt>
              </c:numCache>
            </c:numRef>
          </c:xVal>
          <c:yVal>
            <c:numRef>
              <c:f>('[1]Data'!$H$7,'[1]Data'!$H$11,'[1]Data'!$H$15,'[1]Data'!$H$19,'[1]Data'!$H$23,'[1]Data'!$H$27,'[1]Data'!$H$31,'[1]Data'!$H$35)</c:f>
              <c:numCache>
                <c:ptCount val="8"/>
                <c:pt idx="0">
                  <c:v>1.7</c:v>
                </c:pt>
                <c:pt idx="1">
                  <c:v>1.5</c:v>
                </c:pt>
                <c:pt idx="2">
                  <c:v>0.7</c:v>
                </c:pt>
                <c:pt idx="3">
                  <c:v>2.3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</c:numCache>
            </c:numRef>
          </c:yVal>
          <c:smooth val="0"/>
        </c:ser>
        <c:axId val="57634549"/>
        <c:axId val="48948894"/>
      </c:scatterChart>
      <c:val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Uptake from 4.0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 additions (nM h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crossBetween val="midCat"/>
        <c:dispUnits/>
      </c:valAx>
      <c:valAx>
        <c:axId val="4894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Uptake from 0.5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 additions(nM h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325"/>
          <c:w val="0.829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v>Light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('[2]Data'!$C$6,'[2]Data'!$C$8,'[2]Data'!$C$10,'[2]Data'!$C$12,'[2]Data'!$C$14,'[2]Data'!$C$16,'[2]Data'!$C$18,'[2]Data'!$C$20,'[2]Data'!$C$22,'[2]Data'!$C$24,'[2]Data'!$C$26,'[2]Data'!$C$28)</c:f>
                <c:numCache>
                  <c:ptCount val="12"/>
                  <c:pt idx="0">
                    <c:v>4</c:v>
                  </c:pt>
                  <c:pt idx="1">
                    <c:v>3</c:v>
                  </c:pt>
                  <c:pt idx="2">
                    <c:v>4</c:v>
                  </c:pt>
                  <c:pt idx="3">
                    <c:v>17</c:v>
                  </c:pt>
                  <c:pt idx="4">
                    <c:v>9</c:v>
                  </c:pt>
                  <c:pt idx="5">
                    <c:v>11</c:v>
                  </c:pt>
                  <c:pt idx="6">
                    <c:v>4</c:v>
                  </c:pt>
                  <c:pt idx="7">
                    <c:v>5</c:v>
                  </c:pt>
                  <c:pt idx="8">
                    <c:v>11</c:v>
                  </c:pt>
                  <c:pt idx="9">
                    <c:v>8</c:v>
                  </c:pt>
                  <c:pt idx="10">
                    <c:v>0</c:v>
                  </c:pt>
                  <c:pt idx="11">
                    <c:v>7</c:v>
                  </c:pt>
                </c:numCache>
              </c:numRef>
            </c:plus>
            <c:minus>
              <c:numRef>
                <c:f>('[2]Data'!$C$6,'[2]Data'!$C$8,'[2]Data'!$C$10,'[2]Data'!$C$12,'[2]Data'!$C$14,'[2]Data'!$C$16,'[2]Data'!$C$18,'[2]Data'!$C$20,'[2]Data'!$C$22,'[2]Data'!$C$24,'[2]Data'!$C$26,'[2]Data'!$C$28)</c:f>
                <c:numCache>
                  <c:ptCount val="12"/>
                  <c:pt idx="0">
                    <c:v>4</c:v>
                  </c:pt>
                  <c:pt idx="1">
                    <c:v>3</c:v>
                  </c:pt>
                  <c:pt idx="2">
                    <c:v>4</c:v>
                  </c:pt>
                  <c:pt idx="3">
                    <c:v>17</c:v>
                  </c:pt>
                  <c:pt idx="4">
                    <c:v>9</c:v>
                  </c:pt>
                  <c:pt idx="5">
                    <c:v>11</c:v>
                  </c:pt>
                  <c:pt idx="6">
                    <c:v>4</c:v>
                  </c:pt>
                  <c:pt idx="7">
                    <c:v>5</c:v>
                  </c:pt>
                  <c:pt idx="8">
                    <c:v>11</c:v>
                  </c:pt>
                  <c:pt idx="9">
                    <c:v>8</c:v>
                  </c:pt>
                  <c:pt idx="10">
                    <c:v>0</c:v>
                  </c:pt>
                  <c:pt idx="11">
                    <c:v>7</c:v>
                  </c:pt>
                </c:numCache>
              </c:numRef>
            </c:minus>
            <c:noEndCap val="0"/>
          </c:errBars>
          <c:cat>
            <c:strRef>
              <c:f>'[2]Data'!$G$6:$G$17</c:f>
              <c:strCache>
                <c:ptCount val="12"/>
                <c:pt idx="0">
                  <c:v>M15</c:v>
                </c:pt>
                <c:pt idx="1">
                  <c:v>M45</c:v>
                </c:pt>
                <c:pt idx="2">
                  <c:v>S15</c:v>
                </c:pt>
                <c:pt idx="3">
                  <c:v>J15</c:v>
                </c:pt>
                <c:pt idx="4">
                  <c:v>J20</c:v>
                </c:pt>
                <c:pt idx="5">
                  <c:v>J60</c:v>
                </c:pt>
                <c:pt idx="6">
                  <c:v>J80</c:v>
                </c:pt>
                <c:pt idx="7">
                  <c:v>G20</c:v>
                </c:pt>
                <c:pt idx="8">
                  <c:v>C15</c:v>
                </c:pt>
                <c:pt idx="9">
                  <c:v>C80</c:v>
                </c:pt>
                <c:pt idx="10">
                  <c:v>R15</c:v>
                </c:pt>
                <c:pt idx="11">
                  <c:v>R80</c:v>
                </c:pt>
              </c:strCache>
            </c:strRef>
          </c:cat>
          <c:val>
            <c:numRef>
              <c:f>('[2]Data'!$B$6,'[2]Data'!$B$8,'[2]Data'!$B$10,'[2]Data'!$B$12,'[2]Data'!$B$14,'[2]Data'!$B$16,'[2]Data'!$B$18,'[2]Data'!$B$20,'[2]Data'!$B$22,'[2]Data'!$B$24,'[2]Data'!$B$26,'[2]Data'!$B$28)</c:f>
              <c:numCache>
                <c:ptCount val="12"/>
                <c:pt idx="0">
                  <c:v>4</c:v>
                </c:pt>
                <c:pt idx="1">
                  <c:v>-6</c:v>
                </c:pt>
                <c:pt idx="2">
                  <c:v>3</c:v>
                </c:pt>
                <c:pt idx="3">
                  <c:v>15</c:v>
                </c:pt>
                <c:pt idx="4">
                  <c:v>14</c:v>
                </c:pt>
                <c:pt idx="5">
                  <c:v>19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v>Dark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('[2]Data'!$C$7,'[2]Data'!$C$9,'[2]Data'!$C$11,'[2]Data'!$C$13,'[2]Data'!$C$15,'[2]Data'!$C$17,'[2]Data'!$C$19,'[2]Data'!$C$21,'[2]Data'!$C$23,'[2]Data'!$C$25,'[2]Data'!$C$27,'[2]Data'!$C$29)</c:f>
                <c:numCache>
                  <c:ptCount val="12"/>
                  <c:pt idx="0">
                    <c:v>7</c:v>
                  </c:pt>
                  <c:pt idx="1">
                    <c:v>8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6</c:v>
                  </c:pt>
                  <c:pt idx="6">
                    <c:v>7</c:v>
                  </c:pt>
                  <c:pt idx="7">
                    <c:v>6</c:v>
                  </c:pt>
                  <c:pt idx="8">
                    <c:v>0</c:v>
                  </c:pt>
                  <c:pt idx="9">
                    <c:v>1</c:v>
                  </c:pt>
                  <c:pt idx="10">
                    <c:v>4</c:v>
                  </c:pt>
                  <c:pt idx="11">
                    <c:v>19</c:v>
                  </c:pt>
                </c:numCache>
              </c:numRef>
            </c:plus>
            <c:minus>
              <c:numRef>
                <c:f>('[2]Data'!$C$7,'[2]Data'!$C$9,'[2]Data'!$C$11,'[2]Data'!$C$13,'[2]Data'!$C$15,'[2]Data'!$C$17,'[2]Data'!$C$19,'[2]Data'!$C$21,'[2]Data'!$C$23,'[2]Data'!$C$25,'[2]Data'!$C$27,'[2]Data'!$C$29)</c:f>
                <c:numCache>
                  <c:ptCount val="12"/>
                  <c:pt idx="0">
                    <c:v>7</c:v>
                  </c:pt>
                  <c:pt idx="1">
                    <c:v>8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6</c:v>
                  </c:pt>
                  <c:pt idx="6">
                    <c:v>7</c:v>
                  </c:pt>
                  <c:pt idx="7">
                    <c:v>6</c:v>
                  </c:pt>
                  <c:pt idx="8">
                    <c:v>0</c:v>
                  </c:pt>
                  <c:pt idx="9">
                    <c:v>1</c:v>
                  </c:pt>
                  <c:pt idx="10">
                    <c:v>4</c:v>
                  </c:pt>
                  <c:pt idx="11">
                    <c:v>19</c:v>
                  </c:pt>
                </c:numCache>
              </c:numRef>
            </c:minus>
            <c:noEndCap val="0"/>
          </c:errBars>
          <c:cat>
            <c:strRef>
              <c:f>'[2]Data'!$G$6:$G$17</c:f>
              <c:strCache>
                <c:ptCount val="12"/>
                <c:pt idx="0">
                  <c:v>M15</c:v>
                </c:pt>
                <c:pt idx="1">
                  <c:v>M45</c:v>
                </c:pt>
                <c:pt idx="2">
                  <c:v>S15</c:v>
                </c:pt>
                <c:pt idx="3">
                  <c:v>J15</c:v>
                </c:pt>
                <c:pt idx="4">
                  <c:v>J20</c:v>
                </c:pt>
                <c:pt idx="5">
                  <c:v>J60</c:v>
                </c:pt>
                <c:pt idx="6">
                  <c:v>J80</c:v>
                </c:pt>
                <c:pt idx="7">
                  <c:v>G20</c:v>
                </c:pt>
                <c:pt idx="8">
                  <c:v>C15</c:v>
                </c:pt>
                <c:pt idx="9">
                  <c:v>C80</c:v>
                </c:pt>
                <c:pt idx="10">
                  <c:v>R15</c:v>
                </c:pt>
                <c:pt idx="11">
                  <c:v>R80</c:v>
                </c:pt>
              </c:strCache>
            </c:strRef>
          </c:cat>
          <c:val>
            <c:numRef>
              <c:f>('[2]Data'!$B$7,'[2]Data'!$B$9,'[2]Data'!$B$11,'[2]Data'!$B$13,'[2]Data'!$B$15,'[2]Data'!$B$17,'[2]Data'!$B$19,'[2]Data'!$B$21,'[2]Data'!$B$23,'[2]Data'!$B$25,'[2]Data'!$B$27,'[2]Data'!$B$29)</c:f>
              <c:numCache>
                <c:ptCount val="12"/>
                <c:pt idx="0">
                  <c:v>4</c:v>
                </c:pt>
                <c:pt idx="1">
                  <c:v>-5</c:v>
                </c:pt>
                <c:pt idx="2">
                  <c:v>4</c:v>
                </c:pt>
                <c:pt idx="3">
                  <c:v>11</c:v>
                </c:pt>
                <c:pt idx="4">
                  <c:v>7</c:v>
                </c:pt>
                <c:pt idx="5">
                  <c:v>-7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-3</c:v>
                </c:pt>
                <c:pt idx="10">
                  <c:v>7</c:v>
                </c:pt>
                <c:pt idx="11">
                  <c:v>23</c:v>
                </c:pt>
              </c:numCache>
            </c:numRef>
          </c:val>
        </c:ser>
        <c:axId val="37886863"/>
        <c:axId val="5437448"/>
      </c:bar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auto val="1"/>
        <c:lblOffset val="1000"/>
        <c:noMultiLvlLbl val="0"/>
      </c:catAx>
      <c:valAx>
        <c:axId val="5437448"/>
        <c:scaling>
          <c:orientation val="minMax"/>
          <c:max val="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Regeneration (nM h</a:t>
                </a:r>
                <a:r>
                  <a:rPr lang="en-US" cap="none" sz="14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"/>
          <c:y val="0.104"/>
          <c:w val="0.11625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15"/>
          <c:w val="0.8292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Light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('[2]Data'!$E$6,'[2]Data'!$E$8,'[2]Data'!$E$10,'[2]Data'!$E$12,'[2]Data'!$E$14,'[2]Data'!$E$16,'[2]Data'!$E$18,'[2]Data'!$E$20,'[2]Data'!$E$22,'[2]Data'!$E$24,'[2]Data'!$E$26,'[2]Data'!$E$28)</c:f>
                <c:numCache>
                  <c:ptCount val="12"/>
                  <c:pt idx="0">
                    <c:v>4</c:v>
                  </c:pt>
                  <c:pt idx="1">
                    <c:v>5</c:v>
                  </c:pt>
                  <c:pt idx="2">
                    <c:v>4</c:v>
                  </c:pt>
                  <c:pt idx="3">
                    <c:v>17</c:v>
                  </c:pt>
                  <c:pt idx="4">
                    <c:v>10</c:v>
                  </c:pt>
                  <c:pt idx="5">
                    <c:v>12</c:v>
                  </c:pt>
                  <c:pt idx="6">
                    <c:v>6</c:v>
                  </c:pt>
                  <c:pt idx="7">
                    <c:v>3</c:v>
                  </c:pt>
                  <c:pt idx="8">
                    <c:v>6</c:v>
                  </c:pt>
                  <c:pt idx="9">
                    <c:v>5</c:v>
                  </c:pt>
                  <c:pt idx="10">
                    <c:v>2</c:v>
                  </c:pt>
                  <c:pt idx="11">
                    <c:v>12</c:v>
                  </c:pt>
                </c:numCache>
              </c:numRef>
            </c:plus>
            <c:minus>
              <c:numRef>
                <c:f>('[2]Data'!$E$6,'[2]Data'!$E$8,'[2]Data'!$E$10,'[2]Data'!$E$12,'[2]Data'!$E$14,'[2]Data'!$E$16,'[2]Data'!$E$18,'[2]Data'!$E$20,'[2]Data'!$E$22,'[2]Data'!$E$24,'[2]Data'!$E$26,'[2]Data'!$E$28)</c:f>
                <c:numCache>
                  <c:ptCount val="12"/>
                  <c:pt idx="0">
                    <c:v>4</c:v>
                  </c:pt>
                  <c:pt idx="1">
                    <c:v>5</c:v>
                  </c:pt>
                  <c:pt idx="2">
                    <c:v>4</c:v>
                  </c:pt>
                  <c:pt idx="3">
                    <c:v>17</c:v>
                  </c:pt>
                  <c:pt idx="4">
                    <c:v>10</c:v>
                  </c:pt>
                  <c:pt idx="5">
                    <c:v>12</c:v>
                  </c:pt>
                  <c:pt idx="6">
                    <c:v>6</c:v>
                  </c:pt>
                  <c:pt idx="7">
                    <c:v>3</c:v>
                  </c:pt>
                  <c:pt idx="8">
                    <c:v>6</c:v>
                  </c:pt>
                  <c:pt idx="9">
                    <c:v>5</c:v>
                  </c:pt>
                  <c:pt idx="10">
                    <c:v>2</c:v>
                  </c:pt>
                  <c:pt idx="11">
                    <c:v>12</c:v>
                  </c:pt>
                </c:numCache>
              </c:numRef>
            </c:minus>
            <c:noEndCap val="0"/>
          </c:errBars>
          <c:cat>
            <c:strRef>
              <c:f>'[2]Data'!$G$6:$G$17</c:f>
              <c:strCache>
                <c:ptCount val="12"/>
                <c:pt idx="0">
                  <c:v>M15</c:v>
                </c:pt>
                <c:pt idx="1">
                  <c:v>M45</c:v>
                </c:pt>
                <c:pt idx="2">
                  <c:v>S15</c:v>
                </c:pt>
                <c:pt idx="3">
                  <c:v>J15</c:v>
                </c:pt>
                <c:pt idx="4">
                  <c:v>J20</c:v>
                </c:pt>
                <c:pt idx="5">
                  <c:v>J60</c:v>
                </c:pt>
                <c:pt idx="6">
                  <c:v>J80</c:v>
                </c:pt>
                <c:pt idx="7">
                  <c:v>G20</c:v>
                </c:pt>
                <c:pt idx="8">
                  <c:v>C15</c:v>
                </c:pt>
                <c:pt idx="9">
                  <c:v>C80</c:v>
                </c:pt>
                <c:pt idx="10">
                  <c:v>R15</c:v>
                </c:pt>
                <c:pt idx="11">
                  <c:v>R80</c:v>
                </c:pt>
              </c:strCache>
            </c:strRef>
          </c:cat>
          <c:val>
            <c:numRef>
              <c:f>('[2]Data'!$D$6,'[2]Data'!$D$8,'[2]Data'!$D$10,'[2]Data'!$D$12,'[2]Data'!$D$14,'[2]Data'!$D$16,'[2]Data'!$D$18,'[2]Data'!$D$20,'[2]Data'!$D$22,'[2]Data'!$D$24,'[2]Data'!$D$26,'[2]Data'!$D$28)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29</c:v>
                </c:pt>
                <c:pt idx="7">
                  <c:v>-3</c:v>
                </c:pt>
                <c:pt idx="8">
                  <c:v>7</c:v>
                </c:pt>
                <c:pt idx="9">
                  <c:v>1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Dark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('[2]Data'!$E$7,'[2]Data'!$E$9,'[2]Data'!$E$11,'[2]Data'!$E$13,'[2]Data'!$E$15,'[2]Data'!$E$17,'[2]Data'!$E$19,'[2]Data'!$E$21,'[2]Data'!$E$23,'[2]Data'!$E$25,'[2]Data'!$E$27,'[2]Data'!$E$29)</c:f>
                <c:numCache>
                  <c:ptCount val="12"/>
                  <c:pt idx="0">
                    <c:v>6</c:v>
                  </c:pt>
                  <c:pt idx="1">
                    <c:v>10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10</c:v>
                  </c:pt>
                  <c:pt idx="6">
                    <c:v>6</c:v>
                  </c:pt>
                  <c:pt idx="7">
                    <c:v>6</c:v>
                  </c:pt>
                  <c:pt idx="8">
                    <c:v>1</c:v>
                  </c:pt>
                  <c:pt idx="9">
                    <c:v>4</c:v>
                  </c:pt>
                  <c:pt idx="10">
                    <c:v>5</c:v>
                  </c:pt>
                  <c:pt idx="11">
                    <c:v>18</c:v>
                  </c:pt>
                </c:numCache>
              </c:numRef>
            </c:plus>
            <c:minus>
              <c:numRef>
                <c:f>('[2]Data'!$E$7,'[2]Data'!$E$9,'[2]Data'!$E$11,'[2]Data'!$E$13,'[2]Data'!$E$15,'[2]Data'!$E$17,'[2]Data'!$E$19,'[2]Data'!$E$21,'[2]Data'!$E$23,'[2]Data'!$E$25,'[2]Data'!$E$27,'[2]Data'!$E$29)</c:f>
                <c:numCache>
                  <c:ptCount val="12"/>
                  <c:pt idx="0">
                    <c:v>6</c:v>
                  </c:pt>
                  <c:pt idx="1">
                    <c:v>10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10</c:v>
                  </c:pt>
                  <c:pt idx="6">
                    <c:v>6</c:v>
                  </c:pt>
                  <c:pt idx="7">
                    <c:v>6</c:v>
                  </c:pt>
                  <c:pt idx="8">
                    <c:v>1</c:v>
                  </c:pt>
                  <c:pt idx="9">
                    <c:v>4</c:v>
                  </c:pt>
                  <c:pt idx="10">
                    <c:v>5</c:v>
                  </c:pt>
                  <c:pt idx="11">
                    <c:v>18</c:v>
                  </c:pt>
                </c:numCache>
              </c:numRef>
            </c:minus>
            <c:noEndCap val="0"/>
          </c:errBars>
          <c:cat>
            <c:strRef>
              <c:f>'[2]Data'!$G$6:$G$17</c:f>
              <c:strCache>
                <c:ptCount val="12"/>
                <c:pt idx="0">
                  <c:v>M15</c:v>
                </c:pt>
                <c:pt idx="1">
                  <c:v>M45</c:v>
                </c:pt>
                <c:pt idx="2">
                  <c:v>S15</c:v>
                </c:pt>
                <c:pt idx="3">
                  <c:v>J15</c:v>
                </c:pt>
                <c:pt idx="4">
                  <c:v>J20</c:v>
                </c:pt>
                <c:pt idx="5">
                  <c:v>J60</c:v>
                </c:pt>
                <c:pt idx="6">
                  <c:v>J80</c:v>
                </c:pt>
                <c:pt idx="7">
                  <c:v>G20</c:v>
                </c:pt>
                <c:pt idx="8">
                  <c:v>C15</c:v>
                </c:pt>
                <c:pt idx="9">
                  <c:v>C80</c:v>
                </c:pt>
                <c:pt idx="10">
                  <c:v>R15</c:v>
                </c:pt>
                <c:pt idx="11">
                  <c:v>R80</c:v>
                </c:pt>
              </c:strCache>
            </c:strRef>
          </c:cat>
          <c:val>
            <c:numRef>
              <c:f>('[2]Data'!$D$7,'[2]Data'!$D$9,'[2]Data'!$D$11,'[2]Data'!$D$13,'[2]Data'!$D$15,'[2]Data'!$D$17,'[2]Data'!$D$19,'[2]Data'!$D$21,'[2]Data'!$D$23,'[2]Data'!$D$25,'[2]Data'!$D$27,'[2]Data'!$D$29)</c:f>
              <c:numCache>
                <c:ptCount val="12"/>
                <c:pt idx="0">
                  <c:v>11</c:v>
                </c:pt>
                <c:pt idx="1">
                  <c:v>-1</c:v>
                </c:pt>
                <c:pt idx="2">
                  <c:v>12</c:v>
                </c:pt>
                <c:pt idx="3">
                  <c:v>18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0</c:v>
                </c:pt>
                <c:pt idx="8">
                  <c:v>-2</c:v>
                </c:pt>
                <c:pt idx="9">
                  <c:v>-1</c:v>
                </c:pt>
                <c:pt idx="10">
                  <c:v>7</c:v>
                </c:pt>
                <c:pt idx="11">
                  <c:v>24</c:v>
                </c:pt>
              </c:numCache>
            </c:numRef>
          </c:val>
        </c:ser>
        <c:axId val="48937033"/>
        <c:axId val="37780114"/>
      </c:bar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auto val="1"/>
        <c:lblOffset val="1000"/>
        <c:noMultiLvlLbl val="0"/>
      </c:catAx>
      <c:valAx>
        <c:axId val="37780114"/>
        <c:scaling>
          <c:orientation val="minMax"/>
          <c:max val="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Uptake (nM h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75"/>
          <c:y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85"/>
          <c:w val="0.829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('[3]Data'!$C$6,'[3]Data'!$C$10,'[3]Data'!$C$14,'[3]Data'!$C$18,'[3]Data'!$C$22,'[3]Data'!$C$26,'[3]Data'!$C$30,'[3]Data'!$C$34)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2</c:v>
                  </c:pt>
                  <c:pt idx="3">
                    <c:v>2</c:v>
                  </c:pt>
                  <c:pt idx="4">
                    <c:v>6</c:v>
                  </c:pt>
                  <c:pt idx="5">
                    <c:v>4</c:v>
                  </c:pt>
                  <c:pt idx="6">
                    <c:v>7</c:v>
                  </c:pt>
                  <c:pt idx="7">
                    <c:v>1</c:v>
                  </c:pt>
                </c:numCache>
              </c:numRef>
            </c:plus>
            <c:minus>
              <c:numRef>
                <c:f>('[3]Data'!$C$6,'[3]Data'!$C$10,'[3]Data'!$C$14,'[3]Data'!$C$18,'[3]Data'!$C$22,'[3]Data'!$C$26,'[3]Data'!$C$30,'[3]Data'!$C$34)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2</c:v>
                  </c:pt>
                  <c:pt idx="3">
                    <c:v>2</c:v>
                  </c:pt>
                  <c:pt idx="4">
                    <c:v>6</c:v>
                  </c:pt>
                  <c:pt idx="5">
                    <c:v>4</c:v>
                  </c:pt>
                  <c:pt idx="6">
                    <c:v>7</c:v>
                  </c:pt>
                  <c:pt idx="7">
                    <c:v>1</c:v>
                  </c:pt>
                </c:numCache>
              </c:numRef>
            </c:minus>
            <c:noEndCap val="0"/>
          </c:errBars>
          <c:cat>
            <c:numRef>
              <c:f>'[3]Data'!$H$9:$H$16</c:f>
              <c:numCache>
                <c:ptCount val="8"/>
              </c:numCache>
            </c:numRef>
          </c:cat>
          <c:val>
            <c:numRef>
              <c:f>('[3]Data'!$B$6,'[3]Data'!$B$10,'[3]Data'!$B$14,'[3]Data'!$B$18,'[3]Data'!$B$22,'[3]Data'!$B$26,'[3]Data'!$B$30,'[3]Data'!$B$34)</c:f>
              <c:numCache>
                <c:ptCount val="8"/>
                <c:pt idx="0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('[3]Data'!$C$7,'[3]Data'!$C$11,'[3]Data'!$C$15,'[3]Data'!$C$19,'[3]Data'!$C$23,'[3]Data'!$C$27,'[3]Data'!$C$31,'[3]Data'!$C$35)</c:f>
                <c:numCache>
                  <c:ptCount val="8"/>
                  <c:pt idx="0">
                    <c:v>6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  <c:pt idx="4">
                    <c:v>11</c:v>
                  </c:pt>
                  <c:pt idx="5">
                    <c:v>8</c:v>
                  </c:pt>
                  <c:pt idx="6">
                    <c:v>7</c:v>
                  </c:pt>
                  <c:pt idx="7">
                    <c:v>5</c:v>
                  </c:pt>
                </c:numCache>
              </c:numRef>
            </c:plus>
            <c:minus>
              <c:numRef>
                <c:f>('[3]Data'!$C$7,'[3]Data'!$C$11,'[3]Data'!$C$15,'[3]Data'!$C$19,'[3]Data'!$C$23,'[3]Data'!$C$27,'[3]Data'!$C$31,'[3]Data'!$C$35)</c:f>
                <c:numCache>
                  <c:ptCount val="8"/>
                  <c:pt idx="0">
                    <c:v>6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  <c:pt idx="4">
                    <c:v>11</c:v>
                  </c:pt>
                  <c:pt idx="5">
                    <c:v>8</c:v>
                  </c:pt>
                  <c:pt idx="6">
                    <c:v>7</c:v>
                  </c:pt>
                  <c:pt idx="7">
                    <c:v>5</c:v>
                  </c:pt>
                </c:numCache>
              </c:numRef>
            </c:minus>
            <c:noEndCap val="0"/>
          </c:errBars>
          <c:cat>
            <c:numRef>
              <c:f>'[3]Data'!$H$9:$H$16</c:f>
              <c:numCache>
                <c:ptCount val="8"/>
              </c:numCache>
            </c:numRef>
          </c:cat>
          <c:val>
            <c:numRef>
              <c:f>('[3]Data'!$B$7,'[3]Data'!$B$11,'[3]Data'!$B$15,'[3]Data'!$B$19,'[3]Data'!$B$23,'[3]Data'!$B$27,'[3]Data'!$B$31,'[3]Data'!$B$35)</c:f>
              <c:numCache>
                <c:ptCount val="8"/>
                <c:pt idx="0">
                  <c:v>19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-4</c:v>
                </c:pt>
                <c:pt idx="6">
                  <c:v>-1</c:v>
                </c:pt>
                <c:pt idx="7">
                  <c:v>12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('[3]Data'!$C$8,'[3]Data'!$C$12,'[3]Data'!$C$16,'[3]Data'!$C$20,'[3]Data'!$C$24,'[3]Data'!$C$28,'[3]Data'!$C$32,'[3]Data'!$C$36)</c:f>
                <c:numCache>
                  <c:ptCount val="8"/>
                  <c:pt idx="0">
                    <c:v>5</c:v>
                  </c:pt>
                  <c:pt idx="1">
                    <c:v>3</c:v>
                  </c:pt>
                  <c:pt idx="2">
                    <c:v>2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11</c:v>
                  </c:pt>
                  <c:pt idx="7">
                    <c:v>11</c:v>
                  </c:pt>
                </c:numCache>
              </c:numRef>
            </c:plus>
            <c:minus>
              <c:numRef>
                <c:f>('[3]Data'!$C$8,'[3]Data'!$C$12,'[3]Data'!$C$16,'[3]Data'!$C$20,'[3]Data'!$C$24,'[3]Data'!$C$28,'[3]Data'!$C$32,'[3]Data'!$C$36)</c:f>
                <c:numCache>
                  <c:ptCount val="8"/>
                  <c:pt idx="0">
                    <c:v>5</c:v>
                  </c:pt>
                  <c:pt idx="1">
                    <c:v>3</c:v>
                  </c:pt>
                  <c:pt idx="2">
                    <c:v>2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11</c:v>
                  </c:pt>
                  <c:pt idx="7">
                    <c:v>11</c:v>
                  </c:pt>
                </c:numCache>
              </c:numRef>
            </c:minus>
            <c:noEndCap val="0"/>
          </c:errBars>
          <c:cat>
            <c:numRef>
              <c:f>'[3]Data'!$H$9:$H$16</c:f>
              <c:numCache>
                <c:ptCount val="8"/>
              </c:numCache>
            </c:numRef>
          </c:cat>
          <c:val>
            <c:numRef>
              <c:f>('[3]Data'!$B$8,'[3]Data'!$B$12,'[3]Data'!$B$16,'[3]Data'!$B$20,'[3]Data'!$B$24,'[3]Data'!$B$28,'[3]Data'!$B$32,'[3]Data'!$B$36)</c:f>
              <c:numCache>
                <c:ptCount val="8"/>
                <c:pt idx="0">
                  <c:v>24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-6</c:v>
                </c:pt>
                <c:pt idx="7">
                  <c:v>8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('[3]Data'!$C$9,'[3]Data'!$C$13,'[3]Data'!$C$17,'[3]Data'!$C$21,'[3]Data'!$C$25,'[3]Data'!$C$29,'[3]Data'!$C$33,'[3]Data'!$C$37)</c:f>
                <c:numCache>
                  <c:ptCount val="8"/>
                  <c:pt idx="0">
                    <c:v>3</c:v>
                  </c:pt>
                  <c:pt idx="1">
                    <c:v>11</c:v>
                  </c:pt>
                  <c:pt idx="2">
                    <c:v>5</c:v>
                  </c:pt>
                  <c:pt idx="3">
                    <c:v>3</c:v>
                  </c:pt>
                  <c:pt idx="4">
                    <c:v>1</c:v>
                  </c:pt>
                  <c:pt idx="5">
                    <c:v>5</c:v>
                  </c:pt>
                  <c:pt idx="6">
                    <c:v>9</c:v>
                  </c:pt>
                  <c:pt idx="7">
                    <c:v>5</c:v>
                  </c:pt>
                </c:numCache>
              </c:numRef>
            </c:plus>
            <c:minus>
              <c:numRef>
                <c:f>('[3]Data'!$C$9,'[3]Data'!$C$13,'[3]Data'!$C$17,'[3]Data'!$C$21,'[3]Data'!$C$25,'[3]Data'!$C$29,'[3]Data'!$C$33,'[3]Data'!$C$37)</c:f>
                <c:numCache>
                  <c:ptCount val="8"/>
                  <c:pt idx="0">
                    <c:v>3</c:v>
                  </c:pt>
                  <c:pt idx="1">
                    <c:v>11</c:v>
                  </c:pt>
                  <c:pt idx="2">
                    <c:v>5</c:v>
                  </c:pt>
                  <c:pt idx="3">
                    <c:v>3</c:v>
                  </c:pt>
                  <c:pt idx="4">
                    <c:v>1</c:v>
                  </c:pt>
                  <c:pt idx="5">
                    <c:v>5</c:v>
                  </c:pt>
                  <c:pt idx="6">
                    <c:v>9</c:v>
                  </c:pt>
                  <c:pt idx="7">
                    <c:v>5</c:v>
                  </c:pt>
                </c:numCache>
              </c:numRef>
            </c:minus>
            <c:noEndCap val="0"/>
          </c:errBars>
          <c:cat>
            <c:numRef>
              <c:f>'[3]Data'!$H$9:$H$16</c:f>
              <c:numCache>
                <c:ptCount val="8"/>
              </c:numCache>
            </c:numRef>
          </c:cat>
          <c:val>
            <c:numRef>
              <c:f>('[3]Data'!$B$9,'[3]Data'!$B$13,'[3]Data'!$B$17,'[3]Data'!$B$21,'[3]Data'!$B$25,'[3]Data'!$B$29,'[3]Data'!$B$33,'[3]Data'!$B$37)</c:f>
              <c:numCache>
                <c:ptCount val="8"/>
                <c:pt idx="0">
                  <c:v>19</c:v>
                </c:pt>
                <c:pt idx="1">
                  <c:v>-15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</c:ser>
        <c:axId val="4476707"/>
        <c:axId val="40290364"/>
      </c:bar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1"/>
        <c:lblOffset val="1000"/>
        <c:noMultiLvlLbl val="0"/>
      </c:catAx>
      <c:valAx>
        <c:axId val="40290364"/>
        <c:scaling>
          <c:orientation val="minMax"/>
          <c:max val="9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Regeneration (nM h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194"/>
          <c:w val="0.1417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95"/>
          <c:w val="0.829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('[3]Data'!$E$6,'[3]Data'!$E$10,'[3]Data'!$E$14,'[3]Data'!$E$18,'[3]Data'!$E$22,'[3]Data'!$E$26,'[3]Data'!$E$30,'[3]Data'!$E$34)</c:f>
                <c:numCache>
                  <c:ptCount val="8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3</c:v>
                  </c:pt>
                  <c:pt idx="4">
                    <c:v>9</c:v>
                  </c:pt>
                  <c:pt idx="5">
                    <c:v>3</c:v>
                  </c:pt>
                  <c:pt idx="6">
                    <c:v>10</c:v>
                  </c:pt>
                  <c:pt idx="7">
                    <c:v>3</c:v>
                  </c:pt>
                </c:numCache>
              </c:numRef>
            </c:plus>
            <c:minus>
              <c:numRef>
                <c:f>('[3]Data'!$E$6,'[3]Data'!$E$10,'[3]Data'!$E$14,'[3]Data'!$E$18,'[3]Data'!$E$22,'[3]Data'!$E$26,'[3]Data'!$E$30,'[3]Data'!$E$34)</c:f>
                <c:numCache>
                  <c:ptCount val="8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3</c:v>
                  </c:pt>
                  <c:pt idx="4">
                    <c:v>9</c:v>
                  </c:pt>
                  <c:pt idx="5">
                    <c:v>3</c:v>
                  </c:pt>
                  <c:pt idx="6">
                    <c:v>10</c:v>
                  </c:pt>
                  <c:pt idx="7">
                    <c:v>3</c:v>
                  </c:pt>
                </c:numCache>
              </c:numRef>
            </c:minus>
            <c:noEndCap val="0"/>
          </c:errBars>
          <c:cat>
            <c:strRef>
              <c:f>'[3]Data'!$G$9:$G$16</c:f>
              <c:strCache>
                <c:ptCount val="8"/>
                <c:pt idx="0">
                  <c:v>SJRM-3</c:v>
                </c:pt>
                <c:pt idx="1">
                  <c:v>J15-5</c:v>
                </c:pt>
                <c:pt idx="2">
                  <c:v>J30-5</c:v>
                </c:pt>
                <c:pt idx="3">
                  <c:v>NB20-10</c:v>
                </c:pt>
                <c:pt idx="4">
                  <c:v>G15-5</c:v>
                </c:pt>
                <c:pt idx="5">
                  <c:v>G45-5</c:v>
                </c:pt>
                <c:pt idx="6">
                  <c:v>C15-5</c:v>
                </c:pt>
                <c:pt idx="7">
                  <c:v>C80-10</c:v>
                </c:pt>
              </c:strCache>
            </c:strRef>
          </c:cat>
          <c:val>
            <c:numRef>
              <c:f>('[3]Data'!$D$6,'[3]Data'!$D$10,'[3]Data'!$D$14,'[3]Data'!$D$18,'[3]Data'!$D$22,'[3]Data'!$D$26,'[3]Data'!$D$30,'[3]Data'!$D$34)</c:f>
              <c:numCache>
                <c:ptCount val="8"/>
                <c:pt idx="0">
                  <c:v>57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13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('[3]Data'!$E$7,'[3]Data'!$E$11,'[3]Data'!$E$15,'[3]Data'!$E$19,'[3]Data'!$E$23,'[3]Data'!$E$27,'[3]Data'!$E$31,'[3]Data'!$E$35)</c:f>
                <c:numCache>
                  <c:ptCount val="8"/>
                  <c:pt idx="0">
                    <c:v>7</c:v>
                  </c:pt>
                  <c:pt idx="1">
                    <c:v>4</c:v>
                  </c:pt>
                  <c:pt idx="2">
                    <c:v>3</c:v>
                  </c:pt>
                  <c:pt idx="3">
                    <c:v>2</c:v>
                  </c:pt>
                  <c:pt idx="4">
                    <c:v>13</c:v>
                  </c:pt>
                  <c:pt idx="5">
                    <c:v>5</c:v>
                  </c:pt>
                  <c:pt idx="6">
                    <c:v>8</c:v>
                  </c:pt>
                  <c:pt idx="7">
                    <c:v>6</c:v>
                  </c:pt>
                </c:numCache>
              </c:numRef>
            </c:plus>
            <c:minus>
              <c:numRef>
                <c:f>('[3]Data'!$E$7,'[3]Data'!$E$11,'[3]Data'!$E$15,'[3]Data'!$E$19,'[3]Data'!$E$23,'[3]Data'!$E$27,'[3]Data'!$E$31,'[3]Data'!$E$35)</c:f>
                <c:numCache>
                  <c:ptCount val="8"/>
                  <c:pt idx="0">
                    <c:v>7</c:v>
                  </c:pt>
                  <c:pt idx="1">
                    <c:v>4</c:v>
                  </c:pt>
                  <c:pt idx="2">
                    <c:v>3</c:v>
                  </c:pt>
                  <c:pt idx="3">
                    <c:v>2</c:v>
                  </c:pt>
                  <c:pt idx="4">
                    <c:v>13</c:v>
                  </c:pt>
                  <c:pt idx="5">
                    <c:v>5</c:v>
                  </c:pt>
                  <c:pt idx="6">
                    <c:v>8</c:v>
                  </c:pt>
                  <c:pt idx="7">
                    <c:v>6</c:v>
                  </c:pt>
                </c:numCache>
              </c:numRef>
            </c:minus>
            <c:noEndCap val="0"/>
          </c:errBars>
          <c:cat>
            <c:strRef>
              <c:f>'[3]Data'!$G$9:$G$16</c:f>
              <c:strCache>
                <c:ptCount val="8"/>
                <c:pt idx="0">
                  <c:v>SJRM-3</c:v>
                </c:pt>
                <c:pt idx="1">
                  <c:v>J15-5</c:v>
                </c:pt>
                <c:pt idx="2">
                  <c:v>J30-5</c:v>
                </c:pt>
                <c:pt idx="3">
                  <c:v>NB20-10</c:v>
                </c:pt>
                <c:pt idx="4">
                  <c:v>G15-5</c:v>
                </c:pt>
                <c:pt idx="5">
                  <c:v>G45-5</c:v>
                </c:pt>
                <c:pt idx="6">
                  <c:v>C15-5</c:v>
                </c:pt>
                <c:pt idx="7">
                  <c:v>C80-10</c:v>
                </c:pt>
              </c:strCache>
            </c:strRef>
          </c:cat>
          <c:val>
            <c:numRef>
              <c:f>('[3]Data'!$D$7,'[3]Data'!$D$11,'[3]Data'!$D$15,'[3]Data'!$D$19,'[3]Data'!$D$23,'[3]Data'!$D$27,'[3]Data'!$D$31,'[3]Data'!$D$35)</c:f>
              <c:numCache>
                <c:ptCount val="8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-1</c:v>
                </c:pt>
                <c:pt idx="4">
                  <c:v>13</c:v>
                </c:pt>
                <c:pt idx="5">
                  <c:v>2</c:v>
                </c:pt>
                <c:pt idx="6">
                  <c:v>-1</c:v>
                </c:pt>
                <c:pt idx="7">
                  <c:v>12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('[3]Data'!$E$8,'[3]Data'!$E$12,'[3]Data'!$E$16,'[3]Data'!$E$20,'[3]Data'!$E$24,'[3]Data'!$E$28,'[3]Data'!$E$32,'[3]Data'!$E$36)</c:f>
                <c:numCache>
                  <c:ptCount val="8"/>
                  <c:pt idx="0">
                    <c:v>5</c:v>
                  </c:pt>
                  <c:pt idx="1">
                    <c:v>3</c:v>
                  </c:pt>
                  <c:pt idx="2">
                    <c:v>1</c:v>
                  </c:pt>
                  <c:pt idx="3">
                    <c:v>4</c:v>
                  </c:pt>
                  <c:pt idx="4">
                    <c:v>4</c:v>
                  </c:pt>
                  <c:pt idx="5">
                    <c:v>2</c:v>
                  </c:pt>
                  <c:pt idx="6">
                    <c:v>15</c:v>
                  </c:pt>
                  <c:pt idx="7">
                    <c:v>11</c:v>
                  </c:pt>
                </c:numCache>
              </c:numRef>
            </c:plus>
            <c:minus>
              <c:numRef>
                <c:f>('[3]Data'!$E$8,'[3]Data'!$E$12,'[3]Data'!$E$16,'[3]Data'!$E$20,'[3]Data'!$E$24,'[3]Data'!$E$28,'[3]Data'!$E$32,'[3]Data'!$E$36)</c:f>
                <c:numCache>
                  <c:ptCount val="8"/>
                  <c:pt idx="0">
                    <c:v>5</c:v>
                  </c:pt>
                  <c:pt idx="1">
                    <c:v>3</c:v>
                  </c:pt>
                  <c:pt idx="2">
                    <c:v>1</c:v>
                  </c:pt>
                  <c:pt idx="3">
                    <c:v>4</c:v>
                  </c:pt>
                  <c:pt idx="4">
                    <c:v>4</c:v>
                  </c:pt>
                  <c:pt idx="5">
                    <c:v>2</c:v>
                  </c:pt>
                  <c:pt idx="6">
                    <c:v>15</c:v>
                  </c:pt>
                  <c:pt idx="7">
                    <c:v>11</c:v>
                  </c:pt>
                </c:numCache>
              </c:numRef>
            </c:minus>
            <c:noEndCap val="0"/>
          </c:errBars>
          <c:cat>
            <c:strRef>
              <c:f>'[3]Data'!$G$9:$G$16</c:f>
              <c:strCache>
                <c:ptCount val="8"/>
                <c:pt idx="0">
                  <c:v>SJRM-3</c:v>
                </c:pt>
                <c:pt idx="1">
                  <c:v>J15-5</c:v>
                </c:pt>
                <c:pt idx="2">
                  <c:v>J30-5</c:v>
                </c:pt>
                <c:pt idx="3">
                  <c:v>NB20-10</c:v>
                </c:pt>
                <c:pt idx="4">
                  <c:v>G15-5</c:v>
                </c:pt>
                <c:pt idx="5">
                  <c:v>G45-5</c:v>
                </c:pt>
                <c:pt idx="6">
                  <c:v>C15-5</c:v>
                </c:pt>
                <c:pt idx="7">
                  <c:v>C80-10</c:v>
                </c:pt>
              </c:strCache>
            </c:strRef>
          </c:cat>
          <c:val>
            <c:numRef>
              <c:f>('[3]Data'!$D$8,'[3]Data'!$D$12,'[3]Data'!$D$16,'[3]Data'!$D$20,'[3]Data'!$D$24,'[3]Data'!$D$28,'[3]Data'!$D$32,'[3]Data'!$D$36)</c:f>
              <c:numCache>
                <c:ptCount val="8"/>
                <c:pt idx="0">
                  <c:v>69</c:v>
                </c:pt>
                <c:pt idx="1">
                  <c:v>11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-3</c:v>
                </c:pt>
                <c:pt idx="7">
                  <c:v>17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('[3]Data'!$E$9,'[3]Data'!$E$13,'[3]Data'!$E$17,'[3]Data'!$E$21,'[3]Data'!$E$25,'[3]Data'!$E$29,'[3]Data'!$E$33,'[3]Data'!$E$37)</c:f>
                <c:numCache>
                  <c:ptCount val="8"/>
                  <c:pt idx="0">
                    <c:v>3</c:v>
                  </c:pt>
                  <c:pt idx="1">
                    <c:v>11</c:v>
                  </c:pt>
                  <c:pt idx="2">
                    <c:v>5</c:v>
                  </c:pt>
                  <c:pt idx="3">
                    <c:v>4</c:v>
                  </c:pt>
                  <c:pt idx="4">
                    <c:v>2</c:v>
                  </c:pt>
                  <c:pt idx="5">
                    <c:v>5</c:v>
                  </c:pt>
                  <c:pt idx="6">
                    <c:v>9</c:v>
                  </c:pt>
                  <c:pt idx="7">
                    <c:v>5</c:v>
                  </c:pt>
                </c:numCache>
              </c:numRef>
            </c:plus>
            <c:minus>
              <c:numRef>
                <c:f>('[3]Data'!$E$9,'[3]Data'!$E$13,'[3]Data'!$E$17,'[3]Data'!$E$21,'[3]Data'!$E$25,'[3]Data'!$E$29,'[3]Data'!$E$33,'[3]Data'!$E$37)</c:f>
                <c:numCache>
                  <c:ptCount val="8"/>
                  <c:pt idx="0">
                    <c:v>3</c:v>
                  </c:pt>
                  <c:pt idx="1">
                    <c:v>11</c:v>
                  </c:pt>
                  <c:pt idx="2">
                    <c:v>5</c:v>
                  </c:pt>
                  <c:pt idx="3">
                    <c:v>4</c:v>
                  </c:pt>
                  <c:pt idx="4">
                    <c:v>2</c:v>
                  </c:pt>
                  <c:pt idx="5">
                    <c:v>5</c:v>
                  </c:pt>
                  <c:pt idx="6">
                    <c:v>9</c:v>
                  </c:pt>
                  <c:pt idx="7">
                    <c:v>5</c:v>
                  </c:pt>
                </c:numCache>
              </c:numRef>
            </c:minus>
            <c:noEndCap val="0"/>
          </c:errBars>
          <c:cat>
            <c:strRef>
              <c:f>'[3]Data'!$G$9:$G$16</c:f>
              <c:strCache>
                <c:ptCount val="8"/>
                <c:pt idx="0">
                  <c:v>SJRM-3</c:v>
                </c:pt>
                <c:pt idx="1">
                  <c:v>J15-5</c:v>
                </c:pt>
                <c:pt idx="2">
                  <c:v>J30-5</c:v>
                </c:pt>
                <c:pt idx="3">
                  <c:v>NB20-10</c:v>
                </c:pt>
                <c:pt idx="4">
                  <c:v>G15-5</c:v>
                </c:pt>
                <c:pt idx="5">
                  <c:v>G45-5</c:v>
                </c:pt>
                <c:pt idx="6">
                  <c:v>C15-5</c:v>
                </c:pt>
                <c:pt idx="7">
                  <c:v>C80-10</c:v>
                </c:pt>
              </c:strCache>
            </c:strRef>
          </c:cat>
          <c:val>
            <c:numRef>
              <c:f>('[3]Data'!$D$9,'[3]Data'!$D$13,'[3]Data'!$D$17,'[3]Data'!$D$21,'[3]Data'!$D$25,'[3]Data'!$D$29,'[3]Data'!$D$33,'[3]Data'!$D$37)</c:f>
              <c:numCache>
                <c:ptCount val="8"/>
                <c:pt idx="0">
                  <c:v>22</c:v>
                </c:pt>
                <c:pt idx="1">
                  <c:v>-12</c:v>
                </c:pt>
                <c:pt idx="2">
                  <c:v>5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0"/>
        <c:noMultiLvlLbl val="0"/>
      </c:catAx>
      <c:valAx>
        <c:axId val="42294022"/>
        <c:scaling>
          <c:orientation val="minMax"/>
          <c:max val="9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Uptake (nM h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25"/>
          <c:y val="0.1705"/>
          <c:w val="0.1467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5275"/>
          <c:w val="0.829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('[1]Data'!$C$6,'[1]Data'!$C$10,'[1]Data'!$C$14,'[1]Data'!$C$18,'[1]Data'!$C$22,'[1]Data'!$C$26,'[1]Data'!$C$30,'[1]Data'!$C$34)</c:f>
                <c:numCache>
                  <c:ptCount val="8"/>
                  <c:pt idx="0">
                    <c:v>6</c:v>
                  </c:pt>
                  <c:pt idx="1">
                    <c:v>5</c:v>
                  </c:pt>
                  <c:pt idx="2">
                    <c:v>15</c:v>
                  </c:pt>
                  <c:pt idx="3">
                    <c:v>4</c:v>
                  </c:pt>
                  <c:pt idx="4">
                    <c:v>3</c:v>
                  </c:pt>
                  <c:pt idx="5">
                    <c:v>6</c:v>
                  </c:pt>
                  <c:pt idx="6">
                    <c:v>6</c:v>
                  </c:pt>
                  <c:pt idx="7">
                    <c:v>20</c:v>
                  </c:pt>
                </c:numCache>
              </c:numRef>
            </c:plus>
            <c:minus>
              <c:numRef>
                <c:f>('[1]Data'!$C$6,'[1]Data'!$C$10,'[1]Data'!$C$14,'[1]Data'!$C$18,'[1]Data'!$C$22,'[1]Data'!$C$26,'[1]Data'!$C$30,'[1]Data'!$C$34)</c:f>
                <c:numCache>
                  <c:ptCount val="8"/>
                  <c:pt idx="0">
                    <c:v>6</c:v>
                  </c:pt>
                  <c:pt idx="1">
                    <c:v>5</c:v>
                  </c:pt>
                  <c:pt idx="2">
                    <c:v>15</c:v>
                  </c:pt>
                  <c:pt idx="3">
                    <c:v>4</c:v>
                  </c:pt>
                  <c:pt idx="4">
                    <c:v>3</c:v>
                  </c:pt>
                  <c:pt idx="5">
                    <c:v>6</c:v>
                  </c:pt>
                  <c:pt idx="6">
                    <c:v>6</c:v>
                  </c:pt>
                  <c:pt idx="7">
                    <c:v>20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('[1]Data'!$B$6,'[1]Data'!$B$10,'[1]Data'!$B$14,'[1]Data'!$B$18,'[1]Data'!$B$22,'[1]Data'!$B$26,'[1]Data'!$B$30,'[1]Data'!$B$34)</c:f>
              <c:numCache>
                <c:ptCount val="8"/>
                <c:pt idx="0">
                  <c:v>9</c:v>
                </c:pt>
                <c:pt idx="1">
                  <c:v>2</c:v>
                </c:pt>
                <c:pt idx="2">
                  <c:v>18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3</c:v>
                </c:pt>
                <c:pt idx="7">
                  <c:v>22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('[1]Data'!$C$7,'[1]Data'!$C$11,'[1]Data'!$C$15,'[1]Data'!$C$19,'[1]Data'!$C$23,'[1]Data'!$C$27,'[1]Data'!$C$31,'[1]Data'!$C$35)</c:f>
                <c:numCache>
                  <c:ptCount val="8"/>
                  <c:pt idx="0">
                    <c:v>6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2</c:v>
                  </c:pt>
                  <c:pt idx="7">
                    <c:v>15</c:v>
                  </c:pt>
                </c:numCache>
              </c:numRef>
            </c:plus>
            <c:minus>
              <c:numRef>
                <c:f>('[1]Data'!$C$7,'[1]Data'!$C$11,'[1]Data'!$C$15,'[1]Data'!$C$19,'[1]Data'!$C$23,'[1]Data'!$C$27,'[1]Data'!$C$31,'[1]Data'!$C$35)</c:f>
                <c:numCache>
                  <c:ptCount val="8"/>
                  <c:pt idx="0">
                    <c:v>6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2</c:v>
                  </c:pt>
                  <c:pt idx="7">
                    <c:v>15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('[1]Data'!$B$7,'[1]Data'!$B$11,'[1]Data'!$B$15,'[1]Data'!$B$19,'[1]Data'!$B$23,'[1]Data'!$B$27,'[1]Data'!$B$31,'[1]Data'!$B$35)</c:f>
              <c:numCache>
                <c:ptCount val="8"/>
                <c:pt idx="0">
                  <c:v>5</c:v>
                </c:pt>
                <c:pt idx="1">
                  <c:v>6</c:v>
                </c:pt>
                <c:pt idx="2">
                  <c:v>44</c:v>
                </c:pt>
                <c:pt idx="3">
                  <c:v>-6</c:v>
                </c:pt>
                <c:pt idx="4">
                  <c:v>-6</c:v>
                </c:pt>
                <c:pt idx="5">
                  <c:v>-5</c:v>
                </c:pt>
                <c:pt idx="6">
                  <c:v>4</c:v>
                </c:pt>
                <c:pt idx="7">
                  <c:v>38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('[1]Data'!$C$8,'[1]Data'!$C$12,'[1]Data'!$C$16,'[1]Data'!$C$20,'[1]Data'!$C$24,'[1]Data'!$C$28,'[1]Data'!$C$32,'[1]Data'!$C$36)</c:f>
                <c:numCache>
                  <c:ptCount val="8"/>
                  <c:pt idx="0">
                    <c:v>3</c:v>
                  </c:pt>
                  <c:pt idx="1">
                    <c:v>2</c:v>
                  </c:pt>
                  <c:pt idx="2">
                    <c:v>10</c:v>
                  </c:pt>
                  <c:pt idx="3">
                    <c:v>4</c:v>
                  </c:pt>
                  <c:pt idx="4">
                    <c:v>2</c:v>
                  </c:pt>
                  <c:pt idx="5">
                    <c:v>16</c:v>
                  </c:pt>
                  <c:pt idx="6">
                    <c:v>19</c:v>
                  </c:pt>
                  <c:pt idx="7">
                    <c:v>8</c:v>
                  </c:pt>
                </c:numCache>
              </c:numRef>
            </c:plus>
            <c:minus>
              <c:numRef>
                <c:f>('[1]Data'!$C$8,'[1]Data'!$C$12,'[1]Data'!$C$16,'[1]Data'!$C$20,'[1]Data'!$C$24,'[1]Data'!$C$28,'[1]Data'!$C$32,'[1]Data'!$C$36)</c:f>
                <c:numCache>
                  <c:ptCount val="8"/>
                  <c:pt idx="0">
                    <c:v>3</c:v>
                  </c:pt>
                  <c:pt idx="1">
                    <c:v>2</c:v>
                  </c:pt>
                  <c:pt idx="2">
                    <c:v>10</c:v>
                  </c:pt>
                  <c:pt idx="3">
                    <c:v>4</c:v>
                  </c:pt>
                  <c:pt idx="4">
                    <c:v>2</c:v>
                  </c:pt>
                  <c:pt idx="5">
                    <c:v>16</c:v>
                  </c:pt>
                  <c:pt idx="6">
                    <c:v>19</c:v>
                  </c:pt>
                  <c:pt idx="7">
                    <c:v>8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('[1]Data'!$B$8,'[1]Data'!$B$12,'[1]Data'!$B$16,'[1]Data'!$B$20,'[1]Data'!$B$24,'[1]Data'!$B$28,'[1]Data'!$B$32,'[1]Data'!$B$36)</c:f>
              <c:numCache>
                <c:ptCount val="8"/>
                <c:pt idx="0">
                  <c:v>6</c:v>
                </c:pt>
                <c:pt idx="1">
                  <c:v>4</c:v>
                </c:pt>
                <c:pt idx="2">
                  <c:v>19</c:v>
                </c:pt>
                <c:pt idx="3">
                  <c:v>4</c:v>
                </c:pt>
                <c:pt idx="4">
                  <c:v>3</c:v>
                </c:pt>
                <c:pt idx="5">
                  <c:v>-2</c:v>
                </c:pt>
                <c:pt idx="6">
                  <c:v>34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('[1]Data'!$C$9,'[1]Data'!$C$13,'[1]Data'!$C$17,'[1]Data'!$C$21,'[1]Data'!$C$25,'[1]Data'!$C$29,'[1]Data'!$C$33,'[1]Data'!$C$37)</c:f>
                <c:numCache>
                  <c:ptCount val="8"/>
                  <c:pt idx="0">
                    <c:v>0</c:v>
                  </c:pt>
                  <c:pt idx="1">
                    <c:v>8</c:v>
                  </c:pt>
                  <c:pt idx="2">
                    <c:v>23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8</c:v>
                  </c:pt>
                  <c:pt idx="7">
                    <c:v>5</c:v>
                  </c:pt>
                </c:numCache>
              </c:numRef>
            </c:plus>
            <c:minus>
              <c:numRef>
                <c:f>('[1]Data'!$C$9,'[1]Data'!$C$13,'[1]Data'!$C$17,'[1]Data'!$C$21,'[1]Data'!$C$25,'[1]Data'!$C$29,'[1]Data'!$C$33,'[1]Data'!$C$37)</c:f>
                <c:numCache>
                  <c:ptCount val="8"/>
                  <c:pt idx="0">
                    <c:v>0</c:v>
                  </c:pt>
                  <c:pt idx="1">
                    <c:v>8</c:v>
                  </c:pt>
                  <c:pt idx="2">
                    <c:v>23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8</c:v>
                  </c:pt>
                  <c:pt idx="7">
                    <c:v>5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('[1]Data'!$B$9,'[1]Data'!$B$13,'[1]Data'!$B$17,'[1]Data'!$B$21,'[1]Data'!$B$25,'[1]Data'!$B$29,'[1]Data'!$B$33,'[1]Data'!$B$37)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34</c:v>
                </c:pt>
                <c:pt idx="3">
                  <c:v>-1</c:v>
                </c:pt>
                <c:pt idx="4">
                  <c:v>-1</c:v>
                </c:pt>
                <c:pt idx="5">
                  <c:v>8</c:v>
                </c:pt>
                <c:pt idx="6">
                  <c:v>17</c:v>
                </c:pt>
                <c:pt idx="7">
                  <c:v>12</c:v>
                </c:pt>
              </c:numCache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1"/>
        <c:lblOffset val="500"/>
        <c:noMultiLvlLbl val="0"/>
      </c:catAx>
      <c:valAx>
        <c:axId val="3263728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Regeneration (nM h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184"/>
          <c:w val="0.1625"/>
          <c:h val="0.2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5075"/>
          <c:w val="0.84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('[1]Data'!$E$6,'[1]Data'!$E$10,'[1]Data'!$E$14,'[1]Data'!$E$18,'[1]Data'!$E$22,'[1]Data'!$E$26,'[1]Data'!$E$30,'[1]Data'!$E$34)</c:f>
                <c:numCache>
                  <c:ptCount val="8"/>
                  <c:pt idx="0">
                    <c:v>3</c:v>
                  </c:pt>
                  <c:pt idx="1">
                    <c:v>6</c:v>
                  </c:pt>
                  <c:pt idx="2">
                    <c:v>5</c:v>
                  </c:pt>
                  <c:pt idx="3">
                    <c:v>3</c:v>
                  </c:pt>
                  <c:pt idx="4">
                    <c:v>2</c:v>
                  </c:pt>
                  <c:pt idx="5">
                    <c:v>8</c:v>
                  </c:pt>
                  <c:pt idx="6">
                    <c:v>5</c:v>
                  </c:pt>
                  <c:pt idx="7">
                    <c:v>19</c:v>
                  </c:pt>
                </c:numCache>
              </c:numRef>
            </c:plus>
            <c:minus>
              <c:numRef>
                <c:f>('[1]Data'!$E$6,'[1]Data'!$E$10,'[1]Data'!$E$14,'[1]Data'!$E$18,'[1]Data'!$E$22,'[1]Data'!$E$26,'[1]Data'!$E$30,'[1]Data'!$E$34)</c:f>
                <c:numCache>
                  <c:ptCount val="8"/>
                  <c:pt idx="0">
                    <c:v>3</c:v>
                  </c:pt>
                  <c:pt idx="1">
                    <c:v>6</c:v>
                  </c:pt>
                  <c:pt idx="2">
                    <c:v>5</c:v>
                  </c:pt>
                  <c:pt idx="3">
                    <c:v>3</c:v>
                  </c:pt>
                  <c:pt idx="4">
                    <c:v>2</c:v>
                  </c:pt>
                  <c:pt idx="5">
                    <c:v>8</c:v>
                  </c:pt>
                  <c:pt idx="6">
                    <c:v>5</c:v>
                  </c:pt>
                  <c:pt idx="7">
                    <c:v>19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('[1]Data'!$D$6,'[1]Data'!$D$10,'[1]Data'!$D$14,'[1]Data'!$D$18,'[1]Data'!$D$22,'[1]Data'!$D$26,'[1]Data'!$D$30,'[1]Data'!$D$34)</c:f>
              <c:numCache>
                <c:ptCount val="8"/>
                <c:pt idx="0">
                  <c:v>12</c:v>
                </c:pt>
                <c:pt idx="1">
                  <c:v>3</c:v>
                </c:pt>
                <c:pt idx="2">
                  <c:v>137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('[1]Data'!$E$7,'[1]Data'!$E$11,'[1]Data'!$E$15,'[1]Data'!$E$19,'[1]Data'!$E$23,'[1]Data'!$E$27,'[1]Data'!$E$31,'[1]Data'!$E$35)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6</c:v>
                  </c:pt>
                  <c:pt idx="3">
                    <c:v>6</c:v>
                  </c:pt>
                  <c:pt idx="4">
                    <c:v>5</c:v>
                  </c:pt>
                  <c:pt idx="5">
                    <c:v>2</c:v>
                  </c:pt>
                  <c:pt idx="6">
                    <c:v>3</c:v>
                  </c:pt>
                  <c:pt idx="7">
                    <c:v>15</c:v>
                  </c:pt>
                </c:numCache>
              </c:numRef>
            </c:plus>
            <c:minus>
              <c:numRef>
                <c:f>('[1]Data'!$E$7,'[1]Data'!$E$11,'[1]Data'!$E$15,'[1]Data'!$E$19,'[1]Data'!$E$23,'[1]Data'!$E$27,'[1]Data'!$E$31,'[1]Data'!$E$35)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6</c:v>
                  </c:pt>
                  <c:pt idx="3">
                    <c:v>6</c:v>
                  </c:pt>
                  <c:pt idx="4">
                    <c:v>5</c:v>
                  </c:pt>
                  <c:pt idx="5">
                    <c:v>2</c:v>
                  </c:pt>
                  <c:pt idx="6">
                    <c:v>3</c:v>
                  </c:pt>
                  <c:pt idx="7">
                    <c:v>15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('[1]Data'!$D$7,'[1]Data'!$D$11,'[1]Data'!$D$15,'[1]Data'!$D$19,'[1]Data'!$D$23,'[1]Data'!$D$27,'[1]Data'!$D$31,'[1]Data'!$D$35)</c:f>
              <c:numCache>
                <c:ptCount val="8"/>
                <c:pt idx="0">
                  <c:v>7</c:v>
                </c:pt>
                <c:pt idx="1">
                  <c:v>5</c:v>
                </c:pt>
                <c:pt idx="2">
                  <c:v>44</c:v>
                </c:pt>
                <c:pt idx="3">
                  <c:v>-7</c:v>
                </c:pt>
                <c:pt idx="4">
                  <c:v>-3</c:v>
                </c:pt>
                <c:pt idx="5">
                  <c:v>-7</c:v>
                </c:pt>
                <c:pt idx="6">
                  <c:v>2</c:v>
                </c:pt>
                <c:pt idx="7">
                  <c:v>38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('[1]Data'!$E$8,'[1]Data'!$E$12,'[1]Data'!$E$16,'[1]Data'!$E$20,'[1]Data'!$E$24,'[1]Data'!$E$28,'[1]Data'!$E$32,'[1]Data'!$E$36)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16</c:v>
                  </c:pt>
                  <c:pt idx="3">
                    <c:v>2</c:v>
                  </c:pt>
                  <c:pt idx="4">
                    <c:v>3</c:v>
                  </c:pt>
                  <c:pt idx="5">
                    <c:v>8</c:v>
                  </c:pt>
                  <c:pt idx="6">
                    <c:v>12</c:v>
                  </c:pt>
                  <c:pt idx="7">
                    <c:v>8</c:v>
                  </c:pt>
                </c:numCache>
              </c:numRef>
            </c:plus>
            <c:minus>
              <c:numRef>
                <c:f>('[1]Data'!$E$8,'[1]Data'!$E$12,'[1]Data'!$E$16,'[1]Data'!$E$20,'[1]Data'!$E$24,'[1]Data'!$E$28,'[1]Data'!$E$32,'[1]Data'!$E$36)</c:f>
                <c:numCache>
                  <c:ptCount val="8"/>
                  <c:pt idx="0">
                    <c:v>4</c:v>
                  </c:pt>
                  <c:pt idx="1">
                    <c:v>3</c:v>
                  </c:pt>
                  <c:pt idx="2">
                    <c:v>16</c:v>
                  </c:pt>
                  <c:pt idx="3">
                    <c:v>2</c:v>
                  </c:pt>
                  <c:pt idx="4">
                    <c:v>3</c:v>
                  </c:pt>
                  <c:pt idx="5">
                    <c:v>8</c:v>
                  </c:pt>
                  <c:pt idx="6">
                    <c:v>12</c:v>
                  </c:pt>
                  <c:pt idx="7">
                    <c:v>8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('[1]Data'!$D$8,'[1]Data'!$D$12,'[1]Data'!$D$16,'[1]Data'!$D$20,'[1]Data'!$D$24,'[1]Data'!$D$28,'[1]Data'!$D$32,'[1]Data'!$D$36)</c:f>
              <c:numCache>
                <c:ptCount val="8"/>
                <c:pt idx="0">
                  <c:v>18</c:v>
                </c:pt>
                <c:pt idx="1">
                  <c:v>11</c:v>
                </c:pt>
                <c:pt idx="2">
                  <c:v>157</c:v>
                </c:pt>
                <c:pt idx="3">
                  <c:v>11</c:v>
                </c:pt>
                <c:pt idx="4">
                  <c:v>11</c:v>
                </c:pt>
                <c:pt idx="5">
                  <c:v>21</c:v>
                </c:pt>
                <c:pt idx="6">
                  <c:v>28</c:v>
                </c:pt>
                <c:pt idx="7">
                  <c:v>5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('[1]Data'!$E$9,'[1]Data'!$E$13,'[1]Data'!$E$17,'[1]Data'!$E$21,'[1]Data'!$E$25,'[1]Data'!$E$29,'[1]Data'!$E$33,'[1]Data'!$E$37)</c:f>
                <c:numCache>
                  <c:ptCount val="8"/>
                  <c:pt idx="0">
                    <c:v>1</c:v>
                  </c:pt>
                  <c:pt idx="1">
                    <c:v>6</c:v>
                  </c:pt>
                  <c:pt idx="2">
                    <c:v>21</c:v>
                  </c:pt>
                  <c:pt idx="3">
                    <c:v>5</c:v>
                  </c:pt>
                  <c:pt idx="4">
                    <c:v>2</c:v>
                  </c:pt>
                  <c:pt idx="5">
                    <c:v>2</c:v>
                  </c:pt>
                  <c:pt idx="6">
                    <c:v>7</c:v>
                  </c:pt>
                  <c:pt idx="7">
                    <c:v>6</c:v>
                  </c:pt>
                </c:numCache>
              </c:numRef>
            </c:plus>
            <c:minus>
              <c:numRef>
                <c:f>('[1]Data'!$E$9,'[1]Data'!$E$13,'[1]Data'!$E$17,'[1]Data'!$E$21,'[1]Data'!$E$25,'[1]Data'!$E$29,'[1]Data'!$E$33,'[1]Data'!$E$37)</c:f>
                <c:numCache>
                  <c:ptCount val="8"/>
                  <c:pt idx="0">
                    <c:v>1</c:v>
                  </c:pt>
                  <c:pt idx="1">
                    <c:v>6</c:v>
                  </c:pt>
                  <c:pt idx="2">
                    <c:v>21</c:v>
                  </c:pt>
                  <c:pt idx="3">
                    <c:v>5</c:v>
                  </c:pt>
                  <c:pt idx="4">
                    <c:v>2</c:v>
                  </c:pt>
                  <c:pt idx="5">
                    <c:v>2</c:v>
                  </c:pt>
                  <c:pt idx="6">
                    <c:v>7</c:v>
                  </c:pt>
                  <c:pt idx="7">
                    <c:v>6</c:v>
                  </c:pt>
                </c:numCache>
              </c:numRef>
            </c:minus>
            <c:noEndCap val="0"/>
          </c:errBars>
          <c:cat>
            <c:strRef>
              <c:f>'[1]Data'!$G$7:$G$14</c:f>
              <c:strCache>
                <c:ptCount val="8"/>
                <c:pt idx="0">
                  <c:v>M45-5</c:v>
                </c:pt>
                <c:pt idx="1">
                  <c:v>M45-DCL</c:v>
                </c:pt>
                <c:pt idx="2">
                  <c:v>SJRM-4</c:v>
                </c:pt>
                <c:pt idx="3">
                  <c:v>J15-5</c:v>
                </c:pt>
                <c:pt idx="4">
                  <c:v>J30-5</c:v>
                </c:pt>
                <c:pt idx="5">
                  <c:v>NB15-5</c:v>
                </c:pt>
                <c:pt idx="6">
                  <c:v>G15-5</c:v>
                </c:pt>
                <c:pt idx="7">
                  <c:v>G45-5</c:v>
                </c:pt>
              </c:strCache>
            </c:strRef>
          </c:cat>
          <c:val>
            <c:numRef>
              <c:f>('[1]Data'!$D$9,'[1]Data'!$D$13,'[1]Data'!$D$17,'[1]Data'!$D$21,'[1]Data'!$D$25,'[1]Data'!$D$29,'[1]Data'!$D$33,'[1]Data'!$D$37)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33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21</c:v>
                </c:pt>
                <c:pt idx="7">
                  <c:v>14</c:v>
                </c:pt>
              </c:numCache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500"/>
        <c:noMultiLvlLbl val="0"/>
      </c:catAx>
      <c:valAx>
        <c:axId val="63035386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Uptake (nM h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5"/>
          <c:y val="0.09"/>
          <c:w val="0.15725"/>
          <c:h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55"/>
          <c:w val="0.826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('[4]Data'!$C$6,'[4]Data'!$C$10,'[4]Data'!$C$14,'[4]Data'!$C$18,'[4]Data'!$C$22,'[4]Data'!$C$26,'[4]Data'!$C$30)</c:f>
                <c:numCache>
                  <c:ptCount val="7"/>
                  <c:pt idx="0">
                    <c:v>3</c:v>
                  </c:pt>
                  <c:pt idx="1">
                    <c:v>0.5</c:v>
                  </c:pt>
                  <c:pt idx="2">
                    <c:v>2</c:v>
                  </c:pt>
                  <c:pt idx="3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3</c:v>
                  </c:pt>
                </c:numCache>
              </c:numRef>
            </c:plus>
            <c:minus>
              <c:numRef>
                <c:f>('[4]Data'!$C$6,'[4]Data'!$C$10,'[4]Data'!$C$14,'[4]Data'!$C$18,'[4]Data'!$C$22,'[4]Data'!$C$26,'[4]Data'!$C$30)</c:f>
                <c:numCache>
                  <c:ptCount val="7"/>
                  <c:pt idx="0">
                    <c:v>3</c:v>
                  </c:pt>
                  <c:pt idx="1">
                    <c:v>0.5</c:v>
                  </c:pt>
                  <c:pt idx="2">
                    <c:v>2</c:v>
                  </c:pt>
                  <c:pt idx="3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3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('[4]Data'!$B$6,'[4]Data'!$B$10,'[4]Data'!$B$14,'[4]Data'!$B$18,'[4]Data'!$B$22,'[4]Data'!$B$26,'[4]Data'!$B$30)</c:f>
              <c:numCache>
                <c:ptCount val="7"/>
                <c:pt idx="0">
                  <c:v>1</c:v>
                </c:pt>
                <c:pt idx="1">
                  <c:v>16</c:v>
                </c:pt>
                <c:pt idx="2">
                  <c:v>5</c:v>
                </c:pt>
                <c:pt idx="3">
                  <c:v>20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('[4]Data'!$C$7,'[4]Data'!$C$11,'[4]Data'!$C$15,'[4]Data'!$C$19,'[4]Data'!$C$23,'[4]Data'!$C$27,'[4]Data'!$C$31)</c:f>
                <c:numCache>
                  <c:ptCount val="7"/>
                  <c:pt idx="0">
                    <c:v>8</c:v>
                  </c:pt>
                  <c:pt idx="1">
                    <c:v>5</c:v>
                  </c:pt>
                  <c:pt idx="2">
                    <c:v>NaN</c:v>
                  </c:pt>
                  <c:pt idx="3">
                    <c:v>3</c:v>
                  </c:pt>
                  <c:pt idx="4">
                    <c:v>4</c:v>
                  </c:pt>
                  <c:pt idx="5">
                    <c:v>6</c:v>
                  </c:pt>
                  <c:pt idx="6">
                    <c:v>2</c:v>
                  </c:pt>
                </c:numCache>
              </c:numRef>
            </c:plus>
            <c:minus>
              <c:numRef>
                <c:f>('[4]Data'!$C$7,'[4]Data'!$C$11,'[4]Data'!$C$15,'[4]Data'!$C$19,'[4]Data'!$C$23,'[4]Data'!$C$27,'[4]Data'!$C$31)</c:f>
                <c:numCache>
                  <c:ptCount val="7"/>
                  <c:pt idx="0">
                    <c:v>8</c:v>
                  </c:pt>
                  <c:pt idx="1">
                    <c:v>5</c:v>
                  </c:pt>
                  <c:pt idx="2">
                    <c:v>NaN</c:v>
                  </c:pt>
                  <c:pt idx="3">
                    <c:v>3</c:v>
                  </c:pt>
                  <c:pt idx="4">
                    <c:v>4</c:v>
                  </c:pt>
                  <c:pt idx="5">
                    <c:v>6</c:v>
                  </c:pt>
                  <c:pt idx="6">
                    <c:v>2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('[4]Data'!$B$7,'[4]Data'!$B$11,'[4]Data'!$B$15,'[4]Data'!$B$19,'[4]Data'!$B$23,'[4]Data'!$B$27,'[4]Data'!$B$31)</c:f>
              <c:numCache>
                <c:ptCount val="7"/>
                <c:pt idx="0">
                  <c:v>13</c:v>
                </c:pt>
                <c:pt idx="1">
                  <c:v>6</c:v>
                </c:pt>
                <c:pt idx="3">
                  <c:v>17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('[4]Data'!$C$8,'[4]Data'!$C$12,'[4]Data'!$C$16,'[4]Data'!$C$20,'[4]Data'!$C$24,'[4]Data'!$C$28,'[4]Data'!$C$32)</c:f>
                <c:numCache>
                  <c:ptCount val="7"/>
                  <c:pt idx="0">
                    <c:v>3</c:v>
                  </c:pt>
                  <c:pt idx="1">
                    <c:v>3</c:v>
                  </c:pt>
                  <c:pt idx="2">
                    <c:v>2</c:v>
                  </c:pt>
                  <c:pt idx="3">
                    <c:v>1</c:v>
                  </c:pt>
                  <c:pt idx="4">
                    <c:v>9</c:v>
                  </c:pt>
                  <c:pt idx="5">
                    <c:v>1</c:v>
                  </c:pt>
                  <c:pt idx="6">
                    <c:v>3</c:v>
                  </c:pt>
                </c:numCache>
              </c:numRef>
            </c:plus>
            <c:minus>
              <c:numRef>
                <c:f>('[4]Data'!$C$8,'[4]Data'!$C$12,'[4]Data'!$C$16,'[4]Data'!$C$20,'[4]Data'!$C$24,'[4]Data'!$C$28,'[4]Data'!$C$32)</c:f>
                <c:numCache>
                  <c:ptCount val="7"/>
                  <c:pt idx="0">
                    <c:v>3</c:v>
                  </c:pt>
                  <c:pt idx="1">
                    <c:v>3</c:v>
                  </c:pt>
                  <c:pt idx="2">
                    <c:v>2</c:v>
                  </c:pt>
                  <c:pt idx="3">
                    <c:v>1</c:v>
                  </c:pt>
                  <c:pt idx="4">
                    <c:v>9</c:v>
                  </c:pt>
                  <c:pt idx="5">
                    <c:v>1</c:v>
                  </c:pt>
                  <c:pt idx="6">
                    <c:v>3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('[4]Data'!$B$8,'[4]Data'!$B$12,'[4]Data'!$B$16,'[4]Data'!$B$20,'[4]Data'!$B$24,'[4]Data'!$B$28,'[4]Data'!$B$32)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29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('[4]Data'!$C$9,'[4]Data'!$C$13,'[4]Data'!$C$17,'[4]Data'!$C$21,'[4]Data'!$C$25,'[4]Data'!$C$29,'[4]Data'!$C$33)</c:f>
                <c:numCache>
                  <c:ptCount val="7"/>
                  <c:pt idx="0">
                    <c:v>2</c:v>
                  </c:pt>
                  <c:pt idx="1">
                    <c:v>1</c:v>
                  </c:pt>
                  <c:pt idx="2">
                    <c:v>2</c:v>
                  </c:pt>
                  <c:pt idx="3">
                    <c:v>2</c:v>
                  </c:pt>
                  <c:pt idx="4">
                    <c:v>NaN</c:v>
                  </c:pt>
                  <c:pt idx="5">
                    <c:v>3</c:v>
                  </c:pt>
                  <c:pt idx="6">
                    <c:v>4</c:v>
                  </c:pt>
                </c:numCache>
              </c:numRef>
            </c:plus>
            <c:minus>
              <c:numRef>
                <c:f>('[4]Data'!$C$9,'[4]Data'!$C$13,'[4]Data'!$C$17,'[4]Data'!$C$21,'[4]Data'!$C$25,'[4]Data'!$C$29,'[4]Data'!$C$33)</c:f>
                <c:numCache>
                  <c:ptCount val="7"/>
                  <c:pt idx="0">
                    <c:v>2</c:v>
                  </c:pt>
                  <c:pt idx="1">
                    <c:v>1</c:v>
                  </c:pt>
                  <c:pt idx="2">
                    <c:v>2</c:v>
                  </c:pt>
                  <c:pt idx="3">
                    <c:v>2</c:v>
                  </c:pt>
                  <c:pt idx="4">
                    <c:v>NaN</c:v>
                  </c:pt>
                  <c:pt idx="5">
                    <c:v>3</c:v>
                  </c:pt>
                  <c:pt idx="6">
                    <c:v>4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('[4]Data'!$B$9,'[4]Data'!$B$13,'[4]Data'!$B$17,'[4]Data'!$B$21,'[4]Data'!$B$25,'[4]Data'!$B$29,'[4]Data'!$B$33)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8</c:v>
                </c:pt>
                <c:pt idx="3">
                  <c:v>11</c:v>
                </c:pt>
                <c:pt idx="5">
                  <c:v>7</c:v>
                </c:pt>
                <c:pt idx="6">
                  <c:v>-2</c:v>
                </c:pt>
              </c:numCache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1"/>
        <c:lblOffset val="500"/>
        <c:noMultiLvlLbl val="0"/>
      </c:catAx>
      <c:valAx>
        <c:axId val="5592612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Regeneration (nM h</a:t>
                </a:r>
                <a:r>
                  <a:rPr lang="en-US" cap="none" sz="13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"/>
          <c:y val="0.1245"/>
          <c:w val="0.1872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4875"/>
          <c:w val="0.845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v>NH4(L)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('[4]Data'!$E$6,'[4]Data'!$E$10,'[4]Data'!$E$14,'[4]Data'!$E$18,'[4]Data'!$E$22,'[4]Data'!$E$26,'[4]Data'!$E$30)</c:f>
                <c:numCache>
                  <c:ptCount val="7"/>
                  <c:pt idx="0">
                    <c:v>4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4</c:v>
                  </c:pt>
                  <c:pt idx="5">
                    <c:v>6</c:v>
                  </c:pt>
                  <c:pt idx="6">
                    <c:v>4</c:v>
                  </c:pt>
                </c:numCache>
              </c:numRef>
            </c:plus>
            <c:minus>
              <c:numRef>
                <c:f>('[4]Data'!$E$6,'[4]Data'!$E$10,'[4]Data'!$E$14,'[4]Data'!$E$18,'[4]Data'!$E$22,'[4]Data'!$E$26,'[4]Data'!$E$30)</c:f>
                <c:numCache>
                  <c:ptCount val="7"/>
                  <c:pt idx="0">
                    <c:v>4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4</c:v>
                  </c:pt>
                  <c:pt idx="5">
                    <c:v>6</c:v>
                  </c:pt>
                  <c:pt idx="6">
                    <c:v>4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('[4]Data'!$D$6,'[4]Data'!$D$10,'[4]Data'!$D$14,'[4]Data'!$D$18,'[4]Data'!$D$22,'[4]Data'!$D$26,'[4]Data'!$D$30)</c:f>
              <c:numCache>
                <c:ptCount val="7"/>
                <c:pt idx="0">
                  <c:v>5</c:v>
                </c:pt>
                <c:pt idx="1">
                  <c:v>24</c:v>
                </c:pt>
                <c:pt idx="2">
                  <c:v>8</c:v>
                </c:pt>
                <c:pt idx="3">
                  <c:v>71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v>NH4(D)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('[4]Data'!$E$7,'[4]Data'!$E$11,'[4]Data'!$E$15,'[4]Data'!$E$19,'[4]Data'!$E$23,'[4]Data'!$E$27,'[4]Data'!$E$31)</c:f>
                <c:numCache>
                  <c:ptCount val="7"/>
                  <c:pt idx="0">
                    <c:v>8</c:v>
                  </c:pt>
                  <c:pt idx="1">
                    <c:v>8</c:v>
                  </c:pt>
                  <c:pt idx="2">
                    <c:v>NaN</c:v>
                  </c:pt>
                  <c:pt idx="3">
                    <c:v>2</c:v>
                  </c:pt>
                  <c:pt idx="4">
                    <c:v>7</c:v>
                  </c:pt>
                  <c:pt idx="5">
                    <c:v>9</c:v>
                  </c:pt>
                  <c:pt idx="6">
                    <c:v>2</c:v>
                  </c:pt>
                </c:numCache>
              </c:numRef>
            </c:plus>
            <c:minus>
              <c:numRef>
                <c:f>('[4]Data'!$E$7,'[4]Data'!$E$11,'[4]Data'!$E$15,'[4]Data'!$E$19,'[4]Data'!$E$23,'[4]Data'!$E$27,'[4]Data'!$E$31)</c:f>
                <c:numCache>
                  <c:ptCount val="7"/>
                  <c:pt idx="0">
                    <c:v>8</c:v>
                  </c:pt>
                  <c:pt idx="1">
                    <c:v>8</c:v>
                  </c:pt>
                  <c:pt idx="2">
                    <c:v>NaN</c:v>
                  </c:pt>
                  <c:pt idx="3">
                    <c:v>2</c:v>
                  </c:pt>
                  <c:pt idx="4">
                    <c:v>7</c:v>
                  </c:pt>
                  <c:pt idx="5">
                    <c:v>9</c:v>
                  </c:pt>
                  <c:pt idx="6">
                    <c:v>2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('[4]Data'!$D$7,'[4]Data'!$D$11,'[4]Data'!$D$15,'[4]Data'!$D$19,'[4]Data'!$D$23,'[4]Data'!$D$27,'[4]Data'!$D$31)</c:f>
              <c:numCache>
                <c:ptCount val="7"/>
                <c:pt idx="0">
                  <c:v>11</c:v>
                </c:pt>
                <c:pt idx="1">
                  <c:v>12</c:v>
                </c:pt>
                <c:pt idx="3">
                  <c:v>34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v>NH4-P(L)</c:v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('[4]Data'!$E$8,'[4]Data'!$E$12,'[4]Data'!$E$16,'[4]Data'!$E$20,'[4]Data'!$E$24,'[4]Data'!$E$28,'[4]Data'!$E$32)</c:f>
                <c:numCache>
                  <c:ptCount val="7"/>
                  <c:pt idx="0">
                    <c:v>4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10</c:v>
                  </c:pt>
                  <c:pt idx="5">
                    <c:v>3</c:v>
                  </c:pt>
                  <c:pt idx="6">
                    <c:v>1</c:v>
                  </c:pt>
                </c:numCache>
              </c:numRef>
            </c:plus>
            <c:minus>
              <c:numRef>
                <c:f>('[4]Data'!$E$8,'[4]Data'!$E$12,'[4]Data'!$E$16,'[4]Data'!$E$20,'[4]Data'!$E$24,'[4]Data'!$E$28,'[4]Data'!$E$32)</c:f>
                <c:numCache>
                  <c:ptCount val="7"/>
                  <c:pt idx="0">
                    <c:v>4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10</c:v>
                  </c:pt>
                  <c:pt idx="5">
                    <c:v>3</c:v>
                  </c:pt>
                  <c:pt idx="6">
                    <c:v>1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('[4]Data'!$D$8,'[4]Data'!$D$12,'[4]Data'!$D$16,'[4]Data'!$D$20,'[4]Data'!$D$24,'[4]Data'!$D$28,'[4]Data'!$D$32)</c:f>
              <c:numCache>
                <c:ptCount val="7"/>
                <c:pt idx="0">
                  <c:v>17</c:v>
                </c:pt>
                <c:pt idx="1">
                  <c:v>23</c:v>
                </c:pt>
                <c:pt idx="2">
                  <c:v>8</c:v>
                </c:pt>
                <c:pt idx="3">
                  <c:v>111</c:v>
                </c:pt>
                <c:pt idx="4">
                  <c:v>4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</c:ser>
        <c:ser>
          <c:idx val="3"/>
          <c:order val="3"/>
          <c:tx>
            <c:v>NH4-P(D)</c:v>
          </c:tx>
          <c:spPr>
            <a:pattFill prst="dkDnDiag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('[4]Data'!$E$9,'[4]Data'!$E$13,'[4]Data'!$E$17,'[4]Data'!$E$21,'[4]Data'!$E$25,'[4]Data'!$E$29,'[4]Data'!$E$33)</c:f>
                <c:numCache>
                  <c:ptCount val="7"/>
                  <c:pt idx="0">
                    <c:v>4</c:v>
                  </c:pt>
                  <c:pt idx="1">
                    <c:v>1</c:v>
                  </c:pt>
                  <c:pt idx="2">
                    <c:v>3</c:v>
                  </c:pt>
                  <c:pt idx="3">
                    <c:v>2</c:v>
                  </c:pt>
                  <c:pt idx="4">
                    <c:v>NaN</c:v>
                  </c:pt>
                  <c:pt idx="5">
                    <c:v>4</c:v>
                  </c:pt>
                  <c:pt idx="6">
                    <c:v>5</c:v>
                  </c:pt>
                </c:numCache>
              </c:numRef>
            </c:plus>
            <c:minus>
              <c:numRef>
                <c:f>('[4]Data'!$E$9,'[4]Data'!$E$13,'[4]Data'!$E$17,'[4]Data'!$E$21,'[4]Data'!$E$25,'[4]Data'!$E$29,'[4]Data'!$E$33)</c:f>
                <c:numCache>
                  <c:ptCount val="7"/>
                  <c:pt idx="0">
                    <c:v>4</c:v>
                  </c:pt>
                  <c:pt idx="1">
                    <c:v>1</c:v>
                  </c:pt>
                  <c:pt idx="2">
                    <c:v>3</c:v>
                  </c:pt>
                  <c:pt idx="3">
                    <c:v>2</c:v>
                  </c:pt>
                  <c:pt idx="4">
                    <c:v>NaN</c:v>
                  </c:pt>
                  <c:pt idx="5">
                    <c:v>4</c:v>
                  </c:pt>
                  <c:pt idx="6">
                    <c:v>5</c:v>
                  </c:pt>
                </c:numCache>
              </c:numRef>
            </c:minus>
            <c:noEndCap val="0"/>
          </c:errBars>
          <c:cat>
            <c:strRef>
              <c:f>'[4]Data'!$G$6:$G$12</c:f>
              <c:strCache>
                <c:ptCount val="7"/>
                <c:pt idx="0">
                  <c:v>M15-5</c:v>
                </c:pt>
                <c:pt idx="1">
                  <c:v>M110-5</c:v>
                </c:pt>
                <c:pt idx="2">
                  <c:v>M110-DCL</c:v>
                </c:pt>
                <c:pt idx="3">
                  <c:v>J15-5</c:v>
                </c:pt>
                <c:pt idx="4">
                  <c:v>J80-5</c:v>
                </c:pt>
                <c:pt idx="5">
                  <c:v>J80-DCL</c:v>
                </c:pt>
                <c:pt idx="6">
                  <c:v>C80-DCL</c:v>
                </c:pt>
              </c:strCache>
            </c:strRef>
          </c:cat>
          <c:val>
            <c:numRef>
              <c:f>('[4]Data'!$D$9,'[4]Data'!$D$13,'[4]Data'!$D$17,'[4]Data'!$D$21,'[4]Data'!$D$25,'[4]Data'!$D$29,'[4]Data'!$D$33)</c:f>
              <c:numCache>
                <c:ptCount val="7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40</c:v>
                </c:pt>
                <c:pt idx="5">
                  <c:v>11</c:v>
                </c:pt>
                <c:pt idx="6">
                  <c:v>-2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500"/>
        <c:noMultiLvlLbl val="0"/>
      </c:catAx>
      <c:valAx>
        <c:axId val="50348398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Uptake (nM h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75"/>
          <c:y val="0.20375"/>
          <c:w val="0.152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6</xdr:col>
      <xdr:colOff>152400</xdr:colOff>
      <xdr:row>26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6576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5905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49</xdr:row>
      <xdr:rowOff>0</xdr:rowOff>
    </xdr:to>
    <xdr:graphicFrame>
      <xdr:nvGraphicFramePr>
        <xdr:cNvPr id="2" name="Chart 5"/>
        <xdr:cNvGraphicFramePr/>
      </xdr:nvGraphicFramePr>
      <xdr:xfrm>
        <a:off x="0" y="4048125"/>
        <a:ext cx="59055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22</xdr:row>
      <xdr:rowOff>152400</xdr:rowOff>
    </xdr:from>
    <xdr:to>
      <xdr:col>7</xdr:col>
      <xdr:colOff>0</xdr:colOff>
      <xdr:row>26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90725" y="3714750"/>
          <a:ext cx="2143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June 1999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5</xdr:col>
      <xdr:colOff>47625</xdr:colOff>
      <xdr:row>34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19075" y="152400"/>
          <a:ext cx="2781300" cy="5476875"/>
          <a:chOff x="1296" y="1440"/>
          <a:chExt cx="1805" cy="345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96" y="1440"/>
            <a:ext cx="1805" cy="2933"/>
            <a:chOff x="1296" y="1440"/>
            <a:chExt cx="1805" cy="2933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t="1828"/>
            <a:stretch>
              <a:fillRect/>
            </a:stretch>
          </xdr:blipFill>
          <xdr:spPr>
            <a:xfrm>
              <a:off x="1872" y="1493"/>
              <a:ext cx="1229" cy="284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rcRect l="7571"/>
            <a:stretch>
              <a:fillRect/>
            </a:stretch>
          </xdr:blipFill>
          <xdr:spPr>
            <a:xfrm>
              <a:off x="1296" y="1440"/>
              <a:ext cx="586" cy="289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AutoShape 5"/>
            <xdr:cNvSpPr>
              <a:spLocks/>
            </xdr:cNvSpPr>
          </xdr:nvSpPr>
          <xdr:spPr>
            <a:xfrm>
              <a:off x="2640" y="1584"/>
              <a:ext cx="192" cy="192"/>
            </a:xfrm>
            <a:prstGeom prst="ellipse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
</a:t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2736" y="2688"/>
              <a:ext cx="192" cy="192"/>
            </a:xfrm>
            <a:prstGeom prst="ellipse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
</a:t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2784" y="3840"/>
              <a:ext cx="192" cy="192"/>
            </a:xfrm>
            <a:prstGeom prst="ellipse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
</a:t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2789" y="4181"/>
              <a:ext cx="192" cy="192"/>
            </a:xfrm>
            <a:prstGeom prst="ellipse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
</a:t>
              </a:r>
            </a:p>
          </xdr:txBody>
        </xdr:sp>
      </xdr:grp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72" y="4416"/>
            <a:ext cx="1229" cy="2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9525</xdr:colOff>
      <xdr:row>2</xdr:row>
      <xdr:rowOff>95250</xdr:rowOff>
    </xdr:from>
    <xdr:to>
      <xdr:col>4</xdr:col>
      <xdr:colOff>142875</xdr:colOff>
      <xdr:row>3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371725" y="419100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152400</xdr:colOff>
      <xdr:row>13</xdr:row>
      <xdr:rowOff>66675</xdr:rowOff>
    </xdr:from>
    <xdr:to>
      <xdr:col>4</xdr:col>
      <xdr:colOff>304800</xdr:colOff>
      <xdr:row>14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14600" y="2171700"/>
          <a:ext cx="142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219075</xdr:colOff>
      <xdr:row>24</xdr:row>
      <xdr:rowOff>104775</xdr:rowOff>
    </xdr:from>
    <xdr:to>
      <xdr:col>4</xdr:col>
      <xdr:colOff>371475</xdr:colOff>
      <xdr:row>25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81275" y="3990975"/>
          <a:ext cx="142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247650</xdr:colOff>
      <xdr:row>28</xdr:row>
      <xdr:rowOff>9525</xdr:rowOff>
    </xdr:from>
    <xdr:to>
      <xdr:col>4</xdr:col>
      <xdr:colOff>400050</xdr:colOff>
      <xdr:row>29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09850" y="454342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8</xdr:col>
      <xdr:colOff>400050</xdr:colOff>
      <xdr:row>28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19075" y="9525"/>
          <a:ext cx="4905375" cy="4648200"/>
          <a:chOff x="526" y="1238"/>
          <a:chExt cx="3189" cy="292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57" y="1238"/>
            <a:ext cx="2958" cy="2732"/>
            <a:chOff x="757" y="1238"/>
            <a:chExt cx="2958" cy="2732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16760" t="10494" r="21971" b="22056"/>
            <a:stretch>
              <a:fillRect/>
            </a:stretch>
          </xdr:blipFill>
          <xdr:spPr>
            <a:xfrm>
              <a:off x="814" y="1238"/>
              <a:ext cx="1411" cy="12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rcRect l="18020" t="10441" r="22839" b="21310"/>
            <a:stretch>
              <a:fillRect/>
            </a:stretch>
          </xdr:blipFill>
          <xdr:spPr>
            <a:xfrm>
              <a:off x="2256" y="1248"/>
              <a:ext cx="1362" cy="128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3"/>
            <a:srcRect l="14588" t="10229" r="20799" b="15609"/>
            <a:stretch>
              <a:fillRect/>
            </a:stretch>
          </xdr:blipFill>
          <xdr:spPr>
            <a:xfrm>
              <a:off x="757" y="2572"/>
              <a:ext cx="1488" cy="139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4"/>
            <a:srcRect l="16673" t="10229" r="18714" b="15609"/>
            <a:stretch>
              <a:fillRect/>
            </a:stretch>
          </xdr:blipFill>
          <xdr:spPr>
            <a:xfrm>
              <a:off x="2227" y="2578"/>
              <a:ext cx="1488" cy="139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5</xdr:col>
      <xdr:colOff>19050</xdr:colOff>
      <xdr:row>52</xdr:row>
      <xdr:rowOff>38100</xdr:rowOff>
    </xdr:to>
    <xdr:grpSp>
      <xdr:nvGrpSpPr>
        <xdr:cNvPr id="1" name="Group 6"/>
        <xdr:cNvGrpSpPr>
          <a:grpSpLocks/>
        </xdr:cNvGrpSpPr>
      </xdr:nvGrpSpPr>
      <xdr:grpSpPr>
        <a:xfrm>
          <a:off x="38100" y="381000"/>
          <a:ext cx="2933700" cy="8077200"/>
          <a:chOff x="1176" y="240"/>
          <a:chExt cx="1909" cy="5088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rcRect l="15625" t="11663" r="22917" b="11637"/>
          <a:stretch>
            <a:fillRect/>
          </a:stretch>
        </xdr:blipFill>
        <xdr:spPr>
          <a:xfrm>
            <a:off x="1249" y="3470"/>
            <a:ext cx="1826" cy="18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rcRect l="13259" t="11663" r="22027" b="22103"/>
          <a:stretch>
            <a:fillRect/>
          </a:stretch>
        </xdr:blipFill>
        <xdr:spPr>
          <a:xfrm>
            <a:off x="1176" y="240"/>
            <a:ext cx="1909" cy="15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rcRect l="13542" t="11663" r="22917" b="21864"/>
          <a:stretch>
            <a:fillRect/>
          </a:stretch>
        </xdr:blipFill>
        <xdr:spPr>
          <a:xfrm>
            <a:off x="1200" y="1859"/>
            <a:ext cx="1872" cy="15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0.16475</cdr:y>
    </cdr:from>
    <cdr:to>
      <cdr:x>0.18675</cdr:x>
      <cdr:y>0.8145</cdr:y>
    </cdr:to>
    <cdr:sp>
      <cdr:nvSpPr>
        <cdr:cNvPr id="1" name="Line 1"/>
        <cdr:cNvSpPr>
          <a:spLocks/>
        </cdr:cNvSpPr>
      </cdr:nvSpPr>
      <cdr:spPr>
        <a:xfrm flipV="1">
          <a:off x="1038225" y="609600"/>
          <a:ext cx="0" cy="24193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257175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0.9895</cdr:y>
    </cdr:from>
    <cdr:to>
      <cdr:x>0.914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838200" y="3676650"/>
          <a:ext cx="45624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M45-5     M45-DCL     SJRM-4     J15-5        J30-5       NB15-5       G15-5      G45-5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915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48</xdr:row>
      <xdr:rowOff>152400</xdr:rowOff>
    </xdr:to>
    <xdr:graphicFrame>
      <xdr:nvGraphicFramePr>
        <xdr:cNvPr id="2" name="Chart 6"/>
        <xdr:cNvGraphicFramePr/>
      </xdr:nvGraphicFramePr>
      <xdr:xfrm>
        <a:off x="0" y="4048125"/>
        <a:ext cx="59055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22</xdr:row>
      <xdr:rowOff>152400</xdr:rowOff>
    </xdr:from>
    <xdr:to>
      <xdr:col>7</xdr:col>
      <xdr:colOff>0</xdr:colOff>
      <xdr:row>25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771650" y="3714750"/>
          <a:ext cx="2362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March 1999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0.989</cdr:y>
    </cdr:from>
    <cdr:to>
      <cdr:x>0.9135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09600" y="3667125"/>
          <a:ext cx="47815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M45-5     M45-DCL     SJRM-4     J15-5        J30-5       NB15-5       G15-5      G45-5</a:t>
          </a:r>
        </a:p>
      </cdr:txBody>
    </cdr:sp>
  </cdr:relSizeAnchor>
  <cdr:relSizeAnchor xmlns:cdr="http://schemas.openxmlformats.org/drawingml/2006/chartDrawing">
    <cdr:from>
      <cdr:x>0.11725</cdr:x>
      <cdr:y>0.92775</cdr:y>
    </cdr:from>
    <cdr:to>
      <cdr:x>0.89025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3438525"/>
          <a:ext cx="4562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SJRM-3     J15-5          J30-5      NB20-10       G15-5       G45-5        C15-5       C80-10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5905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49</xdr:row>
      <xdr:rowOff>0</xdr:rowOff>
    </xdr:to>
    <xdr:graphicFrame>
      <xdr:nvGraphicFramePr>
        <xdr:cNvPr id="2" name="Chart 5"/>
        <xdr:cNvGraphicFramePr/>
      </xdr:nvGraphicFramePr>
      <xdr:xfrm>
        <a:off x="0" y="4048125"/>
        <a:ext cx="59055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23</xdr:row>
      <xdr:rowOff>57150</xdr:rowOff>
    </xdr:from>
    <xdr:to>
      <xdr:col>7</xdr:col>
      <xdr:colOff>0</xdr:colOff>
      <xdr:row>26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781175" y="3781425"/>
          <a:ext cx="2352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March 2000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0.989</cdr:y>
    </cdr:from>
    <cdr:to>
      <cdr:x>0.9135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714375" y="3667125"/>
          <a:ext cx="46672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M45-5     M45-DCL     SJRM-4     J15-5        J30-5       NB15-5       G15-5      G45-5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581025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5895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581025</xdr:colOff>
      <xdr:row>49</xdr:row>
      <xdr:rowOff>0</xdr:rowOff>
    </xdr:to>
    <xdr:graphicFrame>
      <xdr:nvGraphicFramePr>
        <xdr:cNvPr id="2" name="Chart 5"/>
        <xdr:cNvGraphicFramePr/>
      </xdr:nvGraphicFramePr>
      <xdr:xfrm>
        <a:off x="0" y="4048125"/>
        <a:ext cx="58959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22</xdr:row>
      <xdr:rowOff>152400</xdr:rowOff>
    </xdr:from>
    <xdr:to>
      <xdr:col>7</xdr:col>
      <xdr:colOff>76200</xdr:colOff>
      <xdr:row>25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81200" y="3714750"/>
          <a:ext cx="2228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May 2000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Lmi500\LMI500Summary(n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LMI399\LMI399Summary(nM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Lmi300\LMI300Summary(nM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Lmi699\LMI699Summary(n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Uptake"/>
      <sheetName val="2LBottleUptake"/>
      <sheetName val="2L LvsD"/>
      <sheetName val="LvsD"/>
      <sheetName val="2LvsHPLC"/>
      <sheetName val="Data"/>
    </sheetNames>
    <sheetDataSet>
      <sheetData sheetId="6">
        <row r="6">
          <cell r="B6">
            <v>9</v>
          </cell>
          <cell r="C6">
            <v>6</v>
          </cell>
          <cell r="D6">
            <v>12</v>
          </cell>
          <cell r="E6">
            <v>3</v>
          </cell>
          <cell r="H6">
            <v>2.1</v>
          </cell>
        </row>
        <row r="7">
          <cell r="B7">
            <v>5</v>
          </cell>
          <cell r="C7">
            <v>6</v>
          </cell>
          <cell r="D7">
            <v>7</v>
          </cell>
          <cell r="E7">
            <v>4</v>
          </cell>
          <cell r="G7" t="str">
            <v>M45-5</v>
          </cell>
          <cell r="H7">
            <v>1.7</v>
          </cell>
        </row>
        <row r="8">
          <cell r="B8">
            <v>6</v>
          </cell>
          <cell r="C8">
            <v>3</v>
          </cell>
          <cell r="D8">
            <v>18</v>
          </cell>
          <cell r="E8">
            <v>4</v>
          </cell>
          <cell r="G8" t="str">
            <v>M45-DCL</v>
          </cell>
        </row>
        <row r="9">
          <cell r="B9">
            <v>0</v>
          </cell>
          <cell r="C9">
            <v>0</v>
          </cell>
          <cell r="D9">
            <v>5</v>
          </cell>
          <cell r="E9">
            <v>1</v>
          </cell>
          <cell r="G9" t="str">
            <v>SJRM-4</v>
          </cell>
        </row>
        <row r="10">
          <cell r="B10">
            <v>2</v>
          </cell>
          <cell r="C10">
            <v>5</v>
          </cell>
          <cell r="D10">
            <v>3</v>
          </cell>
          <cell r="E10">
            <v>6</v>
          </cell>
          <cell r="G10" t="str">
            <v>J15-5</v>
          </cell>
          <cell r="H10">
            <v>1.9</v>
          </cell>
        </row>
        <row r="11">
          <cell r="B11">
            <v>6</v>
          </cell>
          <cell r="C11">
            <v>2</v>
          </cell>
          <cell r="D11">
            <v>5</v>
          </cell>
          <cell r="E11">
            <v>3</v>
          </cell>
          <cell r="G11" t="str">
            <v>J30-5</v>
          </cell>
          <cell r="H11">
            <v>1.5</v>
          </cell>
        </row>
        <row r="12">
          <cell r="B12">
            <v>4</v>
          </cell>
          <cell r="C12">
            <v>2</v>
          </cell>
          <cell r="D12">
            <v>11</v>
          </cell>
          <cell r="E12">
            <v>3</v>
          </cell>
          <cell r="G12" t="str">
            <v>NB15-5</v>
          </cell>
        </row>
        <row r="13">
          <cell r="B13">
            <v>2</v>
          </cell>
          <cell r="C13">
            <v>8</v>
          </cell>
          <cell r="D13">
            <v>5</v>
          </cell>
          <cell r="E13">
            <v>6</v>
          </cell>
          <cell r="G13" t="str">
            <v>G15-5</v>
          </cell>
        </row>
        <row r="14">
          <cell r="B14">
            <v>18</v>
          </cell>
          <cell r="C14">
            <v>15</v>
          </cell>
          <cell r="D14">
            <v>137</v>
          </cell>
          <cell r="E14">
            <v>5</v>
          </cell>
          <cell r="G14" t="str">
            <v>G45-5</v>
          </cell>
          <cell r="H14">
            <v>2.9</v>
          </cell>
        </row>
        <row r="15">
          <cell r="B15">
            <v>44</v>
          </cell>
          <cell r="C15">
            <v>3</v>
          </cell>
          <cell r="D15">
            <v>44</v>
          </cell>
          <cell r="E15">
            <v>6</v>
          </cell>
          <cell r="H15">
            <v>0.7</v>
          </cell>
        </row>
        <row r="16">
          <cell r="B16">
            <v>19</v>
          </cell>
          <cell r="C16">
            <v>10</v>
          </cell>
          <cell r="D16">
            <v>157</v>
          </cell>
          <cell r="E16">
            <v>16</v>
          </cell>
        </row>
        <row r="17">
          <cell r="B17">
            <v>34</v>
          </cell>
          <cell r="C17">
            <v>23</v>
          </cell>
          <cell r="D17">
            <v>33</v>
          </cell>
          <cell r="E17">
            <v>21</v>
          </cell>
        </row>
        <row r="18">
          <cell r="B18">
            <v>-1</v>
          </cell>
          <cell r="C18">
            <v>4</v>
          </cell>
          <cell r="D18">
            <v>10</v>
          </cell>
          <cell r="E18">
            <v>3</v>
          </cell>
          <cell r="H18">
            <v>2.5</v>
          </cell>
        </row>
        <row r="19">
          <cell r="B19">
            <v>-6</v>
          </cell>
          <cell r="C19">
            <v>4</v>
          </cell>
          <cell r="D19">
            <v>-7</v>
          </cell>
          <cell r="E19">
            <v>6</v>
          </cell>
          <cell r="H19">
            <v>2.3</v>
          </cell>
        </row>
        <row r="20">
          <cell r="B20">
            <v>4</v>
          </cell>
          <cell r="C20">
            <v>4</v>
          </cell>
          <cell r="D20">
            <v>11</v>
          </cell>
          <cell r="E20">
            <v>2</v>
          </cell>
        </row>
        <row r="21">
          <cell r="B21">
            <v>-1</v>
          </cell>
          <cell r="C21">
            <v>4</v>
          </cell>
          <cell r="D21">
            <v>1</v>
          </cell>
          <cell r="E21">
            <v>5</v>
          </cell>
        </row>
        <row r="22">
          <cell r="B22">
            <v>0</v>
          </cell>
          <cell r="C22">
            <v>3</v>
          </cell>
          <cell r="D22">
            <v>5</v>
          </cell>
          <cell r="E22">
            <v>2</v>
          </cell>
          <cell r="H22">
            <v>3</v>
          </cell>
        </row>
        <row r="23">
          <cell r="B23">
            <v>-6</v>
          </cell>
          <cell r="C23">
            <v>4</v>
          </cell>
          <cell r="D23">
            <v>-3</v>
          </cell>
          <cell r="E23">
            <v>5</v>
          </cell>
          <cell r="H23">
            <v>2.1</v>
          </cell>
        </row>
        <row r="24">
          <cell r="B24">
            <v>3</v>
          </cell>
          <cell r="C24">
            <v>2</v>
          </cell>
          <cell r="D24">
            <v>11</v>
          </cell>
          <cell r="E24">
            <v>3</v>
          </cell>
        </row>
        <row r="25">
          <cell r="B25">
            <v>-1</v>
          </cell>
          <cell r="C25">
            <v>1</v>
          </cell>
          <cell r="D25">
            <v>0</v>
          </cell>
          <cell r="E25">
            <v>2</v>
          </cell>
        </row>
        <row r="26">
          <cell r="B26">
            <v>-1</v>
          </cell>
          <cell r="C26">
            <v>6</v>
          </cell>
          <cell r="D26">
            <v>7</v>
          </cell>
          <cell r="E26">
            <v>8</v>
          </cell>
        </row>
        <row r="27">
          <cell r="B27">
            <v>-5</v>
          </cell>
          <cell r="C27">
            <v>4</v>
          </cell>
          <cell r="D27">
            <v>-7</v>
          </cell>
          <cell r="E27">
            <v>2</v>
          </cell>
          <cell r="H27">
            <v>1.9</v>
          </cell>
        </row>
        <row r="28">
          <cell r="B28">
            <v>-2</v>
          </cell>
          <cell r="C28">
            <v>16</v>
          </cell>
          <cell r="D28">
            <v>21</v>
          </cell>
          <cell r="E28">
            <v>8</v>
          </cell>
        </row>
        <row r="29">
          <cell r="B29">
            <v>8</v>
          </cell>
          <cell r="C29">
            <v>2</v>
          </cell>
          <cell r="D29">
            <v>9</v>
          </cell>
          <cell r="E29">
            <v>2</v>
          </cell>
        </row>
        <row r="30">
          <cell r="B30">
            <v>3</v>
          </cell>
          <cell r="C30">
            <v>6</v>
          </cell>
          <cell r="D30">
            <v>5</v>
          </cell>
          <cell r="E30">
            <v>5</v>
          </cell>
        </row>
        <row r="31">
          <cell r="B31">
            <v>4</v>
          </cell>
          <cell r="C31">
            <v>2</v>
          </cell>
          <cell r="D31">
            <v>2</v>
          </cell>
          <cell r="E31">
            <v>3</v>
          </cell>
          <cell r="H31">
            <v>1.7</v>
          </cell>
        </row>
        <row r="32">
          <cell r="B32">
            <v>34</v>
          </cell>
          <cell r="C32">
            <v>19</v>
          </cell>
          <cell r="D32">
            <v>28</v>
          </cell>
          <cell r="E32">
            <v>12</v>
          </cell>
        </row>
        <row r="33">
          <cell r="B33">
            <v>17</v>
          </cell>
          <cell r="C33">
            <v>8</v>
          </cell>
          <cell r="D33">
            <v>21</v>
          </cell>
          <cell r="E33">
            <v>7</v>
          </cell>
        </row>
        <row r="34">
          <cell r="B34">
            <v>22</v>
          </cell>
          <cell r="C34">
            <v>20</v>
          </cell>
          <cell r="D34">
            <v>24</v>
          </cell>
          <cell r="E34">
            <v>19</v>
          </cell>
          <cell r="H34">
            <v>1.8</v>
          </cell>
        </row>
        <row r="35">
          <cell r="B35">
            <v>38</v>
          </cell>
          <cell r="C35">
            <v>15</v>
          </cell>
          <cell r="D35">
            <v>38</v>
          </cell>
          <cell r="E35">
            <v>15</v>
          </cell>
          <cell r="H35">
            <v>0.7</v>
          </cell>
        </row>
        <row r="36">
          <cell r="B36">
            <v>1</v>
          </cell>
          <cell r="C36">
            <v>8</v>
          </cell>
          <cell r="D36">
            <v>5</v>
          </cell>
          <cell r="E36">
            <v>8</v>
          </cell>
        </row>
        <row r="37">
          <cell r="B37">
            <v>12</v>
          </cell>
          <cell r="C37">
            <v>5</v>
          </cell>
          <cell r="D37">
            <v>14</v>
          </cell>
          <cell r="E3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Uptake"/>
      <sheetName val="LvsD"/>
      <sheetName val="Peter"/>
      <sheetName val="Data"/>
    </sheetNames>
    <sheetDataSet>
      <sheetData sheetId="4">
        <row r="6">
          <cell r="B6">
            <v>4</v>
          </cell>
          <cell r="C6">
            <v>4</v>
          </cell>
          <cell r="D6">
            <v>8</v>
          </cell>
          <cell r="E6">
            <v>4</v>
          </cell>
          <cell r="G6" t="str">
            <v>M15</v>
          </cell>
        </row>
        <row r="7">
          <cell r="B7">
            <v>4</v>
          </cell>
          <cell r="C7">
            <v>7</v>
          </cell>
          <cell r="D7">
            <v>11</v>
          </cell>
          <cell r="E7">
            <v>6</v>
          </cell>
          <cell r="G7" t="str">
            <v>M45</v>
          </cell>
        </row>
        <row r="8">
          <cell r="B8">
            <v>-6</v>
          </cell>
          <cell r="C8">
            <v>3</v>
          </cell>
          <cell r="D8">
            <v>2</v>
          </cell>
          <cell r="E8">
            <v>5</v>
          </cell>
          <cell r="G8" t="str">
            <v>S15</v>
          </cell>
        </row>
        <row r="9">
          <cell r="B9">
            <v>-5</v>
          </cell>
          <cell r="C9">
            <v>8</v>
          </cell>
          <cell r="D9">
            <v>-1</v>
          </cell>
          <cell r="E9">
            <v>10</v>
          </cell>
          <cell r="G9" t="str">
            <v>J15</v>
          </cell>
        </row>
        <row r="10">
          <cell r="B10">
            <v>3</v>
          </cell>
          <cell r="C10">
            <v>4</v>
          </cell>
          <cell r="D10">
            <v>15</v>
          </cell>
          <cell r="E10">
            <v>4</v>
          </cell>
          <cell r="G10" t="str">
            <v>J20</v>
          </cell>
        </row>
        <row r="11">
          <cell r="B11">
            <v>4</v>
          </cell>
          <cell r="C11">
            <v>3</v>
          </cell>
          <cell r="D11">
            <v>12</v>
          </cell>
          <cell r="E11">
            <v>3</v>
          </cell>
          <cell r="G11" t="str">
            <v>J60</v>
          </cell>
        </row>
        <row r="12">
          <cell r="B12">
            <v>15</v>
          </cell>
          <cell r="C12">
            <v>17</v>
          </cell>
          <cell r="D12">
            <v>17</v>
          </cell>
          <cell r="E12">
            <v>17</v>
          </cell>
          <cell r="G12" t="str">
            <v>J80</v>
          </cell>
        </row>
        <row r="13">
          <cell r="B13">
            <v>11</v>
          </cell>
          <cell r="C13">
            <v>1</v>
          </cell>
          <cell r="D13">
            <v>18</v>
          </cell>
          <cell r="E13">
            <v>2</v>
          </cell>
          <cell r="G13" t="str">
            <v>G20</v>
          </cell>
        </row>
        <row r="14">
          <cell r="B14">
            <v>14</v>
          </cell>
          <cell r="C14">
            <v>9</v>
          </cell>
          <cell r="D14">
            <v>20</v>
          </cell>
          <cell r="E14">
            <v>10</v>
          </cell>
          <cell r="G14" t="str">
            <v>C15</v>
          </cell>
        </row>
        <row r="15">
          <cell r="B15">
            <v>7</v>
          </cell>
          <cell r="C15">
            <v>2</v>
          </cell>
          <cell r="D15">
            <v>14</v>
          </cell>
          <cell r="E15">
            <v>2</v>
          </cell>
          <cell r="G15" t="str">
            <v>C80</v>
          </cell>
        </row>
        <row r="16">
          <cell r="B16">
            <v>19</v>
          </cell>
          <cell r="C16">
            <v>11</v>
          </cell>
          <cell r="D16">
            <v>16</v>
          </cell>
          <cell r="E16">
            <v>12</v>
          </cell>
          <cell r="G16" t="str">
            <v>R15</v>
          </cell>
        </row>
        <row r="17">
          <cell r="B17">
            <v>-7</v>
          </cell>
          <cell r="C17">
            <v>6</v>
          </cell>
          <cell r="D17">
            <v>8</v>
          </cell>
          <cell r="E17">
            <v>10</v>
          </cell>
          <cell r="G17" t="str">
            <v>R80</v>
          </cell>
        </row>
        <row r="18">
          <cell r="B18">
            <v>25</v>
          </cell>
          <cell r="C18">
            <v>4</v>
          </cell>
          <cell r="D18">
            <v>29</v>
          </cell>
          <cell r="E18">
            <v>6</v>
          </cell>
        </row>
        <row r="19">
          <cell r="B19">
            <v>10</v>
          </cell>
          <cell r="C19">
            <v>7</v>
          </cell>
          <cell r="D19">
            <v>11</v>
          </cell>
          <cell r="E19">
            <v>6</v>
          </cell>
        </row>
        <row r="20">
          <cell r="B20">
            <v>0</v>
          </cell>
          <cell r="C20">
            <v>5</v>
          </cell>
          <cell r="D20">
            <v>-3</v>
          </cell>
          <cell r="E20">
            <v>3</v>
          </cell>
        </row>
        <row r="21">
          <cell r="B21">
            <v>2</v>
          </cell>
          <cell r="C21">
            <v>6</v>
          </cell>
          <cell r="D21">
            <v>0</v>
          </cell>
          <cell r="E21">
            <v>6</v>
          </cell>
        </row>
        <row r="22">
          <cell r="B22">
            <v>0</v>
          </cell>
          <cell r="C22">
            <v>11</v>
          </cell>
          <cell r="D22">
            <v>7</v>
          </cell>
          <cell r="E22">
            <v>6</v>
          </cell>
        </row>
        <row r="23">
          <cell r="B23">
            <v>0</v>
          </cell>
          <cell r="C23">
            <v>0</v>
          </cell>
          <cell r="D23">
            <v>-2</v>
          </cell>
          <cell r="E23">
            <v>1</v>
          </cell>
        </row>
        <row r="24">
          <cell r="B24">
            <v>20</v>
          </cell>
          <cell r="C24">
            <v>8</v>
          </cell>
          <cell r="D24">
            <v>1</v>
          </cell>
          <cell r="E24">
            <v>5</v>
          </cell>
        </row>
        <row r="25">
          <cell r="B25">
            <v>-3</v>
          </cell>
          <cell r="C25">
            <v>1</v>
          </cell>
          <cell r="D25">
            <v>-1</v>
          </cell>
          <cell r="E25">
            <v>4</v>
          </cell>
        </row>
        <row r="26">
          <cell r="B26">
            <v>4</v>
          </cell>
          <cell r="C26">
            <v>0</v>
          </cell>
          <cell r="D26">
            <v>9</v>
          </cell>
          <cell r="E26">
            <v>2</v>
          </cell>
        </row>
        <row r="27">
          <cell r="B27">
            <v>7</v>
          </cell>
          <cell r="C27">
            <v>4</v>
          </cell>
          <cell r="D27">
            <v>7</v>
          </cell>
          <cell r="E27">
            <v>5</v>
          </cell>
        </row>
        <row r="28">
          <cell r="B28">
            <v>9</v>
          </cell>
          <cell r="C28">
            <v>7</v>
          </cell>
          <cell r="D28">
            <v>13</v>
          </cell>
          <cell r="E28">
            <v>12</v>
          </cell>
        </row>
        <row r="29">
          <cell r="B29">
            <v>23</v>
          </cell>
          <cell r="C29">
            <v>19</v>
          </cell>
          <cell r="D29">
            <v>24</v>
          </cell>
          <cell r="E2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Uptake"/>
      <sheetName val="LvsD"/>
      <sheetName val="Peter"/>
      <sheetName val="Data"/>
    </sheetNames>
    <sheetDataSet>
      <sheetData sheetId="4">
        <row r="6">
          <cell r="B6">
            <v>11</v>
          </cell>
          <cell r="C6">
            <v>4</v>
          </cell>
          <cell r="D6">
            <v>57</v>
          </cell>
          <cell r="E6">
            <v>3</v>
          </cell>
        </row>
        <row r="7">
          <cell r="B7">
            <v>19</v>
          </cell>
          <cell r="C7">
            <v>6</v>
          </cell>
          <cell r="D7">
            <v>20</v>
          </cell>
          <cell r="E7">
            <v>7</v>
          </cell>
        </row>
        <row r="8">
          <cell r="B8">
            <v>24</v>
          </cell>
          <cell r="C8">
            <v>5</v>
          </cell>
          <cell r="D8">
            <v>69</v>
          </cell>
          <cell r="E8">
            <v>5</v>
          </cell>
        </row>
        <row r="9">
          <cell r="B9">
            <v>19</v>
          </cell>
          <cell r="C9">
            <v>3</v>
          </cell>
          <cell r="D9">
            <v>22</v>
          </cell>
          <cell r="E9">
            <v>3</v>
          </cell>
          <cell r="G9" t="str">
            <v>SJRM-3</v>
          </cell>
        </row>
        <row r="10">
          <cell r="B10">
            <v>4</v>
          </cell>
          <cell r="C10">
            <v>3</v>
          </cell>
          <cell r="D10">
            <v>7</v>
          </cell>
          <cell r="E10">
            <v>3</v>
          </cell>
          <cell r="G10" t="str">
            <v>J15-5</v>
          </cell>
        </row>
        <row r="11">
          <cell r="B11">
            <v>2</v>
          </cell>
          <cell r="C11">
            <v>3</v>
          </cell>
          <cell r="D11">
            <v>5</v>
          </cell>
          <cell r="E11">
            <v>4</v>
          </cell>
          <cell r="G11" t="str">
            <v>J30-5</v>
          </cell>
        </row>
        <row r="12">
          <cell r="B12">
            <v>6</v>
          </cell>
          <cell r="C12">
            <v>3</v>
          </cell>
          <cell r="D12">
            <v>11</v>
          </cell>
          <cell r="E12">
            <v>3</v>
          </cell>
          <cell r="G12" t="str">
            <v>NB20-10</v>
          </cell>
        </row>
        <row r="13">
          <cell r="B13">
            <v>-15</v>
          </cell>
          <cell r="C13">
            <v>11</v>
          </cell>
          <cell r="D13">
            <v>-12</v>
          </cell>
          <cell r="E13">
            <v>11</v>
          </cell>
          <cell r="G13" t="str">
            <v>G15-5</v>
          </cell>
        </row>
        <row r="14">
          <cell r="B14">
            <v>5</v>
          </cell>
          <cell r="C14">
            <v>2</v>
          </cell>
          <cell r="D14">
            <v>6</v>
          </cell>
          <cell r="E14">
            <v>3</v>
          </cell>
          <cell r="G14" t="str">
            <v>G45-5</v>
          </cell>
        </row>
        <row r="15">
          <cell r="B15">
            <v>2</v>
          </cell>
          <cell r="C15">
            <v>1</v>
          </cell>
          <cell r="D15">
            <v>5</v>
          </cell>
          <cell r="E15">
            <v>3</v>
          </cell>
          <cell r="G15" t="str">
            <v>C15-5</v>
          </cell>
        </row>
        <row r="16">
          <cell r="B16">
            <v>0</v>
          </cell>
          <cell r="C16">
            <v>2</v>
          </cell>
          <cell r="D16">
            <v>5</v>
          </cell>
          <cell r="E16">
            <v>1</v>
          </cell>
          <cell r="G16" t="str">
            <v>C80-10</v>
          </cell>
        </row>
        <row r="17">
          <cell r="B17">
            <v>4</v>
          </cell>
          <cell r="C17">
            <v>5</v>
          </cell>
          <cell r="D17">
            <v>5</v>
          </cell>
          <cell r="E17">
            <v>5</v>
          </cell>
        </row>
        <row r="18">
          <cell r="B18">
            <v>6</v>
          </cell>
          <cell r="C18">
            <v>2</v>
          </cell>
          <cell r="D18">
            <v>8</v>
          </cell>
          <cell r="E18">
            <v>3</v>
          </cell>
        </row>
        <row r="19">
          <cell r="B19">
            <v>7</v>
          </cell>
          <cell r="C19">
            <v>2</v>
          </cell>
          <cell r="D19">
            <v>-1</v>
          </cell>
          <cell r="E19">
            <v>2</v>
          </cell>
        </row>
        <row r="20">
          <cell r="B20">
            <v>6</v>
          </cell>
          <cell r="C20">
            <v>2</v>
          </cell>
          <cell r="D20">
            <v>7</v>
          </cell>
          <cell r="E20">
            <v>4</v>
          </cell>
        </row>
        <row r="21">
          <cell r="B21">
            <v>8</v>
          </cell>
          <cell r="C21">
            <v>3</v>
          </cell>
          <cell r="D21">
            <v>9</v>
          </cell>
          <cell r="E21">
            <v>4</v>
          </cell>
        </row>
        <row r="22">
          <cell r="B22">
            <v>4</v>
          </cell>
          <cell r="C22">
            <v>6</v>
          </cell>
          <cell r="D22">
            <v>8</v>
          </cell>
          <cell r="E22">
            <v>9</v>
          </cell>
        </row>
        <row r="23">
          <cell r="B23">
            <v>11</v>
          </cell>
          <cell r="C23">
            <v>11</v>
          </cell>
          <cell r="D23">
            <v>13</v>
          </cell>
          <cell r="E23">
            <v>13</v>
          </cell>
        </row>
        <row r="24">
          <cell r="B24">
            <v>3</v>
          </cell>
          <cell r="C24">
            <v>3</v>
          </cell>
          <cell r="D24">
            <v>6</v>
          </cell>
          <cell r="E24">
            <v>4</v>
          </cell>
        </row>
        <row r="25">
          <cell r="B25">
            <v>2</v>
          </cell>
          <cell r="C25">
            <v>1</v>
          </cell>
          <cell r="D25">
            <v>4</v>
          </cell>
          <cell r="E25">
            <v>2</v>
          </cell>
        </row>
        <row r="26">
          <cell r="B26">
            <v>0</v>
          </cell>
          <cell r="C26">
            <v>4</v>
          </cell>
          <cell r="D26">
            <v>1</v>
          </cell>
          <cell r="E26">
            <v>3</v>
          </cell>
        </row>
        <row r="27">
          <cell r="B27">
            <v>-4</v>
          </cell>
          <cell r="C27">
            <v>8</v>
          </cell>
          <cell r="D27">
            <v>2</v>
          </cell>
          <cell r="E27">
            <v>5</v>
          </cell>
        </row>
        <row r="28">
          <cell r="B28">
            <v>6</v>
          </cell>
          <cell r="C28">
            <v>3</v>
          </cell>
          <cell r="D28">
            <v>5</v>
          </cell>
          <cell r="E28">
            <v>2</v>
          </cell>
        </row>
        <row r="29">
          <cell r="B29">
            <v>4</v>
          </cell>
          <cell r="C29">
            <v>5</v>
          </cell>
          <cell r="D29">
            <v>6</v>
          </cell>
          <cell r="E29">
            <v>5</v>
          </cell>
        </row>
        <row r="30">
          <cell r="B30">
            <v>11</v>
          </cell>
          <cell r="C30">
            <v>7</v>
          </cell>
          <cell r="D30">
            <v>13</v>
          </cell>
          <cell r="E30">
            <v>10</v>
          </cell>
        </row>
        <row r="31">
          <cell r="B31">
            <v>-1</v>
          </cell>
          <cell r="C31">
            <v>7</v>
          </cell>
          <cell r="D31">
            <v>-1</v>
          </cell>
          <cell r="E31">
            <v>8</v>
          </cell>
        </row>
        <row r="32">
          <cell r="B32">
            <v>-6</v>
          </cell>
          <cell r="C32">
            <v>11</v>
          </cell>
          <cell r="D32">
            <v>-3</v>
          </cell>
          <cell r="E32">
            <v>15</v>
          </cell>
        </row>
        <row r="33">
          <cell r="B33">
            <v>9</v>
          </cell>
          <cell r="C33">
            <v>9</v>
          </cell>
          <cell r="D33">
            <v>8</v>
          </cell>
          <cell r="E33">
            <v>9</v>
          </cell>
        </row>
        <row r="34">
          <cell r="B34">
            <v>4</v>
          </cell>
          <cell r="C34">
            <v>1</v>
          </cell>
          <cell r="D34">
            <v>7</v>
          </cell>
          <cell r="E34">
            <v>3</v>
          </cell>
        </row>
        <row r="35">
          <cell r="B35">
            <v>12</v>
          </cell>
          <cell r="C35">
            <v>5</v>
          </cell>
          <cell r="D35">
            <v>12</v>
          </cell>
          <cell r="E35">
            <v>6</v>
          </cell>
        </row>
        <row r="36">
          <cell r="B36">
            <v>8</v>
          </cell>
          <cell r="C36">
            <v>11</v>
          </cell>
          <cell r="D36">
            <v>17</v>
          </cell>
          <cell r="E36">
            <v>11</v>
          </cell>
        </row>
        <row r="37">
          <cell r="B37">
            <v>7</v>
          </cell>
          <cell r="C37">
            <v>5</v>
          </cell>
          <cell r="D37">
            <v>8</v>
          </cell>
          <cell r="E37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Uptake"/>
      <sheetName val="LvsD"/>
      <sheetName val="Data"/>
    </sheetNames>
    <sheetDataSet>
      <sheetData sheetId="3">
        <row r="6">
          <cell r="B6">
            <v>1</v>
          </cell>
          <cell r="C6">
            <v>3</v>
          </cell>
          <cell r="D6">
            <v>5</v>
          </cell>
          <cell r="E6">
            <v>4</v>
          </cell>
          <cell r="G6" t="str">
            <v>M15-5</v>
          </cell>
        </row>
        <row r="7">
          <cell r="B7">
            <v>13</v>
          </cell>
          <cell r="C7">
            <v>8</v>
          </cell>
          <cell r="D7">
            <v>11</v>
          </cell>
          <cell r="E7">
            <v>8</v>
          </cell>
          <cell r="G7" t="str">
            <v>M110-5</v>
          </cell>
        </row>
        <row r="8">
          <cell r="B8">
            <v>10</v>
          </cell>
          <cell r="C8">
            <v>3</v>
          </cell>
          <cell r="D8">
            <v>17</v>
          </cell>
          <cell r="E8">
            <v>4</v>
          </cell>
          <cell r="G8" t="str">
            <v>M110-DCL</v>
          </cell>
        </row>
        <row r="9">
          <cell r="B9">
            <v>17</v>
          </cell>
          <cell r="C9">
            <v>2</v>
          </cell>
          <cell r="D9">
            <v>25</v>
          </cell>
          <cell r="E9">
            <v>4</v>
          </cell>
          <cell r="G9" t="str">
            <v>J15-5</v>
          </cell>
        </row>
        <row r="10">
          <cell r="B10">
            <v>16</v>
          </cell>
          <cell r="C10">
            <v>0.5</v>
          </cell>
          <cell r="D10">
            <v>24</v>
          </cell>
          <cell r="E10">
            <v>2</v>
          </cell>
          <cell r="G10" t="str">
            <v>J80-5</v>
          </cell>
        </row>
        <row r="11">
          <cell r="B11">
            <v>6</v>
          </cell>
          <cell r="C11">
            <v>5</v>
          </cell>
          <cell r="D11">
            <v>12</v>
          </cell>
          <cell r="E11">
            <v>8</v>
          </cell>
          <cell r="G11" t="str">
            <v>J80-DCL</v>
          </cell>
        </row>
        <row r="12">
          <cell r="B12">
            <v>11</v>
          </cell>
          <cell r="C12">
            <v>3</v>
          </cell>
          <cell r="D12">
            <v>23</v>
          </cell>
          <cell r="E12">
            <v>3</v>
          </cell>
          <cell r="G12" t="str">
            <v>C80-DCL</v>
          </cell>
        </row>
        <row r="13">
          <cell r="B13">
            <v>9</v>
          </cell>
          <cell r="C13">
            <v>1</v>
          </cell>
          <cell r="D13">
            <v>16</v>
          </cell>
          <cell r="E13">
            <v>1</v>
          </cell>
        </row>
        <row r="14">
          <cell r="B14">
            <v>5</v>
          </cell>
          <cell r="C14">
            <v>2</v>
          </cell>
          <cell r="D14">
            <v>8</v>
          </cell>
          <cell r="E14">
            <v>1</v>
          </cell>
        </row>
        <row r="16">
          <cell r="B16">
            <v>4</v>
          </cell>
          <cell r="C16">
            <v>2</v>
          </cell>
          <cell r="D16">
            <v>8</v>
          </cell>
          <cell r="E16">
            <v>3</v>
          </cell>
        </row>
        <row r="17">
          <cell r="B17">
            <v>8</v>
          </cell>
          <cell r="C17">
            <v>2</v>
          </cell>
          <cell r="D17">
            <v>9</v>
          </cell>
          <cell r="E17">
            <v>3</v>
          </cell>
        </row>
        <row r="18">
          <cell r="B18">
            <v>20</v>
          </cell>
          <cell r="C18">
            <v>1</v>
          </cell>
          <cell r="D18">
            <v>71</v>
          </cell>
          <cell r="E18">
            <v>2</v>
          </cell>
        </row>
        <row r="19">
          <cell r="B19">
            <v>17</v>
          </cell>
          <cell r="C19">
            <v>3</v>
          </cell>
          <cell r="D19">
            <v>34</v>
          </cell>
          <cell r="E19">
            <v>2</v>
          </cell>
        </row>
        <row r="20">
          <cell r="B20">
            <v>29</v>
          </cell>
          <cell r="C20">
            <v>1</v>
          </cell>
          <cell r="D20">
            <v>111</v>
          </cell>
          <cell r="E20">
            <v>2</v>
          </cell>
        </row>
        <row r="21">
          <cell r="B21">
            <v>11</v>
          </cell>
          <cell r="C21">
            <v>2</v>
          </cell>
          <cell r="D21">
            <v>40</v>
          </cell>
          <cell r="E21">
            <v>2</v>
          </cell>
        </row>
        <row r="22">
          <cell r="B22">
            <v>8</v>
          </cell>
          <cell r="C22">
            <v>4</v>
          </cell>
          <cell r="D22">
            <v>7</v>
          </cell>
          <cell r="E22">
            <v>4</v>
          </cell>
        </row>
        <row r="23">
          <cell r="B23">
            <v>10</v>
          </cell>
          <cell r="C23">
            <v>4</v>
          </cell>
          <cell r="D23">
            <v>10</v>
          </cell>
          <cell r="E23">
            <v>7</v>
          </cell>
        </row>
        <row r="24">
          <cell r="B24">
            <v>5</v>
          </cell>
          <cell r="C24">
            <v>9</v>
          </cell>
          <cell r="D24">
            <v>4</v>
          </cell>
          <cell r="E24">
            <v>10</v>
          </cell>
        </row>
        <row r="26">
          <cell r="B26">
            <v>3</v>
          </cell>
          <cell r="C26">
            <v>5</v>
          </cell>
          <cell r="D26">
            <v>4</v>
          </cell>
          <cell r="E26">
            <v>6</v>
          </cell>
        </row>
        <row r="27">
          <cell r="B27">
            <v>3</v>
          </cell>
          <cell r="C27">
            <v>6</v>
          </cell>
          <cell r="D27">
            <v>8</v>
          </cell>
          <cell r="E27">
            <v>9</v>
          </cell>
        </row>
        <row r="28">
          <cell r="B28">
            <v>6</v>
          </cell>
          <cell r="C28">
            <v>1</v>
          </cell>
          <cell r="D28">
            <v>11</v>
          </cell>
          <cell r="E28">
            <v>3</v>
          </cell>
        </row>
        <row r="29">
          <cell r="B29">
            <v>7</v>
          </cell>
          <cell r="C29">
            <v>3</v>
          </cell>
          <cell r="D29">
            <v>11</v>
          </cell>
          <cell r="E29">
            <v>4</v>
          </cell>
        </row>
        <row r="30">
          <cell r="B30">
            <v>4</v>
          </cell>
          <cell r="C30">
            <v>3</v>
          </cell>
          <cell r="D30">
            <v>6</v>
          </cell>
          <cell r="E30">
            <v>4</v>
          </cell>
        </row>
        <row r="31">
          <cell r="B31">
            <v>7</v>
          </cell>
          <cell r="C31">
            <v>2</v>
          </cell>
          <cell r="D31">
            <v>7</v>
          </cell>
          <cell r="E31">
            <v>2</v>
          </cell>
        </row>
        <row r="32">
          <cell r="B32">
            <v>6</v>
          </cell>
          <cell r="C32">
            <v>3</v>
          </cell>
          <cell r="D32">
            <v>8</v>
          </cell>
          <cell r="E32">
            <v>1</v>
          </cell>
        </row>
        <row r="33">
          <cell r="B33">
            <v>-2</v>
          </cell>
          <cell r="C33">
            <v>4</v>
          </cell>
          <cell r="D33">
            <v>-2</v>
          </cell>
          <cell r="E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P22" sqref="P22"/>
    </sheetView>
  </sheetViews>
  <sheetFormatPr defaultColWidth="11.421875" defaultRowHeight="12.75"/>
  <cols>
    <col min="1" max="1" width="7.140625" style="0" customWidth="1"/>
    <col min="2" max="2" width="8.421875" style="0" customWidth="1"/>
    <col min="3" max="3" width="5.7109375" style="0" customWidth="1"/>
    <col min="4" max="5" width="5.8515625" style="0" customWidth="1"/>
    <col min="6" max="6" width="7.8515625" style="0" customWidth="1"/>
    <col min="7" max="7" width="6.28125" style="0" customWidth="1"/>
    <col min="8" max="8" width="6.140625" style="0" customWidth="1"/>
    <col min="9" max="9" width="7.421875" style="0" customWidth="1"/>
    <col min="10" max="10" width="6.28125" style="0" customWidth="1"/>
    <col min="11" max="11" width="7.421875" style="0" customWidth="1"/>
    <col min="12" max="12" width="5.8515625" style="0" customWidth="1"/>
    <col min="13" max="14" width="5.421875" style="0" customWidth="1"/>
    <col min="15" max="16384" width="8.8515625" style="0" customWidth="1"/>
  </cols>
  <sheetData>
    <row r="1" spans="1:14" ht="12">
      <c r="A1" s="1"/>
      <c r="B1" s="1"/>
      <c r="C1" s="1" t="s">
        <v>2</v>
      </c>
      <c r="D1" s="39" t="s">
        <v>4</v>
      </c>
      <c r="E1" s="1" t="s">
        <v>5</v>
      </c>
      <c r="F1" s="1" t="s">
        <v>6</v>
      </c>
      <c r="G1" s="9" t="s">
        <v>7</v>
      </c>
      <c r="H1" s="1" t="s">
        <v>10</v>
      </c>
      <c r="I1" s="1" t="s">
        <v>11</v>
      </c>
      <c r="J1" s="9" t="s">
        <v>9</v>
      </c>
      <c r="K1" s="1" t="s">
        <v>13</v>
      </c>
      <c r="L1" s="1" t="s">
        <v>79</v>
      </c>
      <c r="M1" s="1" t="s">
        <v>82</v>
      </c>
      <c r="N1" s="1" t="s">
        <v>85</v>
      </c>
    </row>
    <row r="2" spans="1:14" ht="12">
      <c r="A2" s="1" t="s">
        <v>0</v>
      </c>
      <c r="B2" s="1" t="s">
        <v>1</v>
      </c>
      <c r="C2" s="1" t="s">
        <v>3</v>
      </c>
      <c r="D2" s="40"/>
      <c r="E2" s="44" t="s">
        <v>8</v>
      </c>
      <c r="G2" s="42"/>
      <c r="H2" s="2"/>
      <c r="I2" s="2" t="s">
        <v>12</v>
      </c>
      <c r="J2" s="42"/>
      <c r="K2" s="2" t="s">
        <v>14</v>
      </c>
      <c r="L2" s="36" t="s">
        <v>80</v>
      </c>
      <c r="M2" s="38" t="s">
        <v>83</v>
      </c>
      <c r="N2" s="36" t="s">
        <v>84</v>
      </c>
    </row>
    <row r="3" spans="1:11" ht="12">
      <c r="A3" s="1"/>
      <c r="B3" s="1"/>
      <c r="C3" s="1"/>
      <c r="D3" s="39"/>
      <c r="E3" s="1"/>
      <c r="F3" s="1"/>
      <c r="G3" s="9"/>
      <c r="H3" s="1"/>
      <c r="I3" s="1"/>
      <c r="J3" s="9"/>
      <c r="K3" s="1"/>
    </row>
    <row r="4" spans="1:14" ht="12">
      <c r="A4" s="3">
        <v>36220</v>
      </c>
      <c r="B4" s="1" t="s">
        <v>25</v>
      </c>
      <c r="C4" s="5">
        <v>1</v>
      </c>
      <c r="D4" s="41">
        <v>0.15483870967741936</v>
      </c>
      <c r="E4" s="6">
        <v>0.02903225806451613</v>
      </c>
      <c r="F4" s="6">
        <v>0.11612903225806452</v>
      </c>
      <c r="G4" s="11">
        <v>0.0032258064516129032</v>
      </c>
      <c r="H4" s="5">
        <v>20.357142857142858</v>
      </c>
      <c r="I4" s="5">
        <v>0.1285714285714286</v>
      </c>
      <c r="J4" s="43">
        <v>1.1428571428571428</v>
      </c>
      <c r="K4" s="5">
        <v>15.25</v>
      </c>
      <c r="L4" s="5">
        <f>K4/J4</f>
        <v>13.34375</v>
      </c>
      <c r="M4" s="34">
        <v>1.3</v>
      </c>
      <c r="N4" s="34">
        <v>12.4</v>
      </c>
    </row>
    <row r="5" spans="1:14" ht="12">
      <c r="A5" s="1"/>
      <c r="B5" s="1" t="s">
        <v>26</v>
      </c>
      <c r="C5" s="5">
        <v>0.8</v>
      </c>
      <c r="D5" s="41">
        <v>0.21935483870967742</v>
      </c>
      <c r="E5" s="6">
        <v>0.025806451612903226</v>
      </c>
      <c r="F5" s="6">
        <v>0.04516129032258064</v>
      </c>
      <c r="G5" s="11">
        <v>0.0032258064516129032</v>
      </c>
      <c r="H5" s="5">
        <v>19.785714285714285</v>
      </c>
      <c r="I5" s="5">
        <v>0.14285714285714285</v>
      </c>
      <c r="J5" s="43">
        <v>1.7857142857142858</v>
      </c>
      <c r="K5" s="5">
        <v>13.5</v>
      </c>
      <c r="L5" s="5">
        <f>K5/J5</f>
        <v>7.56</v>
      </c>
      <c r="M5" s="34">
        <v>2.4</v>
      </c>
      <c r="N5" s="34">
        <v>11.5</v>
      </c>
    </row>
    <row r="6" spans="1:12" ht="12">
      <c r="A6" s="1"/>
      <c r="B6" s="1" t="s">
        <v>24</v>
      </c>
      <c r="C6" s="5">
        <v>1.2</v>
      </c>
      <c r="D6" s="41">
        <v>0.20967741935483872</v>
      </c>
      <c r="E6" s="6">
        <v>0.035483870967741936</v>
      </c>
      <c r="F6" s="6">
        <v>0.07741935483870968</v>
      </c>
      <c r="G6" s="11">
        <v>0.0064516129032258064</v>
      </c>
      <c r="H6" s="5">
        <v>28.785714285714285</v>
      </c>
      <c r="I6" s="5">
        <v>0.2285714285714286</v>
      </c>
      <c r="J6" s="43">
        <v>3.5</v>
      </c>
      <c r="K6" s="5">
        <v>29.583333333333332</v>
      </c>
      <c r="L6" s="5">
        <f>K6/J6</f>
        <v>8.452380952380953</v>
      </c>
    </row>
    <row r="7" spans="1:14" ht="12">
      <c r="A7" s="1"/>
      <c r="B7" s="1" t="s">
        <v>23</v>
      </c>
      <c r="C7" s="5">
        <v>6.8</v>
      </c>
      <c r="D7" s="41">
        <v>0.25806451612903225</v>
      </c>
      <c r="E7" s="6">
        <v>0.035483870967741936</v>
      </c>
      <c r="F7" s="6">
        <v>0.14838709677419354</v>
      </c>
      <c r="G7" s="11">
        <v>0.0064516129032258064</v>
      </c>
      <c r="H7" s="5">
        <v>23.428571428571427</v>
      </c>
      <c r="I7" s="5">
        <v>0.6571428571428571</v>
      </c>
      <c r="J7" s="43">
        <v>1.8571428571428572</v>
      </c>
      <c r="K7" s="5">
        <v>17.5</v>
      </c>
      <c r="L7" s="5">
        <f>K7/J7</f>
        <v>9.423076923076923</v>
      </c>
      <c r="M7" s="34">
        <v>1.1</v>
      </c>
      <c r="N7" s="34">
        <v>12.4</v>
      </c>
    </row>
    <row r="8" spans="1:15" ht="12">
      <c r="A8" s="1"/>
      <c r="B8" s="1" t="s">
        <v>19</v>
      </c>
      <c r="C8" s="5">
        <v>3</v>
      </c>
      <c r="D8" s="41">
        <v>0.3548387096774194</v>
      </c>
      <c r="E8" s="6">
        <v>0.05161290322580645</v>
      </c>
      <c r="F8" s="6">
        <v>0.18064516129032257</v>
      </c>
      <c r="G8" s="11">
        <v>0.0032258064516129032</v>
      </c>
      <c r="H8" s="5">
        <v>54.5</v>
      </c>
      <c r="I8" s="5">
        <v>0.3071428571428571</v>
      </c>
      <c r="J8" s="43">
        <v>4.285714285714286</v>
      </c>
      <c r="K8" s="5">
        <v>32.583333333333336</v>
      </c>
      <c r="L8" s="5">
        <f aca="true" t="shared" si="0" ref="L8:L38">K8/J8</f>
        <v>7.602777777777779</v>
      </c>
      <c r="M8" s="34">
        <v>1</v>
      </c>
      <c r="N8" s="34">
        <v>17.6</v>
      </c>
      <c r="O8" s="4"/>
    </row>
    <row r="9" spans="1:15" ht="12">
      <c r="A9" s="1"/>
      <c r="B9" s="1" t="s">
        <v>20</v>
      </c>
      <c r="C9" s="5">
        <v>2.1</v>
      </c>
      <c r="D9" s="41">
        <v>0.31612903225806455</v>
      </c>
      <c r="E9" s="6">
        <v>0.05806451612903226</v>
      </c>
      <c r="F9" s="6">
        <v>0.15483870967741936</v>
      </c>
      <c r="G9" s="11">
        <v>0.0064516129032258064</v>
      </c>
      <c r="H9" s="5">
        <v>48.92857142857143</v>
      </c>
      <c r="I9" s="5">
        <v>0.19285714285714287</v>
      </c>
      <c r="J9" s="43">
        <v>3.9285714285714284</v>
      </c>
      <c r="K9" s="5">
        <v>31.333333333333332</v>
      </c>
      <c r="L9" s="5">
        <f t="shared" si="0"/>
        <v>7.975757575757576</v>
      </c>
      <c r="M9" s="34">
        <v>0.9</v>
      </c>
      <c r="N9" s="34">
        <v>16.4</v>
      </c>
      <c r="O9" s="4"/>
    </row>
    <row r="10" spans="1:12" ht="12">
      <c r="A10" s="1"/>
      <c r="B10" s="1" t="s">
        <v>21</v>
      </c>
      <c r="C10" s="5">
        <v>1.8</v>
      </c>
      <c r="D10" s="41"/>
      <c r="E10" s="6"/>
      <c r="F10" s="6"/>
      <c r="G10" s="11"/>
      <c r="H10" s="5"/>
      <c r="I10" s="5"/>
      <c r="J10" s="43"/>
      <c r="K10" s="5"/>
      <c r="L10" s="5"/>
    </row>
    <row r="11" spans="1:14" ht="12">
      <c r="A11" s="1"/>
      <c r="B11" s="1" t="s">
        <v>22</v>
      </c>
      <c r="C11" s="5">
        <v>0.8</v>
      </c>
      <c r="D11" s="41">
        <v>0.14516129032258066</v>
      </c>
      <c r="E11" s="6">
        <v>0.02903225806451613</v>
      </c>
      <c r="F11" s="6">
        <v>0.06129032258064516</v>
      </c>
      <c r="G11" s="11">
        <v>0.0032258064516129032</v>
      </c>
      <c r="H11" s="5">
        <v>22.428571428571427</v>
      </c>
      <c r="I11" s="5">
        <v>0.16428571428571428</v>
      </c>
      <c r="J11" s="43">
        <v>2.2857142857142856</v>
      </c>
      <c r="K11" s="5">
        <v>18.5</v>
      </c>
      <c r="L11" s="5">
        <f t="shared" si="0"/>
        <v>8.09375</v>
      </c>
      <c r="M11" s="34">
        <v>2.4</v>
      </c>
      <c r="N11" s="34">
        <v>11.7</v>
      </c>
    </row>
    <row r="12" spans="1:14" ht="12">
      <c r="A12" s="1"/>
      <c r="B12" s="1" t="s">
        <v>17</v>
      </c>
      <c r="C12" s="5">
        <v>21.1</v>
      </c>
      <c r="D12" s="41">
        <v>0.5129032258064516</v>
      </c>
      <c r="E12" s="6">
        <v>0.06451612903225806</v>
      </c>
      <c r="F12" s="6">
        <v>0.3645161290322581</v>
      </c>
      <c r="G12" s="11">
        <v>0.00967741935483871</v>
      </c>
      <c r="H12" s="5">
        <v>20.357142857142858</v>
      </c>
      <c r="I12" s="5">
        <v>0.8142857142857143</v>
      </c>
      <c r="J12" s="43">
        <v>2.7142857142857144</v>
      </c>
      <c r="K12" s="5">
        <v>29.666666666666668</v>
      </c>
      <c r="L12" s="5">
        <f>K12/J12</f>
        <v>10.929824561403509</v>
      </c>
      <c r="M12" s="34">
        <v>0.6</v>
      </c>
      <c r="N12" s="34">
        <v>12</v>
      </c>
    </row>
    <row r="13" spans="1:14" ht="12">
      <c r="A13" s="1"/>
      <c r="B13" s="1" t="s">
        <v>18</v>
      </c>
      <c r="C13" s="5">
        <v>1</v>
      </c>
      <c r="D13" s="41">
        <v>0.16451612903225804</v>
      </c>
      <c r="E13" s="6">
        <v>0.04838709677419355</v>
      </c>
      <c r="F13" s="6">
        <v>0.05806451612903226</v>
      </c>
      <c r="G13" s="11">
        <v>0.0032258064516129032</v>
      </c>
      <c r="H13" s="5">
        <v>19</v>
      </c>
      <c r="I13" s="5">
        <v>0.08571428571428572</v>
      </c>
      <c r="J13" s="43">
        <v>1.7857142857142858</v>
      </c>
      <c r="K13" s="5">
        <v>15.583333333333334</v>
      </c>
      <c r="L13" s="5">
        <f>K13/J13</f>
        <v>8.726666666666667</v>
      </c>
      <c r="M13" s="34">
        <v>1.9</v>
      </c>
      <c r="N13" s="34">
        <v>11.5</v>
      </c>
    </row>
    <row r="14" spans="1:14" ht="12">
      <c r="A14" s="1"/>
      <c r="B14" s="1" t="s">
        <v>15</v>
      </c>
      <c r="C14" s="5">
        <v>8.2</v>
      </c>
      <c r="D14" s="41">
        <v>0.3096774193548387</v>
      </c>
      <c r="E14" s="6">
        <v>0.041935483870967745</v>
      </c>
      <c r="F14" s="6">
        <v>0.2129032258064516</v>
      </c>
      <c r="G14" s="11">
        <v>0.0064516129032258064</v>
      </c>
      <c r="H14" s="5">
        <v>18.785714285714285</v>
      </c>
      <c r="I14" s="5">
        <v>0.19285714285714287</v>
      </c>
      <c r="J14" s="43">
        <v>3.9285714285714284</v>
      </c>
      <c r="K14" s="5">
        <v>37.166666666666664</v>
      </c>
      <c r="L14" s="5">
        <f>K14/J14</f>
        <v>9.460606060606061</v>
      </c>
      <c r="M14" s="34">
        <v>1.4</v>
      </c>
      <c r="N14" s="34">
        <v>12</v>
      </c>
    </row>
    <row r="15" spans="1:14" ht="12">
      <c r="A15" s="1"/>
      <c r="B15" s="1" t="s">
        <v>16</v>
      </c>
      <c r="C15" s="5">
        <v>0.9</v>
      </c>
      <c r="D15" s="41">
        <v>0.15806451612903227</v>
      </c>
      <c r="E15" s="6">
        <v>0.05161290322580645</v>
      </c>
      <c r="F15" s="6">
        <v>0.07096774193548387</v>
      </c>
      <c r="G15" s="11">
        <v>0.0032258064516129032</v>
      </c>
      <c r="H15" s="5">
        <v>18.5</v>
      </c>
      <c r="I15" s="5">
        <v>0.08571428571428572</v>
      </c>
      <c r="J15" s="43">
        <v>2.0714285714285716</v>
      </c>
      <c r="K15" s="5">
        <v>18.916666666666668</v>
      </c>
      <c r="L15" s="5">
        <f>K15/J15</f>
        <v>9.132183908045977</v>
      </c>
      <c r="M15" s="34">
        <v>2.4</v>
      </c>
      <c r="N15" s="34">
        <v>11.4</v>
      </c>
    </row>
    <row r="16" spans="1:14" ht="12">
      <c r="A16" s="3">
        <v>36312</v>
      </c>
      <c r="B16" s="1" t="s">
        <v>25</v>
      </c>
      <c r="C16" s="5">
        <v>1</v>
      </c>
      <c r="D16" s="41">
        <v>0.15483870967741936</v>
      </c>
      <c r="E16" s="6">
        <v>0.04516129032258064</v>
      </c>
      <c r="F16" s="6">
        <v>0.2032258064516129</v>
      </c>
      <c r="G16" s="11">
        <v>0.00967741935483871</v>
      </c>
      <c r="H16" s="5">
        <v>25.928571428571427</v>
      </c>
      <c r="I16" s="5">
        <v>0.6</v>
      </c>
      <c r="J16" s="43">
        <v>2.7857142857142856</v>
      </c>
      <c r="K16" s="5">
        <v>27.75</v>
      </c>
      <c r="L16" s="5">
        <f t="shared" si="0"/>
        <v>9.961538461538462</v>
      </c>
      <c r="M16" s="34">
        <v>11.3</v>
      </c>
      <c r="N16" s="34">
        <v>13.3</v>
      </c>
    </row>
    <row r="17" spans="1:14" ht="12">
      <c r="A17" s="1"/>
      <c r="B17" s="1" t="s">
        <v>27</v>
      </c>
      <c r="C17" s="5">
        <v>0.9</v>
      </c>
      <c r="D17" s="41">
        <v>0.24516129032258063</v>
      </c>
      <c r="E17" s="6">
        <v>0.03870967741935484</v>
      </c>
      <c r="F17" s="6">
        <v>0.1903225806451613</v>
      </c>
      <c r="G17" s="11">
        <v>0.00967741935483871</v>
      </c>
      <c r="H17" s="5">
        <v>22.285714285714285</v>
      </c>
      <c r="I17" s="5">
        <v>0.2928571428571428</v>
      </c>
      <c r="J17" s="43">
        <v>2.7857142857142856</v>
      </c>
      <c r="K17" s="5">
        <v>25.583333333333332</v>
      </c>
      <c r="L17" s="5">
        <f t="shared" si="0"/>
        <v>9.183760683760683</v>
      </c>
      <c r="M17" s="34">
        <v>10.2</v>
      </c>
      <c r="N17" s="34">
        <v>11.8</v>
      </c>
    </row>
    <row r="18" spans="1:14" ht="12">
      <c r="A18" s="1"/>
      <c r="B18" s="1" t="s">
        <v>28</v>
      </c>
      <c r="C18" s="5">
        <v>0.9</v>
      </c>
      <c r="D18" s="41">
        <v>0.1870967741935484</v>
      </c>
      <c r="E18" s="6">
        <v>0.03870967741935484</v>
      </c>
      <c r="F18" s="6">
        <v>0.1774193548387097</v>
      </c>
      <c r="G18" s="11">
        <v>0.00967741935483871</v>
      </c>
      <c r="H18" s="5">
        <v>22.071428571428573</v>
      </c>
      <c r="I18" s="5">
        <v>0.7071428571428572</v>
      </c>
      <c r="J18" s="43">
        <v>2.4285714285714284</v>
      </c>
      <c r="K18" s="5">
        <v>21.666666666666668</v>
      </c>
      <c r="L18" s="5">
        <f t="shared" si="0"/>
        <v>8.921568627450982</v>
      </c>
      <c r="M18" s="34">
        <v>7</v>
      </c>
      <c r="N18" s="34">
        <v>11.4</v>
      </c>
    </row>
    <row r="19" spans="1:14" ht="12">
      <c r="A19" s="1"/>
      <c r="B19" s="1" t="s">
        <v>19</v>
      </c>
      <c r="C19" s="5">
        <v>2.4</v>
      </c>
      <c r="D19" s="41">
        <v>0.41935483870967744</v>
      </c>
      <c r="E19" s="6">
        <v>0.08387096774193549</v>
      </c>
      <c r="F19" s="6">
        <v>0.35806451612903223</v>
      </c>
      <c r="G19" s="11">
        <v>0.012903225806451613</v>
      </c>
      <c r="H19" s="5">
        <v>37.857142857142854</v>
      </c>
      <c r="I19" s="5">
        <v>0.2785714285714286</v>
      </c>
      <c r="J19" s="43">
        <v>5.857142857142857</v>
      </c>
      <c r="K19" s="5">
        <v>47.916666666666664</v>
      </c>
      <c r="L19" s="5">
        <f t="shared" si="0"/>
        <v>8.18089430894309</v>
      </c>
      <c r="M19" s="34">
        <v>16.6</v>
      </c>
      <c r="N19" s="34">
        <v>14.6</v>
      </c>
    </row>
    <row r="20" spans="1:14" ht="12">
      <c r="A20" s="1"/>
      <c r="B20" s="1" t="s">
        <v>22</v>
      </c>
      <c r="C20" s="5">
        <v>0.7</v>
      </c>
      <c r="D20" s="41">
        <v>0.12903225806451613</v>
      </c>
      <c r="E20" s="6">
        <v>0.035483870967741936</v>
      </c>
      <c r="F20" s="6">
        <v>0.16129032258064516</v>
      </c>
      <c r="G20" s="11">
        <v>0.0032258064516129032</v>
      </c>
      <c r="H20" s="5">
        <v>23.857142857142858</v>
      </c>
      <c r="I20" s="5">
        <v>0.24285714285714285</v>
      </c>
      <c r="J20" s="43">
        <v>2.142857142857143</v>
      </c>
      <c r="K20" s="5">
        <v>19.75</v>
      </c>
      <c r="L20" s="5">
        <f t="shared" si="0"/>
        <v>9.216666666666667</v>
      </c>
      <c r="M20" s="34">
        <v>14</v>
      </c>
      <c r="N20" s="34">
        <v>12.1</v>
      </c>
    </row>
    <row r="21" spans="1:14" ht="12">
      <c r="A21" s="1"/>
      <c r="B21" s="1" t="s">
        <v>29</v>
      </c>
      <c r="C21" s="5">
        <v>0.9</v>
      </c>
      <c r="D21" s="41">
        <v>0.14838709677419354</v>
      </c>
      <c r="E21" s="6">
        <v>0.035483870967741936</v>
      </c>
      <c r="F21" s="6">
        <v>0.18064516129032257</v>
      </c>
      <c r="G21" s="11">
        <v>0.0032258064516129032</v>
      </c>
      <c r="H21" s="5">
        <v>20</v>
      </c>
      <c r="I21" s="5">
        <v>0.2928571428571428</v>
      </c>
      <c r="J21" s="43">
        <v>2.5714285714285716</v>
      </c>
      <c r="K21" s="5">
        <v>27.25</v>
      </c>
      <c r="L21" s="5">
        <f t="shared" si="0"/>
        <v>10.597222222222221</v>
      </c>
      <c r="M21" s="34">
        <v>6</v>
      </c>
      <c r="N21" s="34">
        <v>11.6</v>
      </c>
    </row>
    <row r="22" spans="1:14" ht="12">
      <c r="A22" s="1"/>
      <c r="B22" s="1" t="s">
        <v>30</v>
      </c>
      <c r="C22" s="5">
        <v>1.1</v>
      </c>
      <c r="D22" s="41">
        <v>0.1903225806451613</v>
      </c>
      <c r="E22" s="6">
        <v>0.03870967741935484</v>
      </c>
      <c r="F22" s="6">
        <v>0.22903225806451613</v>
      </c>
      <c r="G22" s="11">
        <v>0.00967741935483871</v>
      </c>
      <c r="H22" s="5">
        <v>21.285714285714285</v>
      </c>
      <c r="I22" s="5">
        <v>0.37142857142857144</v>
      </c>
      <c r="J22" s="43">
        <v>2.857142857142857</v>
      </c>
      <c r="K22" s="5">
        <v>31.666666666666668</v>
      </c>
      <c r="L22" s="5">
        <f t="shared" si="0"/>
        <v>11.083333333333334</v>
      </c>
      <c r="M22" s="34">
        <v>6.1</v>
      </c>
      <c r="N22" s="34">
        <v>11.6</v>
      </c>
    </row>
    <row r="23" spans="1:14" ht="12">
      <c r="A23" s="3">
        <v>36586</v>
      </c>
      <c r="B23" s="1" t="s">
        <v>31</v>
      </c>
      <c r="C23" s="5">
        <v>9.3</v>
      </c>
      <c r="D23" s="41">
        <f>21.6/31</f>
        <v>0.6967741935483871</v>
      </c>
      <c r="E23" s="6">
        <f>4.2/31</f>
        <v>0.13548387096774195</v>
      </c>
      <c r="F23" s="6">
        <f>20.9/31</f>
        <v>0.6741935483870968</v>
      </c>
      <c r="G23" s="11">
        <f>1.3/31</f>
        <v>0.041935483870967745</v>
      </c>
      <c r="H23" s="5">
        <v>55.4</v>
      </c>
      <c r="I23" s="5">
        <v>1.29</v>
      </c>
      <c r="J23" s="43">
        <f>0.112*1000/14</f>
        <v>8</v>
      </c>
      <c r="K23" s="5">
        <f>0.74*1000/12</f>
        <v>61.666666666666664</v>
      </c>
      <c r="L23" s="5">
        <f t="shared" si="0"/>
        <v>7.708333333333333</v>
      </c>
      <c r="M23">
        <v>5.5</v>
      </c>
      <c r="N23">
        <v>18.7</v>
      </c>
    </row>
    <row r="24" spans="1:14" ht="12">
      <c r="A24" s="1"/>
      <c r="B24" s="1" t="s">
        <v>19</v>
      </c>
      <c r="C24" s="5">
        <v>4.5</v>
      </c>
      <c r="D24" s="41">
        <f>6.3/31</f>
        <v>0.2032258064516129</v>
      </c>
      <c r="E24" s="6">
        <f>2/31</f>
        <v>0.06451612903225806</v>
      </c>
      <c r="F24" s="6">
        <f>6/31</f>
        <v>0.1935483870967742</v>
      </c>
      <c r="G24" s="11">
        <f>0.9/31</f>
        <v>0.02903225806451613</v>
      </c>
      <c r="H24" s="5">
        <v>24.3</v>
      </c>
      <c r="I24" s="5">
        <v>0.15</v>
      </c>
      <c r="J24" s="43">
        <f>0.033*1000/14</f>
        <v>2.357142857142857</v>
      </c>
      <c r="K24" s="5">
        <f>0.283*1000/12</f>
        <v>23.583333333333332</v>
      </c>
      <c r="L24" s="5">
        <f t="shared" si="0"/>
        <v>10.005050505050503</v>
      </c>
      <c r="M24">
        <v>3.2</v>
      </c>
      <c r="N24">
        <v>11.4</v>
      </c>
    </row>
    <row r="25" spans="1:14" ht="12">
      <c r="A25" s="1"/>
      <c r="B25" s="1" t="s">
        <v>32</v>
      </c>
      <c r="C25" s="5">
        <v>4.3</v>
      </c>
      <c r="D25" s="41">
        <f>6.7/31</f>
        <v>0.2161290322580645</v>
      </c>
      <c r="E25" s="6">
        <f>2.3/31</f>
        <v>0.07419354838709677</v>
      </c>
      <c r="F25" s="6">
        <f>5.7/31</f>
        <v>0.18387096774193548</v>
      </c>
      <c r="G25" s="11">
        <f>1.3/31</f>
        <v>0.041935483870967745</v>
      </c>
      <c r="H25" s="5">
        <v>24.3</v>
      </c>
      <c r="I25" s="5">
        <v>0.42</v>
      </c>
      <c r="J25" s="43">
        <f>0.031*1000/14</f>
        <v>2.2142857142857144</v>
      </c>
      <c r="K25" s="5">
        <f>0.319*1000/12</f>
        <v>26.583333333333332</v>
      </c>
      <c r="L25" s="5">
        <f t="shared" si="0"/>
        <v>12.00537634408602</v>
      </c>
      <c r="M25">
        <v>3</v>
      </c>
      <c r="N25">
        <v>11.2</v>
      </c>
    </row>
    <row r="26" spans="1:14" ht="12">
      <c r="A26" s="1"/>
      <c r="B26" s="1" t="s">
        <v>33</v>
      </c>
      <c r="C26" s="5">
        <v>6.3</v>
      </c>
      <c r="D26" s="41">
        <f>8.9/31</f>
        <v>0.2870967741935484</v>
      </c>
      <c r="E26" s="6">
        <f>1.7/31</f>
        <v>0.054838709677419356</v>
      </c>
      <c r="F26" s="6">
        <f>7.3/31</f>
        <v>0.23548387096774193</v>
      </c>
      <c r="G26" s="11">
        <f>0.3/31</f>
        <v>0.00967741935483871</v>
      </c>
      <c r="H26" s="5">
        <v>26.7</v>
      </c>
      <c r="I26" s="5">
        <v>0.24</v>
      </c>
      <c r="J26" s="43">
        <f>0.039*1000/14</f>
        <v>2.7857142857142856</v>
      </c>
      <c r="K26" s="5">
        <f>0.304*1000/12</f>
        <v>25.333333333333332</v>
      </c>
      <c r="L26" s="5">
        <f t="shared" si="0"/>
        <v>9.094017094017094</v>
      </c>
      <c r="M26">
        <v>3.7</v>
      </c>
      <c r="N26">
        <v>12.7</v>
      </c>
    </row>
    <row r="27" spans="1:14" ht="12">
      <c r="A27" s="1"/>
      <c r="B27" s="1" t="s">
        <v>34</v>
      </c>
      <c r="C27" s="5">
        <v>4.8</v>
      </c>
      <c r="D27" s="41">
        <f>6.2/31</f>
        <v>0.2</v>
      </c>
      <c r="E27" s="6">
        <f>1.3/31</f>
        <v>0.041935483870967745</v>
      </c>
      <c r="F27" s="6">
        <f>5.7/31</f>
        <v>0.18387096774193548</v>
      </c>
      <c r="G27" s="11">
        <f>0.2/31</f>
        <v>0.0064516129032258064</v>
      </c>
      <c r="H27" s="5">
        <v>23.5</v>
      </c>
      <c r="I27" s="5">
        <v>0.31</v>
      </c>
      <c r="J27" s="43">
        <f>0.023*1000/14</f>
        <v>1.6428571428571428</v>
      </c>
      <c r="K27" s="5">
        <f>0.193*1000/12</f>
        <v>16.083333333333332</v>
      </c>
      <c r="L27" s="5">
        <f t="shared" si="0"/>
        <v>9.789855072463768</v>
      </c>
      <c r="M27">
        <v>4.2</v>
      </c>
      <c r="N27">
        <v>11.2</v>
      </c>
    </row>
    <row r="28" spans="1:14" ht="12">
      <c r="A28" s="1"/>
      <c r="B28" s="1" t="s">
        <v>35</v>
      </c>
      <c r="C28" s="5">
        <v>0.8</v>
      </c>
      <c r="D28" s="41">
        <f>3.9/31</f>
        <v>0.12580645161290321</v>
      </c>
      <c r="E28" s="6">
        <f>1.5/31</f>
        <v>0.04838709677419355</v>
      </c>
      <c r="F28" s="6">
        <f>3.6/31</f>
        <v>0.11612903225806452</v>
      </c>
      <c r="G28" s="11">
        <f>0.3/31</f>
        <v>0.00967741935483871</v>
      </c>
      <c r="H28" s="5">
        <v>24.3</v>
      </c>
      <c r="I28" s="5">
        <v>0.31</v>
      </c>
      <c r="J28" s="43">
        <f>0.031*1000/14</f>
        <v>2.2142857142857144</v>
      </c>
      <c r="K28" s="5">
        <f>0.212*1000/12</f>
        <v>17.666666666666668</v>
      </c>
      <c r="L28" s="5">
        <f t="shared" si="0"/>
        <v>7.978494623655914</v>
      </c>
      <c r="M28">
        <v>2.5</v>
      </c>
      <c r="N28">
        <v>11.1</v>
      </c>
    </row>
    <row r="29" spans="1:14" ht="12">
      <c r="A29" s="1"/>
      <c r="B29" s="1" t="s">
        <v>17</v>
      </c>
      <c r="C29" s="5">
        <v>1.1</v>
      </c>
      <c r="D29" s="41">
        <f>4.2/31</f>
        <v>0.13548387096774195</v>
      </c>
      <c r="E29" s="6">
        <f>2.2/31</f>
        <v>0.07096774193548387</v>
      </c>
      <c r="F29" s="6">
        <f>3.6/31</f>
        <v>0.11612903225806452</v>
      </c>
      <c r="G29" s="11">
        <f>0.7/31</f>
        <v>0.02258064516129032</v>
      </c>
      <c r="H29" s="5">
        <v>25.1</v>
      </c>
      <c r="I29" s="5">
        <v>0.65</v>
      </c>
      <c r="J29" s="43">
        <f>0.016*1000/14</f>
        <v>1.1428571428571428</v>
      </c>
      <c r="K29" s="5">
        <f>0.152*1000/12</f>
        <v>12.666666666666666</v>
      </c>
      <c r="L29" s="5">
        <f t="shared" si="0"/>
        <v>11.083333333333334</v>
      </c>
      <c r="M29">
        <v>2.8</v>
      </c>
      <c r="N29">
        <v>11.9</v>
      </c>
    </row>
    <row r="30" spans="1:14" ht="12">
      <c r="A30" s="1"/>
      <c r="B30" s="1" t="s">
        <v>36</v>
      </c>
      <c r="C30" s="5">
        <v>0.8</v>
      </c>
      <c r="D30" s="41">
        <f>5.1/31</f>
        <v>0.16451612903225804</v>
      </c>
      <c r="E30" s="6">
        <f>1.7/31</f>
        <v>0.054838709677419356</v>
      </c>
      <c r="F30" s="6">
        <f>3.5/31</f>
        <v>0.11290322580645161</v>
      </c>
      <c r="G30" s="11">
        <f>0.7/31</f>
        <v>0.02258064516129032</v>
      </c>
      <c r="H30" s="5">
        <v>17.4</v>
      </c>
      <c r="I30" s="5">
        <v>0.26</v>
      </c>
      <c r="J30" s="43">
        <f>0.051*1000/14</f>
        <v>3.642857142857143</v>
      </c>
      <c r="K30" s="5">
        <f>0.81*1000/12</f>
        <v>67.5</v>
      </c>
      <c r="L30" s="5">
        <f t="shared" si="0"/>
        <v>18.529411764705884</v>
      </c>
      <c r="M30">
        <v>3</v>
      </c>
      <c r="N30">
        <v>10.9</v>
      </c>
    </row>
    <row r="31" spans="1:14" ht="12">
      <c r="A31" s="3">
        <v>36647</v>
      </c>
      <c r="B31" s="1" t="s">
        <v>26</v>
      </c>
      <c r="C31" s="5">
        <v>1.3</v>
      </c>
      <c r="D31" s="41">
        <f>5.6/31</f>
        <v>0.18064516129032257</v>
      </c>
      <c r="E31" s="6">
        <f>1/31</f>
        <v>0.03225806451612903</v>
      </c>
      <c r="F31" s="6">
        <f>4.7/31</f>
        <v>0.15161290322580645</v>
      </c>
      <c r="G31" s="11">
        <f>1.4/31</f>
        <v>0.04516129032258064</v>
      </c>
      <c r="H31" s="5">
        <v>26.5</v>
      </c>
      <c r="I31" s="5">
        <v>0.13</v>
      </c>
      <c r="J31" s="43"/>
      <c r="K31" s="5"/>
      <c r="L31" s="5"/>
      <c r="M31">
        <v>9.3</v>
      </c>
      <c r="N31">
        <v>13</v>
      </c>
    </row>
    <row r="32" spans="1:14" ht="12">
      <c r="A32" s="1"/>
      <c r="B32" s="1" t="s">
        <v>37</v>
      </c>
      <c r="C32" s="5">
        <v>1.2</v>
      </c>
      <c r="D32" s="41">
        <f>6/31</f>
        <v>0.1935483870967742</v>
      </c>
      <c r="E32" s="6">
        <f>1.2/31</f>
        <v>0.03870967741935484</v>
      </c>
      <c r="F32" s="6">
        <f>4.7/31</f>
        <v>0.15161290322580645</v>
      </c>
      <c r="G32" s="11">
        <f>1.3/31</f>
        <v>0.041935483870967745</v>
      </c>
      <c r="H32" s="5">
        <v>25.2</v>
      </c>
      <c r="I32" s="5">
        <v>0.21</v>
      </c>
      <c r="J32" s="43">
        <f>0.027*1000/14</f>
        <v>1.9285714285714286</v>
      </c>
      <c r="K32" s="5">
        <f>0.185*1000/12</f>
        <v>15.416666666666666</v>
      </c>
      <c r="L32" s="5">
        <f t="shared" si="0"/>
        <v>7.993827160493827</v>
      </c>
      <c r="M32">
        <v>8</v>
      </c>
      <c r="N32">
        <v>12.7</v>
      </c>
    </row>
    <row r="33" spans="1:14" ht="12">
      <c r="A33" s="1"/>
      <c r="B33" s="1" t="s">
        <v>38</v>
      </c>
      <c r="C33" s="5">
        <v>19.4</v>
      </c>
      <c r="D33" s="41">
        <f>85.7/31</f>
        <v>2.764516129032258</v>
      </c>
      <c r="E33" s="6">
        <f>27.6/31</f>
        <v>0.8903225806451613</v>
      </c>
      <c r="F33" s="6">
        <f>40.5/31</f>
        <v>1.3064516129032258</v>
      </c>
      <c r="G33" s="11">
        <f>9.7/31</f>
        <v>0.3129032258064516</v>
      </c>
      <c r="H33" s="5">
        <v>120.5</v>
      </c>
      <c r="I33" s="5">
        <v>4.29</v>
      </c>
      <c r="J33" s="43"/>
      <c r="K33" s="5"/>
      <c r="L33" s="5"/>
      <c r="M33">
        <v>17.5</v>
      </c>
      <c r="N33">
        <v>35.5</v>
      </c>
    </row>
    <row r="34" spans="1:14" ht="12">
      <c r="A34" s="1"/>
      <c r="B34" s="1" t="s">
        <v>19</v>
      </c>
      <c r="C34" s="5">
        <v>2.6</v>
      </c>
      <c r="D34" s="41">
        <f>6.5/31</f>
        <v>0.20967741935483872</v>
      </c>
      <c r="E34" s="6">
        <f>1.3/31</f>
        <v>0.041935483870967745</v>
      </c>
      <c r="F34" s="6">
        <f>4.4/31</f>
        <v>0.14193548387096774</v>
      </c>
      <c r="G34" s="11">
        <f>1.3/31</f>
        <v>0.041935483870967745</v>
      </c>
      <c r="H34" s="5">
        <v>25.9</v>
      </c>
      <c r="I34" s="5">
        <v>0.28</v>
      </c>
      <c r="J34" s="43">
        <f>0.028*1000/14</f>
        <v>2</v>
      </c>
      <c r="K34" s="5">
        <f>0.144*1000/12</f>
        <v>12</v>
      </c>
      <c r="L34" s="5">
        <f t="shared" si="0"/>
        <v>6</v>
      </c>
      <c r="M34">
        <v>12.2</v>
      </c>
      <c r="N34">
        <v>14</v>
      </c>
    </row>
    <row r="35" spans="1:14" ht="12">
      <c r="A35" s="1"/>
      <c r="B35" s="1" t="s">
        <v>32</v>
      </c>
      <c r="C35" s="5">
        <v>2.2</v>
      </c>
      <c r="D35" s="41">
        <f>5.2/31</f>
        <v>0.16774193548387098</v>
      </c>
      <c r="E35" s="6">
        <f>1/31</f>
        <v>0.03225806451612903</v>
      </c>
      <c r="F35" s="6">
        <f>4.8/31</f>
        <v>0.15483870967741936</v>
      </c>
      <c r="G35" s="11"/>
      <c r="H35" s="5">
        <v>24.6</v>
      </c>
      <c r="I35" s="5">
        <v>0.42</v>
      </c>
      <c r="J35" s="43">
        <f>0.024*1000/14</f>
        <v>1.7142857142857142</v>
      </c>
      <c r="K35" s="5">
        <f>0.13*1000/12</f>
        <v>10.833333333333334</v>
      </c>
      <c r="L35" s="5">
        <f t="shared" si="0"/>
        <v>6.3194444444444455</v>
      </c>
      <c r="M35">
        <v>9.7</v>
      </c>
      <c r="N35">
        <v>12.3</v>
      </c>
    </row>
    <row r="36" spans="1:14" ht="12">
      <c r="A36" s="1"/>
      <c r="B36" s="1" t="s">
        <v>39</v>
      </c>
      <c r="C36" s="5">
        <v>2.4</v>
      </c>
      <c r="D36" s="41">
        <f>4.6/31</f>
        <v>0.14838709677419354</v>
      </c>
      <c r="E36" s="6">
        <f>1/31</f>
        <v>0.03225806451612903</v>
      </c>
      <c r="F36" s="6">
        <f>3.8/31</f>
        <v>0.12258064516129032</v>
      </c>
      <c r="G36" s="11">
        <f>0.8/31</f>
        <v>0.025806451612903226</v>
      </c>
      <c r="H36" s="5">
        <v>24.6</v>
      </c>
      <c r="I36" s="5">
        <v>0.71</v>
      </c>
      <c r="J36" s="43">
        <f>0.016*1000/14</f>
        <v>1.1428571428571428</v>
      </c>
      <c r="K36" s="5">
        <f>0.076*1000/12</f>
        <v>6.333333333333333</v>
      </c>
      <c r="L36" s="5">
        <f t="shared" si="0"/>
        <v>5.541666666666667</v>
      </c>
      <c r="M36">
        <v>11.5</v>
      </c>
      <c r="N36">
        <v>12.7</v>
      </c>
    </row>
    <row r="37" spans="1:14" ht="12">
      <c r="A37" s="1"/>
      <c r="B37" s="1" t="s">
        <v>34</v>
      </c>
      <c r="C37" s="5">
        <v>1.3</v>
      </c>
      <c r="D37" s="41">
        <f>3.5/31</f>
        <v>0.11290322580645161</v>
      </c>
      <c r="E37" s="6">
        <f>1.3/31</f>
        <v>0.041935483870967745</v>
      </c>
      <c r="F37" s="6">
        <f>2.8/31</f>
        <v>0.09032258064516129</v>
      </c>
      <c r="G37" s="11">
        <f>0.8/31</f>
        <v>0.025806451612903226</v>
      </c>
      <c r="H37" s="5">
        <v>24.2</v>
      </c>
      <c r="I37" s="5">
        <v>0.86</v>
      </c>
      <c r="J37" s="43">
        <f>0.024*1000/14</f>
        <v>1.7142857142857142</v>
      </c>
      <c r="K37" s="5">
        <f>0.149*1000/12</f>
        <v>12.416666666666666</v>
      </c>
      <c r="L37" s="5">
        <f t="shared" si="0"/>
        <v>7.243055555555555</v>
      </c>
      <c r="M37">
        <v>11.5</v>
      </c>
      <c r="N37">
        <v>13</v>
      </c>
    </row>
    <row r="38" spans="1:14" ht="12">
      <c r="A38" s="1"/>
      <c r="B38" s="1" t="s">
        <v>35</v>
      </c>
      <c r="C38" s="5">
        <v>0.8</v>
      </c>
      <c r="D38" s="41">
        <f>3.4/31</f>
        <v>0.10967741935483871</v>
      </c>
      <c r="E38" s="6">
        <f>1.3/31</f>
        <v>0.041935483870967745</v>
      </c>
      <c r="F38" s="6">
        <f>2.7/31</f>
        <v>0.08709677419354839</v>
      </c>
      <c r="G38" s="11">
        <f>0.4/31</f>
        <v>0.012903225806451613</v>
      </c>
      <c r="H38" s="5">
        <v>21.9</v>
      </c>
      <c r="I38" s="5">
        <v>0.23</v>
      </c>
      <c r="J38" s="43">
        <f>0.027*1000/14</f>
        <v>1.9285714285714286</v>
      </c>
      <c r="K38" s="5">
        <f>0.217*1000/12</f>
        <v>18.083333333333332</v>
      </c>
      <c r="L38" s="5">
        <f t="shared" si="0"/>
        <v>9.376543209876543</v>
      </c>
      <c r="M38">
        <v>8</v>
      </c>
      <c r="N38">
        <v>11.3</v>
      </c>
    </row>
  </sheetData>
  <printOptions/>
  <pageMargins left="0.75" right="0.4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L16" sqref="L16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O25" sqref="O25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24" sqref="M24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L51" sqref="L5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J31" sqref="J31"/>
    </sheetView>
  </sheetViews>
  <sheetFormatPr defaultColWidth="11.421875" defaultRowHeight="12.75"/>
  <cols>
    <col min="1" max="5" width="8.8515625" style="0" customWidth="1"/>
    <col min="6" max="6" width="9.140625" style="4" customWidth="1"/>
    <col min="7" max="16384" width="8.8515625" style="0" customWidth="1"/>
  </cols>
  <sheetData>
    <row r="1" spans="1:9" ht="12">
      <c r="A1" s="1"/>
      <c r="B1" s="9"/>
      <c r="C1" s="1"/>
      <c r="D1" s="14"/>
      <c r="E1" s="1"/>
      <c r="F1" s="5"/>
      <c r="G1" s="1" t="s">
        <v>65</v>
      </c>
      <c r="H1" s="14" t="s">
        <v>67</v>
      </c>
      <c r="I1" s="9"/>
    </row>
    <row r="2" spans="1:9" ht="12">
      <c r="A2" s="1" t="s">
        <v>0</v>
      </c>
      <c r="B2" s="9" t="s">
        <v>1</v>
      </c>
      <c r="C2" s="1" t="s">
        <v>62</v>
      </c>
      <c r="D2" s="14" t="s">
        <v>78</v>
      </c>
      <c r="E2" s="1" t="s">
        <v>64</v>
      </c>
      <c r="F2" s="5" t="s">
        <v>81</v>
      </c>
      <c r="G2" s="1" t="s">
        <v>66</v>
      </c>
      <c r="H2" s="14" t="s">
        <v>68</v>
      </c>
      <c r="I2" s="9" t="s">
        <v>76</v>
      </c>
    </row>
    <row r="3" spans="1:9" ht="12">
      <c r="A3" s="7"/>
      <c r="B3" s="10"/>
      <c r="C3" s="19" t="s">
        <v>63</v>
      </c>
      <c r="D3" s="8" t="s">
        <v>69</v>
      </c>
      <c r="E3" s="8" t="s">
        <v>69</v>
      </c>
      <c r="F3" s="37" t="s">
        <v>69</v>
      </c>
      <c r="G3" s="8" t="s">
        <v>69</v>
      </c>
      <c r="H3" s="8" t="s">
        <v>69</v>
      </c>
      <c r="I3" s="20" t="s">
        <v>77</v>
      </c>
    </row>
    <row r="4" spans="1:9" ht="12">
      <c r="A4" s="3">
        <v>36220</v>
      </c>
      <c r="B4" s="21" t="s">
        <v>25</v>
      </c>
      <c r="C4" s="17">
        <v>1.5</v>
      </c>
      <c r="D4" s="34">
        <v>24.07525</v>
      </c>
      <c r="E4" s="22">
        <v>0.86</v>
      </c>
      <c r="F4" s="32">
        <v>1.1</v>
      </c>
      <c r="G4" s="6">
        <v>7.768296687650395</v>
      </c>
      <c r="H4" s="17">
        <v>8.868296687650394</v>
      </c>
      <c r="I4" s="29">
        <v>1.832</v>
      </c>
    </row>
    <row r="5" spans="1:9" ht="12">
      <c r="A5" s="1"/>
      <c r="B5" s="13" t="s">
        <v>26</v>
      </c>
      <c r="C5" s="17">
        <v>1.39</v>
      </c>
      <c r="D5" s="34">
        <v>24.950399999999995</v>
      </c>
      <c r="E5" s="22">
        <v>1.53</v>
      </c>
      <c r="F5" s="32">
        <v>0.9</v>
      </c>
      <c r="G5" s="6">
        <v>3.412003545370319</v>
      </c>
      <c r="H5" s="17">
        <v>5.662003545370319</v>
      </c>
      <c r="I5" s="29">
        <v>1.031</v>
      </c>
    </row>
    <row r="6" spans="1:9" ht="12">
      <c r="A6" s="1"/>
      <c r="B6" s="13" t="s">
        <v>24</v>
      </c>
      <c r="C6" s="17">
        <v>2.36</v>
      </c>
      <c r="D6" s="34"/>
      <c r="E6" s="22"/>
      <c r="F6" s="32"/>
      <c r="G6" s="6"/>
      <c r="H6" s="17"/>
      <c r="I6" s="29">
        <v>1.132</v>
      </c>
    </row>
    <row r="7" spans="1:9" ht="12">
      <c r="A7" s="1"/>
      <c r="B7" s="13" t="s">
        <v>19</v>
      </c>
      <c r="C7" s="17">
        <v>3.41</v>
      </c>
      <c r="D7" s="34">
        <v>43.9116</v>
      </c>
      <c r="E7" s="22">
        <v>4.33</v>
      </c>
      <c r="F7" s="32">
        <v>9.2</v>
      </c>
      <c r="G7" s="6">
        <v>38.44599011889841</v>
      </c>
      <c r="H7" s="17">
        <v>53.590258852551834</v>
      </c>
      <c r="I7" s="29">
        <v>9.479</v>
      </c>
    </row>
    <row r="8" spans="1:9" ht="12">
      <c r="A8" s="1"/>
      <c r="B8" s="13" t="s">
        <v>20</v>
      </c>
      <c r="C8" s="17">
        <v>3.24</v>
      </c>
      <c r="D8" s="34">
        <v>33.2235</v>
      </c>
      <c r="E8" s="22">
        <v>2.22</v>
      </c>
      <c r="F8" s="32">
        <v>7.8</v>
      </c>
      <c r="G8" s="6">
        <v>35.81272876811982</v>
      </c>
      <c r="H8" s="17">
        <v>45.24272876811982</v>
      </c>
      <c r="I8" s="29">
        <v>7.223</v>
      </c>
    </row>
    <row r="9" spans="1:9" ht="12">
      <c r="A9" s="1"/>
      <c r="B9" s="13" t="s">
        <v>21</v>
      </c>
      <c r="C9" s="17"/>
      <c r="D9" s="34"/>
      <c r="E9" s="22"/>
      <c r="F9" s="32"/>
      <c r="G9" s="6"/>
      <c r="H9" s="17"/>
      <c r="I9" s="29"/>
    </row>
    <row r="10" spans="1:9" ht="12">
      <c r="A10" s="1"/>
      <c r="B10" s="13" t="s">
        <v>22</v>
      </c>
      <c r="C10" s="17">
        <v>2.34</v>
      </c>
      <c r="D10" s="34">
        <v>25.024</v>
      </c>
      <c r="E10" s="22">
        <v>0.73</v>
      </c>
      <c r="F10" s="32">
        <v>10.3</v>
      </c>
      <c r="G10" s="6">
        <v>15.341482637273229</v>
      </c>
      <c r="H10" s="17">
        <v>17.03148263727323</v>
      </c>
      <c r="I10" s="11">
        <v>1.295</v>
      </c>
    </row>
    <row r="11" spans="1:9" ht="12">
      <c r="A11" s="1"/>
      <c r="B11" s="13" t="s">
        <v>23</v>
      </c>
      <c r="C11" s="17">
        <v>0.92</v>
      </c>
      <c r="D11" s="34"/>
      <c r="E11" s="22">
        <v>1.2</v>
      </c>
      <c r="F11" s="32">
        <v>4.3</v>
      </c>
      <c r="G11" s="6"/>
      <c r="H11" s="17">
        <v>11.3</v>
      </c>
      <c r="I11" s="29">
        <v>1.633</v>
      </c>
    </row>
    <row r="12" spans="1:9" ht="12">
      <c r="A12" s="1"/>
      <c r="B12" s="13" t="s">
        <v>17</v>
      </c>
      <c r="C12" s="17">
        <v>0.79</v>
      </c>
      <c r="D12" s="34">
        <v>13.7655</v>
      </c>
      <c r="E12" s="22">
        <v>0.35</v>
      </c>
      <c r="F12" s="32">
        <v>0</v>
      </c>
      <c r="G12" s="6">
        <v>0</v>
      </c>
      <c r="H12" s="17">
        <v>0.35</v>
      </c>
      <c r="I12" s="29">
        <v>3.841</v>
      </c>
    </row>
    <row r="13" spans="1:9" ht="12">
      <c r="A13" s="1"/>
      <c r="B13" s="13" t="s">
        <v>18</v>
      </c>
      <c r="C13" s="17">
        <v>2.36</v>
      </c>
      <c r="D13" s="34">
        <v>10.12</v>
      </c>
      <c r="E13" s="22">
        <v>0.82</v>
      </c>
      <c r="F13" s="32">
        <v>1.3</v>
      </c>
      <c r="G13" s="6">
        <v>3.64053281541236</v>
      </c>
      <c r="H13" s="17">
        <v>4.94053281541236</v>
      </c>
      <c r="I13" s="29"/>
    </row>
    <row r="14" spans="1:9" ht="12">
      <c r="A14" s="1"/>
      <c r="B14" s="13" t="s">
        <v>15</v>
      </c>
      <c r="C14" s="17">
        <v>2.13</v>
      </c>
      <c r="D14" s="34">
        <v>14.200199999999999</v>
      </c>
      <c r="E14" s="22">
        <v>0.847</v>
      </c>
      <c r="F14" s="32">
        <v>0.2</v>
      </c>
      <c r="G14" s="6">
        <v>1.260432571712526</v>
      </c>
      <c r="H14" s="17">
        <v>2.107432571712526</v>
      </c>
      <c r="I14" s="29">
        <v>3.484</v>
      </c>
    </row>
    <row r="15" spans="1:9" ht="12">
      <c r="A15" s="7"/>
      <c r="B15" s="16" t="s">
        <v>16</v>
      </c>
      <c r="C15" s="18">
        <v>2.42</v>
      </c>
      <c r="D15" s="35">
        <v>40.48</v>
      </c>
      <c r="E15" s="23">
        <v>1.35</v>
      </c>
      <c r="F15" s="33">
        <v>2.5</v>
      </c>
      <c r="G15" s="23">
        <v>6.559401971871538</v>
      </c>
      <c r="H15" s="18">
        <v>9.109401971871538</v>
      </c>
      <c r="I15" s="30">
        <v>1.039</v>
      </c>
    </row>
    <row r="16" spans="1:9" ht="12">
      <c r="A16" s="3">
        <v>36586</v>
      </c>
      <c r="B16" s="21" t="s">
        <v>70</v>
      </c>
      <c r="C16" s="17">
        <v>7.43</v>
      </c>
      <c r="D16" s="32">
        <v>35.7</v>
      </c>
      <c r="E16" s="22">
        <v>4.01</v>
      </c>
      <c r="F16" s="32">
        <v>5.4</v>
      </c>
      <c r="G16" s="6">
        <v>8.151802698364529</v>
      </c>
      <c r="H16" s="17">
        <v>18.89180269836453</v>
      </c>
      <c r="I16" s="29">
        <v>0.416</v>
      </c>
    </row>
    <row r="17" spans="1:9" ht="12">
      <c r="A17" s="1"/>
      <c r="B17" s="13" t="s">
        <v>19</v>
      </c>
      <c r="C17" s="17">
        <v>1.73</v>
      </c>
      <c r="D17" s="32">
        <v>17.3</v>
      </c>
      <c r="E17" s="22">
        <v>2.18</v>
      </c>
      <c r="F17" s="32">
        <v>3.9</v>
      </c>
      <c r="G17" s="6">
        <v>11.063855638509487</v>
      </c>
      <c r="H17" s="17">
        <v>15.403855638509487</v>
      </c>
      <c r="I17" s="29">
        <v>0.139</v>
      </c>
    </row>
    <row r="18" spans="1:9" ht="12">
      <c r="A18" s="1"/>
      <c r="B18" s="13" t="s">
        <v>32</v>
      </c>
      <c r="C18" s="17">
        <v>1.14</v>
      </c>
      <c r="D18" s="32">
        <v>22</v>
      </c>
      <c r="E18" s="22">
        <v>1.34</v>
      </c>
      <c r="F18" s="32">
        <v>1.5</v>
      </c>
      <c r="G18" s="6">
        <v>7.529796585715346</v>
      </c>
      <c r="H18" s="17">
        <v>11.029796585715346</v>
      </c>
      <c r="I18" s="29">
        <v>0.091</v>
      </c>
    </row>
    <row r="19" spans="1:9" ht="12">
      <c r="A19" s="1"/>
      <c r="B19" s="13" t="s">
        <v>71</v>
      </c>
      <c r="C19" s="17">
        <v>1.85</v>
      </c>
      <c r="D19" s="32">
        <v>15.8</v>
      </c>
      <c r="E19" s="22">
        <v>2</v>
      </c>
      <c r="F19" s="32">
        <v>1</v>
      </c>
      <c r="G19" s="6">
        <v>5.046873814749004</v>
      </c>
      <c r="H19" s="17">
        <v>7.526873814749004</v>
      </c>
      <c r="I19" s="29">
        <v>0.088</v>
      </c>
    </row>
    <row r="20" spans="1:9" ht="12">
      <c r="A20" s="1"/>
      <c r="B20" s="13" t="s">
        <v>34</v>
      </c>
      <c r="C20" s="17">
        <v>0.91</v>
      </c>
      <c r="D20" s="32">
        <v>28.8</v>
      </c>
      <c r="E20" s="22">
        <v>1.5</v>
      </c>
      <c r="F20" s="32">
        <v>2.1</v>
      </c>
      <c r="G20" s="6">
        <v>3.4965916580402974</v>
      </c>
      <c r="H20" s="17">
        <v>6.1965916580402975</v>
      </c>
      <c r="I20" s="29">
        <v>1.794</v>
      </c>
    </row>
    <row r="21" spans="1:9" ht="12">
      <c r="A21" s="1"/>
      <c r="B21" s="13" t="s">
        <v>35</v>
      </c>
      <c r="C21" s="17">
        <v>1.52</v>
      </c>
      <c r="D21" s="32"/>
      <c r="E21" s="22">
        <v>0.3</v>
      </c>
      <c r="F21" s="32">
        <v>1.3</v>
      </c>
      <c r="G21" s="6"/>
      <c r="H21" s="17">
        <v>4.1</v>
      </c>
      <c r="I21" s="29">
        <v>0.043</v>
      </c>
    </row>
    <row r="22" spans="1:9" ht="12">
      <c r="A22" s="1"/>
      <c r="B22" s="13" t="s">
        <v>17</v>
      </c>
      <c r="C22" s="17">
        <v>0.47</v>
      </c>
      <c r="D22" s="32">
        <v>35.2</v>
      </c>
      <c r="E22" s="22">
        <v>0.34</v>
      </c>
      <c r="F22" s="32">
        <v>0.3</v>
      </c>
      <c r="G22" s="6">
        <v>0.13860750523263887</v>
      </c>
      <c r="H22" s="17">
        <v>0.9586075052326388</v>
      </c>
      <c r="I22" s="29">
        <v>1.418</v>
      </c>
    </row>
    <row r="23" spans="1:9" ht="12">
      <c r="A23" s="7"/>
      <c r="B23" s="16" t="s">
        <v>18</v>
      </c>
      <c r="C23" s="18">
        <v>1.48</v>
      </c>
      <c r="D23" s="33">
        <v>18.6</v>
      </c>
      <c r="E23" s="23">
        <v>0.93</v>
      </c>
      <c r="F23" s="33">
        <v>3.7</v>
      </c>
      <c r="G23" s="23">
        <v>8.952927737693493</v>
      </c>
      <c r="H23" s="18">
        <v>13.492927737693492</v>
      </c>
      <c r="I23" s="30">
        <v>1.193</v>
      </c>
    </row>
    <row r="24" spans="1:9" ht="12">
      <c r="A24" s="3">
        <v>36312</v>
      </c>
      <c r="B24" s="21" t="s">
        <v>25</v>
      </c>
      <c r="C24" s="17">
        <v>1.58</v>
      </c>
      <c r="D24" s="32">
        <v>27.6</v>
      </c>
      <c r="E24" s="22">
        <v>6.98</v>
      </c>
      <c r="F24" s="32">
        <v>7.9</v>
      </c>
      <c r="G24" s="24">
        <v>7.077683849965059</v>
      </c>
      <c r="H24" s="17">
        <v>23.545377749050154</v>
      </c>
      <c r="I24" s="31">
        <v>5.737</v>
      </c>
    </row>
    <row r="25" spans="1:9" ht="12">
      <c r="A25" s="1"/>
      <c r="B25" s="13" t="s">
        <v>27</v>
      </c>
      <c r="C25" s="17">
        <v>1.29</v>
      </c>
      <c r="D25" s="32">
        <v>26.8</v>
      </c>
      <c r="E25" s="22">
        <v>1.38</v>
      </c>
      <c r="F25" s="32">
        <v>4.3</v>
      </c>
      <c r="G25" s="24">
        <v>10.051732385969146</v>
      </c>
      <c r="H25" s="17">
        <v>12.688808774858034</v>
      </c>
      <c r="I25" s="11">
        <v>1.556</v>
      </c>
    </row>
    <row r="26" spans="1:9" ht="12">
      <c r="A26" s="1"/>
      <c r="B26" s="13" t="s">
        <v>73</v>
      </c>
      <c r="C26" s="17">
        <v>2.12</v>
      </c>
      <c r="D26" s="32">
        <v>20.5</v>
      </c>
      <c r="E26" s="22">
        <v>2.04</v>
      </c>
      <c r="F26" s="32">
        <v>8.9</v>
      </c>
      <c r="G26" s="24">
        <v>12.557758099163259</v>
      </c>
      <c r="H26" s="17">
        <v>18.374026106149927</v>
      </c>
      <c r="I26" s="11">
        <v>3.61</v>
      </c>
    </row>
    <row r="27" spans="1:9" ht="12">
      <c r="A27" s="1"/>
      <c r="B27" s="13" t="s">
        <v>19</v>
      </c>
      <c r="C27" s="17">
        <v>4.99</v>
      </c>
      <c r="D27" s="32">
        <v>71.3</v>
      </c>
      <c r="E27" s="22">
        <v>7.63</v>
      </c>
      <c r="F27" s="32">
        <v>7.4</v>
      </c>
      <c r="G27" s="24">
        <v>5.717089676952611</v>
      </c>
      <c r="H27" s="17">
        <v>44.4353834551975</v>
      </c>
      <c r="I27" s="11">
        <v>10.377</v>
      </c>
    </row>
    <row r="28" spans="1:9" ht="12">
      <c r="A28" s="1"/>
      <c r="B28" s="13" t="s">
        <v>22</v>
      </c>
      <c r="C28" s="17">
        <v>0.76</v>
      </c>
      <c r="D28" s="32">
        <v>17.7</v>
      </c>
      <c r="E28" s="22">
        <v>1.42</v>
      </c>
      <c r="F28" s="32">
        <v>0.4</v>
      </c>
      <c r="G28" s="24">
        <v>0.66</v>
      </c>
      <c r="H28" s="17">
        <v>20.177284805700214</v>
      </c>
      <c r="I28" s="11">
        <v>0.896</v>
      </c>
    </row>
    <row r="29" spans="1:9" ht="12">
      <c r="A29" s="1"/>
      <c r="B29" s="13" t="s">
        <v>74</v>
      </c>
      <c r="C29" s="17">
        <v>2.49</v>
      </c>
      <c r="D29" s="32">
        <v>38.4</v>
      </c>
      <c r="E29" s="22">
        <v>3.63</v>
      </c>
      <c r="F29" s="32">
        <v>7</v>
      </c>
      <c r="G29" s="24">
        <v>5.920700847080787</v>
      </c>
      <c r="H29" s="17">
        <v>18.679761745841077</v>
      </c>
      <c r="I29" s="11">
        <v>1.612</v>
      </c>
    </row>
    <row r="30" spans="1:9" ht="12">
      <c r="A30" s="7"/>
      <c r="B30" s="16" t="s">
        <v>75</v>
      </c>
      <c r="C30" s="18">
        <v>2.78</v>
      </c>
      <c r="D30" s="33">
        <v>38</v>
      </c>
      <c r="E30" s="23">
        <v>3.17</v>
      </c>
      <c r="F30" s="33">
        <v>5.9</v>
      </c>
      <c r="G30" s="25">
        <v>8.203898250295701</v>
      </c>
      <c r="H30" s="18">
        <v>17.117148879444148</v>
      </c>
      <c r="I30" s="12">
        <v>1.73</v>
      </c>
    </row>
    <row r="31" spans="1:9" ht="12">
      <c r="A31" s="3">
        <v>36647</v>
      </c>
      <c r="B31" s="13" t="s">
        <v>26</v>
      </c>
      <c r="C31" s="17">
        <v>2.1</v>
      </c>
      <c r="D31" s="32">
        <v>51.8</v>
      </c>
      <c r="E31" s="22">
        <v>2.07</v>
      </c>
      <c r="F31" s="32">
        <v>2</v>
      </c>
      <c r="G31" s="24">
        <v>7.499424634225397</v>
      </c>
      <c r="H31" s="17">
        <v>16.78383923848847</v>
      </c>
      <c r="I31" s="11">
        <v>3.526</v>
      </c>
    </row>
    <row r="32" spans="1:9" ht="12">
      <c r="A32" s="1"/>
      <c r="B32" s="13" t="s">
        <v>72</v>
      </c>
      <c r="C32" s="17">
        <v>1.93</v>
      </c>
      <c r="D32" s="32"/>
      <c r="E32" s="22">
        <v>2.3</v>
      </c>
      <c r="F32" s="32">
        <v>1.8</v>
      </c>
      <c r="G32" s="24"/>
      <c r="H32" s="17">
        <v>17</v>
      </c>
      <c r="I32" s="11">
        <v>3.221</v>
      </c>
    </row>
    <row r="33" spans="1:9" ht="12">
      <c r="A33" s="1"/>
      <c r="B33" s="13" t="s">
        <v>70</v>
      </c>
      <c r="C33" s="17">
        <v>18.36</v>
      </c>
      <c r="D33" s="32">
        <v>103.5</v>
      </c>
      <c r="E33" s="22">
        <v>10.43</v>
      </c>
      <c r="F33" s="32">
        <v>4.7</v>
      </c>
      <c r="G33" s="24">
        <v>19.779161761555415</v>
      </c>
      <c r="H33" s="17">
        <v>46.62432417992773</v>
      </c>
      <c r="I33" s="11">
        <v>33.73</v>
      </c>
    </row>
    <row r="34" spans="1:9" ht="12">
      <c r="A34" s="1"/>
      <c r="B34" s="13" t="s">
        <v>19</v>
      </c>
      <c r="C34" s="17">
        <v>0.99</v>
      </c>
      <c r="D34" s="32">
        <v>48.9</v>
      </c>
      <c r="E34" s="22">
        <v>3.65</v>
      </c>
      <c r="F34" s="32">
        <v>7.8</v>
      </c>
      <c r="G34" s="24">
        <v>19.409108296209155</v>
      </c>
      <c r="H34" s="17">
        <v>27.624378568280232</v>
      </c>
      <c r="I34" s="11">
        <v>4.552</v>
      </c>
    </row>
    <row r="35" spans="1:9" ht="12">
      <c r="A35" s="1"/>
      <c r="B35" s="13" t="s">
        <v>32</v>
      </c>
      <c r="C35" s="17">
        <v>0.72</v>
      </c>
      <c r="D35" s="32">
        <v>25.3</v>
      </c>
      <c r="E35" s="22">
        <v>2.08</v>
      </c>
      <c r="F35" s="32">
        <v>10.4</v>
      </c>
      <c r="G35" s="24">
        <v>19.128854008913574</v>
      </c>
      <c r="H35" s="17">
        <v>23.29369278555001</v>
      </c>
      <c r="I35" s="11">
        <v>4.488</v>
      </c>
    </row>
    <row r="36" spans="1:9" ht="12">
      <c r="A36" s="1"/>
      <c r="B36" s="13" t="s">
        <v>39</v>
      </c>
      <c r="C36" s="17">
        <v>0.8</v>
      </c>
      <c r="D36" s="32">
        <v>19.3</v>
      </c>
      <c r="E36" s="22">
        <v>2.26</v>
      </c>
      <c r="F36" s="32">
        <v>1.8</v>
      </c>
      <c r="G36" s="24">
        <v>5.05525731087974</v>
      </c>
      <c r="H36" s="17">
        <v>8.200096087516178</v>
      </c>
      <c r="I36" s="11">
        <v>2.564</v>
      </c>
    </row>
    <row r="37" spans="1:9" ht="12">
      <c r="A37" s="14"/>
      <c r="B37" s="13" t="s">
        <v>34</v>
      </c>
      <c r="C37" s="17">
        <v>1.17</v>
      </c>
      <c r="D37" s="32">
        <v>18.1</v>
      </c>
      <c r="E37" s="22">
        <v>2.16</v>
      </c>
      <c r="F37" s="32">
        <v>3.9</v>
      </c>
      <c r="G37" s="24">
        <v>6.066955533667752</v>
      </c>
      <c r="H37" s="17">
        <v>9.35179431030419</v>
      </c>
      <c r="I37" s="11">
        <v>2.52</v>
      </c>
    </row>
    <row r="38" spans="1:9" ht="12">
      <c r="A38" s="7"/>
      <c r="B38" s="16" t="s">
        <v>35</v>
      </c>
      <c r="C38" s="18">
        <v>1.37</v>
      </c>
      <c r="D38" s="33">
        <v>16.3</v>
      </c>
      <c r="E38" s="23">
        <v>2.07</v>
      </c>
      <c r="F38" s="33">
        <v>15.8</v>
      </c>
      <c r="G38" s="25">
        <v>19.003185186280845</v>
      </c>
      <c r="H38" s="18">
        <v>23.45145319326751</v>
      </c>
      <c r="I38" s="12">
        <v>3.646</v>
      </c>
    </row>
  </sheetData>
  <printOptions/>
  <pageMargins left="0.75" right="0.43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workbookViewId="0" topLeftCell="A1">
      <selection activeCell="E19" sqref="E19"/>
    </sheetView>
  </sheetViews>
  <sheetFormatPr defaultColWidth="11.421875" defaultRowHeight="12.75"/>
  <cols>
    <col min="1" max="1" width="9.00390625" style="0" customWidth="1"/>
    <col min="2" max="16384" width="8.8515625" style="0" customWidth="1"/>
  </cols>
  <sheetData>
    <row r="1" spans="1:7" ht="12">
      <c r="A1" s="14" t="s">
        <v>86</v>
      </c>
      <c r="B1" s="14" t="s">
        <v>87</v>
      </c>
      <c r="C1" s="14" t="s">
        <v>87</v>
      </c>
      <c r="D1" s="14" t="s">
        <v>89</v>
      </c>
      <c r="E1" s="26" t="s">
        <v>91</v>
      </c>
      <c r="F1" s="26" t="s">
        <v>92</v>
      </c>
      <c r="G1" s="26" t="s">
        <v>93</v>
      </c>
    </row>
    <row r="2" spans="1:7" ht="12">
      <c r="A2" s="7"/>
      <c r="B2" s="7"/>
      <c r="C2" s="27" t="s">
        <v>88</v>
      </c>
      <c r="D2" s="7" t="s">
        <v>90</v>
      </c>
      <c r="E2" s="15"/>
      <c r="F2" s="15"/>
      <c r="G2" s="15"/>
    </row>
    <row r="3" spans="1:7" ht="12">
      <c r="A3" s="14" t="s">
        <v>91</v>
      </c>
      <c r="B3" s="14">
        <v>57</v>
      </c>
      <c r="C3" s="26">
        <v>57</v>
      </c>
      <c r="D3" s="14" t="s">
        <v>91</v>
      </c>
      <c r="E3" s="5">
        <v>0</v>
      </c>
      <c r="F3" s="5"/>
      <c r="G3" s="5"/>
    </row>
    <row r="4" spans="1:7" ht="12">
      <c r="A4" s="14" t="s">
        <v>92</v>
      </c>
      <c r="B4" s="14">
        <v>82</v>
      </c>
      <c r="C4" s="26">
        <v>65</v>
      </c>
      <c r="D4" s="14" t="s">
        <v>92</v>
      </c>
      <c r="E4" s="5">
        <v>2.5</v>
      </c>
      <c r="F4" s="34">
        <v>0</v>
      </c>
      <c r="G4" s="5"/>
    </row>
    <row r="5" spans="1:7" ht="12">
      <c r="A5" s="14" t="s">
        <v>93</v>
      </c>
      <c r="B5" s="14">
        <v>78</v>
      </c>
      <c r="C5" s="45">
        <v>75</v>
      </c>
      <c r="D5" s="14" t="s">
        <v>93</v>
      </c>
      <c r="E5" s="5">
        <v>8.2</v>
      </c>
      <c r="F5" s="34">
        <v>7.6</v>
      </c>
      <c r="G5" s="34">
        <v>0</v>
      </c>
    </row>
    <row r="6" spans="1:4" ht="12">
      <c r="A6" s="14"/>
      <c r="B6" s="14"/>
      <c r="C6" s="26"/>
      <c r="D6" s="14"/>
    </row>
    <row r="7" spans="1:4" ht="12">
      <c r="A7" s="26"/>
      <c r="B7" s="26"/>
      <c r="C7" s="26"/>
      <c r="D7" s="26"/>
    </row>
    <row r="8" spans="1:4" ht="12">
      <c r="A8" s="26"/>
      <c r="B8" s="26"/>
      <c r="C8" s="28"/>
      <c r="D8" s="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16384" width="8.8515625" style="0" customWidth="1"/>
  </cols>
  <sheetData>
    <row r="1" spans="1:6" ht="12">
      <c r="A1" s="1"/>
      <c r="B1" s="9"/>
      <c r="C1" s="1" t="s">
        <v>42</v>
      </c>
      <c r="D1" s="9"/>
      <c r="E1" s="1" t="s">
        <v>42</v>
      </c>
      <c r="F1" s="9"/>
    </row>
    <row r="2" spans="1:6" ht="12">
      <c r="A2" s="1" t="s">
        <v>0</v>
      </c>
      <c r="B2" s="9" t="s">
        <v>1</v>
      </c>
      <c r="C2" s="1" t="s">
        <v>40</v>
      </c>
      <c r="D2" s="9"/>
      <c r="E2" s="1" t="s">
        <v>43</v>
      </c>
      <c r="F2" s="9"/>
    </row>
    <row r="3" spans="1:6" ht="12">
      <c r="A3" s="7"/>
      <c r="B3" s="10"/>
      <c r="C3" s="46" t="s">
        <v>94</v>
      </c>
      <c r="D3" s="10" t="s">
        <v>41</v>
      </c>
      <c r="E3" s="46" t="s">
        <v>94</v>
      </c>
      <c r="F3" s="10" t="s">
        <v>41</v>
      </c>
    </row>
    <row r="4" spans="1:11" ht="12">
      <c r="A4" s="3">
        <v>36220</v>
      </c>
      <c r="B4" s="9" t="s">
        <v>15</v>
      </c>
      <c r="C4" s="48">
        <v>20</v>
      </c>
      <c r="D4" s="49">
        <v>1</v>
      </c>
      <c r="E4" s="48">
        <v>23</v>
      </c>
      <c r="F4" s="49">
        <v>0</v>
      </c>
      <c r="H4" s="47"/>
      <c r="I4" s="47"/>
      <c r="J4" s="47"/>
      <c r="K4" s="47"/>
    </row>
    <row r="5" spans="1:11" ht="12">
      <c r="A5" s="1"/>
      <c r="B5" s="9" t="s">
        <v>16</v>
      </c>
      <c r="C5" s="48">
        <v>-8</v>
      </c>
      <c r="D5" s="49">
        <v>2</v>
      </c>
      <c r="E5" s="48">
        <v>-3</v>
      </c>
      <c r="F5" s="49">
        <v>0</v>
      </c>
      <c r="H5" s="47"/>
      <c r="I5" s="47"/>
      <c r="J5" s="47"/>
      <c r="K5" s="47"/>
    </row>
    <row r="6" spans="1:11" ht="12">
      <c r="A6" s="1"/>
      <c r="B6" s="9" t="s">
        <v>17</v>
      </c>
      <c r="C6" s="48">
        <v>-11</v>
      </c>
      <c r="D6" s="49">
        <v>2</v>
      </c>
      <c r="E6" s="48">
        <v>-8</v>
      </c>
      <c r="F6" s="49">
        <v>0</v>
      </c>
      <c r="H6" s="47"/>
      <c r="I6" s="47"/>
      <c r="J6" s="47"/>
      <c r="K6" s="47"/>
    </row>
    <row r="7" spans="1:11" ht="12">
      <c r="A7" s="1"/>
      <c r="B7" s="9" t="s">
        <v>18</v>
      </c>
      <c r="C7" s="48">
        <v>-1</v>
      </c>
      <c r="D7" s="49">
        <v>1</v>
      </c>
      <c r="E7" s="48">
        <v>-3</v>
      </c>
      <c r="F7" s="49">
        <v>0</v>
      </c>
      <c r="H7" s="47"/>
      <c r="I7" s="47"/>
      <c r="J7" s="47"/>
      <c r="K7" s="47"/>
    </row>
    <row r="8" spans="1:11" ht="12">
      <c r="A8" s="1"/>
      <c r="B8" s="9" t="s">
        <v>19</v>
      </c>
      <c r="C8" s="48">
        <v>7</v>
      </c>
      <c r="D8" s="49">
        <v>1</v>
      </c>
      <c r="E8" s="48">
        <v>5</v>
      </c>
      <c r="F8" s="49">
        <v>1</v>
      </c>
      <c r="H8" s="47"/>
      <c r="I8" s="47"/>
      <c r="J8" s="47"/>
      <c r="K8" s="47"/>
    </row>
    <row r="9" spans="1:11" ht="12">
      <c r="A9" s="1"/>
      <c r="B9" s="9" t="s">
        <v>20</v>
      </c>
      <c r="C9" s="48">
        <v>5</v>
      </c>
      <c r="D9" s="49">
        <v>1</v>
      </c>
      <c r="E9" s="48">
        <v>7</v>
      </c>
      <c r="F9" s="49">
        <v>1</v>
      </c>
      <c r="H9" s="47"/>
      <c r="I9" s="47"/>
      <c r="J9" s="47"/>
      <c r="K9" s="47"/>
    </row>
    <row r="10" spans="1:11" ht="12">
      <c r="A10" s="1"/>
      <c r="B10" s="9" t="s">
        <v>21</v>
      </c>
      <c r="C10" s="48">
        <v>4</v>
      </c>
      <c r="D10" s="49">
        <v>1</v>
      </c>
      <c r="E10" s="48">
        <v>4</v>
      </c>
      <c r="F10" s="49">
        <v>2</v>
      </c>
      <c r="H10" s="47"/>
      <c r="I10" s="47"/>
      <c r="J10" s="47"/>
      <c r="K10" s="47"/>
    </row>
    <row r="11" spans="1:11" ht="12">
      <c r="A11" s="1"/>
      <c r="B11" s="9" t="s">
        <v>22</v>
      </c>
      <c r="C11" s="48">
        <v>-19</v>
      </c>
      <c r="D11" s="49">
        <v>1</v>
      </c>
      <c r="E11" s="48">
        <v>-23</v>
      </c>
      <c r="F11" s="49">
        <v>2</v>
      </c>
      <c r="H11" s="47"/>
      <c r="I11" s="47"/>
      <c r="J11" s="47"/>
      <c r="K11" s="47"/>
    </row>
    <row r="12" spans="1:11" ht="12">
      <c r="A12" s="1"/>
      <c r="B12" s="9" t="s">
        <v>23</v>
      </c>
      <c r="C12" s="48">
        <v>-13</v>
      </c>
      <c r="D12" s="49">
        <v>1</v>
      </c>
      <c r="E12" s="48">
        <v>-11</v>
      </c>
      <c r="F12" s="49">
        <v>0</v>
      </c>
      <c r="H12" s="47"/>
      <c r="I12" s="47"/>
      <c r="J12" s="47"/>
      <c r="K12" s="47"/>
    </row>
    <row r="13" spans="1:11" ht="12">
      <c r="A13" s="1"/>
      <c r="B13" s="9" t="s">
        <v>24</v>
      </c>
      <c r="C13" s="48">
        <v>9</v>
      </c>
      <c r="D13" s="49">
        <v>0</v>
      </c>
      <c r="E13" s="48">
        <v>8</v>
      </c>
      <c r="F13" s="49">
        <v>1</v>
      </c>
      <c r="H13" s="47"/>
      <c r="I13" s="47"/>
      <c r="J13" s="47"/>
      <c r="K13" s="47"/>
    </row>
    <row r="14" spans="1:11" ht="12">
      <c r="A14" s="1"/>
      <c r="B14" s="9" t="s">
        <v>25</v>
      </c>
      <c r="C14" s="48">
        <v>-2</v>
      </c>
      <c r="D14" s="49">
        <v>7</v>
      </c>
      <c r="E14" s="48">
        <v>-1</v>
      </c>
      <c r="F14" s="49">
        <v>4</v>
      </c>
      <c r="H14" s="47"/>
      <c r="I14" s="47"/>
      <c r="J14" s="47"/>
      <c r="K14" s="47"/>
    </row>
    <row r="15" spans="1:11" ht="12">
      <c r="A15" s="7"/>
      <c r="B15" s="10" t="s">
        <v>26</v>
      </c>
      <c r="C15" s="50">
        <v>-11</v>
      </c>
      <c r="D15" s="51">
        <v>0</v>
      </c>
      <c r="E15" s="52">
        <v>-13</v>
      </c>
      <c r="F15" s="51">
        <v>1</v>
      </c>
      <c r="H15" s="47"/>
      <c r="I15" s="47"/>
      <c r="J15" s="47"/>
      <c r="K15" s="47"/>
    </row>
    <row r="16" spans="1:11" ht="12">
      <c r="A16" s="3">
        <v>36586</v>
      </c>
      <c r="B16" s="13" t="s">
        <v>31</v>
      </c>
      <c r="C16" s="48">
        <v>5</v>
      </c>
      <c r="D16" s="49">
        <v>1</v>
      </c>
      <c r="E16" s="48">
        <v>5</v>
      </c>
      <c r="F16" s="49">
        <v>1</v>
      </c>
      <c r="H16" s="47"/>
      <c r="I16" s="47"/>
      <c r="J16" s="47"/>
      <c r="K16" s="47"/>
    </row>
    <row r="17" spans="1:11" ht="12">
      <c r="A17" s="1"/>
      <c r="B17" s="13" t="s">
        <v>44</v>
      </c>
      <c r="C17" s="48">
        <v>6</v>
      </c>
      <c r="D17" s="49">
        <v>2</v>
      </c>
      <c r="E17" s="48">
        <v>7</v>
      </c>
      <c r="F17" s="49">
        <v>1</v>
      </c>
      <c r="H17" s="47"/>
      <c r="I17" s="47"/>
      <c r="J17" s="47"/>
      <c r="K17" s="47"/>
    </row>
    <row r="18" spans="1:11" ht="12">
      <c r="A18" s="1"/>
      <c r="B18" s="13" t="s">
        <v>19</v>
      </c>
      <c r="C18" s="48">
        <v>32</v>
      </c>
      <c r="D18" s="49">
        <v>1</v>
      </c>
      <c r="E18" s="48">
        <v>29</v>
      </c>
      <c r="F18" s="49">
        <v>1</v>
      </c>
      <c r="H18" s="47"/>
      <c r="I18" s="47"/>
      <c r="J18" s="47"/>
      <c r="K18" s="47"/>
    </row>
    <row r="19" spans="1:11" ht="12">
      <c r="A19" s="1"/>
      <c r="B19" s="13" t="s">
        <v>45</v>
      </c>
      <c r="C19" s="48">
        <v>25</v>
      </c>
      <c r="D19" s="49">
        <v>2</v>
      </c>
      <c r="E19" s="48">
        <v>30</v>
      </c>
      <c r="F19" s="49">
        <v>1</v>
      </c>
      <c r="H19" s="47"/>
      <c r="I19" s="47"/>
      <c r="J19" s="47"/>
      <c r="K19" s="47"/>
    </row>
    <row r="20" spans="1:11" ht="12">
      <c r="A20" s="1"/>
      <c r="B20" s="13" t="s">
        <v>32</v>
      </c>
      <c r="C20" s="48">
        <v>-1</v>
      </c>
      <c r="D20" s="49">
        <v>1</v>
      </c>
      <c r="E20" s="48">
        <v>3</v>
      </c>
      <c r="F20" s="49">
        <v>1</v>
      </c>
      <c r="H20" s="47"/>
      <c r="I20" s="47"/>
      <c r="J20" s="47"/>
      <c r="K20" s="47"/>
    </row>
    <row r="21" spans="1:11" ht="12">
      <c r="A21" s="1"/>
      <c r="B21" s="13" t="s">
        <v>46</v>
      </c>
      <c r="C21" s="48">
        <v>0</v>
      </c>
      <c r="D21" s="49">
        <v>1</v>
      </c>
      <c r="E21" s="48">
        <v>4</v>
      </c>
      <c r="F21" s="49">
        <v>2</v>
      </c>
      <c r="H21" s="47"/>
      <c r="I21" s="47"/>
      <c r="J21" s="47"/>
      <c r="K21" s="47"/>
    </row>
    <row r="22" spans="1:11" ht="12">
      <c r="A22" s="1"/>
      <c r="B22" s="13" t="s">
        <v>33</v>
      </c>
      <c r="C22" s="48">
        <v>7</v>
      </c>
      <c r="D22" s="49">
        <v>1</v>
      </c>
      <c r="E22" s="48">
        <v>4</v>
      </c>
      <c r="F22" s="49">
        <v>3</v>
      </c>
      <c r="H22" s="47"/>
      <c r="I22" s="47"/>
      <c r="J22" s="47"/>
      <c r="K22" s="47"/>
    </row>
    <row r="23" spans="1:11" ht="12">
      <c r="A23" s="14"/>
      <c r="B23" s="13" t="s">
        <v>47</v>
      </c>
      <c r="C23" s="48">
        <v>-2</v>
      </c>
      <c r="D23" s="49">
        <v>5</v>
      </c>
      <c r="E23" s="48">
        <v>2</v>
      </c>
      <c r="F23" s="49">
        <v>1</v>
      </c>
      <c r="H23" s="47"/>
      <c r="I23" s="47"/>
      <c r="J23" s="47"/>
      <c r="K23" s="47"/>
    </row>
    <row r="24" spans="2:11" ht="12">
      <c r="B24" s="13" t="s">
        <v>34</v>
      </c>
      <c r="C24" s="48">
        <v>-11</v>
      </c>
      <c r="D24" s="49">
        <v>6</v>
      </c>
      <c r="E24" s="48">
        <v>-7</v>
      </c>
      <c r="F24" s="49">
        <v>0</v>
      </c>
      <c r="H24" s="47"/>
      <c r="I24" s="47"/>
      <c r="J24" s="47"/>
      <c r="K24" s="47"/>
    </row>
    <row r="25" spans="2:11" ht="12">
      <c r="B25" s="13" t="s">
        <v>48</v>
      </c>
      <c r="C25" s="48">
        <v>-4</v>
      </c>
      <c r="D25" s="49">
        <v>10</v>
      </c>
      <c r="E25" s="48">
        <v>3</v>
      </c>
      <c r="F25" s="49">
        <v>9</v>
      </c>
      <c r="H25" s="47"/>
      <c r="I25" s="47"/>
      <c r="J25" s="47"/>
      <c r="K25" s="47"/>
    </row>
    <row r="26" spans="2:11" ht="12">
      <c r="B26" s="13" t="s">
        <v>35</v>
      </c>
      <c r="C26" s="48">
        <v>-1</v>
      </c>
      <c r="D26" s="49">
        <v>5</v>
      </c>
      <c r="E26" s="48">
        <v>-7</v>
      </c>
      <c r="F26" s="49">
        <v>3</v>
      </c>
      <c r="H26" s="47"/>
      <c r="I26" s="47"/>
      <c r="J26" s="47"/>
      <c r="K26" s="47"/>
    </row>
    <row r="27" spans="2:11" ht="12">
      <c r="B27" s="13" t="s">
        <v>49</v>
      </c>
      <c r="C27" s="48">
        <v>-7</v>
      </c>
      <c r="D27" s="49">
        <v>2</v>
      </c>
      <c r="E27" s="48">
        <v>-7</v>
      </c>
      <c r="F27" s="49">
        <v>1</v>
      </c>
      <c r="H27" s="47"/>
      <c r="I27" s="47"/>
      <c r="J27" s="47"/>
      <c r="K27" s="47"/>
    </row>
    <row r="28" spans="2:11" ht="12">
      <c r="B28" s="13" t="s">
        <v>17</v>
      </c>
      <c r="C28" s="48">
        <v>-19</v>
      </c>
      <c r="D28" s="49">
        <v>2</v>
      </c>
      <c r="E28" s="48">
        <v>-20</v>
      </c>
      <c r="F28" s="49">
        <v>1</v>
      </c>
      <c r="H28" s="47"/>
      <c r="I28" s="47"/>
      <c r="J28" s="47"/>
      <c r="K28" s="47"/>
    </row>
    <row r="29" spans="2:11" ht="12">
      <c r="B29" s="13" t="s">
        <v>50</v>
      </c>
      <c r="C29" s="48">
        <v>-18</v>
      </c>
      <c r="D29" s="49">
        <v>1</v>
      </c>
      <c r="E29" s="48">
        <v>-17</v>
      </c>
      <c r="F29" s="49">
        <v>2</v>
      </c>
      <c r="H29" s="47"/>
      <c r="I29" s="47"/>
      <c r="J29" s="47"/>
      <c r="K29" s="47"/>
    </row>
    <row r="30" spans="2:11" ht="12">
      <c r="B30" s="13" t="s">
        <v>36</v>
      </c>
      <c r="C30" s="48">
        <v>-3</v>
      </c>
      <c r="D30" s="49">
        <v>3</v>
      </c>
      <c r="E30" s="48">
        <v>-5</v>
      </c>
      <c r="F30" s="49">
        <v>1</v>
      </c>
      <c r="H30" s="47"/>
      <c r="I30" s="47"/>
      <c r="J30" s="47"/>
      <c r="K30" s="47"/>
    </row>
    <row r="31" spans="1:11" ht="12">
      <c r="A31" s="15"/>
      <c r="B31" s="16" t="s">
        <v>51</v>
      </c>
      <c r="C31" s="50">
        <v>-13</v>
      </c>
      <c r="D31" s="51">
        <v>8</v>
      </c>
      <c r="E31" s="52">
        <v>-3</v>
      </c>
      <c r="F31" s="51">
        <v>1</v>
      </c>
      <c r="H31" s="47"/>
      <c r="I31" s="47"/>
      <c r="J31" s="47"/>
      <c r="K31" s="47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G3" sqref="G3"/>
    </sheetView>
  </sheetViews>
  <sheetFormatPr defaultColWidth="11.421875" defaultRowHeight="12.75"/>
  <cols>
    <col min="1" max="16384" width="8.8515625" style="0" customWidth="1"/>
  </cols>
  <sheetData>
    <row r="1" spans="1:6" ht="12">
      <c r="A1" s="1"/>
      <c r="B1" s="9"/>
      <c r="C1" s="1" t="s">
        <v>42</v>
      </c>
      <c r="D1" s="9"/>
      <c r="E1" s="1" t="s">
        <v>42</v>
      </c>
      <c r="F1" s="9"/>
    </row>
    <row r="2" spans="1:6" ht="12">
      <c r="A2" s="1" t="s">
        <v>0</v>
      </c>
      <c r="B2" s="9" t="s">
        <v>1</v>
      </c>
      <c r="C2" s="1" t="s">
        <v>40</v>
      </c>
      <c r="D2" s="9"/>
      <c r="E2" s="1" t="s">
        <v>43</v>
      </c>
      <c r="F2" s="9"/>
    </row>
    <row r="3" spans="1:6" ht="12">
      <c r="A3" s="7"/>
      <c r="B3" s="10"/>
      <c r="C3" s="46" t="s">
        <v>94</v>
      </c>
      <c r="D3" s="10" t="s">
        <v>41</v>
      </c>
      <c r="E3" s="46" t="s">
        <v>94</v>
      </c>
      <c r="F3" s="10" t="s">
        <v>41</v>
      </c>
    </row>
    <row r="4" spans="1:6" ht="12">
      <c r="A4" s="3">
        <v>36312</v>
      </c>
      <c r="B4" s="13" t="s">
        <v>25</v>
      </c>
      <c r="C4" s="48">
        <v>1</v>
      </c>
      <c r="D4" s="49">
        <v>1</v>
      </c>
      <c r="E4" s="48">
        <v>3</v>
      </c>
      <c r="F4" s="49">
        <v>3</v>
      </c>
    </row>
    <row r="5" spans="1:6" ht="12">
      <c r="A5" s="1"/>
      <c r="B5" s="13" t="s">
        <v>52</v>
      </c>
      <c r="C5" s="48">
        <v>-2</v>
      </c>
      <c r="D5" s="49">
        <v>2</v>
      </c>
      <c r="E5" s="48">
        <v>-6</v>
      </c>
      <c r="F5" s="49">
        <v>2</v>
      </c>
    </row>
    <row r="6" spans="1:6" ht="12">
      <c r="A6" s="1"/>
      <c r="B6" s="13" t="s">
        <v>27</v>
      </c>
      <c r="C6" s="48">
        <v>-3</v>
      </c>
      <c r="D6" s="49">
        <v>1</v>
      </c>
      <c r="E6" s="48">
        <v>-6</v>
      </c>
      <c r="F6" s="49">
        <v>1</v>
      </c>
    </row>
    <row r="7" spans="1:6" ht="12">
      <c r="A7" s="1"/>
      <c r="B7" s="13" t="s">
        <v>53</v>
      </c>
      <c r="C7" s="48">
        <v>4</v>
      </c>
      <c r="D7" s="49">
        <v>1</v>
      </c>
      <c r="E7" s="48">
        <v>-1</v>
      </c>
      <c r="F7" s="49">
        <v>3</v>
      </c>
    </row>
    <row r="8" spans="1:6" ht="12">
      <c r="A8" s="1"/>
      <c r="B8" s="13" t="s">
        <v>28</v>
      </c>
      <c r="C8" s="48">
        <v>4</v>
      </c>
      <c r="D8" s="49">
        <v>2</v>
      </c>
      <c r="E8" s="48">
        <v>2</v>
      </c>
      <c r="F8" s="49">
        <v>3</v>
      </c>
    </row>
    <row r="9" spans="1:6" ht="12">
      <c r="A9" s="1"/>
      <c r="B9" s="13" t="s">
        <v>54</v>
      </c>
      <c r="C9" s="48">
        <v>5</v>
      </c>
      <c r="D9" s="49">
        <v>2</v>
      </c>
      <c r="E9" s="48">
        <v>3</v>
      </c>
      <c r="F9" s="49">
        <v>1</v>
      </c>
    </row>
    <row r="10" spans="1:6" ht="12">
      <c r="A10" s="1"/>
      <c r="B10" s="13" t="s">
        <v>19</v>
      </c>
      <c r="C10" s="48">
        <v>15</v>
      </c>
      <c r="D10" s="49">
        <v>2</v>
      </c>
      <c r="E10" s="48">
        <v>17</v>
      </c>
      <c r="F10" s="49">
        <v>1</v>
      </c>
    </row>
    <row r="11" spans="1:6" ht="12">
      <c r="A11" s="1"/>
      <c r="B11" s="13" t="s">
        <v>45</v>
      </c>
      <c r="C11" s="48">
        <v>19</v>
      </c>
      <c r="D11" s="49">
        <v>0</v>
      </c>
      <c r="E11" s="48">
        <v>12</v>
      </c>
      <c r="F11" s="49">
        <v>4</v>
      </c>
    </row>
    <row r="12" spans="1:6" ht="12">
      <c r="A12" s="1"/>
      <c r="B12" s="13" t="s">
        <v>22</v>
      </c>
      <c r="C12" s="48">
        <v>-6</v>
      </c>
      <c r="D12" s="49">
        <v>5</v>
      </c>
      <c r="E12" s="48">
        <v>2</v>
      </c>
      <c r="F12" s="49">
        <v>1</v>
      </c>
    </row>
    <row r="13" spans="1:6" ht="12">
      <c r="A13" s="1"/>
      <c r="B13" s="13" t="s">
        <v>55</v>
      </c>
      <c r="C13" s="48">
        <v>1</v>
      </c>
      <c r="D13" s="49">
        <v>1</v>
      </c>
      <c r="E13" s="48">
        <v>4</v>
      </c>
      <c r="F13" s="49">
        <v>0</v>
      </c>
    </row>
    <row r="14" spans="1:6" ht="12">
      <c r="A14" s="1"/>
      <c r="B14" s="13" t="s">
        <v>29</v>
      </c>
      <c r="C14" s="48">
        <v>8</v>
      </c>
      <c r="D14" s="49">
        <v>1</v>
      </c>
      <c r="E14" s="48">
        <v>8</v>
      </c>
      <c r="F14" s="49">
        <v>2</v>
      </c>
    </row>
    <row r="15" spans="1:6" ht="12">
      <c r="A15" s="1"/>
      <c r="B15" s="13" t="s">
        <v>56</v>
      </c>
      <c r="C15" s="48">
        <v>5</v>
      </c>
      <c r="D15" s="49">
        <v>1</v>
      </c>
      <c r="E15" s="48">
        <v>5</v>
      </c>
      <c r="F15" s="49">
        <v>1</v>
      </c>
    </row>
    <row r="16" spans="1:6" ht="12">
      <c r="A16" s="1"/>
      <c r="B16" s="13" t="s">
        <v>30</v>
      </c>
      <c r="C16" s="48">
        <v>-5</v>
      </c>
      <c r="D16" s="49">
        <v>1</v>
      </c>
      <c r="E16" s="48">
        <v>-6</v>
      </c>
      <c r="F16" s="49">
        <v>2</v>
      </c>
    </row>
    <row r="17" spans="1:6" ht="12">
      <c r="A17" s="7"/>
      <c r="B17" s="10" t="s">
        <v>57</v>
      </c>
      <c r="C17" s="50">
        <v>-9</v>
      </c>
      <c r="D17" s="51">
        <v>2</v>
      </c>
      <c r="E17" s="52">
        <v>-3</v>
      </c>
      <c r="F17" s="51">
        <v>3</v>
      </c>
    </row>
    <row r="18" spans="1:6" ht="12">
      <c r="A18" s="3">
        <v>36647</v>
      </c>
      <c r="B18" s="13" t="s">
        <v>26</v>
      </c>
      <c r="C18" s="48">
        <v>-32</v>
      </c>
      <c r="D18" s="49">
        <v>2</v>
      </c>
      <c r="E18" s="48">
        <v>-37</v>
      </c>
      <c r="F18" s="49">
        <v>1</v>
      </c>
    </row>
    <row r="19" spans="1:6" ht="12">
      <c r="A19" s="1"/>
      <c r="B19" s="13" t="s">
        <v>58</v>
      </c>
      <c r="C19" s="48">
        <v>-34</v>
      </c>
      <c r="D19" s="49">
        <v>1</v>
      </c>
      <c r="E19" s="48">
        <v>-37</v>
      </c>
      <c r="F19" s="49">
        <v>0</v>
      </c>
    </row>
    <row r="20" spans="1:6" ht="12">
      <c r="A20" s="1"/>
      <c r="B20" s="13" t="s">
        <v>37</v>
      </c>
      <c r="C20" s="48">
        <v>-49</v>
      </c>
      <c r="D20" s="49">
        <v>6</v>
      </c>
      <c r="E20" s="48">
        <v>-54</v>
      </c>
      <c r="F20" s="49">
        <v>5</v>
      </c>
    </row>
    <row r="21" spans="1:6" ht="12">
      <c r="A21" s="1"/>
      <c r="B21" s="13" t="s">
        <v>59</v>
      </c>
      <c r="C21" s="48">
        <v>-57</v>
      </c>
      <c r="D21" s="49">
        <v>6</v>
      </c>
      <c r="E21" s="48">
        <v>-63</v>
      </c>
      <c r="F21" s="49">
        <v>1</v>
      </c>
    </row>
    <row r="22" spans="1:6" ht="12">
      <c r="A22" s="1"/>
      <c r="B22" s="13" t="s">
        <v>38</v>
      </c>
      <c r="C22" s="48">
        <v>31</v>
      </c>
      <c r="D22" s="49">
        <v>2</v>
      </c>
      <c r="E22" s="48">
        <v>32</v>
      </c>
      <c r="F22" s="49">
        <v>0</v>
      </c>
    </row>
    <row r="23" spans="1:6" ht="12">
      <c r="A23" s="1"/>
      <c r="B23" s="13" t="s">
        <v>60</v>
      </c>
      <c r="C23" s="48">
        <v>30</v>
      </c>
      <c r="D23" s="49">
        <v>1</v>
      </c>
      <c r="E23" s="48">
        <v>23</v>
      </c>
      <c r="F23" s="49">
        <v>3</v>
      </c>
    </row>
    <row r="24" spans="1:6" ht="12">
      <c r="A24" s="1"/>
      <c r="B24" s="13" t="s">
        <v>19</v>
      </c>
      <c r="C24" s="48">
        <v>0</v>
      </c>
      <c r="D24" s="49">
        <v>1</v>
      </c>
      <c r="E24" s="48">
        <v>-6</v>
      </c>
      <c r="F24" s="49">
        <v>3</v>
      </c>
    </row>
    <row r="25" spans="1:6" ht="12">
      <c r="A25" s="14"/>
      <c r="B25" s="13" t="s">
        <v>45</v>
      </c>
      <c r="C25" s="48">
        <v>-2</v>
      </c>
      <c r="D25" s="49">
        <v>1</v>
      </c>
      <c r="E25" s="48">
        <v>0</v>
      </c>
      <c r="F25" s="49">
        <v>0</v>
      </c>
    </row>
    <row r="26" spans="2:6" ht="12">
      <c r="B26" s="13" t="s">
        <v>32</v>
      </c>
      <c r="C26" s="48">
        <v>-5</v>
      </c>
      <c r="D26" s="49">
        <v>1</v>
      </c>
      <c r="E26" s="48">
        <v>-6</v>
      </c>
      <c r="F26" s="49">
        <v>0</v>
      </c>
    </row>
    <row r="27" spans="2:6" ht="12">
      <c r="B27" s="13" t="s">
        <v>46</v>
      </c>
      <c r="C27" s="48">
        <v>-8</v>
      </c>
      <c r="D27" s="49">
        <v>1</v>
      </c>
      <c r="E27" s="48">
        <v>-1</v>
      </c>
      <c r="F27" s="49">
        <v>4</v>
      </c>
    </row>
    <row r="28" spans="2:6" ht="12">
      <c r="B28" s="13" t="s">
        <v>39</v>
      </c>
      <c r="C28" s="48">
        <v>1</v>
      </c>
      <c r="D28" s="49">
        <v>1</v>
      </c>
      <c r="E28" s="48">
        <v>1</v>
      </c>
      <c r="F28" s="49">
        <v>1</v>
      </c>
    </row>
    <row r="29" spans="2:6" ht="12">
      <c r="B29" s="13" t="s">
        <v>61</v>
      </c>
      <c r="C29" s="48">
        <v>4</v>
      </c>
      <c r="D29" s="49">
        <v>1</v>
      </c>
      <c r="E29" s="48">
        <v>2</v>
      </c>
      <c r="F29" s="49">
        <v>2</v>
      </c>
    </row>
    <row r="30" spans="2:6" ht="12">
      <c r="B30" s="13" t="s">
        <v>34</v>
      </c>
      <c r="C30" s="48">
        <v>-2</v>
      </c>
      <c r="D30" s="49">
        <v>1</v>
      </c>
      <c r="E30" s="48">
        <v>-4</v>
      </c>
      <c r="F30" s="49">
        <v>1</v>
      </c>
    </row>
    <row r="31" spans="2:6" ht="12">
      <c r="B31" s="13" t="s">
        <v>48</v>
      </c>
      <c r="C31" s="48">
        <v>2</v>
      </c>
      <c r="D31" s="49">
        <v>1</v>
      </c>
      <c r="E31" s="48">
        <v>1</v>
      </c>
      <c r="F31" s="49">
        <v>1</v>
      </c>
    </row>
    <row r="32" spans="2:6" ht="12">
      <c r="B32" s="13" t="s">
        <v>35</v>
      </c>
      <c r="C32" s="48">
        <v>-12</v>
      </c>
      <c r="D32" s="49">
        <v>0</v>
      </c>
      <c r="E32" s="48">
        <v>-10</v>
      </c>
      <c r="F32" s="49">
        <v>1</v>
      </c>
    </row>
    <row r="33" spans="1:6" ht="12">
      <c r="A33" s="15"/>
      <c r="B33" s="16" t="s">
        <v>49</v>
      </c>
      <c r="C33" s="50">
        <v>-11</v>
      </c>
      <c r="D33" s="51">
        <v>2</v>
      </c>
      <c r="E33" s="52">
        <v>-13</v>
      </c>
      <c r="F33" s="51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9" sqref="A29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33" sqref="G33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N32" sqref="N32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M25" sqref="M25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Gregory Lang</cp:lastModifiedBy>
  <cp:lastPrinted>2002-07-19T20:23:25Z</cp:lastPrinted>
  <dcterms:created xsi:type="dcterms:W3CDTF">2002-03-11T16:01:52Z</dcterms:created>
  <dcterms:modified xsi:type="dcterms:W3CDTF">2003-01-07T09:12:30Z</dcterms:modified>
  <cp:category/>
  <cp:version/>
  <cp:contentType/>
  <cp:contentStatus/>
</cp:coreProperties>
</file>