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680" windowHeight="8205" activeTab="3"/>
  </bookViews>
  <sheets>
    <sheet name="Instructions" sheetId="1" r:id="rId1"/>
    <sheet name="3 Plates per 3 Days" sheetId="2" r:id="rId2"/>
    <sheet name="3 Plates per 2 Days" sheetId="3" r:id="rId3"/>
    <sheet name="2 Plates per 2 Days" sheetId="4" r:id="rId4"/>
  </sheets>
  <definedNames>
    <definedName name="mean11" localSheetId="3">'2 Plates per 2 Days'!#REF!</definedName>
    <definedName name="mean11" localSheetId="2">'3 Plates per 2 Days'!#REF!</definedName>
    <definedName name="mean11" localSheetId="1">'3 Plates per 3 Days'!#REF!</definedName>
    <definedName name="mean11">#REF!</definedName>
    <definedName name="mid11" localSheetId="3">'2 Plates per 2 Days'!#REF!</definedName>
    <definedName name="mid11" localSheetId="2">'3 Plates per 2 Days'!#REF!</definedName>
    <definedName name="mid11" localSheetId="1">'3 Plates per 3 Days'!#REF!</definedName>
    <definedName name="mid11">#REF!</definedName>
    <definedName name="mid12" localSheetId="3">'2 Plates per 2 Days'!#REF!</definedName>
    <definedName name="mid12" localSheetId="2">'3 Plates per 2 Days'!#REF!</definedName>
    <definedName name="mid12" localSheetId="1">'3 Plates per 3 Days'!#REF!</definedName>
    <definedName name="mid12">#REF!</definedName>
    <definedName name="mid13" localSheetId="3">'2 Plates per 2 Days'!#REF!</definedName>
    <definedName name="mid13" localSheetId="2">'3 Plates per 2 Days'!#REF!</definedName>
    <definedName name="mid13" localSheetId="1">'3 Plates per 3 Days'!#REF!</definedName>
    <definedName name="mid13">#REF!</definedName>
    <definedName name="min11" localSheetId="3">'2 Plates per 2 Days'!#REF!</definedName>
    <definedName name="min11" localSheetId="2">'3 Plates per 2 Days'!#REF!</definedName>
    <definedName name="min11" localSheetId="1">'3 Plates per 3 Days'!#REF!</definedName>
    <definedName name="min11">#REF!</definedName>
    <definedName name="min12" localSheetId="3">'2 Plates per 2 Days'!#REF!</definedName>
    <definedName name="min12" localSheetId="2">'3 Plates per 2 Days'!#REF!</definedName>
    <definedName name="min12" localSheetId="1">'3 Plates per 3 Days'!#REF!</definedName>
    <definedName name="min12">#REF!</definedName>
    <definedName name="_xlnm.Print_Area" localSheetId="3">'2 Plates per 2 Days'!$A$1:$AF$159</definedName>
    <definedName name="_xlnm.Print_Area" localSheetId="2">'3 Plates per 2 Days'!$A$1:$AF$159</definedName>
    <definedName name="_xlnm.Print_Area" localSheetId="1">'3 Plates per 3 Days'!$B$1:$AE$160</definedName>
    <definedName name="_xlnm.Print_Area" localSheetId="0">'Instructions'!$B$1:$P$73</definedName>
    <definedName name="smax11" localSheetId="3">'2 Plates per 2 Days'!#REF!</definedName>
    <definedName name="smax11" localSheetId="2">'3 Plates per 2 Days'!#REF!</definedName>
    <definedName name="smax11" localSheetId="1">'3 Plates per 3 Days'!#REF!</definedName>
    <definedName name="smax11">#REF!</definedName>
    <definedName name="smax12" localSheetId="3">'2 Plates per 2 Days'!$AI$5</definedName>
    <definedName name="smax12" localSheetId="2">'3 Plates per 2 Days'!$AI$5</definedName>
    <definedName name="smax12" localSheetId="1">'3 Plates per 3 Days'!$AI$5</definedName>
    <definedName name="smax12">#REF!</definedName>
    <definedName name="smid11" localSheetId="3">'2 Plates per 2 Days'!#REF!</definedName>
    <definedName name="smid11" localSheetId="2">'3 Plates per 2 Days'!#REF!</definedName>
    <definedName name="smid11" localSheetId="1">'3 Plates per 3 Days'!#REF!</definedName>
    <definedName name="smid11">#REF!</definedName>
    <definedName name="smid12" localSheetId="3">'2 Plates per 2 Days'!#REF!</definedName>
    <definedName name="smid12" localSheetId="2">'3 Plates per 2 Days'!#REF!</definedName>
    <definedName name="smid12" localSheetId="1">'3 Plates per 3 Days'!#REF!</definedName>
    <definedName name="smid12">#REF!</definedName>
    <definedName name="smin11" localSheetId="3">'2 Plates per 2 Days'!#REF!</definedName>
    <definedName name="smin11" localSheetId="2">'3 Plates per 2 Days'!#REF!</definedName>
    <definedName name="smin11" localSheetId="1">'3 Plates per 3 Days'!#REF!</definedName>
    <definedName name="smin11">#REF!</definedName>
    <definedName name="smin12" localSheetId="3">'2 Plates per 2 Days'!#REF!</definedName>
    <definedName name="smin12" localSheetId="2">'3 Plates per 2 Days'!#REF!</definedName>
    <definedName name="smin12" localSheetId="1">'3 Plates per 3 Days'!#REF!</definedName>
    <definedName name="smin12">#REF!</definedName>
    <definedName name="test1" localSheetId="3">'2 Plates per 2 Days'!$AF$20</definedName>
    <definedName name="test1" localSheetId="2">'3 Plates per 2 Days'!$AF$20</definedName>
    <definedName name="test1" localSheetId="1">'3 Plates per 3 Days'!$AF$20</definedName>
    <definedName name="test1">#REF!</definedName>
  </definedNames>
  <calcPr fullCalcOnLoad="1"/>
</workbook>
</file>

<file path=xl/sharedStrings.xml><?xml version="1.0" encoding="utf-8"?>
<sst xmlns="http://schemas.openxmlformats.org/spreadsheetml/2006/main" count="2632" uniqueCount="408">
  <si>
    <t>row</t>
  </si>
  <si>
    <t>A</t>
  </si>
  <si>
    <t>B</t>
  </si>
  <si>
    <t>C</t>
  </si>
  <si>
    <t>D</t>
  </si>
  <si>
    <t>E</t>
  </si>
  <si>
    <t>F</t>
  </si>
  <si>
    <t>G</t>
  </si>
  <si>
    <t>H</t>
  </si>
  <si>
    <t>Day 1, Plate 1</t>
  </si>
  <si>
    <t>Day 1, Plate 2</t>
  </si>
  <si>
    <t>Day 2, Plate 2</t>
  </si>
  <si>
    <t>Day 2, Plate 1</t>
  </si>
  <si>
    <t>Signal</t>
  </si>
  <si>
    <t>well numbers by row, then column</t>
  </si>
  <si>
    <t>well numbers by column, then row</t>
  </si>
  <si>
    <t>Mid</t>
  </si>
  <si>
    <t>Row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</si>
  <si>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</si>
  <si>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</si>
  <si>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</si>
  <si>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</si>
  <si>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</si>
  <si>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</si>
  <si>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</si>
  <si>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</si>
  <si>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</si>
  <si>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</si>
  <si>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</si>
  <si>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</si>
  <si>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M</t>
  </si>
  <si>
    <t>L</t>
  </si>
  <si>
    <t>Plate 1</t>
  </si>
  <si>
    <t>Plate 2</t>
  </si>
  <si>
    <t>where:</t>
  </si>
  <si>
    <t>Steps</t>
  </si>
  <si>
    <t>Plate 3</t>
  </si>
  <si>
    <t>Day 1, Plate 3</t>
  </si>
  <si>
    <t>Day 2, Plate 3</t>
  </si>
  <si>
    <t>5.  Check the plots for evidence of plate position effects (edge effects, row or column effects, drift, etc.)</t>
  </si>
  <si>
    <t>Z</t>
  </si>
  <si>
    <t>Day 3, Plate 1</t>
  </si>
  <si>
    <t>Day 3, Plate 2</t>
  </si>
  <si>
    <t>Day 3, Plate 3</t>
  </si>
  <si>
    <r>
      <t xml:space="preserve">4.  Enter number of replicates (wells) </t>
    </r>
    <r>
      <rPr>
        <u val="single"/>
        <sz val="10"/>
        <rFont val="Arial"/>
        <family val="2"/>
      </rPr>
      <t>per concentration</t>
    </r>
    <r>
      <rPr>
        <sz val="10"/>
        <rFont val="Arial"/>
        <family val="0"/>
      </rPr>
      <t xml:space="preserve"> to be used for testing compounds in Cell M3.        </t>
    </r>
  </si>
  <si>
    <t>High</t>
  </si>
  <si>
    <t>Mean/SD</t>
  </si>
  <si>
    <t xml:space="preserve"> </t>
  </si>
  <si>
    <t>Low</t>
  </si>
  <si>
    <t>SW</t>
  </si>
  <si>
    <t>Mid %</t>
  </si>
  <si>
    <r>
      <t xml:space="preserve">    or any other operation </t>
    </r>
    <r>
      <rPr>
        <b/>
        <u val="single"/>
        <sz val="10"/>
        <rFont val="Arial"/>
        <family val="2"/>
      </rPr>
      <t>such that Excel will no longer read the entry as a number</t>
    </r>
    <r>
      <rPr>
        <b/>
        <sz val="10"/>
        <rFont val="Arial"/>
        <family val="2"/>
      </rPr>
      <t>.</t>
    </r>
  </si>
  <si>
    <t>Well no.</t>
  </si>
  <si>
    <t>Midpc</t>
  </si>
  <si>
    <t>Impact of Midpoint Percent Activity Change on Ratio of EC50/IC50/Ki</t>
  </si>
  <si>
    <t>Mid % data</t>
  </si>
  <si>
    <t>Day 1</t>
  </si>
  <si>
    <t>Day 2</t>
  </si>
  <si>
    <t>Mid % differences within Days</t>
  </si>
  <si>
    <t xml:space="preserve">Mid % difference between Days   </t>
  </si>
  <si>
    <t>Day 1 - Day 2</t>
  </si>
  <si>
    <t>Typical Value for Slope of dose-response curve?</t>
  </si>
  <si>
    <t>ID</t>
  </si>
  <si>
    <t>D1P1</t>
  </si>
  <si>
    <t>D1P2</t>
  </si>
  <si>
    <t>D1P3</t>
  </si>
  <si>
    <t>D2P1</t>
  </si>
  <si>
    <t>D2P2</t>
  </si>
  <si>
    <t>D2P3</t>
  </si>
  <si>
    <t>CV of Mean</t>
  </si>
  <si>
    <r>
      <t xml:space="preserve">Number of replicates </t>
    </r>
    <r>
      <rPr>
        <b/>
        <u val="single"/>
        <sz val="11"/>
        <color indexed="12"/>
        <rFont val="Arial"/>
        <family val="2"/>
      </rPr>
      <t>per concentration</t>
    </r>
    <r>
      <rPr>
        <b/>
        <sz val="11"/>
        <color indexed="12"/>
        <rFont val="Arial"/>
        <family val="2"/>
      </rPr>
      <t xml:space="preserve"> to be used in Production Assay:</t>
    </r>
  </si>
  <si>
    <t>act</t>
  </si>
  <si>
    <r>
      <t xml:space="preserve">Assay Type:  Activation (eg. Agonist) or Inhibitor (eg. Antagonist, Binding), enter </t>
    </r>
    <r>
      <rPr>
        <b/>
        <sz val="14"/>
        <color indexed="12"/>
        <rFont val="Arial"/>
        <family val="2"/>
      </rPr>
      <t>act</t>
    </r>
    <r>
      <rPr>
        <b/>
        <sz val="11"/>
        <color indexed="12"/>
        <rFont val="Arial"/>
        <family val="2"/>
      </rPr>
      <t xml:space="preserve">  or  </t>
    </r>
    <r>
      <rPr>
        <b/>
        <sz val="14"/>
        <color indexed="12"/>
        <rFont val="Arial"/>
        <family val="2"/>
      </rPr>
      <t>inh</t>
    </r>
    <r>
      <rPr>
        <b/>
        <sz val="11"/>
        <color indexed="12"/>
        <rFont val="Arial"/>
        <family val="2"/>
      </rPr>
      <t xml:space="preserve"> :</t>
    </r>
  </si>
  <si>
    <t>Validation Checklist</t>
  </si>
  <si>
    <t>All SW's &gt;2</t>
  </si>
  <si>
    <t>Inter-Plate Tests</t>
  </si>
  <si>
    <t>Intra-Plate Tests</t>
  </si>
  <si>
    <r>
      <t xml:space="preserve">6.  </t>
    </r>
    <r>
      <rPr>
        <b/>
        <sz val="10"/>
        <rFont val="Arial"/>
        <family val="2"/>
      </rPr>
      <t xml:space="preserve">If it is necessary to remove any obvious outliers you may, e.g. delete the value, add an asterisk, etc. </t>
    </r>
  </si>
  <si>
    <t xml:space="preserve">   "2 Plates per 2 days" is a legacy template that should only be used in consultation with a statistician.</t>
  </si>
  <si>
    <t>All mid signal (unnormalized) CV's &lt; 20%</t>
  </si>
  <si>
    <t xml:space="preserve">All within-day fold shifts &lt; 2 </t>
  </si>
  <si>
    <t>NOTE - the 2 plates per 2 days format should only be used for assays with resource constraints and with the approval of a statistician.</t>
  </si>
  <si>
    <t xml:space="preserve">"H" is the maximum (HI) signal, "M" is the mid-level signal, and "L" is the minimum (LO) signal. </t>
  </si>
  <si>
    <t>7.  Consult the validation checklist to assess assay performance.</t>
  </si>
  <si>
    <t>Meets Criterion ?</t>
  </si>
  <si>
    <r>
      <t>Check for drift and edge effects in all plates (</t>
    </r>
    <r>
      <rPr>
        <u val="single"/>
        <sz val="10"/>
        <rFont val="Arial"/>
        <family val="2"/>
      </rPr>
      <t>you must check manually</t>
    </r>
    <r>
      <rPr>
        <sz val="10"/>
        <rFont val="Arial"/>
        <family val="2"/>
      </rPr>
      <t>)</t>
    </r>
  </si>
  <si>
    <t>All max (HI) signal CV's &lt; 20%</t>
  </si>
  <si>
    <t>All normalized mid signal (mid %) SD's &lt; 20</t>
  </si>
  <si>
    <t>All min (LO) SD's &lt; Min(max (HI) SD, mid SD)</t>
  </si>
  <si>
    <t xml:space="preserve">     of previously validated assays.</t>
  </si>
  <si>
    <t>1.  Choose appropriate worksheet tab, "3 Plates per 3 days" for new assays, or "3 Plates per 2 days for transfers</t>
  </si>
  <si>
    <t>3.  Enter "act" or "inh" in cell M2, for an activation assay or an inhibition assay, respectively.</t>
  </si>
  <si>
    <t>D3P1</t>
  </si>
  <si>
    <t>D3P2</t>
  </si>
  <si>
    <t>D3P3</t>
  </si>
  <si>
    <t>Day 3</t>
  </si>
  <si>
    <t>Day 1 - Day 3</t>
  </si>
  <si>
    <t>Day 2 - Day 3</t>
  </si>
  <si>
    <t xml:space="preserve"> ---------- CELLS ---------</t>
  </si>
  <si>
    <t>D7</t>
  </si>
  <si>
    <t>E7</t>
  </si>
  <si>
    <t>D8</t>
  </si>
  <si>
    <t>E8</t>
  </si>
  <si>
    <t>D9</t>
  </si>
  <si>
    <t>E9</t>
  </si>
  <si>
    <t>D10</t>
  </si>
  <si>
    <t>E10</t>
  </si>
  <si>
    <t>D11</t>
  </si>
  <si>
    <t>E11</t>
  </si>
  <si>
    <t>D12</t>
  </si>
  <si>
    <t>E12</t>
  </si>
  <si>
    <t>C13</t>
  </si>
  <si>
    <t>D13</t>
  </si>
  <si>
    <t>E13</t>
  </si>
  <si>
    <t>C14</t>
  </si>
  <si>
    <t>D14</t>
  </si>
  <si>
    <t>E14</t>
  </si>
  <si>
    <t>F7</t>
  </si>
  <si>
    <t>G7</t>
  </si>
  <si>
    <t>H7</t>
  </si>
  <si>
    <t>F8</t>
  </si>
  <si>
    <t>G8</t>
  </si>
  <si>
    <t>H8</t>
  </si>
  <si>
    <t>F9</t>
  </si>
  <si>
    <t>G9</t>
  </si>
  <si>
    <t>H9</t>
  </si>
  <si>
    <t>F10</t>
  </si>
  <si>
    <t>G10</t>
  </si>
  <si>
    <t>H10</t>
  </si>
  <si>
    <t>F11</t>
  </si>
  <si>
    <t>G11</t>
  </si>
  <si>
    <t>H11</t>
  </si>
  <si>
    <t>F12</t>
  </si>
  <si>
    <t>G12</t>
  </si>
  <si>
    <t>H12</t>
  </si>
  <si>
    <t>F13</t>
  </si>
  <si>
    <t>G13</t>
  </si>
  <si>
    <t>H13</t>
  </si>
  <si>
    <t>F14</t>
  </si>
  <si>
    <t>G14</t>
  </si>
  <si>
    <t>H14</t>
  </si>
  <si>
    <t>I7</t>
  </si>
  <si>
    <t>J7</t>
  </si>
  <si>
    <t>K7</t>
  </si>
  <si>
    <t>I8</t>
  </si>
  <si>
    <t>J8</t>
  </si>
  <si>
    <t>K8</t>
  </si>
  <si>
    <t>I9</t>
  </si>
  <si>
    <t>J9</t>
  </si>
  <si>
    <t>K9</t>
  </si>
  <si>
    <t>I10</t>
  </si>
  <si>
    <t>J10</t>
  </si>
  <si>
    <t>K10</t>
  </si>
  <si>
    <t>I11</t>
  </si>
  <si>
    <t>J11</t>
  </si>
  <si>
    <t>K11</t>
  </si>
  <si>
    <t>I12</t>
  </si>
  <si>
    <t>J12</t>
  </si>
  <si>
    <t>K12</t>
  </si>
  <si>
    <t>I13</t>
  </si>
  <si>
    <t>J13</t>
  </si>
  <si>
    <t>K13</t>
  </si>
  <si>
    <t>I14</t>
  </si>
  <si>
    <t>J14</t>
  </si>
  <si>
    <t>K14</t>
  </si>
  <si>
    <t>L7</t>
  </si>
  <si>
    <t>M7</t>
  </si>
  <si>
    <t>N7</t>
  </si>
  <si>
    <t>L8</t>
  </si>
  <si>
    <t>M8</t>
  </si>
  <si>
    <t>N8</t>
  </si>
  <si>
    <t>L9</t>
  </si>
  <si>
    <t>M9</t>
  </si>
  <si>
    <t>N9</t>
  </si>
  <si>
    <t>L10</t>
  </si>
  <si>
    <t>M10</t>
  </si>
  <si>
    <t>N10</t>
  </si>
  <si>
    <t>L11</t>
  </si>
  <si>
    <t>M11</t>
  </si>
  <si>
    <t>N11</t>
  </si>
  <si>
    <t>L12</t>
  </si>
  <si>
    <t>M12</t>
  </si>
  <si>
    <t>N12</t>
  </si>
  <si>
    <t>L13</t>
  </si>
  <si>
    <t>M13</t>
  </si>
  <si>
    <t>N13</t>
  </si>
  <si>
    <t>L14</t>
  </si>
  <si>
    <t>M14</t>
  </si>
  <si>
    <t>N14</t>
  </si>
  <si>
    <t>D22</t>
  </si>
  <si>
    <t>E22</t>
  </si>
  <si>
    <t>C22</t>
  </si>
  <si>
    <t>D23</t>
  </si>
  <si>
    <t>E23</t>
  </si>
  <si>
    <t>C23</t>
  </si>
  <si>
    <t>D24</t>
  </si>
  <si>
    <t>E24</t>
  </si>
  <si>
    <t>C24</t>
  </si>
  <si>
    <t>D25</t>
  </si>
  <si>
    <t>E25</t>
  </si>
  <si>
    <t>C25</t>
  </si>
  <si>
    <t>D26</t>
  </si>
  <si>
    <t>E26</t>
  </si>
  <si>
    <t>C26</t>
  </si>
  <si>
    <t>D27</t>
  </si>
  <si>
    <t>E27</t>
  </si>
  <si>
    <t>C27</t>
  </si>
  <si>
    <t>D28</t>
  </si>
  <si>
    <t>E28</t>
  </si>
  <si>
    <t>C28</t>
  </si>
  <si>
    <t>D29</t>
  </si>
  <si>
    <t>E29</t>
  </si>
  <si>
    <t>C29</t>
  </si>
  <si>
    <t>G22</t>
  </si>
  <si>
    <t>H22</t>
  </si>
  <si>
    <t>F22</t>
  </si>
  <si>
    <t>G23</t>
  </si>
  <si>
    <t>H23</t>
  </si>
  <si>
    <t>F23</t>
  </si>
  <si>
    <t>G24</t>
  </si>
  <si>
    <t>H24</t>
  </si>
  <si>
    <t>F24</t>
  </si>
  <si>
    <t>G25</t>
  </si>
  <si>
    <t>H25</t>
  </si>
  <si>
    <t>F25</t>
  </si>
  <si>
    <t>G26</t>
  </si>
  <si>
    <t>H26</t>
  </si>
  <si>
    <t>F26</t>
  </si>
  <si>
    <t>G27</t>
  </si>
  <si>
    <t>H27</t>
  </si>
  <si>
    <t>F27</t>
  </si>
  <si>
    <t>G28</t>
  </si>
  <si>
    <t>H28</t>
  </si>
  <si>
    <t>F28</t>
  </si>
  <si>
    <t>G29</t>
  </si>
  <si>
    <t>H29</t>
  </si>
  <si>
    <t>F29</t>
  </si>
  <si>
    <t>J22</t>
  </si>
  <si>
    <t>K22</t>
  </si>
  <si>
    <t>I22</t>
  </si>
  <si>
    <t>J23</t>
  </si>
  <si>
    <t>K23</t>
  </si>
  <si>
    <t>I23</t>
  </si>
  <si>
    <t>J24</t>
  </si>
  <si>
    <t>K24</t>
  </si>
  <si>
    <t>I24</t>
  </si>
  <si>
    <t>J25</t>
  </si>
  <si>
    <t>K25</t>
  </si>
  <si>
    <t>I25</t>
  </si>
  <si>
    <t>J26</t>
  </si>
  <si>
    <t>K26</t>
  </si>
  <si>
    <t>I26</t>
  </si>
  <si>
    <t>J27</t>
  </si>
  <si>
    <t>K27</t>
  </si>
  <si>
    <t>I27</t>
  </si>
  <si>
    <t>J28</t>
  </si>
  <si>
    <t>K28</t>
  </si>
  <si>
    <t>I28</t>
  </si>
  <si>
    <t>J29</t>
  </si>
  <si>
    <t>K29</t>
  </si>
  <si>
    <t>I29</t>
  </si>
  <si>
    <t>M22</t>
  </si>
  <si>
    <t>N22</t>
  </si>
  <si>
    <t>L22</t>
  </si>
  <si>
    <t>M23</t>
  </si>
  <si>
    <t>N23</t>
  </si>
  <si>
    <t>L23</t>
  </si>
  <si>
    <t>M24</t>
  </si>
  <si>
    <t>N24</t>
  </si>
  <si>
    <t>L24</t>
  </si>
  <si>
    <t>M25</t>
  </si>
  <si>
    <t>N25</t>
  </si>
  <si>
    <t>L25</t>
  </si>
  <si>
    <t>M26</t>
  </si>
  <si>
    <t>N26</t>
  </si>
  <si>
    <t>L26</t>
  </si>
  <si>
    <t>M27</t>
  </si>
  <si>
    <t>N27</t>
  </si>
  <si>
    <t>L27</t>
  </si>
  <si>
    <t>M28</t>
  </si>
  <si>
    <t>N28</t>
  </si>
  <si>
    <t>L28</t>
  </si>
  <si>
    <t>M29</t>
  </si>
  <si>
    <t>N29</t>
  </si>
  <si>
    <t>L29</t>
  </si>
  <si>
    <t>E37</t>
  </si>
  <si>
    <t>C37</t>
  </si>
  <si>
    <t>D37</t>
  </si>
  <si>
    <t>E38</t>
  </si>
  <si>
    <t>C38</t>
  </si>
  <si>
    <t>D38</t>
  </si>
  <si>
    <t>E39</t>
  </si>
  <si>
    <t>C39</t>
  </si>
  <si>
    <t>D39</t>
  </si>
  <si>
    <t>E40</t>
  </si>
  <si>
    <t>C40</t>
  </si>
  <si>
    <t>D40</t>
  </si>
  <si>
    <t>E41</t>
  </si>
  <si>
    <t>C41</t>
  </si>
  <si>
    <t>D41</t>
  </si>
  <si>
    <t>E42</t>
  </si>
  <si>
    <t>C42</t>
  </si>
  <si>
    <t>D42</t>
  </si>
  <si>
    <t>E43</t>
  </si>
  <si>
    <t>C43</t>
  </si>
  <si>
    <t>D43</t>
  </si>
  <si>
    <t>E44</t>
  </si>
  <si>
    <t>C44</t>
  </si>
  <si>
    <t>D44</t>
  </si>
  <si>
    <t>H37</t>
  </si>
  <si>
    <t>F37</t>
  </si>
  <si>
    <t>G37</t>
  </si>
  <si>
    <t>H38</t>
  </si>
  <si>
    <t>F38</t>
  </si>
  <si>
    <t>G38</t>
  </si>
  <si>
    <t>H39</t>
  </si>
  <si>
    <t>F39</t>
  </si>
  <si>
    <t>G39</t>
  </si>
  <si>
    <t>H40</t>
  </si>
  <si>
    <t>F40</t>
  </si>
  <si>
    <t>G40</t>
  </si>
  <si>
    <t>H41</t>
  </si>
  <si>
    <t>F41</t>
  </si>
  <si>
    <t>G41</t>
  </si>
  <si>
    <t>H42</t>
  </si>
  <si>
    <t>F42</t>
  </si>
  <si>
    <t>G42</t>
  </si>
  <si>
    <t>H43</t>
  </si>
  <si>
    <t>F43</t>
  </si>
  <si>
    <t>G43</t>
  </si>
  <si>
    <t>H44</t>
  </si>
  <si>
    <t>F44</t>
  </si>
  <si>
    <t>G44</t>
  </si>
  <si>
    <t>K37</t>
  </si>
  <si>
    <t>I37</t>
  </si>
  <si>
    <t>J37</t>
  </si>
  <si>
    <t>K38</t>
  </si>
  <si>
    <t>I38</t>
  </si>
  <si>
    <t>J38</t>
  </si>
  <si>
    <t>K39</t>
  </si>
  <si>
    <t>I39</t>
  </si>
  <si>
    <t>J39</t>
  </si>
  <si>
    <t>K40</t>
  </si>
  <si>
    <t>I40</t>
  </si>
  <si>
    <t>J40</t>
  </si>
  <si>
    <t>K41</t>
  </si>
  <si>
    <t>I41</t>
  </si>
  <si>
    <t>J41</t>
  </si>
  <si>
    <t>K42</t>
  </si>
  <si>
    <t>I42</t>
  </si>
  <si>
    <t>J42</t>
  </si>
  <si>
    <t>K43</t>
  </si>
  <si>
    <t>I43</t>
  </si>
  <si>
    <t>J43</t>
  </si>
  <si>
    <t>K44</t>
  </si>
  <si>
    <t>I44</t>
  </si>
  <si>
    <t>J44</t>
  </si>
  <si>
    <t>N37</t>
  </si>
  <si>
    <t>L37</t>
  </si>
  <si>
    <t>M37</t>
  </si>
  <si>
    <t>N38</t>
  </si>
  <si>
    <t>L38</t>
  </si>
  <si>
    <t>M38</t>
  </si>
  <si>
    <t>N39</t>
  </si>
  <si>
    <t>L39</t>
  </si>
  <si>
    <t>M39</t>
  </si>
  <si>
    <t>N40</t>
  </si>
  <si>
    <t>L40</t>
  </si>
  <si>
    <t>M40</t>
  </si>
  <si>
    <t>N41</t>
  </si>
  <si>
    <t>L41</t>
  </si>
  <si>
    <t>M41</t>
  </si>
  <si>
    <t>N42</t>
  </si>
  <si>
    <t>L42</t>
  </si>
  <si>
    <t>M42</t>
  </si>
  <si>
    <t>N43</t>
  </si>
  <si>
    <t>L43</t>
  </si>
  <si>
    <t>M43</t>
  </si>
  <si>
    <t>N44</t>
  </si>
  <si>
    <t>L44</t>
  </si>
  <si>
    <t>M44</t>
  </si>
  <si>
    <t>Day Ave.</t>
  </si>
  <si>
    <t>Plate 1 -</t>
  </si>
  <si>
    <t>Plate 2 -</t>
  </si>
  <si>
    <t>Day 1 -</t>
  </si>
  <si>
    <t xml:space="preserve">Plate 1 - </t>
  </si>
  <si>
    <t xml:space="preserve">Plate 2 - </t>
  </si>
  <si>
    <t xml:space="preserve">Day 1 - </t>
  </si>
  <si>
    <t xml:space="preserve">Day 2 - </t>
  </si>
  <si>
    <t>NOTE - this template should only be used for assays with resource constraints, with the approval of a statistician</t>
  </si>
  <si>
    <t>All Average (between-)Day fold shifts &lt; 2</t>
  </si>
  <si>
    <t>%Spec</t>
  </si>
  <si>
    <t>Max/Min</t>
  </si>
  <si>
    <t xml:space="preserve">Ratio EC50/IC50/Ki within Days (larger over smaller)    </t>
  </si>
  <si>
    <t>Ratio EC50/IC50/Ki between Days (larger over smaller)</t>
  </si>
  <si>
    <t>8.  Note - % Spec (e.g. specific binding) and Max/Min calculations are included for the relevant assays.</t>
  </si>
  <si>
    <t>Ratio EC50/IC50/Ki within Days (larger over smaller)</t>
  </si>
  <si>
    <t>Ratio EC50/IC50/Ki between Days (larger ovr smaller)</t>
  </si>
  <si>
    <t>paste plate data here</t>
  </si>
  <si>
    <t>2.  Paste plate data into cells [C7, C22, C37, C52, C67, C82, C97, C112 and C127],  [C7, C22, C37, C52, C67, and C82],</t>
  </si>
  <si>
    <t xml:space="preserve">                       or [C7, C22, C37, and C52] as appropriate.</t>
  </si>
  <si>
    <t>96-Well Plate Validation Template</t>
  </si>
  <si>
    <t>Run 3 plates per day on 2 or 3 independent days using the following format:</t>
  </si>
  <si>
    <t>See the Assay Guidelines for definitions of each signal for each assay format</t>
  </si>
  <si>
    <t xml:space="preserve">    This affects CV (of the mean), signal window and Z'-factor calculations.</t>
  </si>
  <si>
    <t>For more information, see the Assay Guidelines document, or consult a statistician.</t>
  </si>
  <si>
    <t>Z'</t>
  </si>
  <si>
    <t>All Z' Factors &gt; 0.4 (and &lt; 1 ; must pass one of 6 or 7)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</si>
</sst>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4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20"/>
      <name val="Arial"/>
      <family val="0"/>
    </font>
    <font>
      <sz val="15.75"/>
      <name val="Arial"/>
      <family val="0"/>
    </font>
    <font>
      <sz val="17.25"/>
      <name val="Arial"/>
      <family val="0"/>
    </font>
    <font>
      <b/>
      <sz val="15"/>
      <name val="Arial"/>
      <family val="0"/>
    </font>
    <font>
      <sz val="11.25"/>
      <name val="Arial"/>
      <family val="0"/>
    </font>
    <font>
      <sz val="12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2.5"/>
      <name val="Arial"/>
      <family val="0"/>
    </font>
    <font>
      <sz val="2.25"/>
      <name val="Arial"/>
      <family val="0"/>
    </font>
    <font>
      <sz val="2"/>
      <name val="Arial"/>
      <family val="0"/>
    </font>
    <font>
      <u val="single"/>
      <sz val="10"/>
      <name val="Arial"/>
      <family val="2"/>
    </font>
    <font>
      <b/>
      <u val="single"/>
      <sz val="11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3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4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2" fontId="0" fillId="0" borderId="5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2" fontId="0" fillId="0" borderId="8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10" xfId="0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72" fontId="0" fillId="0" borderId="0" xfId="0" applyNumberFormat="1" applyAlignment="1">
      <alignment horizontal="right"/>
    </xf>
    <xf numFmtId="0" fontId="22" fillId="0" borderId="0" xfId="0" applyFont="1" applyBorder="1" applyAlignment="1">
      <alignment/>
    </xf>
    <xf numFmtId="172" fontId="23" fillId="0" borderId="0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0" fontId="4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0" fillId="0" borderId="0" xfId="0" applyAlignment="1">
      <alignment wrapText="1"/>
    </xf>
    <xf numFmtId="172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2" fontId="23" fillId="0" borderId="0" xfId="0" applyNumberFormat="1" applyFont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172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173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 wrapText="1"/>
    </xf>
    <xf numFmtId="173" fontId="0" fillId="2" borderId="0" xfId="0" applyNumberFormat="1" applyFont="1" applyFill="1" applyAlignment="1">
      <alignment horizontal="left"/>
    </xf>
    <xf numFmtId="2" fontId="0" fillId="2" borderId="0" xfId="0" applyNumberFormat="1" applyFont="1" applyFill="1" applyBorder="1" applyAlignment="1">
      <alignment horizontal="left"/>
    </xf>
    <xf numFmtId="173" fontId="0" fillId="2" borderId="0" xfId="0" applyNumberFormat="1" applyFont="1" applyFill="1" applyAlignment="1">
      <alignment/>
    </xf>
    <xf numFmtId="172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8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2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wrapText="1"/>
    </xf>
    <xf numFmtId="2" fontId="0" fillId="0" borderId="0" xfId="0" applyNumberFormat="1" applyFill="1" applyBorder="1" applyAlignment="1">
      <alignment/>
    </xf>
    <xf numFmtId="0" fontId="28" fillId="0" borderId="0" xfId="0" applyFont="1" applyBorder="1" applyAlignment="1">
      <alignment horizontal="center"/>
    </xf>
    <xf numFmtId="172" fontId="26" fillId="0" borderId="0" xfId="0" applyNumberFormat="1" applyFont="1" applyBorder="1" applyAlignment="1">
      <alignment horizontal="center"/>
    </xf>
    <xf numFmtId="2" fontId="0" fillId="3" borderId="0" xfId="0" applyNumberFormat="1" applyFont="1" applyFill="1" applyBorder="1" applyAlignment="1">
      <alignment horizontal="center" vertical="top"/>
    </xf>
    <xf numFmtId="2" fontId="1" fillId="0" borderId="8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23" fillId="0" borderId="0" xfId="0" applyNumberFormat="1" applyFont="1" applyBorder="1" applyAlignment="1">
      <alignment horizontal="center" vertical="center"/>
    </xf>
    <xf numFmtId="172" fontId="0" fillId="0" borderId="17" xfId="0" applyNumberFormat="1" applyBorder="1" applyAlignment="1">
      <alignment horizontal="center"/>
    </xf>
    <xf numFmtId="172" fontId="26" fillId="0" borderId="18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72" fontId="26" fillId="0" borderId="3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72" fontId="26" fillId="0" borderId="7" xfId="0" applyNumberFormat="1" applyFon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172" fontId="0" fillId="0" borderId="21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29" fillId="0" borderId="0" xfId="0" applyFont="1" applyAlignment="1">
      <alignment/>
    </xf>
    <xf numFmtId="0" fontId="0" fillId="0" borderId="19" xfId="0" applyBorder="1" applyAlignment="1">
      <alignment/>
    </xf>
    <xf numFmtId="172" fontId="0" fillId="0" borderId="23" xfId="0" applyNumberFormat="1" applyBorder="1" applyAlignment="1">
      <alignment horizontal="left"/>
    </xf>
    <xf numFmtId="172" fontId="0" fillId="0" borderId="20" xfId="0" applyNumberFormat="1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left"/>
    </xf>
    <xf numFmtId="172" fontId="0" fillId="0" borderId="24" xfId="0" applyNumberFormat="1" applyBorder="1" applyAlignment="1">
      <alignment horizontal="right"/>
    </xf>
    <xf numFmtId="172" fontId="0" fillId="0" borderId="19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25" xfId="0" applyBorder="1" applyAlignment="1">
      <alignment horizontal="center"/>
    </xf>
    <xf numFmtId="172" fontId="0" fillId="0" borderId="6" xfId="0" applyNumberFormat="1" applyBorder="1" applyAlignment="1">
      <alignment horizontal="left"/>
    </xf>
    <xf numFmtId="172" fontId="0" fillId="0" borderId="5" xfId="0" applyNumberFormat="1" applyBorder="1" applyAlignment="1">
      <alignment horizontal="left"/>
    </xf>
    <xf numFmtId="172" fontId="0" fillId="0" borderId="21" xfId="0" applyNumberFormat="1" applyBorder="1" applyAlignment="1">
      <alignment horizontal="left"/>
    </xf>
    <xf numFmtId="0" fontId="0" fillId="0" borderId="22" xfId="0" applyBorder="1" applyAlignment="1">
      <alignment horizontal="right"/>
    </xf>
    <xf numFmtId="172" fontId="0" fillId="0" borderId="22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 vertical="center"/>
    </xf>
    <xf numFmtId="172" fontId="0" fillId="0" borderId="4" xfId="0" applyNumberFormat="1" applyBorder="1" applyAlignment="1">
      <alignment horizontal="center" vertical="center"/>
    </xf>
    <xf numFmtId="172" fontId="26" fillId="0" borderId="6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/>
    </xf>
    <xf numFmtId="2" fontId="33" fillId="0" borderId="0" xfId="0" applyNumberFormat="1" applyFont="1" applyAlignment="1">
      <alignment vertical="top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172" fontId="1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 quotePrefix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2" fontId="1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172" fontId="2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72" fontId="23" fillId="0" borderId="0" xfId="0" applyNumberFormat="1" applyFont="1" applyBorder="1" applyAlignment="1">
      <alignment horizontal="left"/>
    </xf>
    <xf numFmtId="172" fontId="23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All Plates</a:t>
            </a:r>
          </a:p>
        </c:rich>
      </c:tx>
      <c:layout>
        <c:manualLayout>
          <c:xMode val="factor"/>
          <c:yMode val="factor"/>
          <c:x val="0.010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81"/>
          <c:w val="0.85375"/>
          <c:h val="0.7497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'3 Plates per 3 Days'!$AI$3:$AI$290</c:f>
              <c:numCache/>
            </c:numRef>
          </c:xVal>
          <c:yVal>
            <c:numRef>
              <c:f>'3 Plates per 3 Days'!$AM$3:$AM$290</c:f>
              <c:numCache>
                <c:ptCount val="28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xVal>
            <c:numRef>
              <c:f>'3 Plates per 3 Days'!$AI$3:$AI$194</c:f>
              <c:numCache/>
            </c:numRef>
          </c:xVal>
          <c:yVal>
            <c:numRef>
              <c:f>'3 Plates per 3 Days'!$AN$3:$AN$290</c:f>
              <c:numCache>
                <c:ptCount val="28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'3 Plates per 3 Days'!$AI$3:$AI$194</c:f>
              <c:numCache/>
            </c:numRef>
          </c:xVal>
          <c:yVal>
            <c:numRef>
              <c:f>'3 Plates per 3 Days'!$AO$3:$AO$290</c:f>
              <c:numCache>
                <c:ptCount val="28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</c:numCache>
            </c:numRef>
          </c:yVal>
          <c:smooth val="0"/>
        </c:ser>
        <c:axId val="54445826"/>
        <c:axId val="20250387"/>
      </c:scatterChart>
      <c:valAx>
        <c:axId val="54445826"/>
        <c:scaling>
          <c:orientation val="minMax"/>
          <c:max val="288"/>
        </c:scaling>
        <c:axPos val="b"/>
        <c:majorGridlines/>
        <c:delete val="0"/>
        <c:numFmt formatCode="General" sourceLinked="1"/>
        <c:majorTickMark val="out"/>
        <c:minorTickMark val="out"/>
        <c:tickLblPos val="nextTo"/>
        <c:crossAx val="20250387"/>
        <c:crosses val="autoZero"/>
        <c:crossBetween val="midCat"/>
        <c:dispUnits/>
        <c:majorUnit val="32"/>
        <c:minorUnit val="4"/>
      </c:valAx>
      <c:valAx>
        <c:axId val="20250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445826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2962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2 Plate 1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2925"/>
          <c:w val="0.76775"/>
          <c:h val="0.758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3 Days'!$AU$14:$AU$21,'3 Plates per 3 Days'!$AX$14:$AX$21,'3 Plates per 3 Days'!$BA$14:$BA$21,'3 Plates per 3 Days'!$BD$14:$BD$21)</c:f>
              <c:numCache/>
            </c:numRef>
          </c:xVal>
          <c:yVal>
            <c:numRef>
              <c:f>'3 Plates per 3 Days'!$AM$99:$AM$130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3 Days'!$AV$14:$AV$21,'3 Plates per 3 Days'!$AY$14:$AY$21,'3 Plates per 3 Days'!$BB$14:$BB$21,'3 Plates per 3 Days'!$BE$14:$BE$21)</c:f>
              <c:numCache/>
            </c:numRef>
          </c:xVal>
          <c:yVal>
            <c:numRef>
              <c:f>'3 Plates per 3 Days'!$AN$99:$AN$130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3 Days'!$AW$14:$AW$21,'3 Plates per 3 Days'!$AZ$14:$AZ$21,'3 Plates per 3 Days'!$BC$14:$BC$21,'3 Plates per 3 Days'!$BF$14:$BF$21)</c:f>
              <c:numCache/>
            </c:numRef>
          </c:xVal>
          <c:yVal>
            <c:numRef>
              <c:f>'3 Plates per 3 Days'!$AO$99:$AO$130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62930300"/>
        <c:axId val="29501789"/>
      </c:scatterChart>
      <c:valAx>
        <c:axId val="62930300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501789"/>
        <c:crosses val="autoZero"/>
        <c:crossBetween val="midCat"/>
        <c:dispUnits/>
        <c:majorUnit val="8"/>
        <c:minorUnit val="1.6"/>
      </c:valAx>
      <c:valAx>
        <c:axId val="29501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30300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54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2 Plate 2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136"/>
          <c:w val="0.77525"/>
          <c:h val="0.739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3 Days'!$AU$3:$AU$10,'3 Plates per 3 Days'!$AX$3:$AX$10,'3 Plates per 3 Days'!$BA$3:$BA$10,'3 Plates per 3 Days'!$BD$3:$BD$10)</c:f>
              <c:numCache/>
            </c:numRef>
          </c:xVal>
          <c:yVal>
            <c:numRef>
              <c:f>'3 Plates per 3 Days'!$AM$131:$AM$162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3 Days'!$AV$3:$AV$10,'3 Plates per 3 Days'!$AY$3:$AY$10,'3 Plates per 3 Days'!$BB$3:$BB$10,'3 Plates per 3 Days'!$BE$3:$BE$10)</c:f>
              <c:numCache/>
            </c:numRef>
          </c:xVal>
          <c:yVal>
            <c:numRef>
              <c:f>'3 Plates per 3 Days'!$AN$131:$AN$162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3 Days'!$AW$3:$AW$10,'3 Plates per 3 Days'!$AZ$3:$AZ$10,'3 Plates per 3 Days'!$BC$3:$BC$10,'3 Plates per 3 Days'!$BF$3:$BF$10)</c:f>
              <c:numCache/>
            </c:numRef>
          </c:xVal>
          <c:yVal>
            <c:numRef>
              <c:f>'3 Plates per 3 Days'!$AO$131:$AO$162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64189510"/>
        <c:axId val="40834679"/>
      </c:scatterChart>
      <c:valAx>
        <c:axId val="64189510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834679"/>
        <c:crosses val="autoZero"/>
        <c:crossBetween val="midCat"/>
        <c:dispUnits/>
        <c:majorUnit val="12"/>
      </c:valAx>
      <c:valAx>
        <c:axId val="40834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89510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9675"/>
          <c:y val="0.341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2 Plate 2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14225"/>
          <c:w val="0.7895"/>
          <c:h val="0.7327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3 Days'!$AU$14:$AU$21,'3 Plates per 3 Days'!$AX$14:$AX$21,'3 Plates per 3 Days'!$BA$14:$BA$21,'3 Plates per 3 Days'!$BD$14:$BD$21)</c:f>
              <c:numCache/>
            </c:numRef>
          </c:xVal>
          <c:yVal>
            <c:numRef>
              <c:f>'3 Plates per 3 Days'!$AM$131:$AM$162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3 Days'!$AV$14:$AV$21,'3 Plates per 3 Days'!$AY$14:$AY$21,'3 Plates per 3 Days'!$BB$14:$BB$21,'3 Plates per 3 Days'!$BE$14:$BE$21)</c:f>
              <c:numCache/>
            </c:numRef>
          </c:xVal>
          <c:yVal>
            <c:numRef>
              <c:f>'3 Plates per 3 Days'!$AN$131:$AN$162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3 Days'!$AW$14:$AW$21,'3 Plates per 3 Days'!$AZ$14:$AZ$21,'3 Plates per 3 Days'!$BC$14:$BC$21,'3 Plates per 3 Days'!$BF$14:$BF$21)</c:f>
              <c:numCache/>
            </c:numRef>
          </c:xVal>
          <c:yVal>
            <c:numRef>
              <c:f>'3 Plates per 3 Days'!$AO$131:$AO$162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31967792"/>
        <c:axId val="19274673"/>
      </c:scatterChart>
      <c:valAx>
        <c:axId val="31967792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274673"/>
        <c:crosses val="autoZero"/>
        <c:crossBetween val="midCat"/>
        <c:dispUnits/>
        <c:majorUnit val="8"/>
        <c:minorUnit val="1.6"/>
      </c:valAx>
      <c:valAx>
        <c:axId val="19274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967792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346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2 Plate 3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2925"/>
          <c:w val="0.802"/>
          <c:h val="0.730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3 Days'!$AU$3:$AU$10,'3 Plates per 3 Days'!$AX$3:$AX$10,'3 Plates per 3 Days'!$BA$3:$BA$10,'3 Plates per 3 Days'!$BD$3:$BD$10)</c:f>
              <c:numCache/>
            </c:numRef>
          </c:xVal>
          <c:yVal>
            <c:numRef>
              <c:f>'3 Plates per 3 Days'!$AM$163:$AM$194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3 Days'!$AV$3:$AV$10,'3 Plates per 3 Days'!$AY$3:$AY$10,'3 Plates per 3 Days'!$BB$3:$BB$10,'3 Plates per 3 Days'!$BE$3:$BE$10)</c:f>
              <c:numCache/>
            </c:numRef>
          </c:xVal>
          <c:yVal>
            <c:numRef>
              <c:f>'3 Plates per 3 Days'!$AN$163:$AN$194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3 Days'!$AW$3:$AW$10,'3 Plates per 3 Days'!$AZ$3:$AZ$10,'3 Plates per 3 Days'!$BC$3:$BC$10,'3 Plates per 3 Days'!$BF$3:$BF$10)</c:f>
              <c:numCache/>
            </c:numRef>
          </c:xVal>
          <c:yVal>
            <c:numRef>
              <c:f>'3 Plates per 3 Days'!$AO$163:$AO$194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39254330"/>
        <c:axId val="17744651"/>
      </c:scatterChart>
      <c:valAx>
        <c:axId val="39254330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744651"/>
        <c:crosses val="autoZero"/>
        <c:crossBetween val="midCat"/>
        <c:dispUnits/>
        <c:majorUnit val="12"/>
      </c:valAx>
      <c:valAx>
        <c:axId val="17744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54330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9725"/>
          <c:y val="0.3652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2 Plate 3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35"/>
          <c:w val="0.74975"/>
          <c:h val="0.7582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3 Days'!$AU$14:$AU$21,'3 Plates per 3 Days'!$AX$14:$AX$21,'3 Plates per 3 Days'!$BA$14:$BA$21,'3 Plates per 3 Days'!$BD$14:$BD$21)</c:f>
              <c:numCache/>
            </c:numRef>
          </c:xVal>
          <c:yVal>
            <c:numRef>
              <c:f>'3 Plates per 3 Days'!$AM$163:$AM$194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3 Days'!$AV$14:$AV$21,'3 Plates per 3 Days'!$AY$14:$AY$21,'3 Plates per 3 Days'!$BB$14:$BB$21,'3 Plates per 3 Days'!$BE$14:$BE$21)</c:f>
              <c:numCache/>
            </c:numRef>
          </c:xVal>
          <c:yVal>
            <c:numRef>
              <c:f>'3 Plates per 3 Days'!$AN$163:$AN$194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3 Days'!$AW$14:$AW$21,'3 Plates per 3 Days'!$AZ$14:$AZ$21,'3 Plates per 3 Days'!$BC$14:$BC$21,'3 Plates per 3 Days'!$BF$14:$BF$21)</c:f>
              <c:numCache/>
            </c:numRef>
          </c:xVal>
          <c:yVal>
            <c:numRef>
              <c:f>'3 Plates per 3 Days'!$AO$163:$AO$194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25484132"/>
        <c:axId val="28030597"/>
      </c:scatterChart>
      <c:valAx>
        <c:axId val="25484132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030597"/>
        <c:crosses val="autoZero"/>
        <c:crossBetween val="midCat"/>
        <c:dispUnits/>
        <c:majorUnit val="8"/>
        <c:minorUnit val="1.6"/>
      </c:valAx>
      <c:valAx>
        <c:axId val="28030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484132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877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3 Plate 1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2325"/>
          <c:w val="0.807"/>
          <c:h val="0.775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3 Days'!$AU$3:$AU$10,'3 Plates per 3 Days'!$AX$3:$AX$10,'3 Plates per 3 Days'!$BA$3:$BA$10,'3 Plates per 3 Days'!$BD$3:$BD$10)</c:f>
              <c:numCache/>
            </c:numRef>
          </c:xVal>
          <c:yVal>
            <c:numRef>
              <c:f>'3 Plates per 3 Days'!$AM$195:$AM$226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3 Days'!$AV$3:$AV$10,'3 Plates per 3 Days'!$AY$3:$AY$10,'3 Plates per 3 Days'!$BB$3:$BB$10,'3 Plates per 3 Days'!$BE$3:$BE$10)</c:f>
              <c:numCache/>
            </c:numRef>
          </c:xVal>
          <c:yVal>
            <c:numRef>
              <c:f>'3 Plates per 3 Days'!$AN$195:$AN$226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3 Days'!$AW$3:$AW$10,'3 Plates per 3 Days'!$AZ$3:$AZ$10,'3 Plates per 3 Days'!$BC$3:$BC$10,'3 Plates per 3 Days'!$BF$3:$BF$10)</c:f>
              <c:numCache/>
            </c:numRef>
          </c:xVal>
          <c:yVal>
            <c:numRef>
              <c:f>'3 Plates per 3 Days'!$AO$195:$AO$226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50948782"/>
        <c:axId val="55885855"/>
      </c:scatterChart>
      <c:valAx>
        <c:axId val="50948782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885855"/>
        <c:crosses val="autoZero"/>
        <c:crossBetween val="midCat"/>
        <c:dispUnits/>
        <c:majorUnit val="12"/>
      </c:valAx>
      <c:valAx>
        <c:axId val="558858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948782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965"/>
          <c:y val="0.354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3 Plate 1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2325"/>
          <c:w val="0.80325"/>
          <c:h val="0.742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3 Days'!$AU$14:$AU$21,'3 Plates per 3 Days'!$AX$14:$AX$21,'3 Plates per 3 Days'!$BA$14:$BA$21,'3 Plates per 3 Days'!$BD$14:$BD$21)</c:f>
              <c:numCache/>
            </c:numRef>
          </c:xVal>
          <c:yVal>
            <c:numRef>
              <c:f>'3 Plates per 3 Days'!$AM$195:$AM$226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3 Days'!$AV$14:$AV$21,'3 Plates per 3 Days'!$AY$14:$AY$21,'3 Plates per 3 Days'!$BB$14:$BB$21,'3 Plates per 3 Days'!$BE$14:$BE$21)</c:f>
              <c:numCache/>
            </c:numRef>
          </c:xVal>
          <c:yVal>
            <c:numRef>
              <c:f>'3 Plates per 3 Days'!$AN$195:$AN$226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3 Days'!$AW$14:$AW$21,'3 Plates per 3 Days'!$AZ$14:$AZ$21,'3 Plates per 3 Days'!$BC$14:$BC$21,'3 Plates per 3 Days'!$BF$14:$BF$21)</c:f>
              <c:numCache/>
            </c:numRef>
          </c:xVal>
          <c:yVal>
            <c:numRef>
              <c:f>'3 Plates per 3 Days'!$AO$195:$AO$226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33210648"/>
        <c:axId val="30460377"/>
      </c:scatterChart>
      <c:valAx>
        <c:axId val="33210648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460377"/>
        <c:crosses val="autoZero"/>
        <c:crossBetween val="midCat"/>
        <c:dispUnits/>
        <c:majorUnit val="8"/>
        <c:minorUnit val="1.6"/>
      </c:valAx>
      <c:valAx>
        <c:axId val="30460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10648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482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3 Plate 2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335"/>
          <c:w val="0.81975"/>
          <c:h val="0.741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3 Days'!$AU$3:$AU$10,'3 Plates per 3 Days'!$AX$3:$AX$10,'3 Plates per 3 Days'!$BA$3:$BA$10,'3 Plates per 3 Days'!$BD$3:$BD$10)</c:f>
              <c:numCache/>
            </c:numRef>
          </c:xVal>
          <c:yVal>
            <c:numRef>
              <c:f>'3 Plates per 3 Days'!$AM$227:$AM$258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3 Days'!$AV$3:$AV$10,'3 Plates per 3 Days'!$AY$3:$AY$10,'3 Plates per 3 Days'!$BB$3:$BB$10,'3 Plates per 3 Days'!$BE$3:$BE$10)</c:f>
              <c:numCache/>
            </c:numRef>
          </c:xVal>
          <c:yVal>
            <c:numRef>
              <c:f>'3 Plates per 3 Days'!$AN$227:$AN$258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3 Days'!$AW$3:$AW$10,'3 Plates per 3 Days'!$AZ$3:$AZ$10,'3 Plates per 3 Days'!$BC$3:$BC$10,'3 Plates per 3 Days'!$BF$3:$BF$10)</c:f>
              <c:numCache/>
            </c:numRef>
          </c:xVal>
          <c:yVal>
            <c:numRef>
              <c:f>'3 Plates per 3 Days'!$AO$227:$AO$258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5707938"/>
        <c:axId val="51371443"/>
      </c:scatterChart>
      <c:valAx>
        <c:axId val="5707938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371443"/>
        <c:crosses val="autoZero"/>
        <c:crossBetween val="midCat"/>
        <c:dispUnits/>
        <c:majorUnit val="12"/>
      </c:valAx>
      <c:valAx>
        <c:axId val="51371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07938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9675"/>
          <c:y val="0.3447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3 Plate 2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14125"/>
          <c:w val="0.793"/>
          <c:h val="0.7402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3 Days'!$AU$14:$AU$21,'3 Plates per 3 Days'!$AX$14:$AX$21,'3 Plates per 3 Days'!$BA$14:$BA$21,'3 Plates per 3 Days'!$BD$14:$BD$21)</c:f>
              <c:numCache/>
            </c:numRef>
          </c:xVal>
          <c:yVal>
            <c:numRef>
              <c:f>'3 Plates per 3 Days'!$AM$227:$AM$258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3 Days'!$AV$14:$AV$21,'3 Plates per 3 Days'!$AY$14:$AY$21,'3 Plates per 3 Days'!$BB$14:$BB$21,'3 Plates per 3 Days'!$BE$14:$BE$21)</c:f>
              <c:numCache/>
            </c:numRef>
          </c:xVal>
          <c:yVal>
            <c:numRef>
              <c:f>'3 Plates per 3 Days'!$AN$227:$AN$258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3 Days'!$AW$14:$AW$21,'3 Plates per 3 Days'!$AZ$14:$AZ$21,'3 Plates per 3 Days'!$BC$14:$BC$21,'3 Plates per 3 Days'!$BF$14:$BF$21)</c:f>
              <c:numCache/>
            </c:numRef>
          </c:xVal>
          <c:yVal>
            <c:numRef>
              <c:f>'3 Plates per 3 Days'!$AO$227:$AO$258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59689804"/>
        <c:axId val="337325"/>
      </c:scatterChart>
      <c:valAx>
        <c:axId val="59689804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7325"/>
        <c:crosses val="autoZero"/>
        <c:crossBetween val="midCat"/>
        <c:dispUnits/>
        <c:majorUnit val="8"/>
        <c:minorUnit val="1.6"/>
      </c:valAx>
      <c:valAx>
        <c:axId val="337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689804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3502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3 Plate 3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235"/>
          <c:w val="0.812"/>
          <c:h val="0.7472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3 Days'!$AU$3:$AU$10,'3 Plates per 3 Days'!$AX$3:$AX$10,'3 Plates per 3 Days'!$BA$3:$BA$10,'3 Plates per 3 Days'!$BD$3:$BD$10)</c:f>
              <c:numCache/>
            </c:numRef>
          </c:xVal>
          <c:yVal>
            <c:numRef>
              <c:f>'3 Plates per 3 Days'!$AM$259:$AM$290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3 Days'!$AV$3:$AV$10,'3 Plates per 3 Days'!$AY$3:$AY$10,'3 Plates per 3 Days'!$BB$3:$BB$10,'3 Plates per 3 Days'!$BE$3:$BE$10)</c:f>
              <c:numCache/>
            </c:numRef>
          </c:xVal>
          <c:yVal>
            <c:numRef>
              <c:f>'3 Plates per 3 Days'!$AN$259:$AN$290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3 Days'!$AW$3:$AW$10,'3 Plates per 3 Days'!$AZ$3:$AZ$10,'3 Plates per 3 Days'!$BC$3:$BC$10,'3 Plates per 3 Days'!$BF$3:$BF$10)</c:f>
              <c:numCache/>
            </c:numRef>
          </c:xVal>
          <c:yVal>
            <c:numRef>
              <c:f>'3 Plates per 3 Days'!$AO$259:$AO$290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3035926"/>
        <c:axId val="27323335"/>
      </c:scatterChart>
      <c:valAx>
        <c:axId val="3035926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323335"/>
        <c:crosses val="autoZero"/>
        <c:crossBetween val="midCat"/>
        <c:dispUnits/>
        <c:majorUnit val="12"/>
      </c:valAx>
      <c:valAx>
        <c:axId val="27323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35926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9725"/>
          <c:y val="0.3652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Midpoint Percent Activity, All Plates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5"/>
          <c:w val="0.81025"/>
          <c:h val="0.76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 Plates per 3 Days'!$AP$2</c:f>
              <c:strCache>
                <c:ptCount val="1"/>
                <c:pt idx="0">
                  <c:v>Midpc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 Plates per 3 Days'!$AI$3:$AI$290</c:f>
              <c:numCache/>
            </c:numRef>
          </c:xVal>
          <c:yVal>
            <c:numRef>
              <c:f>'3 Plates per 3 Days'!$AP$3:$AP$290</c:f>
              <c:numCache>
                <c:ptCount val="28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</c:numCache>
            </c:numRef>
          </c:yVal>
          <c:smooth val="0"/>
        </c:ser>
        <c:axId val="48035756"/>
        <c:axId val="29668621"/>
      </c:scatterChart>
      <c:valAx>
        <c:axId val="48035756"/>
        <c:scaling>
          <c:orientation val="minMax"/>
          <c:max val="288"/>
        </c:scaling>
        <c:axPos val="b"/>
        <c:majorGridlines/>
        <c:delete val="0"/>
        <c:numFmt formatCode="General" sourceLinked="1"/>
        <c:majorTickMark val="out"/>
        <c:minorTickMark val="out"/>
        <c:tickLblPos val="nextTo"/>
        <c:crossAx val="29668621"/>
        <c:crossesAt val="0"/>
        <c:crossBetween val="midCat"/>
        <c:dispUnits/>
        <c:majorUnit val="32"/>
        <c:minorUnit val="4"/>
      </c:valAx>
      <c:valAx>
        <c:axId val="29668621"/>
        <c:scaling>
          <c:orientation val="minMax"/>
          <c:max val="1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48035756"/>
        <c:crosses val="autoZero"/>
        <c:crossBetween val="midCat"/>
        <c:dispUnits/>
        <c:majorUnit val="20"/>
        <c:minorUnit val="1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3 Plate 3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295"/>
          <c:w val="0.7675"/>
          <c:h val="0.718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3 Days'!$AU$14:$AU$21,'3 Plates per 3 Days'!$AX$14:$AX$21,'3 Plates per 3 Days'!$BA$14:$BA$21,'3 Plates per 3 Days'!$BD$14:$BD$21)</c:f>
              <c:numCache/>
            </c:numRef>
          </c:xVal>
          <c:yVal>
            <c:numRef>
              <c:f>'3 Plates per 3 Days'!$AM$259:$AM$290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3 Days'!$AV$14:$AV$21,'3 Plates per 3 Days'!$AY$14:$AY$21,'3 Plates per 3 Days'!$BB$14:$BB$21,'3 Plates per 3 Days'!$BE$14:$BE$21)</c:f>
              <c:numCache/>
            </c:numRef>
          </c:xVal>
          <c:yVal>
            <c:numRef>
              <c:f>'3 Plates per 3 Days'!$AN$259:$AN$290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3 Days'!$AW$14:$AW$21,'3 Plates per 3 Days'!$AZ$14:$AZ$21,'3 Plates per 3 Days'!$BC$14:$BC$21,'3 Plates per 3 Days'!$BF$14:$BF$21)</c:f>
              <c:numCache/>
            </c:numRef>
          </c:xVal>
          <c:yVal>
            <c:numRef>
              <c:f>'3 Plates per 3 Days'!$AO$259:$AO$290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44583424"/>
        <c:axId val="65706497"/>
      </c:scatterChart>
      <c:valAx>
        <c:axId val="44583424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706497"/>
        <c:crosses val="autoZero"/>
        <c:crossBetween val="midCat"/>
        <c:dispUnits/>
        <c:majorUnit val="8"/>
        <c:minorUnit val="1.6"/>
      </c:valAx>
      <c:valAx>
        <c:axId val="65706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583424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877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All Plates</a:t>
            </a:r>
          </a:p>
        </c:rich>
      </c:tx>
      <c:layout>
        <c:manualLayout>
          <c:xMode val="factor"/>
          <c:yMode val="factor"/>
          <c:x val="0.010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765"/>
          <c:w val="0.85175"/>
          <c:h val="0.7532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'3 Plates per 2 Days'!$AI$3:$AI$290</c:f>
              <c:numCache/>
            </c:numRef>
          </c:xVal>
          <c:yVal>
            <c:numRef>
              <c:f>'3 Plates per 2 Days'!$AM$3:$AM$290</c:f>
              <c:numCache>
                <c:ptCount val="28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xVal>
            <c:numRef>
              <c:f>'3 Plates per 2 Days'!$AI$3:$AI$194</c:f>
              <c:numCache/>
            </c:numRef>
          </c:xVal>
          <c:yVal>
            <c:numRef>
              <c:f>'3 Plates per 2 Days'!$AN$3:$AN$290</c:f>
              <c:numCache>
                <c:ptCount val="28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'3 Plates per 2 Days'!$AI$3:$AI$194</c:f>
              <c:numCache/>
            </c:numRef>
          </c:xVal>
          <c:yVal>
            <c:numRef>
              <c:f>'3 Plates per 2 Days'!$AO$3:$AO$290</c:f>
              <c:numCache>
                <c:ptCount val="28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yVal>
          <c:smooth val="0"/>
        </c:ser>
        <c:axId val="54487562"/>
        <c:axId val="20626011"/>
      </c:scatterChart>
      <c:valAx>
        <c:axId val="54487562"/>
        <c:scaling>
          <c:orientation val="minMax"/>
          <c:max val="192"/>
          <c:min val="0"/>
        </c:scaling>
        <c:axPos val="b"/>
        <c:majorGridlines/>
        <c:delete val="0"/>
        <c:numFmt formatCode="General" sourceLinked="1"/>
        <c:majorTickMark val="out"/>
        <c:minorTickMark val="out"/>
        <c:tickLblPos val="nextTo"/>
        <c:crossAx val="20626011"/>
        <c:crosses val="autoZero"/>
        <c:crossBetween val="midCat"/>
        <c:dispUnits/>
        <c:majorUnit val="32"/>
        <c:minorUnit val="4"/>
      </c:valAx>
      <c:valAx>
        <c:axId val="20626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487562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2892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Midpoint Percent Activity, All Plates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625"/>
          <c:w val="0.81025"/>
          <c:h val="0.7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'3 Plates per 2 Days'!$AP$2</c:f>
              <c:strCache>
                <c:ptCount val="1"/>
                <c:pt idx="0">
                  <c:v>Midpc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 Plates per 2 Days'!$AI$3:$AI$290</c:f>
              <c:numCache/>
            </c:numRef>
          </c:xVal>
          <c:yVal>
            <c:numRef>
              <c:f>'3 Plates per 2 Days'!$AP$3:$AP$290</c:f>
              <c:numCache>
                <c:ptCount val="28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yVal>
          <c:smooth val="0"/>
        </c:ser>
        <c:axId val="51416372"/>
        <c:axId val="60094165"/>
      </c:scatterChart>
      <c:valAx>
        <c:axId val="51416372"/>
        <c:scaling>
          <c:orientation val="minMax"/>
          <c:max val="192"/>
        </c:scaling>
        <c:axPos val="b"/>
        <c:majorGridlines/>
        <c:delete val="0"/>
        <c:numFmt formatCode="General" sourceLinked="1"/>
        <c:majorTickMark val="out"/>
        <c:minorTickMark val="out"/>
        <c:tickLblPos val="nextTo"/>
        <c:crossAx val="60094165"/>
        <c:crossesAt val="0"/>
        <c:crossBetween val="midCat"/>
        <c:dispUnits/>
        <c:majorUnit val="32"/>
        <c:minorUnit val="4"/>
      </c:valAx>
      <c:valAx>
        <c:axId val="60094165"/>
        <c:scaling>
          <c:orientation val="minMax"/>
          <c:max val="1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51416372"/>
        <c:crosses val="autoZero"/>
        <c:crossBetween val="midCat"/>
        <c:dispUnits/>
        <c:majorUnit val="20"/>
        <c:minorUnit val="1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1 Plate 1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0225"/>
          <c:w val="0.81225"/>
          <c:h val="0.7772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2 Days'!$AU$3:$AU$10,'3 Plates per 2 Days'!$AX$3:$AX$10,'3 Plates per 2 Days'!$BA$3:$BA$10,'3 Plates per 2 Days'!$BD$3:$BD$10)</c:f>
              <c:numCache/>
            </c:numRef>
          </c:xVal>
          <c:yVal>
            <c:numRef>
              <c:f>'3 Plates per 2 Days'!$AM$3:$AM$34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2 Days'!$AV$3:$AV$10,'3 Plates per 2 Days'!$AY$3:$AY$10,'3 Plates per 2 Days'!$BB$3:$BB$10,'3 Plates per 2 Days'!$BE$3:$BE$10)</c:f>
              <c:numCache/>
            </c:numRef>
          </c:xVal>
          <c:yVal>
            <c:numRef>
              <c:f>'3 Plates per 2 Days'!$AN$3:$AN$34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2 Days'!$AW$3:$AW$10,'3 Plates per 2 Days'!$AZ$3:$AZ$10,'3 Plates per 2 Days'!$BC$3:$BC$10,'3 Plates per 2 Days'!$BF$3:$BF$10)</c:f>
              <c:numCache/>
            </c:numRef>
          </c:xVal>
          <c:yVal>
            <c:numRef>
              <c:f>'3 Plates per 2 Days'!$AO$3:$AO$34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3976574"/>
        <c:axId val="35789167"/>
      </c:scatterChart>
      <c:valAx>
        <c:axId val="3976574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789167"/>
        <c:crosses val="autoZero"/>
        <c:crossBetween val="midCat"/>
        <c:dispUnits/>
        <c:majorUnit val="12"/>
        <c:minorUnit val="2.4"/>
      </c:valAx>
      <c:valAx>
        <c:axId val="35789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76574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96"/>
          <c:y val="0.344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1 Plate 1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2175"/>
          <c:w val="0.79625"/>
          <c:h val="0.795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2 Days'!$AU$14:$AU$21,'3 Plates per 2 Days'!$AX$14:$AX$21,'3 Plates per 2 Days'!$BA$14:$BA$21,'3 Plates per 2 Days'!$BD$14:$BD$21)</c:f>
              <c:numCache/>
            </c:numRef>
          </c:xVal>
          <c:yVal>
            <c:numRef>
              <c:f>'3 Plates per 2 Days'!$AM$3:$AM$34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2 Days'!$AV$14:$AV$21,'3 Plates per 2 Days'!$AY$14:$AY$21,'3 Plates per 2 Days'!$BB$14:$BB$21,'3 Plates per 2 Days'!$BE$14:$BE$21)</c:f>
              <c:numCache/>
            </c:numRef>
          </c:xVal>
          <c:yVal>
            <c:numRef>
              <c:f>'3 Plates per 2 Days'!$AN$3:$AN$34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2 Days'!$AW$14:$AW$21,'3 Plates per 2 Days'!$AZ$14:$AZ$21,'3 Plates per 2 Days'!$BC$14:$BC$21,'3 Plates per 2 Days'!$BF$14:$BF$21)</c:f>
              <c:numCache/>
            </c:numRef>
          </c:xVal>
          <c:yVal>
            <c:numRef>
              <c:f>'3 Plates per 2 Days'!$AO$3:$AO$34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53667048"/>
        <c:axId val="13241385"/>
      </c:scatterChart>
      <c:valAx>
        <c:axId val="53667048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241385"/>
        <c:crosses val="autoZero"/>
        <c:crossBetween val="midCat"/>
        <c:dispUnits/>
        <c:majorUnit val="8"/>
        <c:minorUnit val="1.6"/>
      </c:valAx>
      <c:valAx>
        <c:axId val="13241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6670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37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1 Plate 2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105"/>
          <c:w val="0.786"/>
          <c:h val="0.7982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2 Days'!$AU$3:$AU$10,'3 Plates per 2 Days'!$AX$3:$AX$10,'3 Plates per 2 Days'!$BA$3:$BA$10,'3 Plates per 2 Days'!$BD$3:$BD$10)</c:f>
              <c:numCache/>
            </c:numRef>
          </c:xVal>
          <c:yVal>
            <c:numRef>
              <c:f>'3 Plates per 2 Days'!$AM$35:$AM$66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2 Days'!$AV$3:$AV$10,'3 Plates per 2 Days'!$AY$3:$AY$10,'3 Plates per 2 Days'!$BB$3:$BB$10,'3 Plates per 2 Days'!$BE$3:$BE$10)</c:f>
              <c:numCache/>
            </c:numRef>
          </c:xVal>
          <c:yVal>
            <c:numRef>
              <c:f>'3 Plates per 2 Days'!$AN$35:$AN$66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2 Days'!$AW$3:$AW$10,'3 Plates per 2 Days'!$AZ$3:$AZ$10,'3 Plates per 2 Days'!$BC$3:$BC$10,'3 Plates per 2 Days'!$BF$3:$BF$10)</c:f>
              <c:numCache/>
            </c:numRef>
          </c:xVal>
          <c:yVal>
            <c:numRef>
              <c:f>'3 Plates per 2 Days'!$AO$35:$AO$66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52063602"/>
        <c:axId val="65919235"/>
      </c:scatterChart>
      <c:valAx>
        <c:axId val="52063602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919235"/>
        <c:crosses val="autoZero"/>
        <c:crossBetween val="midCat"/>
        <c:dispUnits/>
        <c:majorUnit val="12"/>
        <c:minorUnit val="2.4"/>
      </c:valAx>
      <c:valAx>
        <c:axId val="65919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063602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965"/>
          <c:y val="0.361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1 Plate 2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1875"/>
          <c:w val="0.79625"/>
          <c:h val="0.7907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2 Days'!$AU$14:$AU$21,'3 Plates per 2 Days'!$AX$14:$AX$21,'3 Plates per 2 Days'!$BA$14:$BA$21,'3 Plates per 2 Days'!$BD$14:$BD$21)</c:f>
              <c:numCache/>
            </c:numRef>
          </c:xVal>
          <c:yVal>
            <c:numRef>
              <c:f>'3 Plates per 2 Days'!$AM$35:$AM$66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2 Days'!$AV$14:$AV$21,'3 Plates per 2 Days'!$AY$14:$AY$21,'3 Plates per 2 Days'!$BB$14:$BB$21,'3 Plates per 2 Days'!$BE$14:$BE$21)</c:f>
              <c:numCache/>
            </c:numRef>
          </c:xVal>
          <c:yVal>
            <c:numRef>
              <c:f>'3 Plates per 2 Days'!$AN$35:$AN$66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2 Days'!$AW$14:$AW$21,'3 Plates per 2 Days'!$AZ$14:$AZ$21,'3 Plates per 2 Days'!$BC$14:$BC$21,'3 Plates per 2 Days'!$BF$14:$BF$21)</c:f>
              <c:numCache/>
            </c:numRef>
          </c:xVal>
          <c:yVal>
            <c:numRef>
              <c:f>'3 Plates per 2 Days'!$AO$35:$AO$66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56402204"/>
        <c:axId val="37857789"/>
      </c:scatterChart>
      <c:valAx>
        <c:axId val="56402204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857789"/>
        <c:crosses val="autoZero"/>
        <c:crossBetween val="midCat"/>
        <c:dispUnits/>
        <c:majorUnit val="8"/>
        <c:minorUnit val="1.6"/>
      </c:valAx>
      <c:valAx>
        <c:axId val="37857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402204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339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1 Plate 3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2275"/>
          <c:w val="0.78775"/>
          <c:h val="0.7797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2 Days'!$AU$3:$AU$10,'3 Plates per 2 Days'!$AX$3:$AX$10,'3 Plates per 2 Days'!$BA$3:$BA$10,'3 Plates per 2 Days'!$BD$3:$BD$10)</c:f>
              <c:numCache/>
            </c:numRef>
          </c:xVal>
          <c:yVal>
            <c:numRef>
              <c:f>'3 Plates per 2 Days'!$AM$67:$AM$98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2 Days'!$AV$3:$AV$10,'3 Plates per 2 Days'!$AY$3:$AY$10,'3 Plates per 2 Days'!$BB$3:$BB$10,'3 Plates per 2 Days'!$BE$3:$BE$10)</c:f>
              <c:numCache/>
            </c:numRef>
          </c:xVal>
          <c:yVal>
            <c:numRef>
              <c:f>'3 Plates per 2 Days'!$AN$67:$AN$98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2 Days'!$AW$3:$AW$10,'3 Plates per 2 Days'!$AZ$3:$AZ$10,'3 Plates per 2 Days'!$BC$3:$BC$10,'3 Plates per 2 Days'!$BF$3:$BF$10)</c:f>
              <c:numCache/>
            </c:numRef>
          </c:xVal>
          <c:yVal>
            <c:numRef>
              <c:f>'3 Plates per 2 Days'!$AO$67:$AO$98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5175782"/>
        <c:axId val="46582039"/>
      </c:scatterChart>
      <c:valAx>
        <c:axId val="5175782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582039"/>
        <c:crosses val="autoZero"/>
        <c:crossBetween val="midCat"/>
        <c:dispUnits/>
        <c:majorUnit val="12"/>
        <c:minorUnit val="2.4"/>
      </c:valAx>
      <c:valAx>
        <c:axId val="46582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75782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9675"/>
          <c:y val="0.356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1 Plate 3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2425"/>
          <c:w val="0.79675"/>
          <c:h val="0.7852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2 Days'!$AU$14:$AU$21,'3 Plates per 2 Days'!$AX$14:$AX$21,'3 Plates per 2 Days'!$BA$14:$BA$21,'3 Plates per 2 Days'!$BD$14:$BD$21)</c:f>
              <c:numCache/>
            </c:numRef>
          </c:xVal>
          <c:yVal>
            <c:numRef>
              <c:f>'3 Plates per 2 Days'!$AM$67:$AM$98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2 Days'!$AV$14:$AV$21,'3 Plates per 2 Days'!$AY$14:$AY$21,'3 Plates per 2 Days'!$BB$14:$BB$21,'3 Plates per 2 Days'!$BE$14:$BE$21)</c:f>
              <c:numCache/>
            </c:numRef>
          </c:xVal>
          <c:yVal>
            <c:numRef>
              <c:f>'3 Plates per 2 Days'!$AN$67:$AN$98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2 Days'!$AW$14:$AW$21,'3 Plates per 2 Days'!$AZ$14:$AZ$21,'3 Plates per 2 Days'!$BC$14:$BC$21,'3 Plates per 2 Days'!$BF$14:$BF$21)</c:f>
              <c:numCache/>
            </c:numRef>
          </c:xVal>
          <c:yVal>
            <c:numRef>
              <c:f>'3 Plates per 2 Days'!$AO$67:$AO$98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16585168"/>
        <c:axId val="15048785"/>
      </c:scatterChart>
      <c:valAx>
        <c:axId val="16585168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048785"/>
        <c:crosses val="autoZero"/>
        <c:crossBetween val="midCat"/>
        <c:dispUnits/>
        <c:majorUnit val="8"/>
        <c:minorUnit val="1.6"/>
      </c:valAx>
      <c:valAx>
        <c:axId val="15048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585168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39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2 Plate 1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1225"/>
          <c:w val="0.78925"/>
          <c:h val="0.781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2 Days'!$AU$3:$AU$10,'3 Plates per 2 Days'!$AX$3:$AX$10,'3 Plates per 2 Days'!$BA$3:$BA$10,'3 Plates per 2 Days'!$BD$3:$BD$10)</c:f>
              <c:numCache/>
            </c:numRef>
          </c:xVal>
          <c:yVal>
            <c:numRef>
              <c:f>'3 Plates per 2 Days'!$AM$99:$AM$130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2 Days'!$AV$3:$AV$10,'3 Plates per 2 Days'!$AY$3:$AY$10,'3 Plates per 2 Days'!$BB$3:$BB$10,'3 Plates per 2 Days'!$BE$3:$BE$10)</c:f>
              <c:numCache/>
            </c:numRef>
          </c:xVal>
          <c:yVal>
            <c:numRef>
              <c:f>'3 Plates per 2 Days'!$AN$99:$AN$130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2 Days'!$AW$3:$AW$10,'3 Plates per 2 Days'!$AZ$3:$AZ$10,'3 Plates per 2 Days'!$BC$3:$BC$10,'3 Plates per 2 Days'!$BF$3:$BF$10)</c:f>
              <c:numCache/>
            </c:numRef>
          </c:xVal>
          <c:yVal>
            <c:numRef>
              <c:f>'3 Plates per 2 Days'!$AO$99:$AO$130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1221338"/>
        <c:axId val="10992043"/>
      </c:scatterChart>
      <c:valAx>
        <c:axId val="1221338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992043"/>
        <c:crosses val="autoZero"/>
        <c:crossBetween val="midCat"/>
        <c:dispUnits/>
        <c:majorUnit val="12"/>
        <c:minorUnit val="2.4"/>
      </c:valAx>
      <c:valAx>
        <c:axId val="10992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21338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965"/>
          <c:y val="0.3482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1 Plate 1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0275"/>
          <c:w val="0.78875"/>
          <c:h val="0.7777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3 Days'!$AU$3:$AU$10,'3 Plates per 3 Days'!$AX$3:$AX$10,'3 Plates per 3 Days'!$BA$3:$BA$10,'3 Plates per 3 Days'!$BD$3:$BD$10)</c:f>
              <c:numCache/>
            </c:numRef>
          </c:xVal>
          <c:yVal>
            <c:numRef>
              <c:f>'3 Plates per 3 Days'!$AM$3:$AM$34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3 Days'!$AV$3:$AV$10,'3 Plates per 3 Days'!$AY$3:$AY$10,'3 Plates per 3 Days'!$BB$3:$BB$10,'3 Plates per 3 Days'!$BE$3:$BE$10)</c:f>
              <c:numCache/>
            </c:numRef>
          </c:xVal>
          <c:yVal>
            <c:numRef>
              <c:f>'3 Plates per 3 Days'!$AN$3:$AN$34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3 Days'!$AW$3:$AW$10,'3 Plates per 3 Days'!$AZ$3:$AZ$10,'3 Plates per 3 Days'!$BC$3:$BC$10,'3 Plates per 3 Days'!$BF$3:$BF$10)</c:f>
              <c:numCache/>
            </c:numRef>
          </c:xVal>
          <c:yVal>
            <c:numRef>
              <c:f>'3 Plates per 3 Days'!$AO$3:$AO$34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65690998"/>
        <c:axId val="54348071"/>
      </c:scatterChart>
      <c:valAx>
        <c:axId val="65690998"/>
        <c:scaling>
          <c:orientation val="minMax"/>
          <c:max val="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Well - Row Oriented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48071"/>
        <c:crosses val="autoZero"/>
        <c:crossBetween val="midCat"/>
        <c:dispUnits/>
        <c:majorUnit val="12"/>
      </c:valAx>
      <c:valAx>
        <c:axId val="54348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90998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96"/>
          <c:y val="0.3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2 Plate 1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2925"/>
          <c:w val="0.7895"/>
          <c:h val="0.753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2 Days'!$AU$14:$AU$21,'3 Plates per 2 Days'!$AX$14:$AX$21,'3 Plates per 2 Days'!$BA$14:$BA$21,'3 Plates per 2 Days'!$BD$14:$BD$21)</c:f>
              <c:numCache/>
            </c:numRef>
          </c:xVal>
          <c:yVal>
            <c:numRef>
              <c:f>'3 Plates per 2 Days'!$AM$99:$AM$130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2 Days'!$AV$14:$AV$21,'3 Plates per 2 Days'!$AY$14:$AY$21,'3 Plates per 2 Days'!$BB$14:$BB$21,'3 Plates per 2 Days'!$BE$14:$BE$21)</c:f>
              <c:numCache/>
            </c:numRef>
          </c:xVal>
          <c:yVal>
            <c:numRef>
              <c:f>'3 Plates per 2 Days'!$AN$99:$AN$130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2 Days'!$AW$14:$AW$21,'3 Plates per 2 Days'!$AZ$14:$AZ$21,'3 Plates per 2 Days'!$BC$14:$BC$21,'3 Plates per 2 Days'!$BF$14:$BF$21)</c:f>
              <c:numCache/>
            </c:numRef>
          </c:xVal>
          <c:yVal>
            <c:numRef>
              <c:f>'3 Plates per 2 Days'!$AO$99:$AO$130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31819524"/>
        <c:axId val="17940261"/>
      </c:scatterChart>
      <c:valAx>
        <c:axId val="31819524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940261"/>
        <c:crosses val="autoZero"/>
        <c:crossBetween val="midCat"/>
        <c:dispUnits/>
        <c:majorUnit val="8"/>
        <c:minorUnit val="1.6"/>
      </c:valAx>
      <c:valAx>
        <c:axId val="17940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819524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427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2 Plate 2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305"/>
          <c:w val="0.78975"/>
          <c:h val="0.744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2 Days'!$AU$3:$AU$10,'3 Plates per 2 Days'!$AX$3:$AX$10,'3 Plates per 2 Days'!$BA$3:$BA$10,'3 Plates per 2 Days'!$BD$3:$BD$10)</c:f>
              <c:numCache/>
            </c:numRef>
          </c:xVal>
          <c:yVal>
            <c:numRef>
              <c:f>'3 Plates per 2 Days'!$AM$131:$AM$162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2 Days'!$AV$3:$AV$10,'3 Plates per 2 Days'!$AY$3:$AY$10,'3 Plates per 2 Days'!$BB$3:$BB$10,'3 Plates per 2 Days'!$BE$3:$BE$10)</c:f>
              <c:numCache/>
            </c:numRef>
          </c:xVal>
          <c:yVal>
            <c:numRef>
              <c:f>'3 Plates per 2 Days'!$AN$131:$AN$162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2 Days'!$AW$3:$AW$10,'3 Plates per 2 Days'!$AZ$3:$AZ$10,'3 Plates per 2 Days'!$BC$3:$BC$10,'3 Plates per 2 Days'!$BF$3:$BF$10)</c:f>
              <c:numCache/>
            </c:numRef>
          </c:xVal>
          <c:yVal>
            <c:numRef>
              <c:f>'3 Plates per 2 Days'!$AO$131:$AO$162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27244622"/>
        <c:axId val="43875007"/>
      </c:scatterChart>
      <c:valAx>
        <c:axId val="27244622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875007"/>
        <c:crosses val="autoZero"/>
        <c:crossBetween val="midCat"/>
        <c:dispUnits/>
        <c:majorUnit val="12"/>
        <c:minorUnit val="2.4"/>
      </c:valAx>
      <c:valAx>
        <c:axId val="43875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244622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9675"/>
          <c:y val="0.329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2 Plate 2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36"/>
          <c:w val="0.76475"/>
          <c:h val="0.744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2 Days'!$AU$14:$AU$21,'3 Plates per 2 Days'!$AX$14:$AX$21,'3 Plates per 2 Days'!$BA$14:$BA$21,'3 Plates per 2 Days'!$BD$14:$BD$21)</c:f>
              <c:numCache/>
            </c:numRef>
          </c:xVal>
          <c:yVal>
            <c:numRef>
              <c:f>'3 Plates per 2 Days'!$AM$131:$AM$162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2 Days'!$AV$14:$AV$21,'3 Plates per 2 Days'!$AY$14:$AY$21,'3 Plates per 2 Days'!$BB$14:$BB$21,'3 Plates per 2 Days'!$BE$14:$BE$21)</c:f>
              <c:numCache/>
            </c:numRef>
          </c:xVal>
          <c:yVal>
            <c:numRef>
              <c:f>'3 Plates per 2 Days'!$AN$131:$AN$162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2 Days'!$AW$14:$AW$21,'3 Plates per 2 Days'!$AZ$14:$AZ$21,'3 Plates per 2 Days'!$BC$14:$BC$21,'3 Plates per 2 Days'!$BF$14:$BF$21)</c:f>
              <c:numCache/>
            </c:numRef>
          </c:xVal>
          <c:yVal>
            <c:numRef>
              <c:f>'3 Plates per 2 Days'!$AO$131:$AO$162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59330744"/>
        <c:axId val="64214649"/>
      </c:scatterChart>
      <c:valAx>
        <c:axId val="59330744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214649"/>
        <c:crosses val="autoZero"/>
        <c:crossBetween val="midCat"/>
        <c:dispUnits/>
        <c:majorUnit val="8"/>
        <c:minorUnit val="1.6"/>
      </c:valAx>
      <c:valAx>
        <c:axId val="64214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330744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341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2 Plate 3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12925"/>
          <c:w val="0.7905"/>
          <c:h val="0.741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2 Days'!$AU$3:$AU$10,'3 Plates per 2 Days'!$AX$3:$AX$10,'3 Plates per 2 Days'!$BA$3:$BA$10,'3 Plates per 2 Days'!$BD$3:$BD$10)</c:f>
              <c:numCache/>
            </c:numRef>
          </c:xVal>
          <c:yVal>
            <c:numRef>
              <c:f>'3 Plates per 2 Days'!$AM$163:$AM$194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2 Days'!$AV$3:$AV$10,'3 Plates per 2 Days'!$AY$3:$AY$10,'3 Plates per 2 Days'!$BB$3:$BB$10,'3 Plates per 2 Days'!$BE$3:$BE$10)</c:f>
              <c:numCache/>
            </c:numRef>
          </c:xVal>
          <c:yVal>
            <c:numRef>
              <c:f>'3 Plates per 2 Days'!$AN$163:$AN$194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2 Days'!$AW$3:$AW$10,'3 Plates per 2 Days'!$AZ$3:$AZ$10,'3 Plates per 2 Days'!$BC$3:$BC$10,'3 Plates per 2 Days'!$BF$3:$BF$10)</c:f>
              <c:numCache/>
            </c:numRef>
          </c:xVal>
          <c:yVal>
            <c:numRef>
              <c:f>'3 Plates per 2 Days'!$AO$163:$AO$194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41060930"/>
        <c:axId val="34004051"/>
      </c:scatterChart>
      <c:valAx>
        <c:axId val="41060930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004051"/>
        <c:crosses val="autoZero"/>
        <c:crossBetween val="midCat"/>
        <c:dispUnits/>
        <c:majorUnit val="12"/>
        <c:minorUnit val="2.4"/>
      </c:valAx>
      <c:valAx>
        <c:axId val="34004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060930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9725"/>
          <c:y val="0.354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2 Plate 3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1225"/>
          <c:w val="0.7425"/>
          <c:h val="0.753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2 Days'!$AU$14:$AU$21,'3 Plates per 2 Days'!$AX$14:$AX$21,'3 Plates per 2 Days'!$BA$14:$BA$21,'3 Plates per 2 Days'!$BD$14:$BD$21)</c:f>
              <c:numCache/>
            </c:numRef>
          </c:xVal>
          <c:yVal>
            <c:numRef>
              <c:f>'3 Plates per 2 Days'!$AM$163:$AM$194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2 Days'!$AV$14:$AV$21,'3 Plates per 2 Days'!$AY$14:$AY$21,'3 Plates per 2 Days'!$BB$14:$BB$21,'3 Plates per 2 Days'!$BE$14:$BE$21)</c:f>
              <c:numCache/>
            </c:numRef>
          </c:xVal>
          <c:yVal>
            <c:numRef>
              <c:f>'3 Plates per 2 Days'!$AN$163:$AN$194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2 Days'!$AW$14:$AW$21,'3 Plates per 2 Days'!$AZ$14:$AZ$21,'3 Plates per 2 Days'!$BC$14:$BC$21,'3 Plates per 2 Days'!$BF$14:$BF$21)</c:f>
              <c:numCache/>
            </c:numRef>
          </c:xVal>
          <c:yVal>
            <c:numRef>
              <c:f>'3 Plates per 2 Days'!$AO$163:$AO$194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37601004"/>
        <c:axId val="2864717"/>
      </c:scatterChart>
      <c:valAx>
        <c:axId val="37601004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64717"/>
        <c:crosses val="autoZero"/>
        <c:crossBetween val="midCat"/>
        <c:dispUnits/>
        <c:majorUnit val="8"/>
        <c:minorUnit val="1.6"/>
      </c:valAx>
      <c:valAx>
        <c:axId val="2864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01004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3707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Day 3 Plate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2 Days'!$AU$3:$AU$10,'3 Plates per 2 Days'!$AX$3:$AX$10,'3 Plates per 2 Days'!$BA$3:$BA$10,'3 Plates per 2 Days'!$BD$3:$BD$10)</c:f>
              <c:numCache/>
            </c:numRef>
          </c:xVal>
          <c:yVal>
            <c:numRef>
              <c:f>'3 Plates per 2 Days'!$AM$195:$AM$226</c:f>
              <c:numCache/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2 Days'!$AV$3:$AV$10,'3 Plates per 2 Days'!$AY$3:$AY$10,'3 Plates per 2 Days'!$BB$3:$BB$10,'3 Plates per 2 Days'!$BE$3:$BE$10)</c:f>
              <c:numCache/>
            </c:numRef>
          </c:xVal>
          <c:yVal>
            <c:numRef>
              <c:f>'3 Plates per 2 Days'!$AN$195:$AN$226</c:f>
              <c:numCache/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2 Days'!$AW$3:$AW$10,'3 Plates per 2 Days'!$AZ$3:$AZ$10,'3 Plates per 2 Days'!$BC$3:$BC$10,'3 Plates per 2 Days'!$BF$3:$BF$10)</c:f>
              <c:numCache/>
            </c:numRef>
          </c:xVal>
          <c:yVal>
            <c:numRef>
              <c:f>'3 Plates per 2 Days'!$AO$195:$AO$226</c:f>
              <c:numCache/>
            </c:numRef>
          </c:yVal>
          <c:smooth val="0"/>
        </c:ser>
        <c:axId val="25782454"/>
        <c:axId val="30715495"/>
      </c:scatterChart>
      <c:valAx>
        <c:axId val="257824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715495"/>
        <c:crosses val="autoZero"/>
        <c:crossBetween val="midCat"/>
        <c:dispUnits/>
      </c:valAx>
      <c:valAx>
        <c:axId val="30715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82454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Day 3 Plate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2 Days'!$AU$14:$AU$21,'3 Plates per 2 Days'!$AX$14:$AX$21,'3 Plates per 2 Days'!$BA$14:$BA$21,'3 Plates per 2 Days'!$BD$14:$BD$21)</c:f>
              <c:numCache/>
            </c:numRef>
          </c:xVal>
          <c:yVal>
            <c:numRef>
              <c:f>'3 Plates per 2 Days'!$AM$195:$AM$226</c:f>
              <c:numCache/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2 Days'!$AV$14:$AV$21,'3 Plates per 2 Days'!$AY$14:$AY$21,'3 Plates per 2 Days'!$BB$14:$BB$21,'3 Plates per 2 Days'!$BE$14:$BE$21)</c:f>
              <c:numCache/>
            </c:numRef>
          </c:xVal>
          <c:yVal>
            <c:numRef>
              <c:f>'3 Plates per 2 Days'!$AN$195:$AN$226</c:f>
              <c:numCache/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2 Days'!$AW$14:$AW$21,'3 Plates per 2 Days'!$AZ$14:$AZ$21,'3 Plates per 2 Days'!$BC$14:$BC$21,'3 Plates per 2 Days'!$BF$14:$BF$21)</c:f>
              <c:numCache/>
            </c:numRef>
          </c:xVal>
          <c:yVal>
            <c:numRef>
              <c:f>'3 Plates per 2 Days'!$AO$195:$AO$226</c:f>
              <c:numCache/>
            </c:numRef>
          </c:yVal>
          <c:smooth val="0"/>
        </c:ser>
        <c:axId val="8004000"/>
        <c:axId val="4927137"/>
      </c:scatterChart>
      <c:valAx>
        <c:axId val="80040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27137"/>
        <c:crosses val="autoZero"/>
        <c:crossBetween val="midCat"/>
        <c:dispUnits/>
      </c:valAx>
      <c:valAx>
        <c:axId val="4927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04000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Day 3 Plate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2 Days'!$AU$3:$AU$10,'3 Plates per 2 Days'!$AX$3:$AX$10,'3 Plates per 2 Days'!$BA$3:$BA$10,'3 Plates per 2 Days'!$BD$3:$BD$10)</c:f>
              <c:numCache/>
            </c:numRef>
          </c:xVal>
          <c:yVal>
            <c:numRef>
              <c:f>'3 Plates per 2 Days'!$AM$227:$AM$258</c:f>
              <c:numCache/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2 Days'!$AV$3:$AV$10,'3 Plates per 2 Days'!$AY$3:$AY$10,'3 Plates per 2 Days'!$BB$3:$BB$10,'3 Plates per 2 Days'!$BE$3:$BE$10)</c:f>
              <c:numCache/>
            </c:numRef>
          </c:xVal>
          <c:yVal>
            <c:numRef>
              <c:f>'3 Plates per 2 Days'!$AN$227:$AN$258</c:f>
              <c:numCache/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2 Days'!$AW$3:$AW$10,'3 Plates per 2 Days'!$AZ$3:$AZ$10,'3 Plates per 2 Days'!$BC$3:$BC$10,'3 Plates per 2 Days'!$BF$3:$BF$10)</c:f>
              <c:numCache/>
            </c:numRef>
          </c:xVal>
          <c:yVal>
            <c:numRef>
              <c:f>'3 Plates per 2 Days'!$AO$227:$AO$258</c:f>
              <c:numCache/>
            </c:numRef>
          </c:yVal>
          <c:smooth val="0"/>
        </c:ser>
        <c:axId val="44344234"/>
        <c:axId val="63553787"/>
      </c:scatterChart>
      <c:valAx>
        <c:axId val="443442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553787"/>
        <c:crosses val="autoZero"/>
        <c:crossBetween val="midCat"/>
        <c:dispUnits/>
      </c:valAx>
      <c:valAx>
        <c:axId val="63553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44234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Day 3 Plate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2 Days'!$AU$14:$AU$21,'3 Plates per 2 Days'!$AX$14:$AX$21,'3 Plates per 2 Days'!$BA$14:$BA$21,'3 Plates per 2 Days'!$BD$14:$BD$21)</c:f>
              <c:numCache/>
            </c:numRef>
          </c:xVal>
          <c:yVal>
            <c:numRef>
              <c:f>'3 Plates per 2 Days'!$AM$227:$AM$258</c:f>
              <c:numCache/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2 Days'!$AV$14:$AV$21,'3 Plates per 2 Days'!$AY$14:$AY$21,'3 Plates per 2 Days'!$BB$14:$BB$21,'3 Plates per 2 Days'!$BE$14:$BE$21)</c:f>
              <c:numCache/>
            </c:numRef>
          </c:xVal>
          <c:yVal>
            <c:numRef>
              <c:f>'3 Plates per 2 Days'!$AN$227:$AN$258</c:f>
              <c:numCache/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2 Days'!$AW$14:$AW$21,'3 Plates per 2 Days'!$AZ$14:$AZ$21,'3 Plates per 2 Days'!$BC$14:$BC$21,'3 Plates per 2 Days'!$BF$14:$BF$21)</c:f>
              <c:numCache/>
            </c:numRef>
          </c:xVal>
          <c:yVal>
            <c:numRef>
              <c:f>'3 Plates per 2 Days'!$AO$227:$AO$258</c:f>
              <c:numCache/>
            </c:numRef>
          </c:yVal>
          <c:smooth val="0"/>
        </c:ser>
        <c:axId val="35113172"/>
        <c:axId val="47583093"/>
      </c:scatterChart>
      <c:valAx>
        <c:axId val="351131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583093"/>
        <c:crosses val="autoZero"/>
        <c:crossBetween val="midCat"/>
        <c:dispUnits/>
      </c:valAx>
      <c:valAx>
        <c:axId val="47583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113172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Day 3 Plate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2 Days'!$AU$3:$AU$10,'3 Plates per 2 Days'!$AX$3:$AX$10,'3 Plates per 2 Days'!$BA$3:$BA$10,'3 Plates per 2 Days'!$BD$3:$BD$10)</c:f>
              <c:numCache/>
            </c:numRef>
          </c:xVal>
          <c:yVal>
            <c:numRef>
              <c:f>'3 Plates per 2 Days'!$AM$259:$AM$290</c:f>
              <c:numCache/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2 Days'!$AV$3:$AV$10,'3 Plates per 2 Days'!$AY$3:$AY$10,'3 Plates per 2 Days'!$BB$3:$BB$10,'3 Plates per 2 Days'!$BE$3:$BE$10)</c:f>
              <c:numCache/>
            </c:numRef>
          </c:xVal>
          <c:yVal>
            <c:numRef>
              <c:f>'3 Plates per 2 Days'!$AN$259:$AN$290</c:f>
              <c:numCache/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2 Days'!$AW$3:$AW$10,'3 Plates per 2 Days'!$AZ$3:$AZ$10,'3 Plates per 2 Days'!$BC$3:$BC$10,'3 Plates per 2 Days'!$BF$3:$BF$10)</c:f>
              <c:numCache/>
            </c:numRef>
          </c:xVal>
          <c:yVal>
            <c:numRef>
              <c:f>'3 Plates per 2 Days'!$AO$259:$AO$290</c:f>
              <c:numCache/>
            </c:numRef>
          </c:yVal>
          <c:smooth val="0"/>
        </c:ser>
        <c:axId val="25594654"/>
        <c:axId val="29025295"/>
      </c:scatterChart>
      <c:valAx>
        <c:axId val="255946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025295"/>
        <c:crosses val="autoZero"/>
        <c:crossBetween val="midCat"/>
        <c:dispUnits/>
      </c:valAx>
      <c:valAx>
        <c:axId val="29025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594654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1 Plate 1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2175"/>
          <c:w val="0.77875"/>
          <c:h val="0.79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3 Days'!$AU$14:$AU$21,'3 Plates per 3 Days'!$AX$14:$AX$21,'3 Plates per 3 Days'!$BA$14:$BA$21,'3 Plates per 3 Days'!$BD$14:$BD$21)</c:f>
              <c:numCache/>
            </c:numRef>
          </c:xVal>
          <c:yVal>
            <c:numRef>
              <c:f>'3 Plates per 3 Days'!$AM$3:$AM$34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3 Days'!$AV$14:$AV$21,'3 Plates per 3 Days'!$AY$14:$AY$21,'3 Plates per 3 Days'!$BB$14:$BB$21,'3 Plates per 3 Days'!$BE$14:$BE$21)</c:f>
              <c:numCache/>
            </c:numRef>
          </c:xVal>
          <c:yVal>
            <c:numRef>
              <c:f>'3 Plates per 3 Days'!$AN$3:$AN$34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3 Days'!$AW$14:$AW$21,'3 Plates per 3 Days'!$AZ$14:$AZ$21,'3 Plates per 3 Days'!$BC$14:$BC$21,'3 Plates per 3 Days'!$BF$14:$BF$21)</c:f>
              <c:numCache/>
            </c:numRef>
          </c:xVal>
          <c:yVal>
            <c:numRef>
              <c:f>'3 Plates per 3 Days'!$AO$3:$AO$34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19370592"/>
        <c:axId val="40117601"/>
      </c:scatterChart>
      <c:valAx>
        <c:axId val="19370592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117601"/>
        <c:crosses val="autoZero"/>
        <c:crossBetween val="midCat"/>
        <c:dispUnits/>
        <c:majorUnit val="8"/>
        <c:minorUnit val="1.6"/>
      </c:valAx>
      <c:valAx>
        <c:axId val="40117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3705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48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Day 3 Plate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2 Days'!$AU$14:$AU$21,'3 Plates per 2 Days'!$AX$14:$AX$21,'3 Plates per 2 Days'!$BA$14:$BA$21,'3 Plates per 2 Days'!$BD$14:$BD$21)</c:f>
              <c:numCache/>
            </c:numRef>
          </c:xVal>
          <c:yVal>
            <c:numRef>
              <c:f>'3 Plates per 2 Days'!$AM$259:$AM$290</c:f>
              <c:numCache/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2 Days'!$AV$14:$AV$21,'3 Plates per 2 Days'!$AY$14:$AY$21,'3 Plates per 2 Days'!$BB$14:$BB$21,'3 Plates per 2 Days'!$BE$14:$BE$21)</c:f>
              <c:numCache/>
            </c:numRef>
          </c:xVal>
          <c:yVal>
            <c:numRef>
              <c:f>'3 Plates per 2 Days'!$AN$259:$AN$290</c:f>
              <c:numCache/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2 Days'!$AW$14:$AW$21,'3 Plates per 2 Days'!$AZ$14:$AZ$21,'3 Plates per 2 Days'!$BC$14:$BC$21,'3 Plates per 2 Days'!$BF$14:$BF$21)</c:f>
              <c:numCache/>
            </c:numRef>
          </c:xVal>
          <c:yVal>
            <c:numRef>
              <c:f>'3 Plates per 2 Days'!$AO$259:$AO$290</c:f>
              <c:numCache/>
            </c:numRef>
          </c:yVal>
          <c:smooth val="0"/>
        </c:ser>
        <c:axId val="59901064"/>
        <c:axId val="2238665"/>
      </c:scatterChart>
      <c:valAx>
        <c:axId val="599010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38665"/>
        <c:crosses val="autoZero"/>
        <c:crossBetween val="midCat"/>
        <c:dispUnits/>
      </c:valAx>
      <c:valAx>
        <c:axId val="2238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901064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All Plates</a:t>
            </a:r>
          </a:p>
        </c:rich>
      </c:tx>
      <c:layout>
        <c:manualLayout>
          <c:xMode val="factor"/>
          <c:yMode val="factor"/>
          <c:x val="0.010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7725"/>
          <c:w val="0.85175"/>
          <c:h val="0.7522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'2 Plates per 2 Days'!$AI$3:$AI$226</c:f>
              <c:numCache/>
            </c:numRef>
          </c:xVal>
          <c:yVal>
            <c:numRef>
              <c:f>'2 Plates per 2 Days'!$AM$3:$AM$226</c:f>
              <c:numCache>
                <c:ptCount val="2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xVal>
            <c:numRef>
              <c:f>'2 Plates per 2 Days'!$AI$3:$AI$130</c:f>
              <c:numCache/>
            </c:numRef>
          </c:xVal>
          <c:yVal>
            <c:numRef>
              <c:f>'2 Plates per 2 Days'!$AN$3:$AN$226</c:f>
              <c:numCache>
                <c:ptCount val="2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'2 Plates per 2 Days'!$AI$3:$AI$130</c:f>
              <c:numCache/>
            </c:numRef>
          </c:xVal>
          <c:yVal>
            <c:numRef>
              <c:f>'2 Plates per 2 Days'!$AO$3:$AO$226</c:f>
              <c:numCache>
                <c:ptCount val="2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</c:numCache>
            </c:numRef>
          </c:yVal>
          <c:smooth val="0"/>
        </c:ser>
        <c:axId val="20147986"/>
        <c:axId val="47114147"/>
      </c:scatterChart>
      <c:valAx>
        <c:axId val="20147986"/>
        <c:scaling>
          <c:orientation val="minMax"/>
          <c:max val="128"/>
          <c:min val="0"/>
        </c:scaling>
        <c:axPos val="b"/>
        <c:majorGridlines/>
        <c:delete val="0"/>
        <c:numFmt formatCode="General" sourceLinked="1"/>
        <c:majorTickMark val="out"/>
        <c:minorTickMark val="out"/>
        <c:tickLblPos val="nextTo"/>
        <c:crossAx val="47114147"/>
        <c:crosses val="autoZero"/>
        <c:crossBetween val="midCat"/>
        <c:dispUnits/>
        <c:majorUnit val="32"/>
        <c:minorUnit val="4"/>
      </c:valAx>
      <c:valAx>
        <c:axId val="47114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47986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284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Midpoint Percent Activity, All Plates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65"/>
          <c:w val="0.8102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 Plates per 2 Days'!$AP$2</c:f>
              <c:strCache>
                <c:ptCount val="1"/>
                <c:pt idx="0">
                  <c:v>Midpc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 Plates per 2 Days'!$AI$3:$AI$226</c:f>
              <c:numCache/>
            </c:numRef>
          </c:xVal>
          <c:yVal>
            <c:numRef>
              <c:f>'2 Plates per 2 Days'!$AP$3:$AP$226</c:f>
              <c:numCache>
                <c:ptCount val="2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</c:numCache>
            </c:numRef>
          </c:yVal>
          <c:smooth val="0"/>
        </c:ser>
        <c:axId val="21374140"/>
        <c:axId val="58149533"/>
      </c:scatterChart>
      <c:valAx>
        <c:axId val="21374140"/>
        <c:scaling>
          <c:orientation val="minMax"/>
          <c:max val="128"/>
        </c:scaling>
        <c:axPos val="b"/>
        <c:majorGridlines/>
        <c:delete val="0"/>
        <c:numFmt formatCode="General" sourceLinked="1"/>
        <c:majorTickMark val="out"/>
        <c:minorTickMark val="out"/>
        <c:tickLblPos val="nextTo"/>
        <c:crossAx val="58149533"/>
        <c:crossesAt val="0"/>
        <c:crossBetween val="midCat"/>
        <c:dispUnits/>
        <c:majorUnit val="32"/>
        <c:minorUnit val="4"/>
      </c:valAx>
      <c:valAx>
        <c:axId val="58149533"/>
        <c:scaling>
          <c:orientation val="minMax"/>
          <c:max val="1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21374140"/>
        <c:crosses val="autoZero"/>
        <c:crossBetween val="midCat"/>
        <c:dispUnits/>
        <c:majorUnit val="20"/>
        <c:minorUnit val="1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1 Plate 1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015"/>
          <c:w val="0.8115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('2 Plates per 2 Days'!$AU$3:$AU$10,'2 Plates per 2 Days'!$AX$3:$AX$10,'2 Plates per 2 Days'!$BA$3:$BA$10,'2 Plates per 2 Days'!$BD$3:$BD$10)</c:f>
              <c:numCache/>
            </c:numRef>
          </c:xVal>
          <c:yVal>
            <c:numRef>
              <c:f>'2 Plates per 2 Days'!$AM$3:$AM$34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('2 Plates per 2 Days'!$AV$3:$AV$10,'2 Plates per 2 Days'!$AY$3:$AY$10,'2 Plates per 2 Days'!$BB$3:$BB$10,'2 Plates per 2 Days'!$BE$3:$BE$10)</c:f>
              <c:numCache/>
            </c:numRef>
          </c:xVal>
          <c:yVal>
            <c:numRef>
              <c:f>'2 Plates per 2 Days'!$AN$3:$AN$34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('2 Plates per 2 Days'!$AW$3:$AW$10,'2 Plates per 2 Days'!$AZ$3:$AZ$10,'2 Plates per 2 Days'!$BC$3:$BC$10,'2 Plates per 2 Days'!$BF$3:$BF$10)</c:f>
              <c:numCache/>
            </c:numRef>
          </c:xVal>
          <c:yVal>
            <c:numRef>
              <c:f>'2 Plates per 2 Days'!$AO$3:$AO$34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53583750"/>
        <c:axId val="12491703"/>
      </c:scatterChart>
      <c:valAx>
        <c:axId val="53583750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491703"/>
        <c:crosses val="autoZero"/>
        <c:crossBetween val="midCat"/>
        <c:dispUnits/>
        <c:majorUnit val="12"/>
        <c:minorUnit val="2.4"/>
      </c:valAx>
      <c:valAx>
        <c:axId val="12491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583750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96"/>
          <c:y val="0.3332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1 Plate 1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2"/>
          <c:w val="0.79525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('2 Plates per 2 Days'!$AU$14:$AU$21,'2 Plates per 2 Days'!$AX$14:$AX$21,'2 Plates per 2 Days'!$BA$14:$BA$21,'2 Plates per 2 Days'!$BD$14:$BD$21)</c:f>
              <c:numCache/>
            </c:numRef>
          </c:xVal>
          <c:yVal>
            <c:numRef>
              <c:f>'2 Plates per 2 Days'!$AM$3:$AM$34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('2 Plates per 2 Days'!$AV$14:$AV$21,'2 Plates per 2 Days'!$AY$14:$AY$21,'2 Plates per 2 Days'!$BB$14:$BB$21,'2 Plates per 2 Days'!$BE$14:$BE$21)</c:f>
              <c:numCache/>
            </c:numRef>
          </c:xVal>
          <c:yVal>
            <c:numRef>
              <c:f>'2 Plates per 2 Days'!$AN$3:$AN$34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('2 Plates per 2 Days'!$AW$14:$AW$21,'2 Plates per 2 Days'!$AZ$14:$AZ$21,'2 Plates per 2 Days'!$BC$14:$BC$21,'2 Plates per 2 Days'!$BF$14:$BF$21)</c:f>
              <c:numCache/>
            </c:numRef>
          </c:xVal>
          <c:yVal>
            <c:numRef>
              <c:f>'2 Plates per 2 Days'!$AO$3:$AO$34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45316464"/>
        <c:axId val="5194993"/>
      </c:scatterChart>
      <c:valAx>
        <c:axId val="45316464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94993"/>
        <c:crosses val="autoZero"/>
        <c:crossBetween val="midCat"/>
        <c:dispUnits/>
        <c:majorUnit val="8"/>
        <c:minorUnit val="1.6"/>
      </c:valAx>
      <c:valAx>
        <c:axId val="5194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3164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37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1 Plate 2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0925"/>
          <c:w val="0.786"/>
          <c:h val="0.7987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('2 Plates per 2 Days'!$AU$3:$AU$10,'2 Plates per 2 Days'!$AX$3:$AX$10,'2 Plates per 2 Days'!$BA$3:$BA$10,'2 Plates per 2 Days'!$BD$3:$BD$10)</c:f>
              <c:numCache/>
            </c:numRef>
          </c:xVal>
          <c:yVal>
            <c:numRef>
              <c:f>'2 Plates per 2 Days'!$AM$35:$AM$66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('2 Plates per 2 Days'!$AV$3:$AV$10,'2 Plates per 2 Days'!$AY$3:$AY$10,'2 Plates per 2 Days'!$BB$3:$BB$10,'2 Plates per 2 Days'!$BE$3:$BE$10)</c:f>
              <c:numCache/>
            </c:numRef>
          </c:xVal>
          <c:yVal>
            <c:numRef>
              <c:f>'2 Plates per 2 Days'!$AN$35:$AN$66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('2 Plates per 2 Days'!$AW$3:$AW$10,'2 Plates per 2 Days'!$AZ$3:$AZ$10,'2 Plates per 2 Days'!$BC$3:$BC$10,'2 Plates per 2 Days'!$BF$3:$BF$10)</c:f>
              <c:numCache/>
            </c:numRef>
          </c:xVal>
          <c:yVal>
            <c:numRef>
              <c:f>'2 Plates per 2 Days'!$AO$35:$AO$66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46754938"/>
        <c:axId val="18141259"/>
      </c:scatterChart>
      <c:valAx>
        <c:axId val="46754938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141259"/>
        <c:crosses val="autoZero"/>
        <c:crossBetween val="midCat"/>
        <c:dispUnits/>
        <c:majorUnit val="12"/>
        <c:minorUnit val="2.4"/>
      </c:valAx>
      <c:valAx>
        <c:axId val="18141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754938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965"/>
          <c:y val="0.3447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1 Plate 2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155"/>
          <c:w val="0.79625"/>
          <c:h val="0.792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('2 Plates per 2 Days'!$AU$14:$AU$21,'2 Plates per 2 Days'!$AX$14:$AX$21,'2 Plates per 2 Days'!$BA$14:$BA$21,'2 Plates per 2 Days'!$BD$14:$BD$21)</c:f>
              <c:numCache/>
            </c:numRef>
          </c:xVal>
          <c:yVal>
            <c:numRef>
              <c:f>'2 Plates per 2 Days'!$AM$35:$AM$66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('2 Plates per 2 Days'!$AV$14:$AV$21,'2 Plates per 2 Days'!$AY$14:$AY$21,'2 Plates per 2 Days'!$BB$14:$BB$21,'2 Plates per 2 Days'!$BE$14:$BE$21)</c:f>
              <c:numCache/>
            </c:numRef>
          </c:xVal>
          <c:yVal>
            <c:numRef>
              <c:f>'2 Plates per 2 Days'!$AN$35:$AN$66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('2 Plates per 2 Days'!$AW$14:$AW$21,'2 Plates per 2 Days'!$AZ$14:$AZ$21,'2 Plates per 2 Days'!$BC$14:$BC$21,'2 Plates per 2 Days'!$BF$14:$BF$21)</c:f>
              <c:numCache/>
            </c:numRef>
          </c:xVal>
          <c:yVal>
            <c:numRef>
              <c:f>'2 Plates per 2 Days'!$AO$35:$AO$66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29053604"/>
        <c:axId val="60155845"/>
      </c:scatterChart>
      <c:valAx>
        <c:axId val="29053604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155845"/>
        <c:crosses val="autoZero"/>
        <c:crossBetween val="midCat"/>
        <c:dispUnits/>
        <c:majorUnit val="8"/>
        <c:minorUnit val="1.6"/>
      </c:valAx>
      <c:valAx>
        <c:axId val="60155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053604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3277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2 Plate 1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135"/>
          <c:w val="0.7895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('2 Plates per 2 Days'!$AU$3:$AU$10,'2 Plates per 2 Days'!$AX$3:$AX$10,'2 Plates per 2 Days'!$BA$3:$BA$10,'2 Plates per 2 Days'!$BD$3:$BD$10)</c:f>
              <c:numCache/>
            </c:numRef>
          </c:xVal>
          <c:yVal>
            <c:numRef>
              <c:f>'2 Plates per 2 Days'!$AM$67:$AM$98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('2 Plates per 2 Days'!$AV$3:$AV$10,'2 Plates per 2 Days'!$AY$3:$AY$10,'2 Plates per 2 Days'!$BB$3:$BB$10,'2 Plates per 2 Days'!$BE$3:$BE$10)</c:f>
              <c:numCache/>
            </c:numRef>
          </c:xVal>
          <c:yVal>
            <c:numRef>
              <c:f>'2 Plates per 2 Days'!$AN$67:$AN$98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('2 Plates per 2 Days'!$AW$3:$AW$10,'2 Plates per 2 Days'!$AZ$3:$AZ$10,'2 Plates per 2 Days'!$BC$3:$BC$10,'2 Plates per 2 Days'!$BF$3:$BF$10)</c:f>
              <c:numCache/>
            </c:numRef>
          </c:xVal>
          <c:yVal>
            <c:numRef>
              <c:f>'2 Plates per 2 Days'!$AO$67:$AO$98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4531694"/>
        <c:axId val="40785247"/>
      </c:scatterChart>
      <c:valAx>
        <c:axId val="4531694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785247"/>
        <c:crosses val="autoZero"/>
        <c:crossBetween val="midCat"/>
        <c:dispUnits/>
        <c:majorUnit val="12"/>
        <c:minorUnit val="2.4"/>
      </c:valAx>
      <c:valAx>
        <c:axId val="40785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31694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965"/>
          <c:y val="0.339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2 Plate 1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3125"/>
          <c:w val="0.7895"/>
          <c:h val="0.7502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('2 Plates per 2 Days'!$AU$14:$AU$21,'2 Plates per 2 Days'!$AX$14:$AX$21,'2 Plates per 2 Days'!$BA$14:$BA$21,'2 Plates per 2 Days'!$BD$14:$BD$21)</c:f>
              <c:numCache/>
            </c:numRef>
          </c:xVal>
          <c:yVal>
            <c:numRef>
              <c:f>'2 Plates per 2 Days'!$AM$67:$AM$98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('2 Plates per 2 Days'!$AV$14:$AV$21,'2 Plates per 2 Days'!$AY$14:$AY$21,'2 Plates per 2 Days'!$BB$14:$BB$21,'2 Plates per 2 Days'!$BE$14:$BE$21)</c:f>
              <c:numCache/>
            </c:numRef>
          </c:xVal>
          <c:yVal>
            <c:numRef>
              <c:f>'2 Plates per 2 Days'!$AN$67:$AN$98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('2 Plates per 2 Days'!$AW$14:$AW$21,'2 Plates per 2 Days'!$AZ$14:$AZ$21,'2 Plates per 2 Days'!$BC$14:$BC$21,'2 Plates per 2 Days'!$BF$14:$BF$21)</c:f>
              <c:numCache/>
            </c:numRef>
          </c:xVal>
          <c:yVal>
            <c:numRef>
              <c:f>'2 Plates per 2 Days'!$AO$67:$AO$98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31522904"/>
        <c:axId val="15270681"/>
      </c:scatterChart>
      <c:valAx>
        <c:axId val="31522904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270681"/>
        <c:crosses val="autoZero"/>
        <c:crossBetween val="midCat"/>
        <c:dispUnits/>
        <c:majorUnit val="8"/>
        <c:minorUnit val="1.6"/>
      </c:valAx>
      <c:valAx>
        <c:axId val="15270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522904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332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2 Plate 2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128"/>
          <c:w val="0.78925"/>
          <c:h val="0.746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('2 Plates per 2 Days'!$AU$3:$AU$10,'2 Plates per 2 Days'!$AX$3:$AX$10,'2 Plates per 2 Days'!$BA$3:$BA$10,'2 Plates per 2 Days'!$BD$3:$BD$10)</c:f>
              <c:numCache/>
            </c:numRef>
          </c:xVal>
          <c:yVal>
            <c:numRef>
              <c:f>'2 Plates per 2 Days'!$AM$99:$AM$130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('2 Plates per 2 Days'!$AV$3:$AV$10,'2 Plates per 2 Days'!$AY$3:$AY$10,'2 Plates per 2 Days'!$BB$3:$BB$10,'2 Plates per 2 Days'!$BE$3:$BE$10)</c:f>
              <c:numCache/>
            </c:numRef>
          </c:xVal>
          <c:yVal>
            <c:numRef>
              <c:f>'2 Plates per 2 Days'!$AN$99:$AN$130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('2 Plates per 2 Days'!$AW$3:$AW$10,'2 Plates per 2 Days'!$AZ$3:$AZ$10,'2 Plates per 2 Days'!$BC$3:$BC$10,'2 Plates per 2 Days'!$BF$3:$BF$10)</c:f>
              <c:numCache/>
            </c:numRef>
          </c:xVal>
          <c:yVal>
            <c:numRef>
              <c:f>'2 Plates per 2 Days'!$AO$99:$AO$130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3218402"/>
        <c:axId val="28965619"/>
      </c:scatterChart>
      <c:valAx>
        <c:axId val="3218402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965619"/>
        <c:crosses val="autoZero"/>
        <c:crossBetween val="midCat"/>
        <c:dispUnits/>
        <c:majorUnit val="12"/>
        <c:minorUnit val="2.4"/>
      </c:valAx>
      <c:valAx>
        <c:axId val="28965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18402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9675"/>
          <c:y val="0.3202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1 Plate 2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135"/>
          <c:w val="0.7645"/>
          <c:h val="0.7957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3 Days'!$AU$3:$AU$10,'3 Plates per 3 Days'!$AX$3:$AX$10,'3 Plates per 3 Days'!$BA$3:$BA$10,'3 Plates per 3 Days'!$BD$3:$BD$10)</c:f>
              <c:numCache/>
            </c:numRef>
          </c:xVal>
          <c:yVal>
            <c:numRef>
              <c:f>'3 Plates per 3 Days'!$AM$35:$AM$66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3 Days'!$AV$3:$AV$10,'3 Plates per 3 Days'!$AY$3:$AY$10,'3 Plates per 3 Days'!$BB$3:$BB$10,'3 Plates per 3 Days'!$BE$3:$BE$10)</c:f>
              <c:numCache/>
            </c:numRef>
          </c:xVal>
          <c:yVal>
            <c:numRef>
              <c:f>'3 Plates per 3 Days'!$AN$35:$AN$66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3 Days'!$AW$3:$AW$10,'3 Plates per 3 Days'!$AZ$3:$AZ$10,'3 Plates per 3 Days'!$BC$3:$BC$10,'3 Plates per 3 Days'!$BF$3:$BF$10)</c:f>
              <c:numCache/>
            </c:numRef>
          </c:xVal>
          <c:yVal>
            <c:numRef>
              <c:f>'3 Plates per 3 Days'!$AO$35:$AO$66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25514090"/>
        <c:axId val="28300219"/>
      </c:scatterChart>
      <c:valAx>
        <c:axId val="25514090"/>
        <c:scaling>
          <c:orientation val="minMax"/>
          <c:max val="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Well - Row Oriented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00219"/>
        <c:crosses val="autoZero"/>
        <c:crossBetween val="midCat"/>
        <c:dispUnits/>
        <c:majorUnit val="12"/>
      </c:valAx>
      <c:valAx>
        <c:axId val="28300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14090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965"/>
          <c:y val="0.3672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2 Plate 2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13175"/>
          <c:w val="0.76425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('2 Plates per 2 Days'!$AU$14:$AU$21,'2 Plates per 2 Days'!$AX$14:$AX$21,'2 Plates per 2 Days'!$BA$14:$BA$21,'2 Plates per 2 Days'!$BD$14:$BD$21)</c:f>
              <c:numCache/>
            </c:numRef>
          </c:xVal>
          <c:yVal>
            <c:numRef>
              <c:f>'2 Plates per 2 Days'!$AM$99:$AM$130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('2 Plates per 2 Days'!$AV$14:$AV$21,'2 Plates per 2 Days'!$AY$14:$AY$21,'2 Plates per 2 Days'!$BB$14:$BB$21,'2 Plates per 2 Days'!$BE$14:$BE$21)</c:f>
              <c:numCache/>
            </c:numRef>
          </c:xVal>
          <c:yVal>
            <c:numRef>
              <c:f>'2 Plates per 2 Days'!$AN$99:$AN$130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('2 Plates per 2 Days'!$AW$14:$AW$21,'2 Plates per 2 Days'!$AZ$14:$AZ$21,'2 Plates per 2 Days'!$BC$14:$BC$21,'2 Plates per 2 Days'!$BF$14:$BF$21)</c:f>
              <c:numCache/>
            </c:numRef>
          </c:xVal>
          <c:yVal>
            <c:numRef>
              <c:f>'2 Plates per 2 Days'!$AO$99:$AO$130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59363980"/>
        <c:axId val="64513773"/>
      </c:scatterChart>
      <c:valAx>
        <c:axId val="59363980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513773"/>
        <c:crosses val="autoZero"/>
        <c:crossBetween val="midCat"/>
        <c:dispUnits/>
        <c:majorUnit val="8"/>
        <c:minorUnit val="1.6"/>
      </c:valAx>
      <c:valAx>
        <c:axId val="64513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363980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3257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Day 3 Plate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('2 Plates per 2 Days'!$AU$3:$AU$10,'2 Plates per 2 Days'!$AX$3:$AX$10,'2 Plates per 2 Days'!$BA$3:$BA$10,'2 Plates per 2 Days'!$BD$3:$BD$10)</c:f>
              <c:numCache/>
            </c:numRef>
          </c:xVal>
          <c:yVal>
            <c:numRef>
              <c:f>'2 Plates per 2 Days'!$AM$131:$AM$162</c:f>
              <c:numCache/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('2 Plates per 2 Days'!$AV$3:$AV$10,'2 Plates per 2 Days'!$AY$3:$AY$10,'2 Plates per 2 Days'!$BB$3:$BB$10,'2 Plates per 2 Days'!$BE$3:$BE$10)</c:f>
              <c:numCache/>
            </c:numRef>
          </c:xVal>
          <c:yVal>
            <c:numRef>
              <c:f>'2 Plates per 2 Days'!$AN$131:$AN$162</c:f>
              <c:numCache/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('2 Plates per 2 Days'!$AW$3:$AW$10,'2 Plates per 2 Days'!$AZ$3:$AZ$10,'2 Plates per 2 Days'!$BC$3:$BC$10,'2 Plates per 2 Days'!$BF$3:$BF$10)</c:f>
              <c:numCache/>
            </c:numRef>
          </c:xVal>
          <c:yVal>
            <c:numRef>
              <c:f>'2 Plates per 2 Days'!$AO$131:$AO$162</c:f>
              <c:numCache/>
            </c:numRef>
          </c:yVal>
          <c:smooth val="0"/>
        </c:ser>
        <c:axId val="43753046"/>
        <c:axId val="58233095"/>
      </c:scatterChart>
      <c:valAx>
        <c:axId val="437530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233095"/>
        <c:crosses val="autoZero"/>
        <c:crossBetween val="midCat"/>
        <c:dispUnits/>
      </c:valAx>
      <c:valAx>
        <c:axId val="58233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753046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Day 3 Plate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('2 Plates per 2 Days'!$AU$14:$AU$21,'2 Plates per 2 Days'!$AX$14:$AX$21,'2 Plates per 2 Days'!$BA$14:$BA$21,'2 Plates per 2 Days'!$BD$14:$BD$21)</c:f>
              <c:numCache/>
            </c:numRef>
          </c:xVal>
          <c:yVal>
            <c:numRef>
              <c:f>'2 Plates per 2 Days'!$AM$131:$AM$162</c:f>
              <c:numCache/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('2 Plates per 2 Days'!$AV$14:$AV$21,'2 Plates per 2 Days'!$AY$14:$AY$21,'2 Plates per 2 Days'!$BB$14:$BB$21,'2 Plates per 2 Days'!$BE$14:$BE$21)</c:f>
              <c:numCache/>
            </c:numRef>
          </c:xVal>
          <c:yVal>
            <c:numRef>
              <c:f>'2 Plates per 2 Days'!$AN$131:$AN$162</c:f>
              <c:numCache/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('2 Plates per 2 Days'!$AW$14:$AW$21,'2 Plates per 2 Days'!$AZ$14:$AZ$21,'2 Plates per 2 Days'!$BC$14:$BC$21,'2 Plates per 2 Days'!$BF$14:$BF$21)</c:f>
              <c:numCache/>
            </c:numRef>
          </c:xVal>
          <c:yVal>
            <c:numRef>
              <c:f>'2 Plates per 2 Days'!$AO$131:$AO$162</c:f>
              <c:numCache/>
            </c:numRef>
          </c:yVal>
          <c:smooth val="0"/>
        </c:ser>
        <c:axId val="54335808"/>
        <c:axId val="19260225"/>
      </c:scatterChart>
      <c:valAx>
        <c:axId val="543358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260225"/>
        <c:crosses val="autoZero"/>
        <c:crossBetween val="midCat"/>
        <c:dispUnits/>
      </c:valAx>
      <c:valAx>
        <c:axId val="19260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335808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Day 3 Plate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('2 Plates per 2 Days'!$AU$3:$AU$10,'2 Plates per 2 Days'!$AX$3:$AX$10,'2 Plates per 2 Days'!$BA$3:$BA$10,'2 Plates per 2 Days'!$BD$3:$BD$10)</c:f>
              <c:numCache/>
            </c:numRef>
          </c:xVal>
          <c:yVal>
            <c:numRef>
              <c:f>'2 Plates per 2 Days'!$AM$163:$AM$194</c:f>
              <c:numCache/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('2 Plates per 2 Days'!$AV$3:$AV$10,'2 Plates per 2 Days'!$AY$3:$AY$10,'2 Plates per 2 Days'!$BB$3:$BB$10,'2 Plates per 2 Days'!$BE$3:$BE$10)</c:f>
              <c:numCache/>
            </c:numRef>
          </c:xVal>
          <c:yVal>
            <c:numRef>
              <c:f>'2 Plates per 2 Days'!$AN$163:$AN$194</c:f>
              <c:numCache/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('2 Plates per 2 Days'!$AW$3:$AW$10,'2 Plates per 2 Days'!$AZ$3:$AZ$10,'2 Plates per 2 Days'!$BC$3:$BC$10,'2 Plates per 2 Days'!$BF$3:$BF$10)</c:f>
              <c:numCache/>
            </c:numRef>
          </c:xVal>
          <c:yVal>
            <c:numRef>
              <c:f>'2 Plates per 2 Days'!$AO$163:$AO$194</c:f>
              <c:numCache/>
            </c:numRef>
          </c:yVal>
          <c:smooth val="0"/>
        </c:ser>
        <c:axId val="39124298"/>
        <c:axId val="16574363"/>
      </c:scatterChart>
      <c:valAx>
        <c:axId val="391242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574363"/>
        <c:crosses val="autoZero"/>
        <c:crossBetween val="midCat"/>
        <c:dispUnits/>
      </c:valAx>
      <c:valAx>
        <c:axId val="16574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24298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Day 3 Plate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('2 Plates per 2 Days'!$AU$14:$AU$21,'2 Plates per 2 Days'!$AX$14:$AX$21,'2 Plates per 2 Days'!$BA$14:$BA$21,'2 Plates per 2 Days'!$BD$14:$BD$21)</c:f>
              <c:numCache/>
            </c:numRef>
          </c:xVal>
          <c:yVal>
            <c:numRef>
              <c:f>'2 Plates per 2 Days'!$AM$163:$AM$194</c:f>
              <c:numCache/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('2 Plates per 2 Days'!$AV$14:$AV$21,'2 Plates per 2 Days'!$AY$14:$AY$21,'2 Plates per 2 Days'!$BB$14:$BB$21,'2 Plates per 2 Days'!$BE$14:$BE$21)</c:f>
              <c:numCache/>
            </c:numRef>
          </c:xVal>
          <c:yVal>
            <c:numRef>
              <c:f>'2 Plates per 2 Days'!$AN$163:$AN$194</c:f>
              <c:numCache/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('2 Plates per 2 Days'!$AW$14:$AW$21,'2 Plates per 2 Days'!$AZ$14:$AZ$21,'2 Plates per 2 Days'!$BC$14:$BC$21,'2 Plates per 2 Days'!$BF$14:$BF$21)</c:f>
              <c:numCache/>
            </c:numRef>
          </c:xVal>
          <c:yVal>
            <c:numRef>
              <c:f>'2 Plates per 2 Days'!$AO$163:$AO$194</c:f>
              <c:numCache/>
            </c:numRef>
          </c:yVal>
          <c:smooth val="0"/>
        </c:ser>
        <c:axId val="14951540"/>
        <c:axId val="346133"/>
      </c:scatterChart>
      <c:valAx>
        <c:axId val="149515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6133"/>
        <c:crosses val="autoZero"/>
        <c:crossBetween val="midCat"/>
        <c:dispUnits/>
      </c:valAx>
      <c:valAx>
        <c:axId val="346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51540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Day 3 Plate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('2 Plates per 2 Days'!$AU$3:$AU$10,'2 Plates per 2 Days'!$AX$3:$AX$10,'2 Plates per 2 Days'!$BA$3:$BA$10,'2 Plates per 2 Days'!$BD$3:$BD$10)</c:f>
              <c:numCache/>
            </c:numRef>
          </c:xVal>
          <c:yVal>
            <c:numRef>
              <c:f>'2 Plates per 2 Days'!$AM$195:$AM$226</c:f>
              <c:numCache/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('2 Plates per 2 Days'!$AV$3:$AV$10,'2 Plates per 2 Days'!$AY$3:$AY$10,'2 Plates per 2 Days'!$BB$3:$BB$10,'2 Plates per 2 Days'!$BE$3:$BE$10)</c:f>
              <c:numCache/>
            </c:numRef>
          </c:xVal>
          <c:yVal>
            <c:numRef>
              <c:f>'2 Plates per 2 Days'!$AN$195:$AN$226</c:f>
              <c:numCache/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('2 Plates per 2 Days'!$AW$3:$AW$10,'2 Plates per 2 Days'!$AZ$3:$AZ$10,'2 Plates per 2 Days'!$BC$3:$BC$10,'2 Plates per 2 Days'!$BF$3:$BF$10)</c:f>
              <c:numCache/>
            </c:numRef>
          </c:xVal>
          <c:yVal>
            <c:numRef>
              <c:f>'2 Plates per 2 Days'!$AO$195:$AO$226</c:f>
              <c:numCache/>
            </c:numRef>
          </c:yVal>
          <c:smooth val="0"/>
        </c:ser>
        <c:axId val="3115198"/>
        <c:axId val="28036783"/>
      </c:scatterChart>
      <c:valAx>
        <c:axId val="31151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036783"/>
        <c:crosses val="autoZero"/>
        <c:crossBetween val="midCat"/>
        <c:dispUnits/>
      </c:valAx>
      <c:valAx>
        <c:axId val="28036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5198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Day 3 Plate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('2 Plates per 2 Days'!$AU$14:$AU$21,'2 Plates per 2 Days'!$AX$14:$AX$21,'2 Plates per 2 Days'!$BA$14:$BA$21,'2 Plates per 2 Days'!$BD$14:$BD$21)</c:f>
              <c:numCache/>
            </c:numRef>
          </c:xVal>
          <c:yVal>
            <c:numRef>
              <c:f>'2 Plates per 2 Days'!$AM$195:$AM$226</c:f>
              <c:numCache/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('2 Plates per 2 Days'!$AV$14:$AV$21,'2 Plates per 2 Days'!$AY$14:$AY$21,'2 Plates per 2 Days'!$BB$14:$BB$21,'2 Plates per 2 Days'!$BE$14:$BE$21)</c:f>
              <c:numCache/>
            </c:numRef>
          </c:xVal>
          <c:yVal>
            <c:numRef>
              <c:f>'2 Plates per 2 Days'!$AN$195:$AN$226</c:f>
              <c:numCache/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('2 Plates per 2 Days'!$AW$14:$AW$21,'2 Plates per 2 Days'!$AZ$14:$AZ$21,'2 Plates per 2 Days'!$BC$14:$BC$21,'2 Plates per 2 Days'!$BF$14:$BF$21)</c:f>
              <c:numCache/>
            </c:numRef>
          </c:xVal>
          <c:yVal>
            <c:numRef>
              <c:f>'2 Plates per 2 Days'!$AO$195:$AO$226</c:f>
              <c:numCache/>
            </c:numRef>
          </c:yVal>
          <c:smooth val="0"/>
        </c:ser>
        <c:axId val="51004456"/>
        <c:axId val="56386921"/>
      </c:scatterChart>
      <c:valAx>
        <c:axId val="510044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386921"/>
        <c:crosses val="autoZero"/>
        <c:crossBetween val="midCat"/>
        <c:dispUnits/>
      </c:valAx>
      <c:valAx>
        <c:axId val="56386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04456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1 Plate 2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11875"/>
          <c:w val="0.76725"/>
          <c:h val="0.7962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3 Days'!$AU$14:$AU$21,'3 Plates per 3 Days'!$AX$14:$AX$21,'3 Plates per 3 Days'!$BA$14:$BA$21,'3 Plates per 3 Days'!$BD$14:$BD$21)</c:f>
              <c:numCache/>
            </c:numRef>
          </c:xVal>
          <c:yVal>
            <c:numRef>
              <c:f>'3 Plates per 3 Days'!$AM$35:$AM$66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3 Days'!$AV$14:$AV$21,'3 Plates per 3 Days'!$AY$14:$AY$21,'3 Plates per 3 Days'!$BB$14:$BB$21,'3 Plates per 3 Days'!$BE$14:$BE$21)</c:f>
              <c:numCache/>
            </c:numRef>
          </c:xVal>
          <c:yVal>
            <c:numRef>
              <c:f>'3 Plates per 3 Days'!$AN$35:$AN$66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3 Days'!$AW$14:$AW$21,'3 Plates per 3 Days'!$AZ$14:$AZ$21,'3 Plates per 3 Days'!$BC$14:$BC$21,'3 Plates per 3 Days'!$BF$14:$BF$21)</c:f>
              <c:numCache/>
            </c:numRef>
          </c:xVal>
          <c:yVal>
            <c:numRef>
              <c:f>'3 Plates per 3 Days'!$AO$35:$AO$66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53375380"/>
        <c:axId val="10616373"/>
      </c:scatterChart>
      <c:valAx>
        <c:axId val="53375380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616373"/>
        <c:crosses val="autoZero"/>
        <c:crossBetween val="midCat"/>
        <c:dispUnits/>
        <c:majorUnit val="8"/>
        <c:minorUnit val="1.6"/>
      </c:valAx>
      <c:valAx>
        <c:axId val="10616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375380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3447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1 Plate 3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2525"/>
          <c:w val="0.766"/>
          <c:h val="0.779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3 Days'!$AU$3:$AU$10,'3 Plates per 3 Days'!$AX$3:$AX$10,'3 Plates per 3 Days'!$BA$3:$BA$10,'3 Plates per 3 Days'!$BD$3:$BD$10)</c:f>
              <c:numCache/>
            </c:numRef>
          </c:xVal>
          <c:yVal>
            <c:numRef>
              <c:f>'3 Plates per 3 Days'!$AM$67:$AM$98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3 Days'!$AV$3:$AV$10,'3 Plates per 3 Days'!$AY$3:$AY$10,'3 Plates per 3 Days'!$BB$3:$BB$10,'3 Plates per 3 Days'!$BE$3:$BE$10)</c:f>
              <c:numCache/>
            </c:numRef>
          </c:xVal>
          <c:yVal>
            <c:numRef>
              <c:f>'3 Plates per 3 Days'!$AN$67:$AN$98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3 Days'!$AW$3:$AW$10,'3 Plates per 3 Days'!$AZ$3:$AZ$10,'3 Plates per 3 Days'!$BC$3:$BC$10,'3 Plates per 3 Days'!$BF$3:$BF$10)</c:f>
              <c:numCache/>
            </c:numRef>
          </c:xVal>
          <c:yVal>
            <c:numRef>
              <c:f>'3 Plates per 3 Days'!$AO$67:$AO$98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28438494"/>
        <c:axId val="54619855"/>
      </c:scatterChart>
      <c:valAx>
        <c:axId val="28438494"/>
        <c:scaling>
          <c:orientation val="minMax"/>
          <c:max val="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Well - Row Oriented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19855"/>
        <c:crosses val="autoZero"/>
        <c:crossBetween val="midCat"/>
        <c:dispUnits/>
        <c:majorUnit val="12"/>
      </c:valAx>
      <c:valAx>
        <c:axId val="54619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38494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9675"/>
          <c:y val="0.361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1 Plate 3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2425"/>
          <c:w val="0.76775"/>
          <c:h val="0.7907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3 Days'!$AU$14:$AU$21,'3 Plates per 3 Days'!$AX$14:$AX$21,'3 Plates per 3 Days'!$BA$14:$BA$21,'3 Plates per 3 Days'!$BD$14:$BD$21)</c:f>
              <c:numCache/>
            </c:numRef>
          </c:xVal>
          <c:yVal>
            <c:numRef>
              <c:f>'3 Plates per 3 Days'!$AM$67:$AM$98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3 Days'!$AV$14:$AV$21,'3 Plates per 3 Days'!$AY$14:$AY$21,'3 Plates per 3 Days'!$BB$14:$BB$21,'3 Plates per 3 Days'!$BE$14:$BE$21)</c:f>
              <c:numCache/>
            </c:numRef>
          </c:xVal>
          <c:yVal>
            <c:numRef>
              <c:f>'3 Plates per 3 Days'!$AN$67:$AN$98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3 Days'!$AW$14:$AW$21,'3 Plates per 3 Days'!$AZ$14:$AZ$21,'3 Plates per 3 Days'!$BC$14:$BC$21,'3 Plates per 3 Days'!$BF$14:$BF$21)</c:f>
              <c:numCache/>
            </c:numRef>
          </c:xVal>
          <c:yVal>
            <c:numRef>
              <c:f>'3 Plates per 3 Days'!$AO$67:$AO$98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21816648"/>
        <c:axId val="62132105"/>
      </c:scatterChart>
      <c:valAx>
        <c:axId val="21816648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132105"/>
        <c:crosses val="autoZero"/>
        <c:crossBetween val="midCat"/>
        <c:dispUnits/>
        <c:majorUnit val="8"/>
        <c:minorUnit val="1.6"/>
      </c:valAx>
      <c:valAx>
        <c:axId val="62132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816648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502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Day 2 Plate 1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2925"/>
          <c:w val="0.78925"/>
          <c:h val="0.78125"/>
        </c:manualLayout>
      </c:layout>
      <c:scatterChart>
        <c:scatterStyle val="lineMarker"/>
        <c:varyColors val="0"/>
        <c:ser>
          <c:idx val="0"/>
          <c:order val="0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('3 Plates per 3 Days'!$AU$3:$AU$10,'3 Plates per 3 Days'!$AX$3:$AX$10,'3 Plates per 3 Days'!$BA$3:$BA$10,'3 Plates per 3 Days'!$BD$3:$BD$10)</c:f>
              <c:numCache/>
            </c:numRef>
          </c:xVal>
          <c:yVal>
            <c:numRef>
              <c:f>'3 Plates per 3 Days'!$AM$99:$AM$130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('3 Plates per 3 Days'!$AV$3:$AV$10,'3 Plates per 3 Days'!$AY$3:$AY$10,'3 Plates per 3 Days'!$BB$3:$BB$10,'3 Plates per 3 Days'!$BE$3:$BE$10)</c:f>
              <c:numCache/>
            </c:numRef>
          </c:xVal>
          <c:yVal>
            <c:numRef>
              <c:f>'3 Plates per 3 Days'!$AN$99:$AN$130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('3 Plates per 3 Days'!$AW$3:$AW$10,'3 Plates per 3 Days'!$AZ$3:$AZ$10,'3 Plates per 3 Days'!$BC$3:$BC$10,'3 Plates per 3 Days'!$BF$3:$BF$10)</c:f>
              <c:numCache/>
            </c:numRef>
          </c:xVal>
          <c:yVal>
            <c:numRef>
              <c:f>'3 Plates per 3 Days'!$AO$99:$AO$130</c:f>
              <c:numCach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yVal>
          <c:smooth val="0"/>
        </c:ser>
        <c:axId val="22318034"/>
        <c:axId val="66644579"/>
      </c:scatterChart>
      <c:valAx>
        <c:axId val="22318034"/>
        <c:scaling>
          <c:orientation val="minMax"/>
          <c:max val="9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644579"/>
        <c:crosses val="autoZero"/>
        <c:crossBetween val="midCat"/>
        <c:dispUnits/>
        <c:majorUnit val="12"/>
      </c:valAx>
      <c:valAx>
        <c:axId val="66644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18034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965"/>
          <c:y val="0.354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0.33525</cdr:x>
      <cdr:y>0.8955</cdr:y>
    </cdr:from>
    <cdr:to>
      <cdr:x>0.7475</cdr:x>
      <cdr:y>0.96075</cdr:y>
    </cdr:to>
    <cdr:sp>
      <cdr:nvSpPr>
        <cdr:cNvPr id="1" name="TextBox 1"/>
        <cdr:cNvSpPr txBox="1">
          <a:spLocks noChangeArrowheads="1"/>
        </cdr:cNvSpPr>
      </cdr:nvSpPr>
      <cdr:spPr>
        <a:xfrm>
          <a:off x="1219200" y="2076450"/>
          <a:ext cx="1504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Column Oriented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0.3075</cdr:x>
      <cdr:y>0.91</cdr:y>
    </cdr:from>
    <cdr:to>
      <cdr:x>0.774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2076450"/>
          <a:ext cx="1695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Column Oriented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104775</xdr:colOff>
      <xdr:row>140</xdr:row>
      <xdr:rowOff>0</xdr:rowOff>
    </xdr:from>
    <xdr:to>
      <xdr:col>31</xdr:col>
      <xdr:colOff>600075</xdr:colOff>
      <xdr:row>163</xdr:row>
      <xdr:rowOff>114300</xdr:rowOff>
    </xdr:to>
    <xdr:graphicFrame>
      <xdr:nvGraphicFramePr>
        <xdr:cNvPr id="1" name="Chart 1"/>
        <xdr:cNvGraphicFramePr/>
      </xdr:nvGraphicFramePr>
      <xdr:xfrm>
        <a:off x="10172700" y="23202900"/>
        <a:ext cx="61817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104775</xdr:colOff>
      <xdr:row>169</xdr:row>
      <xdr:rowOff>85725</xdr:rowOff>
    </xdr:from>
    <xdr:to>
      <xdr:col>31</xdr:col>
      <xdr:colOff>600075</xdr:colOff>
      <xdr:row>194</xdr:row>
      <xdr:rowOff>133350</xdr:rowOff>
    </xdr:to>
    <xdr:graphicFrame>
      <xdr:nvGraphicFramePr>
        <xdr:cNvPr id="2" name="Chart 2"/>
        <xdr:cNvGraphicFramePr/>
      </xdr:nvGraphicFramePr>
      <xdr:xfrm>
        <a:off x="10172700" y="28203525"/>
        <a:ext cx="61817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9525</xdr:colOff>
      <xdr:row>4</xdr:row>
      <xdr:rowOff>9525</xdr:rowOff>
    </xdr:from>
    <xdr:to>
      <xdr:col>24</xdr:col>
      <xdr:colOff>600075</xdr:colOff>
      <xdr:row>18</xdr:row>
      <xdr:rowOff>9525</xdr:rowOff>
    </xdr:to>
    <xdr:graphicFrame>
      <xdr:nvGraphicFramePr>
        <xdr:cNvPr id="3" name="Chart 3"/>
        <xdr:cNvGraphicFramePr/>
      </xdr:nvGraphicFramePr>
      <xdr:xfrm>
        <a:off x="8858250" y="781050"/>
        <a:ext cx="363855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200025</xdr:colOff>
      <xdr:row>4</xdr:row>
      <xdr:rowOff>0</xdr:rowOff>
    </xdr:from>
    <xdr:to>
      <xdr:col>31</xdr:col>
      <xdr:colOff>600075</xdr:colOff>
      <xdr:row>18</xdr:row>
      <xdr:rowOff>9525</xdr:rowOff>
    </xdr:to>
    <xdr:graphicFrame>
      <xdr:nvGraphicFramePr>
        <xdr:cNvPr id="4" name="Chart 4"/>
        <xdr:cNvGraphicFramePr/>
      </xdr:nvGraphicFramePr>
      <xdr:xfrm>
        <a:off x="12706350" y="771525"/>
        <a:ext cx="36480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19</xdr:row>
      <xdr:rowOff>9525</xdr:rowOff>
    </xdr:from>
    <xdr:to>
      <xdr:col>24</xdr:col>
      <xdr:colOff>600075</xdr:colOff>
      <xdr:row>33</xdr:row>
      <xdr:rowOff>0</xdr:rowOff>
    </xdr:to>
    <xdr:graphicFrame>
      <xdr:nvGraphicFramePr>
        <xdr:cNvPr id="5" name="Chart 5"/>
        <xdr:cNvGraphicFramePr/>
      </xdr:nvGraphicFramePr>
      <xdr:xfrm>
        <a:off x="8848725" y="3257550"/>
        <a:ext cx="3648075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0</xdr:colOff>
      <xdr:row>19</xdr:row>
      <xdr:rowOff>0</xdr:rowOff>
    </xdr:from>
    <xdr:to>
      <xdr:col>31</xdr:col>
      <xdr:colOff>581025</xdr:colOff>
      <xdr:row>32</xdr:row>
      <xdr:rowOff>152400</xdr:rowOff>
    </xdr:to>
    <xdr:graphicFrame>
      <xdr:nvGraphicFramePr>
        <xdr:cNvPr id="6" name="Chart 6"/>
        <xdr:cNvGraphicFramePr/>
      </xdr:nvGraphicFramePr>
      <xdr:xfrm>
        <a:off x="12706350" y="3248025"/>
        <a:ext cx="3629025" cy="2286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25</xdr:col>
      <xdr:colOff>0</xdr:colOff>
      <xdr:row>47</xdr:row>
      <xdr:rowOff>152400</xdr:rowOff>
    </xdr:to>
    <xdr:graphicFrame>
      <xdr:nvGraphicFramePr>
        <xdr:cNvPr id="7" name="Chart 7"/>
        <xdr:cNvGraphicFramePr/>
      </xdr:nvGraphicFramePr>
      <xdr:xfrm>
        <a:off x="8848725" y="5715000"/>
        <a:ext cx="3657600" cy="2286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26</xdr:col>
      <xdr:colOff>0</xdr:colOff>
      <xdr:row>34</xdr:row>
      <xdr:rowOff>0</xdr:rowOff>
    </xdr:from>
    <xdr:to>
      <xdr:col>31</xdr:col>
      <xdr:colOff>600075</xdr:colOff>
      <xdr:row>47</xdr:row>
      <xdr:rowOff>152400</xdr:rowOff>
    </xdr:to>
    <xdr:graphicFrame>
      <xdr:nvGraphicFramePr>
        <xdr:cNvPr id="8" name="Chart 8"/>
        <xdr:cNvGraphicFramePr/>
      </xdr:nvGraphicFramePr>
      <xdr:xfrm>
        <a:off x="12706350" y="5715000"/>
        <a:ext cx="3648075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49</xdr:row>
      <xdr:rowOff>0</xdr:rowOff>
    </xdr:from>
    <xdr:to>
      <xdr:col>24</xdr:col>
      <xdr:colOff>600075</xdr:colOff>
      <xdr:row>62</xdr:row>
      <xdr:rowOff>152400</xdr:rowOff>
    </xdr:to>
    <xdr:graphicFrame>
      <xdr:nvGraphicFramePr>
        <xdr:cNvPr id="9" name="Chart 9"/>
        <xdr:cNvGraphicFramePr/>
      </xdr:nvGraphicFramePr>
      <xdr:xfrm>
        <a:off x="8848725" y="8172450"/>
        <a:ext cx="3648075" cy="2295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26</xdr:col>
      <xdr:colOff>0</xdr:colOff>
      <xdr:row>49</xdr:row>
      <xdr:rowOff>0</xdr:rowOff>
    </xdr:from>
    <xdr:to>
      <xdr:col>31</xdr:col>
      <xdr:colOff>600075</xdr:colOff>
      <xdr:row>62</xdr:row>
      <xdr:rowOff>152400</xdr:rowOff>
    </xdr:to>
    <xdr:graphicFrame>
      <xdr:nvGraphicFramePr>
        <xdr:cNvPr id="10" name="Chart 10"/>
        <xdr:cNvGraphicFramePr/>
      </xdr:nvGraphicFramePr>
      <xdr:xfrm>
        <a:off x="12706350" y="8172450"/>
        <a:ext cx="3648075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64</xdr:row>
      <xdr:rowOff>0</xdr:rowOff>
    </xdr:from>
    <xdr:to>
      <xdr:col>25</xdr:col>
      <xdr:colOff>0</xdr:colOff>
      <xdr:row>77</xdr:row>
      <xdr:rowOff>152400</xdr:rowOff>
    </xdr:to>
    <xdr:graphicFrame>
      <xdr:nvGraphicFramePr>
        <xdr:cNvPr id="11" name="Chart 11"/>
        <xdr:cNvGraphicFramePr/>
      </xdr:nvGraphicFramePr>
      <xdr:xfrm>
        <a:off x="8848725" y="10639425"/>
        <a:ext cx="3657600" cy="2276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26</xdr:col>
      <xdr:colOff>0</xdr:colOff>
      <xdr:row>64</xdr:row>
      <xdr:rowOff>0</xdr:rowOff>
    </xdr:from>
    <xdr:to>
      <xdr:col>32</xdr:col>
      <xdr:colOff>0</xdr:colOff>
      <xdr:row>77</xdr:row>
      <xdr:rowOff>152400</xdr:rowOff>
    </xdr:to>
    <xdr:graphicFrame>
      <xdr:nvGraphicFramePr>
        <xdr:cNvPr id="12" name="Chart 12"/>
        <xdr:cNvGraphicFramePr/>
      </xdr:nvGraphicFramePr>
      <xdr:xfrm>
        <a:off x="12706350" y="10639425"/>
        <a:ext cx="3657600" cy="2276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79</xdr:row>
      <xdr:rowOff>0</xdr:rowOff>
    </xdr:from>
    <xdr:to>
      <xdr:col>25</xdr:col>
      <xdr:colOff>9525</xdr:colOff>
      <xdr:row>92</xdr:row>
      <xdr:rowOff>152400</xdr:rowOff>
    </xdr:to>
    <xdr:graphicFrame>
      <xdr:nvGraphicFramePr>
        <xdr:cNvPr id="13" name="Chart 13"/>
        <xdr:cNvGraphicFramePr/>
      </xdr:nvGraphicFramePr>
      <xdr:xfrm>
        <a:off x="8848725" y="13087350"/>
        <a:ext cx="3667125" cy="2295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26</xdr:col>
      <xdr:colOff>0</xdr:colOff>
      <xdr:row>79</xdr:row>
      <xdr:rowOff>0</xdr:rowOff>
    </xdr:from>
    <xdr:to>
      <xdr:col>31</xdr:col>
      <xdr:colOff>600075</xdr:colOff>
      <xdr:row>92</xdr:row>
      <xdr:rowOff>152400</xdr:rowOff>
    </xdr:to>
    <xdr:graphicFrame>
      <xdr:nvGraphicFramePr>
        <xdr:cNvPr id="14" name="Chart 14"/>
        <xdr:cNvGraphicFramePr/>
      </xdr:nvGraphicFramePr>
      <xdr:xfrm>
        <a:off x="12706350" y="13087350"/>
        <a:ext cx="3648075" cy="2295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94</xdr:row>
      <xdr:rowOff>0</xdr:rowOff>
    </xdr:from>
    <xdr:to>
      <xdr:col>24</xdr:col>
      <xdr:colOff>600075</xdr:colOff>
      <xdr:row>107</xdr:row>
      <xdr:rowOff>152400</xdr:rowOff>
    </xdr:to>
    <xdr:graphicFrame>
      <xdr:nvGraphicFramePr>
        <xdr:cNvPr id="15" name="Chart 15"/>
        <xdr:cNvGraphicFramePr/>
      </xdr:nvGraphicFramePr>
      <xdr:xfrm>
        <a:off x="8848725" y="15554325"/>
        <a:ext cx="3648075" cy="2295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26</xdr:col>
      <xdr:colOff>0</xdr:colOff>
      <xdr:row>94</xdr:row>
      <xdr:rowOff>0</xdr:rowOff>
    </xdr:from>
    <xdr:to>
      <xdr:col>31</xdr:col>
      <xdr:colOff>600075</xdr:colOff>
      <xdr:row>107</xdr:row>
      <xdr:rowOff>152400</xdr:rowOff>
    </xdr:to>
    <xdr:graphicFrame>
      <xdr:nvGraphicFramePr>
        <xdr:cNvPr id="16" name="Chart 16"/>
        <xdr:cNvGraphicFramePr/>
      </xdr:nvGraphicFramePr>
      <xdr:xfrm>
        <a:off x="12706350" y="15554325"/>
        <a:ext cx="3648075" cy="22955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0</xdr:colOff>
      <xdr:row>108</xdr:row>
      <xdr:rowOff>123825</xdr:rowOff>
    </xdr:from>
    <xdr:to>
      <xdr:col>25</xdr:col>
      <xdr:colOff>0</xdr:colOff>
      <xdr:row>122</xdr:row>
      <xdr:rowOff>47625</xdr:rowOff>
    </xdr:to>
    <xdr:graphicFrame>
      <xdr:nvGraphicFramePr>
        <xdr:cNvPr id="17" name="Chart 17"/>
        <xdr:cNvGraphicFramePr/>
      </xdr:nvGraphicFramePr>
      <xdr:xfrm>
        <a:off x="8848725" y="18021300"/>
        <a:ext cx="36576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26</xdr:col>
      <xdr:colOff>0</xdr:colOff>
      <xdr:row>108</xdr:row>
      <xdr:rowOff>123825</xdr:rowOff>
    </xdr:from>
    <xdr:to>
      <xdr:col>32</xdr:col>
      <xdr:colOff>0</xdr:colOff>
      <xdr:row>122</xdr:row>
      <xdr:rowOff>47625</xdr:rowOff>
    </xdr:to>
    <xdr:graphicFrame>
      <xdr:nvGraphicFramePr>
        <xdr:cNvPr id="18" name="Chart 18"/>
        <xdr:cNvGraphicFramePr/>
      </xdr:nvGraphicFramePr>
      <xdr:xfrm>
        <a:off x="12706350" y="18021300"/>
        <a:ext cx="3657600" cy="22764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0</xdr:colOff>
      <xdr:row>123</xdr:row>
      <xdr:rowOff>57150</xdr:rowOff>
    </xdr:from>
    <xdr:to>
      <xdr:col>25</xdr:col>
      <xdr:colOff>9525</xdr:colOff>
      <xdr:row>137</xdr:row>
      <xdr:rowOff>57150</xdr:rowOff>
    </xdr:to>
    <xdr:graphicFrame>
      <xdr:nvGraphicFramePr>
        <xdr:cNvPr id="19" name="Chart 19"/>
        <xdr:cNvGraphicFramePr/>
      </xdr:nvGraphicFramePr>
      <xdr:xfrm>
        <a:off x="8848725" y="20469225"/>
        <a:ext cx="3667125" cy="22955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26</xdr:col>
      <xdr:colOff>0</xdr:colOff>
      <xdr:row>123</xdr:row>
      <xdr:rowOff>57150</xdr:rowOff>
    </xdr:from>
    <xdr:to>
      <xdr:col>31</xdr:col>
      <xdr:colOff>600075</xdr:colOff>
      <xdr:row>137</xdr:row>
      <xdr:rowOff>57150</xdr:rowOff>
    </xdr:to>
    <xdr:graphicFrame>
      <xdr:nvGraphicFramePr>
        <xdr:cNvPr id="20" name="Chart 20"/>
        <xdr:cNvGraphicFramePr/>
      </xdr:nvGraphicFramePr>
      <xdr:xfrm>
        <a:off x="12706350" y="20469225"/>
        <a:ext cx="3648075" cy="2295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22</xdr:col>
      <xdr:colOff>485775</xdr:colOff>
      <xdr:row>159</xdr:row>
      <xdr:rowOff>104775</xdr:rowOff>
    </xdr:from>
    <xdr:to>
      <xdr:col>30</xdr:col>
      <xdr:colOff>600075</xdr:colOff>
      <xdr:row>163</xdr:row>
      <xdr:rowOff>19050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163300" y="26498550"/>
          <a:ext cx="45815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Day 1:  Plate 1:    1-32,     Plate 2:    33-64,     Plate 3:    65-96
Day 2:  Plate 1:  97-128,   Plate 2:  129-160,   Plate 3:  161-192
Day 3:  Plate 1: 193-224,  Plate 2:  225-256,   Plate 3:  257-288</a:t>
          </a:r>
        </a:p>
      </xdr:txBody>
    </xdr:sp>
    <xdr:clientData/>
  </xdr:twoCellAnchor>
  <xdr:twoCellAnchor>
    <xdr:from>
      <xdr:col>22</xdr:col>
      <xdr:colOff>485775</xdr:colOff>
      <xdr:row>190</xdr:row>
      <xdr:rowOff>142875</xdr:rowOff>
    </xdr:from>
    <xdr:to>
      <xdr:col>30</xdr:col>
      <xdr:colOff>457200</xdr:colOff>
      <xdr:row>194</xdr:row>
      <xdr:rowOff>85725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1163300" y="31803975"/>
          <a:ext cx="44386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Day 1:  Plate 1:    1-32,     Plate 2:    33-64,     Plate 3:    65-96
Day 2:  Plate 1:  97-128,   Plate 2:  129-160,   Plate 3:  161-192
Day 3:  Plate 1: 193-224,  Plate 2:  225-256,   Plate 3:  257-288</a:t>
          </a:r>
        </a:p>
      </xdr:txBody>
    </xdr:sp>
    <xdr:clientData/>
  </xdr:twoCellAnchor>
  <xdr:twoCellAnchor>
    <xdr:from>
      <xdr:col>27</xdr:col>
      <xdr:colOff>571500</xdr:colOff>
      <xdr:row>46</xdr:row>
      <xdr:rowOff>85725</xdr:rowOff>
    </xdr:from>
    <xdr:to>
      <xdr:col>30</xdr:col>
      <xdr:colOff>304800</xdr:colOff>
      <xdr:row>47</xdr:row>
      <xdr:rowOff>114300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3887450" y="7772400"/>
          <a:ext cx="1562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Column Oriented</a:t>
          </a:r>
        </a:p>
      </xdr:txBody>
    </xdr:sp>
    <xdr:clientData/>
  </xdr:twoCellAnchor>
  <xdr:twoCellAnchor>
    <xdr:from>
      <xdr:col>20</xdr:col>
      <xdr:colOff>571500</xdr:colOff>
      <xdr:row>61</xdr:row>
      <xdr:rowOff>76200</xdr:rowOff>
    </xdr:from>
    <xdr:to>
      <xdr:col>23</xdr:col>
      <xdr:colOff>171450</xdr:colOff>
      <xdr:row>62</xdr:row>
      <xdr:rowOff>57150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0029825" y="10229850"/>
          <a:ext cx="14287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Row Oriented</a:t>
          </a:r>
        </a:p>
      </xdr:txBody>
    </xdr:sp>
    <xdr:clientData/>
  </xdr:twoCellAnchor>
  <xdr:twoCellAnchor>
    <xdr:from>
      <xdr:col>27</xdr:col>
      <xdr:colOff>571500</xdr:colOff>
      <xdr:row>61</xdr:row>
      <xdr:rowOff>47625</xdr:rowOff>
    </xdr:from>
    <xdr:to>
      <xdr:col>30</xdr:col>
      <xdr:colOff>333375</xdr:colOff>
      <xdr:row>62</xdr:row>
      <xdr:rowOff>95250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887450" y="10201275"/>
          <a:ext cx="1590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Column Oriented</a:t>
          </a:r>
        </a:p>
      </xdr:txBody>
    </xdr:sp>
    <xdr:clientData/>
  </xdr:twoCellAnchor>
  <xdr:twoCellAnchor>
    <xdr:from>
      <xdr:col>21</xdr:col>
      <xdr:colOff>9525</xdr:colOff>
      <xdr:row>76</xdr:row>
      <xdr:rowOff>38100</xdr:rowOff>
    </xdr:from>
    <xdr:to>
      <xdr:col>23</xdr:col>
      <xdr:colOff>428625</xdr:colOff>
      <xdr:row>77</xdr:row>
      <xdr:rowOff>47625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077450" y="12639675"/>
          <a:ext cx="1638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Row Oriented</a:t>
          </a:r>
        </a:p>
      </xdr:txBody>
    </xdr:sp>
    <xdr:clientData/>
  </xdr:twoCellAnchor>
  <xdr:twoCellAnchor>
    <xdr:from>
      <xdr:col>28</xdr:col>
      <xdr:colOff>0</xdr:colOff>
      <xdr:row>76</xdr:row>
      <xdr:rowOff>28575</xdr:rowOff>
    </xdr:from>
    <xdr:to>
      <xdr:col>30</xdr:col>
      <xdr:colOff>371475</xdr:colOff>
      <xdr:row>77</xdr:row>
      <xdr:rowOff>142875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3925550" y="12630150"/>
          <a:ext cx="1590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Column Oriented</a:t>
          </a:r>
        </a:p>
      </xdr:txBody>
    </xdr:sp>
    <xdr:clientData/>
  </xdr:twoCellAnchor>
  <xdr:twoCellAnchor>
    <xdr:from>
      <xdr:col>21</xdr:col>
      <xdr:colOff>28575</xdr:colOff>
      <xdr:row>90</xdr:row>
      <xdr:rowOff>152400</xdr:rowOff>
    </xdr:from>
    <xdr:to>
      <xdr:col>23</xdr:col>
      <xdr:colOff>419100</xdr:colOff>
      <xdr:row>92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0096500" y="15059025"/>
          <a:ext cx="1609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Row Oriented</a:t>
          </a:r>
        </a:p>
      </xdr:txBody>
    </xdr:sp>
    <xdr:clientData/>
  </xdr:twoCellAnchor>
  <xdr:twoCellAnchor>
    <xdr:from>
      <xdr:col>28</xdr:col>
      <xdr:colOff>28575</xdr:colOff>
      <xdr:row>91</xdr:row>
      <xdr:rowOff>66675</xdr:rowOff>
    </xdr:from>
    <xdr:to>
      <xdr:col>30</xdr:col>
      <xdr:colOff>314325</xdr:colOff>
      <xdr:row>92</xdr:row>
      <xdr:rowOff>95250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3954125" y="15135225"/>
          <a:ext cx="1504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Column Oriented</a:t>
          </a:r>
        </a:p>
      </xdr:txBody>
    </xdr:sp>
    <xdr:clientData/>
  </xdr:twoCellAnchor>
  <xdr:twoCellAnchor>
    <xdr:from>
      <xdr:col>21</xdr:col>
      <xdr:colOff>28575</xdr:colOff>
      <xdr:row>120</xdr:row>
      <xdr:rowOff>114300</xdr:rowOff>
    </xdr:from>
    <xdr:to>
      <xdr:col>23</xdr:col>
      <xdr:colOff>523875</xdr:colOff>
      <xdr:row>121</xdr:row>
      <xdr:rowOff>152400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0096500" y="20031075"/>
          <a:ext cx="1714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Row Oriented</a:t>
          </a:r>
        </a:p>
      </xdr:txBody>
    </xdr:sp>
    <xdr:clientData/>
  </xdr:twoCellAnchor>
  <xdr:twoCellAnchor>
    <xdr:from>
      <xdr:col>21</xdr:col>
      <xdr:colOff>38100</xdr:colOff>
      <xdr:row>106</xdr:row>
      <xdr:rowOff>104775</xdr:rowOff>
    </xdr:from>
    <xdr:to>
      <xdr:col>23</xdr:col>
      <xdr:colOff>304800</xdr:colOff>
      <xdr:row>107</xdr:row>
      <xdr:rowOff>95250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0106025" y="17640300"/>
          <a:ext cx="1485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Row Oriented</a:t>
          </a:r>
        </a:p>
      </xdr:txBody>
    </xdr:sp>
    <xdr:clientData/>
  </xdr:twoCellAnchor>
  <xdr:twoCellAnchor>
    <xdr:from>
      <xdr:col>27</xdr:col>
      <xdr:colOff>600075</xdr:colOff>
      <xdr:row>106</xdr:row>
      <xdr:rowOff>66675</xdr:rowOff>
    </xdr:from>
    <xdr:to>
      <xdr:col>31</xdr:col>
      <xdr:colOff>19050</xdr:colOff>
      <xdr:row>107</xdr:row>
      <xdr:rowOff>114300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3916025" y="17602200"/>
          <a:ext cx="1857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Column Oriented</a:t>
          </a:r>
        </a:p>
      </xdr:txBody>
    </xdr:sp>
    <xdr:clientData/>
  </xdr:twoCellAnchor>
  <xdr:twoCellAnchor>
    <xdr:from>
      <xdr:col>28</xdr:col>
      <xdr:colOff>28575</xdr:colOff>
      <xdr:row>120</xdr:row>
      <xdr:rowOff>152400</xdr:rowOff>
    </xdr:from>
    <xdr:to>
      <xdr:col>30</xdr:col>
      <xdr:colOff>333375</xdr:colOff>
      <xdr:row>121</xdr:row>
      <xdr:rowOff>161925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3954125" y="20069175"/>
          <a:ext cx="1524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Column Oriented</a:t>
          </a:r>
        </a:p>
      </xdr:txBody>
    </xdr:sp>
    <xdr:clientData/>
  </xdr:twoCellAnchor>
  <xdr:twoCellAnchor>
    <xdr:from>
      <xdr:col>21</xdr:col>
      <xdr:colOff>0</xdr:colOff>
      <xdr:row>135</xdr:row>
      <xdr:rowOff>104775</xdr:rowOff>
    </xdr:from>
    <xdr:to>
      <xdr:col>23</xdr:col>
      <xdr:colOff>257175</xdr:colOff>
      <xdr:row>136</xdr:row>
      <xdr:rowOff>152400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0067925" y="22488525"/>
          <a:ext cx="1476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Row Oriented</a:t>
          </a:r>
        </a:p>
      </xdr:txBody>
    </xdr:sp>
    <xdr:clientData/>
  </xdr:twoCellAnchor>
  <xdr:twoCellAnchor>
    <xdr:from>
      <xdr:col>28</xdr:col>
      <xdr:colOff>28575</xdr:colOff>
      <xdr:row>135</xdr:row>
      <xdr:rowOff>66675</xdr:rowOff>
    </xdr:from>
    <xdr:to>
      <xdr:col>30</xdr:col>
      <xdr:colOff>314325</xdr:colOff>
      <xdr:row>136</xdr:row>
      <xdr:rowOff>152400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3954125" y="22450425"/>
          <a:ext cx="1504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Column Oriented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0.90925</cdr:y>
    </cdr:from>
    <cdr:to>
      <cdr:x>0.82875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2076450"/>
          <a:ext cx="1895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Row Oriented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0.3415</cdr:x>
      <cdr:y>0.888</cdr:y>
    </cdr:from>
    <cdr:to>
      <cdr:x>0.77875</cdr:x>
      <cdr:y>0.99475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2038350"/>
          <a:ext cx="1590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Row Oriented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104775</xdr:colOff>
      <xdr:row>95</xdr:row>
      <xdr:rowOff>0</xdr:rowOff>
    </xdr:from>
    <xdr:to>
      <xdr:col>31</xdr:col>
      <xdr:colOff>600075</xdr:colOff>
      <xdr:row>118</xdr:row>
      <xdr:rowOff>114300</xdr:rowOff>
    </xdr:to>
    <xdr:graphicFrame>
      <xdr:nvGraphicFramePr>
        <xdr:cNvPr id="1" name="Chart 1"/>
        <xdr:cNvGraphicFramePr/>
      </xdr:nvGraphicFramePr>
      <xdr:xfrm>
        <a:off x="10172700" y="15716250"/>
        <a:ext cx="61817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104775</xdr:colOff>
      <xdr:row>124</xdr:row>
      <xdr:rowOff>85725</xdr:rowOff>
    </xdr:from>
    <xdr:to>
      <xdr:col>31</xdr:col>
      <xdr:colOff>600075</xdr:colOff>
      <xdr:row>149</xdr:row>
      <xdr:rowOff>133350</xdr:rowOff>
    </xdr:to>
    <xdr:graphicFrame>
      <xdr:nvGraphicFramePr>
        <xdr:cNvPr id="2" name="Chart 2"/>
        <xdr:cNvGraphicFramePr/>
      </xdr:nvGraphicFramePr>
      <xdr:xfrm>
        <a:off x="10172700" y="20850225"/>
        <a:ext cx="61817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9525</xdr:colOff>
      <xdr:row>4</xdr:row>
      <xdr:rowOff>9525</xdr:rowOff>
    </xdr:from>
    <xdr:to>
      <xdr:col>24</xdr:col>
      <xdr:colOff>600075</xdr:colOff>
      <xdr:row>18</xdr:row>
      <xdr:rowOff>9525</xdr:rowOff>
    </xdr:to>
    <xdr:graphicFrame>
      <xdr:nvGraphicFramePr>
        <xdr:cNvPr id="3" name="Chart 3"/>
        <xdr:cNvGraphicFramePr/>
      </xdr:nvGraphicFramePr>
      <xdr:xfrm>
        <a:off x="8858250" y="781050"/>
        <a:ext cx="363855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200025</xdr:colOff>
      <xdr:row>4</xdr:row>
      <xdr:rowOff>0</xdr:rowOff>
    </xdr:from>
    <xdr:to>
      <xdr:col>31</xdr:col>
      <xdr:colOff>600075</xdr:colOff>
      <xdr:row>18</xdr:row>
      <xdr:rowOff>9525</xdr:rowOff>
    </xdr:to>
    <xdr:graphicFrame>
      <xdr:nvGraphicFramePr>
        <xdr:cNvPr id="4" name="Chart 4"/>
        <xdr:cNvGraphicFramePr/>
      </xdr:nvGraphicFramePr>
      <xdr:xfrm>
        <a:off x="12706350" y="771525"/>
        <a:ext cx="36480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19</xdr:row>
      <xdr:rowOff>0</xdr:rowOff>
    </xdr:from>
    <xdr:to>
      <xdr:col>24</xdr:col>
      <xdr:colOff>600075</xdr:colOff>
      <xdr:row>32</xdr:row>
      <xdr:rowOff>152400</xdr:rowOff>
    </xdr:to>
    <xdr:graphicFrame>
      <xdr:nvGraphicFramePr>
        <xdr:cNvPr id="5" name="Chart 5"/>
        <xdr:cNvGraphicFramePr/>
      </xdr:nvGraphicFramePr>
      <xdr:xfrm>
        <a:off x="8848725" y="3248025"/>
        <a:ext cx="3648075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0</xdr:colOff>
      <xdr:row>19</xdr:row>
      <xdr:rowOff>0</xdr:rowOff>
    </xdr:from>
    <xdr:to>
      <xdr:col>31</xdr:col>
      <xdr:colOff>581025</xdr:colOff>
      <xdr:row>32</xdr:row>
      <xdr:rowOff>152400</xdr:rowOff>
    </xdr:to>
    <xdr:graphicFrame>
      <xdr:nvGraphicFramePr>
        <xdr:cNvPr id="6" name="Chart 6"/>
        <xdr:cNvGraphicFramePr/>
      </xdr:nvGraphicFramePr>
      <xdr:xfrm>
        <a:off x="12706350" y="3248025"/>
        <a:ext cx="3629025" cy="2286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25</xdr:col>
      <xdr:colOff>0</xdr:colOff>
      <xdr:row>47</xdr:row>
      <xdr:rowOff>152400</xdr:rowOff>
    </xdr:to>
    <xdr:graphicFrame>
      <xdr:nvGraphicFramePr>
        <xdr:cNvPr id="7" name="Chart 7"/>
        <xdr:cNvGraphicFramePr/>
      </xdr:nvGraphicFramePr>
      <xdr:xfrm>
        <a:off x="8848725" y="5715000"/>
        <a:ext cx="3657600" cy="2286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26</xdr:col>
      <xdr:colOff>0</xdr:colOff>
      <xdr:row>34</xdr:row>
      <xdr:rowOff>0</xdr:rowOff>
    </xdr:from>
    <xdr:to>
      <xdr:col>31</xdr:col>
      <xdr:colOff>600075</xdr:colOff>
      <xdr:row>47</xdr:row>
      <xdr:rowOff>152400</xdr:rowOff>
    </xdr:to>
    <xdr:graphicFrame>
      <xdr:nvGraphicFramePr>
        <xdr:cNvPr id="8" name="Chart 8"/>
        <xdr:cNvGraphicFramePr/>
      </xdr:nvGraphicFramePr>
      <xdr:xfrm>
        <a:off x="12706350" y="5715000"/>
        <a:ext cx="3648075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49</xdr:row>
      <xdr:rowOff>0</xdr:rowOff>
    </xdr:from>
    <xdr:to>
      <xdr:col>24</xdr:col>
      <xdr:colOff>600075</xdr:colOff>
      <xdr:row>62</xdr:row>
      <xdr:rowOff>152400</xdr:rowOff>
    </xdr:to>
    <xdr:graphicFrame>
      <xdr:nvGraphicFramePr>
        <xdr:cNvPr id="9" name="Chart 9"/>
        <xdr:cNvGraphicFramePr/>
      </xdr:nvGraphicFramePr>
      <xdr:xfrm>
        <a:off x="8848725" y="8172450"/>
        <a:ext cx="3648075" cy="2295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26</xdr:col>
      <xdr:colOff>0</xdr:colOff>
      <xdr:row>49</xdr:row>
      <xdr:rowOff>0</xdr:rowOff>
    </xdr:from>
    <xdr:to>
      <xdr:col>31</xdr:col>
      <xdr:colOff>600075</xdr:colOff>
      <xdr:row>62</xdr:row>
      <xdr:rowOff>152400</xdr:rowOff>
    </xdr:to>
    <xdr:graphicFrame>
      <xdr:nvGraphicFramePr>
        <xdr:cNvPr id="10" name="Chart 10"/>
        <xdr:cNvGraphicFramePr/>
      </xdr:nvGraphicFramePr>
      <xdr:xfrm>
        <a:off x="12706350" y="8172450"/>
        <a:ext cx="3648075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64</xdr:row>
      <xdr:rowOff>0</xdr:rowOff>
    </xdr:from>
    <xdr:to>
      <xdr:col>25</xdr:col>
      <xdr:colOff>0</xdr:colOff>
      <xdr:row>77</xdr:row>
      <xdr:rowOff>152400</xdr:rowOff>
    </xdr:to>
    <xdr:graphicFrame>
      <xdr:nvGraphicFramePr>
        <xdr:cNvPr id="11" name="Chart 11"/>
        <xdr:cNvGraphicFramePr/>
      </xdr:nvGraphicFramePr>
      <xdr:xfrm>
        <a:off x="8848725" y="10639425"/>
        <a:ext cx="3657600" cy="2276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26</xdr:col>
      <xdr:colOff>0</xdr:colOff>
      <xdr:row>64</xdr:row>
      <xdr:rowOff>0</xdr:rowOff>
    </xdr:from>
    <xdr:to>
      <xdr:col>32</xdr:col>
      <xdr:colOff>0</xdr:colOff>
      <xdr:row>77</xdr:row>
      <xdr:rowOff>152400</xdr:rowOff>
    </xdr:to>
    <xdr:graphicFrame>
      <xdr:nvGraphicFramePr>
        <xdr:cNvPr id="12" name="Chart 12"/>
        <xdr:cNvGraphicFramePr/>
      </xdr:nvGraphicFramePr>
      <xdr:xfrm>
        <a:off x="12706350" y="10639425"/>
        <a:ext cx="3657600" cy="2276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79</xdr:row>
      <xdr:rowOff>0</xdr:rowOff>
    </xdr:from>
    <xdr:to>
      <xdr:col>25</xdr:col>
      <xdr:colOff>9525</xdr:colOff>
      <xdr:row>92</xdr:row>
      <xdr:rowOff>152400</xdr:rowOff>
    </xdr:to>
    <xdr:graphicFrame>
      <xdr:nvGraphicFramePr>
        <xdr:cNvPr id="13" name="Chart 13"/>
        <xdr:cNvGraphicFramePr/>
      </xdr:nvGraphicFramePr>
      <xdr:xfrm>
        <a:off x="8848725" y="13087350"/>
        <a:ext cx="3667125" cy="2295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26</xdr:col>
      <xdr:colOff>0</xdr:colOff>
      <xdr:row>79</xdr:row>
      <xdr:rowOff>0</xdr:rowOff>
    </xdr:from>
    <xdr:to>
      <xdr:col>31</xdr:col>
      <xdr:colOff>600075</xdr:colOff>
      <xdr:row>92</xdr:row>
      <xdr:rowOff>152400</xdr:rowOff>
    </xdr:to>
    <xdr:graphicFrame>
      <xdr:nvGraphicFramePr>
        <xdr:cNvPr id="14" name="Chart 14"/>
        <xdr:cNvGraphicFramePr/>
      </xdr:nvGraphicFramePr>
      <xdr:xfrm>
        <a:off x="12706350" y="13087350"/>
        <a:ext cx="3648075" cy="2295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93</xdr:row>
      <xdr:rowOff>0</xdr:rowOff>
    </xdr:from>
    <xdr:to>
      <xdr:col>24</xdr:col>
      <xdr:colOff>600075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8848725" y="15392400"/>
        <a:ext cx="36480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26</xdr:col>
      <xdr:colOff>0</xdr:colOff>
      <xdr:row>93</xdr:row>
      <xdr:rowOff>0</xdr:rowOff>
    </xdr:from>
    <xdr:to>
      <xdr:col>31</xdr:col>
      <xdr:colOff>600075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12706350" y="15392400"/>
        <a:ext cx="36480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0</xdr:colOff>
      <xdr:row>93</xdr:row>
      <xdr:rowOff>0</xdr:rowOff>
    </xdr:from>
    <xdr:to>
      <xdr:col>25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8848725" y="15392400"/>
        <a:ext cx="36576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26</xdr:col>
      <xdr:colOff>0</xdr:colOff>
      <xdr:row>93</xdr:row>
      <xdr:rowOff>0</xdr:rowOff>
    </xdr:from>
    <xdr:to>
      <xdr:col>32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12706350" y="15392400"/>
        <a:ext cx="36576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0</xdr:colOff>
      <xdr:row>93</xdr:row>
      <xdr:rowOff>0</xdr:rowOff>
    </xdr:from>
    <xdr:to>
      <xdr:col>25</xdr:col>
      <xdr:colOff>9525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8848725" y="15392400"/>
        <a:ext cx="36671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26</xdr:col>
      <xdr:colOff>0</xdr:colOff>
      <xdr:row>93</xdr:row>
      <xdr:rowOff>0</xdr:rowOff>
    </xdr:from>
    <xdr:to>
      <xdr:col>31</xdr:col>
      <xdr:colOff>600075</xdr:colOff>
      <xdr:row>93</xdr:row>
      <xdr:rowOff>0</xdr:rowOff>
    </xdr:to>
    <xdr:graphicFrame>
      <xdr:nvGraphicFramePr>
        <xdr:cNvPr id="20" name="Chart 20"/>
        <xdr:cNvGraphicFramePr/>
      </xdr:nvGraphicFramePr>
      <xdr:xfrm>
        <a:off x="12706350" y="15392400"/>
        <a:ext cx="36480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22</xdr:col>
      <xdr:colOff>466725</xdr:colOff>
      <xdr:row>114</xdr:row>
      <xdr:rowOff>180975</xdr:rowOff>
    </xdr:from>
    <xdr:to>
      <xdr:col>30</xdr:col>
      <xdr:colOff>581025</xdr:colOff>
      <xdr:row>117</xdr:row>
      <xdr:rowOff>76200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144250" y="19173825"/>
          <a:ext cx="4581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Day 1:  Plate 1:    1-32,     Plate 2:    33-64,     Plate 3:    65-96
Day 2:  Plate 1:  97-128,   Plate 2:  129-160,   Plate 3:  161-192
</a:t>
          </a:r>
        </a:p>
      </xdr:txBody>
    </xdr:sp>
    <xdr:clientData/>
  </xdr:twoCellAnchor>
  <xdr:twoCellAnchor>
    <xdr:from>
      <xdr:col>22</xdr:col>
      <xdr:colOff>485775</xdr:colOff>
      <xdr:row>145</xdr:row>
      <xdr:rowOff>142875</xdr:rowOff>
    </xdr:from>
    <xdr:to>
      <xdr:col>30</xdr:col>
      <xdr:colOff>457200</xdr:colOff>
      <xdr:row>148</xdr:row>
      <xdr:rowOff>85725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1163300" y="24460200"/>
          <a:ext cx="4438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Day 1:  Plate 1:    1-32,     Plate 2:    33-64,     Plate 3:    65-96
Day 2:  Plate 1:  97-128,   Plate 2:  129-160,   Plate 3:  161-192
</a:t>
          </a:r>
        </a:p>
      </xdr:txBody>
    </xdr:sp>
    <xdr:clientData/>
  </xdr:twoCellAnchor>
  <xdr:twoCellAnchor>
    <xdr:from>
      <xdr:col>20</xdr:col>
      <xdr:colOff>485775</xdr:colOff>
      <xdr:row>16</xdr:row>
      <xdr:rowOff>66675</xdr:rowOff>
    </xdr:from>
    <xdr:to>
      <xdr:col>23</xdr:col>
      <xdr:colOff>200025</xdr:colOff>
      <xdr:row>17</xdr:row>
      <xdr:rowOff>66675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944100" y="2819400"/>
          <a:ext cx="1543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Row Oriented</a:t>
          </a:r>
        </a:p>
      </xdr:txBody>
    </xdr:sp>
    <xdr:clientData/>
  </xdr:twoCellAnchor>
  <xdr:twoCellAnchor>
    <xdr:from>
      <xdr:col>27</xdr:col>
      <xdr:colOff>523875</xdr:colOff>
      <xdr:row>16</xdr:row>
      <xdr:rowOff>85725</xdr:rowOff>
    </xdr:from>
    <xdr:to>
      <xdr:col>30</xdr:col>
      <xdr:colOff>295275</xdr:colOff>
      <xdr:row>17</xdr:row>
      <xdr:rowOff>123825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3839825" y="2838450"/>
          <a:ext cx="1600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Column Oriented</a:t>
          </a:r>
        </a:p>
      </xdr:txBody>
    </xdr:sp>
    <xdr:clientData/>
  </xdr:twoCellAnchor>
  <xdr:twoCellAnchor>
    <xdr:from>
      <xdr:col>28</xdr:col>
      <xdr:colOff>47625</xdr:colOff>
      <xdr:row>31</xdr:row>
      <xdr:rowOff>66675</xdr:rowOff>
    </xdr:from>
    <xdr:to>
      <xdr:col>31</xdr:col>
      <xdr:colOff>9525</xdr:colOff>
      <xdr:row>32</xdr:row>
      <xdr:rowOff>85725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973175" y="5286375"/>
          <a:ext cx="1790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Column Oriented</a:t>
          </a:r>
        </a:p>
      </xdr:txBody>
    </xdr:sp>
    <xdr:clientData/>
  </xdr:twoCellAnchor>
  <xdr:twoCellAnchor>
    <xdr:from>
      <xdr:col>21</xdr:col>
      <xdr:colOff>0</xdr:colOff>
      <xdr:row>46</xdr:row>
      <xdr:rowOff>76200</xdr:rowOff>
    </xdr:from>
    <xdr:to>
      <xdr:col>23</xdr:col>
      <xdr:colOff>390525</xdr:colOff>
      <xdr:row>47</xdr:row>
      <xdr:rowOff>85725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067925" y="7762875"/>
          <a:ext cx="1609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Row Oriented</a:t>
          </a:r>
        </a:p>
      </xdr:txBody>
    </xdr:sp>
    <xdr:clientData/>
  </xdr:twoCellAnchor>
  <xdr:twoCellAnchor>
    <xdr:from>
      <xdr:col>28</xdr:col>
      <xdr:colOff>28575</xdr:colOff>
      <xdr:row>46</xdr:row>
      <xdr:rowOff>85725</xdr:rowOff>
    </xdr:from>
    <xdr:to>
      <xdr:col>30</xdr:col>
      <xdr:colOff>409575</xdr:colOff>
      <xdr:row>47</xdr:row>
      <xdr:rowOff>104775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3954125" y="7772400"/>
          <a:ext cx="1600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Column Oriented</a:t>
          </a:r>
        </a:p>
      </xdr:txBody>
    </xdr:sp>
    <xdr:clientData/>
  </xdr:twoCellAnchor>
  <xdr:twoCellAnchor>
    <xdr:from>
      <xdr:col>20</xdr:col>
      <xdr:colOff>581025</xdr:colOff>
      <xdr:row>31</xdr:row>
      <xdr:rowOff>38100</xdr:rowOff>
    </xdr:from>
    <xdr:to>
      <xdr:col>23</xdr:col>
      <xdr:colOff>428625</xdr:colOff>
      <xdr:row>32</xdr:row>
      <xdr:rowOff>47625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0039350" y="5257800"/>
          <a:ext cx="1676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61</xdr:row>
      <xdr:rowOff>47625</xdr:rowOff>
    </xdr:from>
    <xdr:to>
      <xdr:col>30</xdr:col>
      <xdr:colOff>371475</xdr:colOff>
      <xdr:row>62</xdr:row>
      <xdr:rowOff>76200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4039850" y="10201275"/>
          <a:ext cx="1476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Column Oriented</a:t>
          </a:r>
        </a:p>
      </xdr:txBody>
    </xdr:sp>
    <xdr:clientData/>
  </xdr:twoCellAnchor>
  <xdr:twoCellAnchor>
    <xdr:from>
      <xdr:col>21</xdr:col>
      <xdr:colOff>28575</xdr:colOff>
      <xdr:row>76</xdr:row>
      <xdr:rowOff>38100</xdr:rowOff>
    </xdr:from>
    <xdr:to>
      <xdr:col>23</xdr:col>
      <xdr:colOff>266700</xdr:colOff>
      <xdr:row>77</xdr:row>
      <xdr:rowOff>104775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0096500" y="12639675"/>
          <a:ext cx="1457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Row Oriented</a:t>
          </a:r>
        </a:p>
      </xdr:txBody>
    </xdr:sp>
    <xdr:clientData/>
  </xdr:twoCellAnchor>
  <xdr:twoCellAnchor>
    <xdr:from>
      <xdr:col>27</xdr:col>
      <xdr:colOff>523875</xdr:colOff>
      <xdr:row>76</xdr:row>
      <xdr:rowOff>38100</xdr:rowOff>
    </xdr:from>
    <xdr:to>
      <xdr:col>30</xdr:col>
      <xdr:colOff>276225</xdr:colOff>
      <xdr:row>77</xdr:row>
      <xdr:rowOff>47625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3839825" y="12639675"/>
          <a:ext cx="1581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Column Oriented</a:t>
          </a:r>
        </a:p>
      </xdr:txBody>
    </xdr:sp>
    <xdr:clientData/>
  </xdr:twoCellAnchor>
  <xdr:twoCellAnchor>
    <xdr:from>
      <xdr:col>20</xdr:col>
      <xdr:colOff>571500</xdr:colOff>
      <xdr:row>90</xdr:row>
      <xdr:rowOff>152400</xdr:rowOff>
    </xdr:from>
    <xdr:to>
      <xdr:col>23</xdr:col>
      <xdr:colOff>390525</xdr:colOff>
      <xdr:row>92</xdr:row>
      <xdr:rowOff>38100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0029825" y="15059025"/>
          <a:ext cx="1647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Row Oriented</a:t>
          </a:r>
        </a:p>
      </xdr:txBody>
    </xdr:sp>
    <xdr:clientData/>
  </xdr:twoCellAnchor>
  <xdr:twoCellAnchor>
    <xdr:from>
      <xdr:col>28</xdr:col>
      <xdr:colOff>47625</xdr:colOff>
      <xdr:row>91</xdr:row>
      <xdr:rowOff>47625</xdr:rowOff>
    </xdr:from>
    <xdr:to>
      <xdr:col>30</xdr:col>
      <xdr:colOff>247650</xdr:colOff>
      <xdr:row>92</xdr:row>
      <xdr:rowOff>104775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3973175" y="15116175"/>
          <a:ext cx="1419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Column Oriented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0.90975</cdr:y>
    </cdr:from>
    <cdr:to>
      <cdr:x>0.82875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2076450"/>
          <a:ext cx="1895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Row Oriented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0.3415</cdr:x>
      <cdr:y>0.88675</cdr:y>
    </cdr:from>
    <cdr:to>
      <cdr:x>0.77875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2019300"/>
          <a:ext cx="1590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Row Oriented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104775</xdr:colOff>
      <xdr:row>65</xdr:row>
      <xdr:rowOff>0</xdr:rowOff>
    </xdr:from>
    <xdr:to>
      <xdr:col>31</xdr:col>
      <xdr:colOff>600075</xdr:colOff>
      <xdr:row>88</xdr:row>
      <xdr:rowOff>114300</xdr:rowOff>
    </xdr:to>
    <xdr:graphicFrame>
      <xdr:nvGraphicFramePr>
        <xdr:cNvPr id="1" name="Chart 1"/>
        <xdr:cNvGraphicFramePr/>
      </xdr:nvGraphicFramePr>
      <xdr:xfrm>
        <a:off x="10172700" y="11029950"/>
        <a:ext cx="61817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104775</xdr:colOff>
      <xdr:row>94</xdr:row>
      <xdr:rowOff>85725</xdr:rowOff>
    </xdr:from>
    <xdr:to>
      <xdr:col>31</xdr:col>
      <xdr:colOff>600075</xdr:colOff>
      <xdr:row>119</xdr:row>
      <xdr:rowOff>133350</xdr:rowOff>
    </xdr:to>
    <xdr:graphicFrame>
      <xdr:nvGraphicFramePr>
        <xdr:cNvPr id="2" name="Chart 2"/>
        <xdr:cNvGraphicFramePr/>
      </xdr:nvGraphicFramePr>
      <xdr:xfrm>
        <a:off x="10172700" y="16163925"/>
        <a:ext cx="618172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9525</xdr:colOff>
      <xdr:row>4</xdr:row>
      <xdr:rowOff>9525</xdr:rowOff>
    </xdr:from>
    <xdr:to>
      <xdr:col>24</xdr:col>
      <xdr:colOff>600075</xdr:colOff>
      <xdr:row>18</xdr:row>
      <xdr:rowOff>9525</xdr:rowOff>
    </xdr:to>
    <xdr:graphicFrame>
      <xdr:nvGraphicFramePr>
        <xdr:cNvPr id="3" name="Chart 3"/>
        <xdr:cNvGraphicFramePr/>
      </xdr:nvGraphicFramePr>
      <xdr:xfrm>
        <a:off x="8858250" y="1009650"/>
        <a:ext cx="363855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200025</xdr:colOff>
      <xdr:row>4</xdr:row>
      <xdr:rowOff>0</xdr:rowOff>
    </xdr:from>
    <xdr:to>
      <xdr:col>31</xdr:col>
      <xdr:colOff>600075</xdr:colOff>
      <xdr:row>18</xdr:row>
      <xdr:rowOff>9525</xdr:rowOff>
    </xdr:to>
    <xdr:graphicFrame>
      <xdr:nvGraphicFramePr>
        <xdr:cNvPr id="4" name="Chart 4"/>
        <xdr:cNvGraphicFramePr/>
      </xdr:nvGraphicFramePr>
      <xdr:xfrm>
        <a:off x="12706350" y="1000125"/>
        <a:ext cx="36480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19</xdr:row>
      <xdr:rowOff>0</xdr:rowOff>
    </xdr:from>
    <xdr:to>
      <xdr:col>24</xdr:col>
      <xdr:colOff>600075</xdr:colOff>
      <xdr:row>32</xdr:row>
      <xdr:rowOff>152400</xdr:rowOff>
    </xdr:to>
    <xdr:graphicFrame>
      <xdr:nvGraphicFramePr>
        <xdr:cNvPr id="5" name="Chart 5"/>
        <xdr:cNvGraphicFramePr/>
      </xdr:nvGraphicFramePr>
      <xdr:xfrm>
        <a:off x="8848725" y="3476625"/>
        <a:ext cx="3648075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0</xdr:colOff>
      <xdr:row>19</xdr:row>
      <xdr:rowOff>0</xdr:rowOff>
    </xdr:from>
    <xdr:to>
      <xdr:col>31</xdr:col>
      <xdr:colOff>581025</xdr:colOff>
      <xdr:row>32</xdr:row>
      <xdr:rowOff>152400</xdr:rowOff>
    </xdr:to>
    <xdr:graphicFrame>
      <xdr:nvGraphicFramePr>
        <xdr:cNvPr id="6" name="Chart 6"/>
        <xdr:cNvGraphicFramePr/>
      </xdr:nvGraphicFramePr>
      <xdr:xfrm>
        <a:off x="12706350" y="3476625"/>
        <a:ext cx="3629025" cy="2286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24</xdr:col>
      <xdr:colOff>600075</xdr:colOff>
      <xdr:row>47</xdr:row>
      <xdr:rowOff>152400</xdr:rowOff>
    </xdr:to>
    <xdr:graphicFrame>
      <xdr:nvGraphicFramePr>
        <xdr:cNvPr id="7" name="Chart 9"/>
        <xdr:cNvGraphicFramePr/>
      </xdr:nvGraphicFramePr>
      <xdr:xfrm>
        <a:off x="8848725" y="5943600"/>
        <a:ext cx="3648075" cy="2286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26</xdr:col>
      <xdr:colOff>0</xdr:colOff>
      <xdr:row>34</xdr:row>
      <xdr:rowOff>0</xdr:rowOff>
    </xdr:from>
    <xdr:to>
      <xdr:col>31</xdr:col>
      <xdr:colOff>600075</xdr:colOff>
      <xdr:row>47</xdr:row>
      <xdr:rowOff>152400</xdr:rowOff>
    </xdr:to>
    <xdr:graphicFrame>
      <xdr:nvGraphicFramePr>
        <xdr:cNvPr id="8" name="Chart 10"/>
        <xdr:cNvGraphicFramePr/>
      </xdr:nvGraphicFramePr>
      <xdr:xfrm>
        <a:off x="12706350" y="5943600"/>
        <a:ext cx="3648075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49</xdr:row>
      <xdr:rowOff>0</xdr:rowOff>
    </xdr:from>
    <xdr:to>
      <xdr:col>25</xdr:col>
      <xdr:colOff>0</xdr:colOff>
      <xdr:row>62</xdr:row>
      <xdr:rowOff>152400</xdr:rowOff>
    </xdr:to>
    <xdr:graphicFrame>
      <xdr:nvGraphicFramePr>
        <xdr:cNvPr id="9" name="Chart 11"/>
        <xdr:cNvGraphicFramePr/>
      </xdr:nvGraphicFramePr>
      <xdr:xfrm>
        <a:off x="8848725" y="8401050"/>
        <a:ext cx="3657600" cy="2295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26</xdr:col>
      <xdr:colOff>0</xdr:colOff>
      <xdr:row>49</xdr:row>
      <xdr:rowOff>0</xdr:rowOff>
    </xdr:from>
    <xdr:to>
      <xdr:col>32</xdr:col>
      <xdr:colOff>0</xdr:colOff>
      <xdr:row>62</xdr:row>
      <xdr:rowOff>152400</xdr:rowOff>
    </xdr:to>
    <xdr:graphicFrame>
      <xdr:nvGraphicFramePr>
        <xdr:cNvPr id="10" name="Chart 12"/>
        <xdr:cNvGraphicFramePr/>
      </xdr:nvGraphicFramePr>
      <xdr:xfrm>
        <a:off x="12706350" y="8401050"/>
        <a:ext cx="3657600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64</xdr:row>
      <xdr:rowOff>0</xdr:rowOff>
    </xdr:from>
    <xdr:to>
      <xdr:col>24</xdr:col>
      <xdr:colOff>600075</xdr:colOff>
      <xdr:row>64</xdr:row>
      <xdr:rowOff>0</xdr:rowOff>
    </xdr:to>
    <xdr:graphicFrame>
      <xdr:nvGraphicFramePr>
        <xdr:cNvPr id="11" name="Chart 15"/>
        <xdr:cNvGraphicFramePr/>
      </xdr:nvGraphicFramePr>
      <xdr:xfrm>
        <a:off x="8848725" y="10868025"/>
        <a:ext cx="3648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26</xdr:col>
      <xdr:colOff>0</xdr:colOff>
      <xdr:row>64</xdr:row>
      <xdr:rowOff>0</xdr:rowOff>
    </xdr:from>
    <xdr:to>
      <xdr:col>31</xdr:col>
      <xdr:colOff>600075</xdr:colOff>
      <xdr:row>64</xdr:row>
      <xdr:rowOff>0</xdr:rowOff>
    </xdr:to>
    <xdr:graphicFrame>
      <xdr:nvGraphicFramePr>
        <xdr:cNvPr id="12" name="Chart 16"/>
        <xdr:cNvGraphicFramePr/>
      </xdr:nvGraphicFramePr>
      <xdr:xfrm>
        <a:off x="12706350" y="10868025"/>
        <a:ext cx="3648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64</xdr:row>
      <xdr:rowOff>0</xdr:rowOff>
    </xdr:from>
    <xdr:to>
      <xdr:col>25</xdr:col>
      <xdr:colOff>0</xdr:colOff>
      <xdr:row>64</xdr:row>
      <xdr:rowOff>0</xdr:rowOff>
    </xdr:to>
    <xdr:graphicFrame>
      <xdr:nvGraphicFramePr>
        <xdr:cNvPr id="13" name="Chart 17"/>
        <xdr:cNvGraphicFramePr/>
      </xdr:nvGraphicFramePr>
      <xdr:xfrm>
        <a:off x="8848725" y="10868025"/>
        <a:ext cx="36576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26</xdr:col>
      <xdr:colOff>0</xdr:colOff>
      <xdr:row>64</xdr:row>
      <xdr:rowOff>0</xdr:rowOff>
    </xdr:from>
    <xdr:to>
      <xdr:col>32</xdr:col>
      <xdr:colOff>0</xdr:colOff>
      <xdr:row>64</xdr:row>
      <xdr:rowOff>0</xdr:rowOff>
    </xdr:to>
    <xdr:graphicFrame>
      <xdr:nvGraphicFramePr>
        <xdr:cNvPr id="14" name="Chart 18"/>
        <xdr:cNvGraphicFramePr/>
      </xdr:nvGraphicFramePr>
      <xdr:xfrm>
        <a:off x="12706350" y="10868025"/>
        <a:ext cx="36576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64</xdr:row>
      <xdr:rowOff>0</xdr:rowOff>
    </xdr:from>
    <xdr:to>
      <xdr:col>25</xdr:col>
      <xdr:colOff>9525</xdr:colOff>
      <xdr:row>64</xdr:row>
      <xdr:rowOff>0</xdr:rowOff>
    </xdr:to>
    <xdr:graphicFrame>
      <xdr:nvGraphicFramePr>
        <xdr:cNvPr id="15" name="Chart 19"/>
        <xdr:cNvGraphicFramePr/>
      </xdr:nvGraphicFramePr>
      <xdr:xfrm>
        <a:off x="8848725" y="10868025"/>
        <a:ext cx="36671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26</xdr:col>
      <xdr:colOff>0</xdr:colOff>
      <xdr:row>64</xdr:row>
      <xdr:rowOff>0</xdr:rowOff>
    </xdr:from>
    <xdr:to>
      <xdr:col>31</xdr:col>
      <xdr:colOff>600075</xdr:colOff>
      <xdr:row>64</xdr:row>
      <xdr:rowOff>0</xdr:rowOff>
    </xdr:to>
    <xdr:graphicFrame>
      <xdr:nvGraphicFramePr>
        <xdr:cNvPr id="16" name="Chart 20"/>
        <xdr:cNvGraphicFramePr/>
      </xdr:nvGraphicFramePr>
      <xdr:xfrm>
        <a:off x="12706350" y="10868025"/>
        <a:ext cx="36480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23</xdr:col>
      <xdr:colOff>428625</xdr:colOff>
      <xdr:row>84</xdr:row>
      <xdr:rowOff>142875</xdr:rowOff>
    </xdr:from>
    <xdr:to>
      <xdr:col>29</xdr:col>
      <xdr:colOff>104775</xdr:colOff>
      <xdr:row>87</xdr:row>
      <xdr:rowOff>57150</xdr:rowOff>
    </xdr:to>
    <xdr:sp>
      <xdr:nvSpPr>
        <xdr:cNvPr id="17" name="TextBox 21"/>
        <xdr:cNvSpPr txBox="1">
          <a:spLocks noChangeArrowheads="1"/>
        </xdr:cNvSpPr>
      </xdr:nvSpPr>
      <xdr:spPr>
        <a:xfrm>
          <a:off x="11715750" y="14487525"/>
          <a:ext cx="29241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Day 1:  Plate 1:    1-32,     Plate 2:    33-64     
Day 2:  Plate 1:  97-128,   Plate 2:  129-160 
</a:t>
          </a:r>
        </a:p>
      </xdr:txBody>
    </xdr:sp>
    <xdr:clientData/>
  </xdr:twoCellAnchor>
  <xdr:twoCellAnchor>
    <xdr:from>
      <xdr:col>23</xdr:col>
      <xdr:colOff>523875</xdr:colOff>
      <xdr:row>115</xdr:row>
      <xdr:rowOff>142875</xdr:rowOff>
    </xdr:from>
    <xdr:to>
      <xdr:col>29</xdr:col>
      <xdr:colOff>190500</xdr:colOff>
      <xdr:row>118</xdr:row>
      <xdr:rowOff>85725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1811000" y="19831050"/>
          <a:ext cx="29146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Day 1:  Plate 1:    1-32,     Plate 2:    33-64
Day 2:  Plate 1:  97-128,   Plate 2:  129-160
</a:t>
          </a:r>
        </a:p>
      </xdr:txBody>
    </xdr:sp>
    <xdr:clientData/>
  </xdr:twoCellAnchor>
  <xdr:twoCellAnchor>
    <xdr:from>
      <xdr:col>20</xdr:col>
      <xdr:colOff>485775</xdr:colOff>
      <xdr:row>16</xdr:row>
      <xdr:rowOff>66675</xdr:rowOff>
    </xdr:from>
    <xdr:to>
      <xdr:col>23</xdr:col>
      <xdr:colOff>200025</xdr:colOff>
      <xdr:row>17</xdr:row>
      <xdr:rowOff>66675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9944100" y="3048000"/>
          <a:ext cx="1543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Row Oriented</a:t>
          </a:r>
        </a:p>
      </xdr:txBody>
    </xdr:sp>
    <xdr:clientData/>
  </xdr:twoCellAnchor>
  <xdr:twoCellAnchor>
    <xdr:from>
      <xdr:col>27</xdr:col>
      <xdr:colOff>523875</xdr:colOff>
      <xdr:row>16</xdr:row>
      <xdr:rowOff>85725</xdr:rowOff>
    </xdr:from>
    <xdr:to>
      <xdr:col>30</xdr:col>
      <xdr:colOff>295275</xdr:colOff>
      <xdr:row>17</xdr:row>
      <xdr:rowOff>123825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13839825" y="3067050"/>
          <a:ext cx="1600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Column Oriented</a:t>
          </a:r>
        </a:p>
      </xdr:txBody>
    </xdr:sp>
    <xdr:clientData/>
  </xdr:twoCellAnchor>
  <xdr:twoCellAnchor>
    <xdr:from>
      <xdr:col>28</xdr:col>
      <xdr:colOff>47625</xdr:colOff>
      <xdr:row>31</xdr:row>
      <xdr:rowOff>66675</xdr:rowOff>
    </xdr:from>
    <xdr:to>
      <xdr:col>31</xdr:col>
      <xdr:colOff>9525</xdr:colOff>
      <xdr:row>32</xdr:row>
      <xdr:rowOff>85725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13973175" y="5514975"/>
          <a:ext cx="1790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Column Oriented</a:t>
          </a:r>
        </a:p>
      </xdr:txBody>
    </xdr:sp>
    <xdr:clientData/>
  </xdr:twoCellAnchor>
  <xdr:twoCellAnchor>
    <xdr:from>
      <xdr:col>20</xdr:col>
      <xdr:colOff>581025</xdr:colOff>
      <xdr:row>31</xdr:row>
      <xdr:rowOff>38100</xdr:rowOff>
    </xdr:from>
    <xdr:to>
      <xdr:col>23</xdr:col>
      <xdr:colOff>428625</xdr:colOff>
      <xdr:row>32</xdr:row>
      <xdr:rowOff>47625</xdr:rowOff>
    </xdr:to>
    <xdr:sp>
      <xdr:nvSpPr>
        <xdr:cNvPr id="22" name="TextBox 28"/>
        <xdr:cNvSpPr txBox="1">
          <a:spLocks noChangeArrowheads="1"/>
        </xdr:cNvSpPr>
      </xdr:nvSpPr>
      <xdr:spPr>
        <a:xfrm>
          <a:off x="10039350" y="5486400"/>
          <a:ext cx="1676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46</xdr:row>
      <xdr:rowOff>47625</xdr:rowOff>
    </xdr:from>
    <xdr:to>
      <xdr:col>30</xdr:col>
      <xdr:colOff>371475</xdr:colOff>
      <xdr:row>47</xdr:row>
      <xdr:rowOff>76200</xdr:rowOff>
    </xdr:to>
    <xdr:sp>
      <xdr:nvSpPr>
        <xdr:cNvPr id="23" name="TextBox 29"/>
        <xdr:cNvSpPr txBox="1">
          <a:spLocks noChangeArrowheads="1"/>
        </xdr:cNvSpPr>
      </xdr:nvSpPr>
      <xdr:spPr>
        <a:xfrm>
          <a:off x="14039850" y="7962900"/>
          <a:ext cx="1476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Column Oriented</a:t>
          </a:r>
        </a:p>
      </xdr:txBody>
    </xdr:sp>
    <xdr:clientData/>
  </xdr:twoCellAnchor>
  <xdr:twoCellAnchor>
    <xdr:from>
      <xdr:col>21</xdr:col>
      <xdr:colOff>28575</xdr:colOff>
      <xdr:row>61</xdr:row>
      <xdr:rowOff>38100</xdr:rowOff>
    </xdr:from>
    <xdr:to>
      <xdr:col>23</xdr:col>
      <xdr:colOff>266700</xdr:colOff>
      <xdr:row>62</xdr:row>
      <xdr:rowOff>104775</xdr:rowOff>
    </xdr:to>
    <xdr:sp>
      <xdr:nvSpPr>
        <xdr:cNvPr id="24" name="TextBox 30"/>
        <xdr:cNvSpPr txBox="1">
          <a:spLocks noChangeArrowheads="1"/>
        </xdr:cNvSpPr>
      </xdr:nvSpPr>
      <xdr:spPr>
        <a:xfrm>
          <a:off x="10096500" y="10420350"/>
          <a:ext cx="1457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Row Oriented</a:t>
          </a:r>
        </a:p>
      </xdr:txBody>
    </xdr:sp>
    <xdr:clientData/>
  </xdr:twoCellAnchor>
  <xdr:twoCellAnchor>
    <xdr:from>
      <xdr:col>27</xdr:col>
      <xdr:colOff>523875</xdr:colOff>
      <xdr:row>61</xdr:row>
      <xdr:rowOff>38100</xdr:rowOff>
    </xdr:from>
    <xdr:to>
      <xdr:col>30</xdr:col>
      <xdr:colOff>276225</xdr:colOff>
      <xdr:row>62</xdr:row>
      <xdr:rowOff>47625</xdr:rowOff>
    </xdr:to>
    <xdr:sp>
      <xdr:nvSpPr>
        <xdr:cNvPr id="25" name="TextBox 31"/>
        <xdr:cNvSpPr txBox="1">
          <a:spLocks noChangeArrowheads="1"/>
        </xdr:cNvSpPr>
      </xdr:nvSpPr>
      <xdr:spPr>
        <a:xfrm>
          <a:off x="13839825" y="10420350"/>
          <a:ext cx="1581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Well - Column Oriented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1"/>
  <sheetViews>
    <sheetView workbookViewId="0" topLeftCell="A43">
      <selection activeCell="R14" sqref="R14"/>
    </sheetView>
  </sheetViews>
  <sheetFormatPr defaultColWidth="9.140625" defaultRowHeight="12.75"/>
  <cols>
    <col min="1" max="1" width="5.00390625" style="0" customWidth="1"/>
    <col min="2" max="14" width="6.57421875" style="0" customWidth="1"/>
  </cols>
  <sheetData>
    <row r="1" spans="2:12" ht="15.75">
      <c r="B1" s="150" t="s">
        <v>401</v>
      </c>
      <c r="C1" s="151"/>
      <c r="D1" s="151"/>
      <c r="E1" s="151"/>
      <c r="F1" s="151"/>
      <c r="G1" s="151"/>
      <c r="L1" s="11"/>
    </row>
    <row r="3" spans="2:16" ht="12.75">
      <c r="B3" s="157" t="s">
        <v>402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2:18" ht="12.75">
      <c r="B4" s="153" t="s">
        <v>81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6" ht="12.75">
      <c r="B6" s="7" t="s">
        <v>32</v>
      </c>
    </row>
    <row r="7" spans="2:14" ht="12.75">
      <c r="B7" s="4" t="s">
        <v>17</v>
      </c>
      <c r="C7" s="4" t="s">
        <v>18</v>
      </c>
      <c r="D7" s="4" t="s">
        <v>19</v>
      </c>
      <c r="E7" s="4" t="s">
        <v>20</v>
      </c>
      <c r="F7" s="4" t="s">
        <v>21</v>
      </c>
      <c r="G7" s="4" t="s">
        <v>22</v>
      </c>
      <c r="H7" s="4" t="s">
        <v>23</v>
      </c>
      <c r="I7" s="4" t="s">
        <v>24</v>
      </c>
      <c r="J7" s="4" t="s">
        <v>25</v>
      </c>
      <c r="K7" s="4" t="s">
        <v>26</v>
      </c>
      <c r="L7" s="4" t="s">
        <v>27</v>
      </c>
      <c r="M7" s="4" t="s">
        <v>28</v>
      </c>
      <c r="N7" s="4" t="s">
        <v>29</v>
      </c>
    </row>
    <row r="8" spans="2:14" ht="12.75">
      <c r="B8" s="4">
        <v>1</v>
      </c>
      <c r="C8" s="8" t="s">
        <v>8</v>
      </c>
      <c r="D8" s="8" t="s">
        <v>30</v>
      </c>
      <c r="E8" s="8" t="s">
        <v>31</v>
      </c>
      <c r="F8" s="8" t="s">
        <v>8</v>
      </c>
      <c r="G8" s="8" t="s">
        <v>30</v>
      </c>
      <c r="H8" s="8" t="s">
        <v>31</v>
      </c>
      <c r="I8" s="8" t="s">
        <v>8</v>
      </c>
      <c r="J8" s="8" t="s">
        <v>30</v>
      </c>
      <c r="K8" s="8" t="s">
        <v>31</v>
      </c>
      <c r="L8" s="8" t="s">
        <v>8</v>
      </c>
      <c r="M8" s="8" t="s">
        <v>30</v>
      </c>
      <c r="N8" s="8" t="s">
        <v>31</v>
      </c>
    </row>
    <row r="9" spans="2:14" ht="12.75">
      <c r="B9" s="4">
        <v>2</v>
      </c>
      <c r="C9" s="8" t="s">
        <v>8</v>
      </c>
      <c r="D9" s="8" t="s">
        <v>30</v>
      </c>
      <c r="E9" s="8" t="s">
        <v>31</v>
      </c>
      <c r="F9" s="8" t="s">
        <v>8</v>
      </c>
      <c r="G9" s="8" t="s">
        <v>30</v>
      </c>
      <c r="H9" s="8" t="s">
        <v>31</v>
      </c>
      <c r="I9" s="8" t="s">
        <v>8</v>
      </c>
      <c r="J9" s="8" t="s">
        <v>30</v>
      </c>
      <c r="K9" s="8" t="s">
        <v>31</v>
      </c>
      <c r="L9" s="8" t="s">
        <v>8</v>
      </c>
      <c r="M9" s="8" t="s">
        <v>30</v>
      </c>
      <c r="N9" s="8" t="s">
        <v>31</v>
      </c>
    </row>
    <row r="10" spans="2:14" ht="12.75">
      <c r="B10" s="4">
        <v>3</v>
      </c>
      <c r="C10" s="8" t="s">
        <v>8</v>
      </c>
      <c r="D10" s="8" t="s">
        <v>30</v>
      </c>
      <c r="E10" s="8" t="s">
        <v>31</v>
      </c>
      <c r="F10" s="8" t="s">
        <v>8</v>
      </c>
      <c r="G10" s="8" t="s">
        <v>30</v>
      </c>
      <c r="H10" s="8" t="s">
        <v>31</v>
      </c>
      <c r="I10" s="8" t="s">
        <v>8</v>
      </c>
      <c r="J10" s="8" t="s">
        <v>30</v>
      </c>
      <c r="K10" s="8" t="s">
        <v>31</v>
      </c>
      <c r="L10" s="8" t="s">
        <v>8</v>
      </c>
      <c r="M10" s="8" t="s">
        <v>30</v>
      </c>
      <c r="N10" s="8" t="s">
        <v>31</v>
      </c>
    </row>
    <row r="11" spans="2:14" ht="12.75">
      <c r="B11" s="4">
        <v>4</v>
      </c>
      <c r="C11" s="8" t="s">
        <v>8</v>
      </c>
      <c r="D11" s="8" t="s">
        <v>30</v>
      </c>
      <c r="E11" s="8" t="s">
        <v>31</v>
      </c>
      <c r="F11" s="8" t="s">
        <v>8</v>
      </c>
      <c r="G11" s="8" t="s">
        <v>30</v>
      </c>
      <c r="H11" s="8" t="s">
        <v>31</v>
      </c>
      <c r="I11" s="8" t="s">
        <v>8</v>
      </c>
      <c r="J11" s="8" t="s">
        <v>30</v>
      </c>
      <c r="K11" s="8" t="s">
        <v>31</v>
      </c>
      <c r="L11" s="8" t="s">
        <v>8</v>
      </c>
      <c r="M11" s="8" t="s">
        <v>30</v>
      </c>
      <c r="N11" s="8" t="s">
        <v>31</v>
      </c>
    </row>
    <row r="12" spans="2:14" ht="12.75">
      <c r="B12" s="4">
        <v>5</v>
      </c>
      <c r="C12" s="8" t="s">
        <v>8</v>
      </c>
      <c r="D12" s="8" t="s">
        <v>30</v>
      </c>
      <c r="E12" s="8" t="s">
        <v>31</v>
      </c>
      <c r="F12" s="8" t="s">
        <v>8</v>
      </c>
      <c r="G12" s="8" t="s">
        <v>30</v>
      </c>
      <c r="H12" s="8" t="s">
        <v>31</v>
      </c>
      <c r="I12" s="8" t="s">
        <v>8</v>
      </c>
      <c r="J12" s="8" t="s">
        <v>30</v>
      </c>
      <c r="K12" s="8" t="s">
        <v>31</v>
      </c>
      <c r="L12" s="8" t="s">
        <v>8</v>
      </c>
      <c r="M12" s="8" t="s">
        <v>30</v>
      </c>
      <c r="N12" s="8" t="s">
        <v>31</v>
      </c>
    </row>
    <row r="13" spans="2:14" ht="12.75">
      <c r="B13" s="4">
        <v>6</v>
      </c>
      <c r="C13" s="8" t="s">
        <v>8</v>
      </c>
      <c r="D13" s="8" t="s">
        <v>30</v>
      </c>
      <c r="E13" s="8" t="s">
        <v>31</v>
      </c>
      <c r="F13" s="8" t="s">
        <v>8</v>
      </c>
      <c r="G13" s="8" t="s">
        <v>30</v>
      </c>
      <c r="H13" s="8" t="s">
        <v>31</v>
      </c>
      <c r="I13" s="8" t="s">
        <v>8</v>
      </c>
      <c r="J13" s="8" t="s">
        <v>30</v>
      </c>
      <c r="K13" s="8" t="s">
        <v>31</v>
      </c>
      <c r="L13" s="8" t="s">
        <v>8</v>
      </c>
      <c r="M13" s="8" t="s">
        <v>30</v>
      </c>
      <c r="N13" s="8" t="s">
        <v>31</v>
      </c>
    </row>
    <row r="14" spans="2:14" ht="12.75">
      <c r="B14" s="4">
        <v>7</v>
      </c>
      <c r="C14" s="8" t="s">
        <v>8</v>
      </c>
      <c r="D14" s="8" t="s">
        <v>30</v>
      </c>
      <c r="E14" s="8" t="s">
        <v>31</v>
      </c>
      <c r="F14" s="8" t="s">
        <v>8</v>
      </c>
      <c r="G14" s="8" t="s">
        <v>30</v>
      </c>
      <c r="H14" s="8" t="s">
        <v>31</v>
      </c>
      <c r="I14" s="8" t="s">
        <v>8</v>
      </c>
      <c r="J14" s="8" t="s">
        <v>30</v>
      </c>
      <c r="K14" s="8" t="s">
        <v>31</v>
      </c>
      <c r="L14" s="8" t="s">
        <v>8</v>
      </c>
      <c r="M14" s="8" t="s">
        <v>30</v>
      </c>
      <c r="N14" s="8" t="s">
        <v>31</v>
      </c>
    </row>
    <row r="15" spans="2:14" ht="12.75">
      <c r="B15" s="4">
        <v>8</v>
      </c>
      <c r="C15" s="8" t="s">
        <v>8</v>
      </c>
      <c r="D15" s="8" t="s">
        <v>30</v>
      </c>
      <c r="E15" s="8" t="s">
        <v>31</v>
      </c>
      <c r="F15" s="8" t="s">
        <v>8</v>
      </c>
      <c r="G15" s="8" t="s">
        <v>30</v>
      </c>
      <c r="H15" s="8" t="s">
        <v>31</v>
      </c>
      <c r="I15" s="8" t="s">
        <v>8</v>
      </c>
      <c r="J15" s="8" t="s">
        <v>30</v>
      </c>
      <c r="K15" s="8" t="s">
        <v>31</v>
      </c>
      <c r="L15" s="8" t="s">
        <v>8</v>
      </c>
      <c r="M15" s="8" t="s">
        <v>30</v>
      </c>
      <c r="N15" s="8" t="s">
        <v>31</v>
      </c>
    </row>
    <row r="17" ht="12.75">
      <c r="B17" s="7" t="s">
        <v>33</v>
      </c>
    </row>
    <row r="18" spans="2:14" ht="12.75">
      <c r="B18" s="4" t="s">
        <v>17</v>
      </c>
      <c r="C18" s="4" t="s">
        <v>18</v>
      </c>
      <c r="D18" s="4" t="s">
        <v>19</v>
      </c>
      <c r="E18" s="4" t="s">
        <v>20</v>
      </c>
      <c r="F18" s="4" t="s">
        <v>21</v>
      </c>
      <c r="G18" s="4" t="s">
        <v>22</v>
      </c>
      <c r="H18" s="4" t="s">
        <v>23</v>
      </c>
      <c r="I18" s="4" t="s">
        <v>24</v>
      </c>
      <c r="J18" s="4" t="s">
        <v>25</v>
      </c>
      <c r="K18" s="4" t="s">
        <v>26</v>
      </c>
      <c r="L18" s="4" t="s">
        <v>27</v>
      </c>
      <c r="M18" s="4" t="s">
        <v>28</v>
      </c>
      <c r="N18" s="4" t="s">
        <v>29</v>
      </c>
    </row>
    <row r="19" spans="2:14" ht="12.75">
      <c r="B19" s="4">
        <v>1</v>
      </c>
      <c r="C19" s="8" t="s">
        <v>31</v>
      </c>
      <c r="D19" s="8" t="s">
        <v>8</v>
      </c>
      <c r="E19" s="8" t="s">
        <v>30</v>
      </c>
      <c r="F19" s="8" t="s">
        <v>31</v>
      </c>
      <c r="G19" s="8" t="s">
        <v>8</v>
      </c>
      <c r="H19" s="8" t="s">
        <v>30</v>
      </c>
      <c r="I19" s="8" t="s">
        <v>31</v>
      </c>
      <c r="J19" s="8" t="s">
        <v>8</v>
      </c>
      <c r="K19" s="8" t="s">
        <v>30</v>
      </c>
      <c r="L19" s="8" t="s">
        <v>31</v>
      </c>
      <c r="M19" s="8" t="s">
        <v>8</v>
      </c>
      <c r="N19" s="8" t="s">
        <v>30</v>
      </c>
    </row>
    <row r="20" spans="2:14" ht="12.75">
      <c r="B20" s="4">
        <v>2</v>
      </c>
      <c r="C20" s="8" t="s">
        <v>31</v>
      </c>
      <c r="D20" s="8" t="s">
        <v>8</v>
      </c>
      <c r="E20" s="8" t="s">
        <v>30</v>
      </c>
      <c r="F20" s="8" t="s">
        <v>31</v>
      </c>
      <c r="G20" s="8" t="s">
        <v>8</v>
      </c>
      <c r="H20" s="8" t="s">
        <v>30</v>
      </c>
      <c r="I20" s="8" t="s">
        <v>31</v>
      </c>
      <c r="J20" s="8" t="s">
        <v>8</v>
      </c>
      <c r="K20" s="8" t="s">
        <v>30</v>
      </c>
      <c r="L20" s="8" t="s">
        <v>31</v>
      </c>
      <c r="M20" s="8" t="s">
        <v>8</v>
      </c>
      <c r="N20" s="8" t="s">
        <v>30</v>
      </c>
    </row>
    <row r="21" spans="2:14" ht="12.75">
      <c r="B21" s="4">
        <v>3</v>
      </c>
      <c r="C21" s="8" t="s">
        <v>31</v>
      </c>
      <c r="D21" s="8" t="s">
        <v>8</v>
      </c>
      <c r="E21" s="8" t="s">
        <v>30</v>
      </c>
      <c r="F21" s="8" t="s">
        <v>31</v>
      </c>
      <c r="G21" s="8" t="s">
        <v>8</v>
      </c>
      <c r="H21" s="8" t="s">
        <v>30</v>
      </c>
      <c r="I21" s="8" t="s">
        <v>31</v>
      </c>
      <c r="J21" s="8" t="s">
        <v>8</v>
      </c>
      <c r="K21" s="8" t="s">
        <v>30</v>
      </c>
      <c r="L21" s="8" t="s">
        <v>31</v>
      </c>
      <c r="M21" s="8" t="s">
        <v>8</v>
      </c>
      <c r="N21" s="8" t="s">
        <v>30</v>
      </c>
    </row>
    <row r="22" spans="2:14" ht="12.75">
      <c r="B22" s="4">
        <v>4</v>
      </c>
      <c r="C22" s="8" t="s">
        <v>31</v>
      </c>
      <c r="D22" s="8" t="s">
        <v>8</v>
      </c>
      <c r="E22" s="8" t="s">
        <v>30</v>
      </c>
      <c r="F22" s="8" t="s">
        <v>31</v>
      </c>
      <c r="G22" s="8" t="s">
        <v>8</v>
      </c>
      <c r="H22" s="8" t="s">
        <v>30</v>
      </c>
      <c r="I22" s="8" t="s">
        <v>31</v>
      </c>
      <c r="J22" s="8" t="s">
        <v>8</v>
      </c>
      <c r="K22" s="8" t="s">
        <v>30</v>
      </c>
      <c r="L22" s="8" t="s">
        <v>31</v>
      </c>
      <c r="M22" s="8" t="s">
        <v>8</v>
      </c>
      <c r="N22" s="8" t="s">
        <v>30</v>
      </c>
    </row>
    <row r="23" spans="2:14" ht="12.75">
      <c r="B23" s="4">
        <v>5</v>
      </c>
      <c r="C23" s="8" t="s">
        <v>31</v>
      </c>
      <c r="D23" s="8" t="s">
        <v>8</v>
      </c>
      <c r="E23" s="8" t="s">
        <v>30</v>
      </c>
      <c r="F23" s="8" t="s">
        <v>31</v>
      </c>
      <c r="G23" s="8" t="s">
        <v>8</v>
      </c>
      <c r="H23" s="8" t="s">
        <v>30</v>
      </c>
      <c r="I23" s="8" t="s">
        <v>31</v>
      </c>
      <c r="J23" s="8" t="s">
        <v>8</v>
      </c>
      <c r="K23" s="8" t="s">
        <v>30</v>
      </c>
      <c r="L23" s="8" t="s">
        <v>31</v>
      </c>
      <c r="M23" s="8" t="s">
        <v>8</v>
      </c>
      <c r="N23" s="8" t="s">
        <v>30</v>
      </c>
    </row>
    <row r="24" spans="2:14" ht="12.75">
      <c r="B24" s="4">
        <v>6</v>
      </c>
      <c r="C24" s="8" t="s">
        <v>31</v>
      </c>
      <c r="D24" s="8" t="s">
        <v>8</v>
      </c>
      <c r="E24" s="8" t="s">
        <v>30</v>
      </c>
      <c r="F24" s="8" t="s">
        <v>31</v>
      </c>
      <c r="G24" s="8" t="s">
        <v>8</v>
      </c>
      <c r="H24" s="8" t="s">
        <v>30</v>
      </c>
      <c r="I24" s="8" t="s">
        <v>31</v>
      </c>
      <c r="J24" s="8" t="s">
        <v>8</v>
      </c>
      <c r="K24" s="8" t="s">
        <v>30</v>
      </c>
      <c r="L24" s="8" t="s">
        <v>31</v>
      </c>
      <c r="M24" s="8" t="s">
        <v>8</v>
      </c>
      <c r="N24" s="8" t="s">
        <v>30</v>
      </c>
    </row>
    <row r="25" spans="2:14" ht="12.75">
      <c r="B25" s="4">
        <v>7</v>
      </c>
      <c r="C25" s="8" t="s">
        <v>31</v>
      </c>
      <c r="D25" s="8" t="s">
        <v>8</v>
      </c>
      <c r="E25" s="8" t="s">
        <v>30</v>
      </c>
      <c r="F25" s="8" t="s">
        <v>31</v>
      </c>
      <c r="G25" s="8" t="s">
        <v>8</v>
      </c>
      <c r="H25" s="8" t="s">
        <v>30</v>
      </c>
      <c r="I25" s="8" t="s">
        <v>31</v>
      </c>
      <c r="J25" s="8" t="s">
        <v>8</v>
      </c>
      <c r="K25" s="8" t="s">
        <v>30</v>
      </c>
      <c r="L25" s="8" t="s">
        <v>31</v>
      </c>
      <c r="M25" s="8" t="s">
        <v>8</v>
      </c>
      <c r="N25" s="8" t="s">
        <v>30</v>
      </c>
    </row>
    <row r="26" spans="2:14" ht="12.75">
      <c r="B26" s="4">
        <v>8</v>
      </c>
      <c r="C26" s="8" t="s">
        <v>31</v>
      </c>
      <c r="D26" s="8" t="s">
        <v>8</v>
      </c>
      <c r="E26" s="8" t="s">
        <v>30</v>
      </c>
      <c r="F26" s="8" t="s">
        <v>31</v>
      </c>
      <c r="G26" s="8" t="s">
        <v>8</v>
      </c>
      <c r="H26" s="8" t="s">
        <v>30</v>
      </c>
      <c r="I26" s="8" t="s">
        <v>31</v>
      </c>
      <c r="J26" s="8" t="s">
        <v>8</v>
      </c>
      <c r="K26" s="8" t="s">
        <v>30</v>
      </c>
      <c r="L26" s="8" t="s">
        <v>31</v>
      </c>
      <c r="M26" s="8" t="s">
        <v>8</v>
      </c>
      <c r="N26" s="8" t="s">
        <v>30</v>
      </c>
    </row>
    <row r="28" ht="12.75">
      <c r="B28" s="7" t="s">
        <v>36</v>
      </c>
    </row>
    <row r="29" spans="2:14" ht="12.75">
      <c r="B29" s="4" t="s">
        <v>17</v>
      </c>
      <c r="C29" s="4" t="s">
        <v>18</v>
      </c>
      <c r="D29" s="4" t="s">
        <v>19</v>
      </c>
      <c r="E29" s="4" t="s">
        <v>20</v>
      </c>
      <c r="F29" s="4" t="s">
        <v>21</v>
      </c>
      <c r="G29" s="4" t="s">
        <v>22</v>
      </c>
      <c r="H29" s="4" t="s">
        <v>23</v>
      </c>
      <c r="I29" s="4" t="s">
        <v>24</v>
      </c>
      <c r="J29" s="4" t="s">
        <v>25</v>
      </c>
      <c r="K29" s="4" t="s">
        <v>26</v>
      </c>
      <c r="L29" s="4" t="s">
        <v>27</v>
      </c>
      <c r="M29" s="4" t="s">
        <v>28</v>
      </c>
      <c r="N29" s="4" t="s">
        <v>29</v>
      </c>
    </row>
    <row r="30" spans="2:14" ht="12.75">
      <c r="B30" s="4">
        <v>1</v>
      </c>
      <c r="C30" s="8" t="s">
        <v>30</v>
      </c>
      <c r="D30" s="8" t="s">
        <v>31</v>
      </c>
      <c r="E30" s="8" t="s">
        <v>8</v>
      </c>
      <c r="F30" s="8" t="s">
        <v>30</v>
      </c>
      <c r="G30" s="8" t="s">
        <v>31</v>
      </c>
      <c r="H30" s="8" t="s">
        <v>8</v>
      </c>
      <c r="I30" s="8" t="s">
        <v>30</v>
      </c>
      <c r="J30" s="8" t="s">
        <v>31</v>
      </c>
      <c r="K30" s="8" t="s">
        <v>8</v>
      </c>
      <c r="L30" s="8" t="s">
        <v>30</v>
      </c>
      <c r="M30" s="8" t="s">
        <v>31</v>
      </c>
      <c r="N30" s="8" t="s">
        <v>8</v>
      </c>
    </row>
    <row r="31" spans="2:14" ht="12.75">
      <c r="B31" s="4">
        <v>2</v>
      </c>
      <c r="C31" s="8" t="s">
        <v>30</v>
      </c>
      <c r="D31" s="8" t="s">
        <v>31</v>
      </c>
      <c r="E31" s="8" t="s">
        <v>8</v>
      </c>
      <c r="F31" s="8" t="s">
        <v>30</v>
      </c>
      <c r="G31" s="8" t="s">
        <v>31</v>
      </c>
      <c r="H31" s="8" t="s">
        <v>8</v>
      </c>
      <c r="I31" s="8" t="s">
        <v>30</v>
      </c>
      <c r="J31" s="8" t="s">
        <v>31</v>
      </c>
      <c r="K31" s="8" t="s">
        <v>8</v>
      </c>
      <c r="L31" s="8" t="s">
        <v>30</v>
      </c>
      <c r="M31" s="8" t="s">
        <v>31</v>
      </c>
      <c r="N31" s="8" t="s">
        <v>8</v>
      </c>
    </row>
    <row r="32" spans="2:14" ht="12.75">
      <c r="B32" s="4">
        <v>3</v>
      </c>
      <c r="C32" s="8" t="s">
        <v>30</v>
      </c>
      <c r="D32" s="8" t="s">
        <v>31</v>
      </c>
      <c r="E32" s="8" t="s">
        <v>8</v>
      </c>
      <c r="F32" s="8" t="s">
        <v>30</v>
      </c>
      <c r="G32" s="8" t="s">
        <v>31</v>
      </c>
      <c r="H32" s="8" t="s">
        <v>8</v>
      </c>
      <c r="I32" s="8" t="s">
        <v>30</v>
      </c>
      <c r="J32" s="8" t="s">
        <v>31</v>
      </c>
      <c r="K32" s="8" t="s">
        <v>8</v>
      </c>
      <c r="L32" s="8" t="s">
        <v>30</v>
      </c>
      <c r="M32" s="8" t="s">
        <v>31</v>
      </c>
      <c r="N32" s="8" t="s">
        <v>8</v>
      </c>
    </row>
    <row r="33" spans="2:14" ht="12.75">
      <c r="B33" s="4">
        <v>4</v>
      </c>
      <c r="C33" s="8" t="s">
        <v>30</v>
      </c>
      <c r="D33" s="8" t="s">
        <v>31</v>
      </c>
      <c r="E33" s="8" t="s">
        <v>8</v>
      </c>
      <c r="F33" s="8" t="s">
        <v>30</v>
      </c>
      <c r="G33" s="8" t="s">
        <v>31</v>
      </c>
      <c r="H33" s="8" t="s">
        <v>8</v>
      </c>
      <c r="I33" s="8" t="s">
        <v>30</v>
      </c>
      <c r="J33" s="8" t="s">
        <v>31</v>
      </c>
      <c r="K33" s="8" t="s">
        <v>8</v>
      </c>
      <c r="L33" s="8" t="s">
        <v>30</v>
      </c>
      <c r="M33" s="8" t="s">
        <v>31</v>
      </c>
      <c r="N33" s="8" t="s">
        <v>8</v>
      </c>
    </row>
    <row r="34" spans="2:14" ht="12.75">
      <c r="B34" s="4">
        <v>5</v>
      </c>
      <c r="C34" s="8" t="s">
        <v>30</v>
      </c>
      <c r="D34" s="8" t="s">
        <v>31</v>
      </c>
      <c r="E34" s="8" t="s">
        <v>8</v>
      </c>
      <c r="F34" s="8" t="s">
        <v>30</v>
      </c>
      <c r="G34" s="8" t="s">
        <v>31</v>
      </c>
      <c r="H34" s="8" t="s">
        <v>8</v>
      </c>
      <c r="I34" s="8" t="s">
        <v>30</v>
      </c>
      <c r="J34" s="8" t="s">
        <v>31</v>
      </c>
      <c r="K34" s="8" t="s">
        <v>8</v>
      </c>
      <c r="L34" s="8" t="s">
        <v>30</v>
      </c>
      <c r="M34" s="8" t="s">
        <v>31</v>
      </c>
      <c r="N34" s="8" t="s">
        <v>8</v>
      </c>
    </row>
    <row r="35" spans="2:14" ht="12.75">
      <c r="B35" s="4">
        <v>6</v>
      </c>
      <c r="C35" s="8" t="s">
        <v>30</v>
      </c>
      <c r="D35" s="8" t="s">
        <v>31</v>
      </c>
      <c r="E35" s="8" t="s">
        <v>8</v>
      </c>
      <c r="F35" s="8" t="s">
        <v>30</v>
      </c>
      <c r="G35" s="8" t="s">
        <v>31</v>
      </c>
      <c r="H35" s="8" t="s">
        <v>8</v>
      </c>
      <c r="I35" s="8" t="s">
        <v>30</v>
      </c>
      <c r="J35" s="8" t="s">
        <v>31</v>
      </c>
      <c r="K35" s="8" t="s">
        <v>8</v>
      </c>
      <c r="L35" s="8" t="s">
        <v>30</v>
      </c>
      <c r="M35" s="8" t="s">
        <v>31</v>
      </c>
      <c r="N35" s="8" t="s">
        <v>8</v>
      </c>
    </row>
    <row r="36" spans="2:14" ht="12.75">
      <c r="B36" s="4">
        <v>7</v>
      </c>
      <c r="C36" s="8" t="s">
        <v>30</v>
      </c>
      <c r="D36" s="8" t="s">
        <v>31</v>
      </c>
      <c r="E36" s="8" t="s">
        <v>8</v>
      </c>
      <c r="F36" s="8" t="s">
        <v>30</v>
      </c>
      <c r="G36" s="8" t="s">
        <v>31</v>
      </c>
      <c r="H36" s="8" t="s">
        <v>8</v>
      </c>
      <c r="I36" s="8" t="s">
        <v>30</v>
      </c>
      <c r="J36" s="8" t="s">
        <v>31</v>
      </c>
      <c r="K36" s="8" t="s">
        <v>8</v>
      </c>
      <c r="L36" s="8" t="s">
        <v>30</v>
      </c>
      <c r="M36" s="8" t="s">
        <v>31</v>
      </c>
      <c r="N36" s="8" t="s">
        <v>8</v>
      </c>
    </row>
    <row r="37" spans="2:14" ht="12.75">
      <c r="B37" s="4">
        <v>8</v>
      </c>
      <c r="C37" s="8" t="s">
        <v>30</v>
      </c>
      <c r="D37" s="8" t="s">
        <v>31</v>
      </c>
      <c r="E37" s="8" t="s">
        <v>8</v>
      </c>
      <c r="F37" s="8" t="s">
        <v>30</v>
      </c>
      <c r="G37" s="8" t="s">
        <v>31</v>
      </c>
      <c r="H37" s="8" t="s">
        <v>8</v>
      </c>
      <c r="I37" s="8" t="s">
        <v>30</v>
      </c>
      <c r="J37" s="8" t="s">
        <v>31</v>
      </c>
      <c r="K37" s="8" t="s">
        <v>8</v>
      </c>
      <c r="L37" s="8" t="s">
        <v>30</v>
      </c>
      <c r="M37" s="8" t="s">
        <v>31</v>
      </c>
      <c r="N37" s="8" t="s">
        <v>8</v>
      </c>
    </row>
    <row r="39" ht="12.75">
      <c r="B39" t="s">
        <v>34</v>
      </c>
    </row>
    <row r="40" ht="12.75" customHeight="1"/>
    <row r="41" spans="2:14" ht="12.75" customHeight="1">
      <c r="B41" s="21" t="s">
        <v>82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</row>
    <row r="42" ht="12.75" customHeight="1"/>
    <row r="43" spans="2:14" ht="12.75" customHeight="1">
      <c r="B43" s="21" t="s">
        <v>403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  <row r="44" ht="12.75" customHeight="1"/>
    <row r="45" spans="2:14" ht="12.75" customHeight="1">
      <c r="B45" s="21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7" spans="2:14" ht="15">
      <c r="B47" s="13" t="s">
        <v>35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5" ht="12.75">
      <c r="B49" s="1" t="s">
        <v>90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2.75">
      <c r="B50" s="1" t="s">
        <v>89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2.75">
      <c r="B51" s="1" t="s">
        <v>78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6" ht="12.75">
      <c r="B53" s="154" t="s">
        <v>399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</row>
    <row r="54" spans="2:16" ht="12.75">
      <c r="B54" s="154" t="s">
        <v>400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49"/>
      <c r="P54" s="120"/>
    </row>
    <row r="55" spans="2:15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12.75">
      <c r="B56" s="152" t="s">
        <v>91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"/>
    </row>
    <row r="57" spans="2:15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2.75">
      <c r="B58" s="152" t="s">
        <v>44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"/>
    </row>
    <row r="59" spans="2:15" ht="12.75">
      <c r="B59" s="156" t="s">
        <v>404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20"/>
      <c r="N59" s="20"/>
      <c r="O59" s="1"/>
    </row>
    <row r="60" spans="2:15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12.75">
      <c r="B61" s="152" t="s">
        <v>39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"/>
    </row>
    <row r="62" spans="2:15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12.75">
      <c r="B63" s="1" t="s">
        <v>77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12.75">
      <c r="B64" s="26" t="s">
        <v>51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12.75">
      <c r="B66" s="152" t="s">
        <v>83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"/>
    </row>
    <row r="67" spans="2:15" ht="12.75">
      <c r="B67" s="94"/>
      <c r="C67" s="155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"/>
    </row>
    <row r="68" spans="2:15" ht="12.75">
      <c r="B68" s="94" t="s">
        <v>395</v>
      </c>
      <c r="C68" s="95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1"/>
    </row>
    <row r="69" spans="2:15" ht="12.75">
      <c r="B69" s="94"/>
      <c r="C69" s="95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1"/>
    </row>
    <row r="71" ht="12.75">
      <c r="B71" t="s">
        <v>405</v>
      </c>
    </row>
  </sheetData>
  <mergeCells count="11">
    <mergeCell ref="C67:N67"/>
    <mergeCell ref="B54:N54"/>
    <mergeCell ref="B59:L59"/>
    <mergeCell ref="B3:P3"/>
    <mergeCell ref="B58:N58"/>
    <mergeCell ref="B1:G1"/>
    <mergeCell ref="B66:N66"/>
    <mergeCell ref="B61:N61"/>
    <mergeCell ref="B56:N56"/>
    <mergeCell ref="B4:R4"/>
    <mergeCell ref="B53:P53"/>
  </mergeCells>
  <printOptions/>
  <pageMargins left="0.75" right="0.75" top="0.71" bottom="1.88" header="0.5" footer="0.5"/>
  <pageSetup fitToHeight="2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00"/>
  <sheetViews>
    <sheetView zoomScale="75" zoomScaleNormal="75" workbookViewId="0" topLeftCell="A1">
      <selection activeCell="O189" sqref="O189"/>
    </sheetView>
  </sheetViews>
  <sheetFormatPr defaultColWidth="9.140625" defaultRowHeight="12.75"/>
  <cols>
    <col min="1" max="1" width="5.7109375" style="0" customWidth="1"/>
    <col min="2" max="2" width="7.421875" style="0" customWidth="1"/>
    <col min="3" max="3" width="7.7109375" style="0" customWidth="1"/>
    <col min="4" max="7" width="7.421875" style="0" customWidth="1"/>
    <col min="8" max="8" width="7.8515625" style="0" customWidth="1"/>
    <col min="9" max="11" width="7.421875" style="0" customWidth="1"/>
    <col min="12" max="12" width="7.28125" style="0" customWidth="1"/>
    <col min="13" max="13" width="8.00390625" style="0" customWidth="1"/>
    <col min="14" max="14" width="7.57421875" style="0" customWidth="1"/>
    <col min="15" max="15" width="2.57421875" style="0" customWidth="1"/>
    <col min="16" max="16" width="7.140625" style="0" customWidth="1"/>
    <col min="17" max="17" width="8.57421875" style="15" customWidth="1"/>
    <col min="18" max="18" width="7.421875" style="0" customWidth="1"/>
    <col min="19" max="19" width="3.421875" style="0" customWidth="1"/>
    <col min="26" max="26" width="3.00390625" style="0" customWidth="1"/>
    <col min="33" max="33" width="3.421875" style="0" customWidth="1"/>
    <col min="34" max="34" width="10.8515625" style="4" customWidth="1"/>
    <col min="35" max="38" width="7.28125" style="0" customWidth="1"/>
    <col min="39" max="39" width="8.140625" style="0" customWidth="1"/>
    <col min="40" max="43" width="7.57421875" style="0" customWidth="1"/>
    <col min="44" max="44" width="7.8515625" style="0" customWidth="1"/>
    <col min="45" max="45" width="7.57421875" style="0" customWidth="1"/>
    <col min="46" max="46" width="4.00390625" style="0" customWidth="1"/>
    <col min="47" max="58" width="3.421875" style="0" customWidth="1"/>
    <col min="59" max="59" width="6.7109375" style="0" customWidth="1"/>
    <col min="60" max="61" width="3.7109375" style="0" customWidth="1"/>
    <col min="62" max="62" width="3.421875" style="0" customWidth="1"/>
    <col min="63" max="63" width="3.7109375" style="0" customWidth="1"/>
    <col min="64" max="65" width="3.421875" style="0" customWidth="1"/>
    <col min="66" max="66" width="4.00390625" style="0" customWidth="1"/>
    <col min="67" max="67" width="3.8515625" style="0" customWidth="1"/>
    <col min="68" max="70" width="3.7109375" style="0" customWidth="1"/>
    <col min="71" max="74" width="3.421875" style="0" customWidth="1"/>
    <col min="75" max="75" width="3.7109375" style="0" customWidth="1"/>
    <col min="76" max="79" width="3.421875" style="0" customWidth="1"/>
    <col min="80" max="80" width="4.7109375" style="0" customWidth="1"/>
    <col min="81" max="92" width="3.00390625" style="0" bestFit="1" customWidth="1"/>
  </cols>
  <sheetData>
    <row r="1" spans="36:46" ht="13.5" thickBot="1">
      <c r="AJ1" s="167" t="s">
        <v>98</v>
      </c>
      <c r="AK1" s="167"/>
      <c r="AL1" s="167"/>
      <c r="AT1" t="s">
        <v>14</v>
      </c>
    </row>
    <row r="2" spans="2:58" ht="18.75" thickBot="1">
      <c r="B2" s="9" t="s">
        <v>72</v>
      </c>
      <c r="O2" s="10"/>
      <c r="P2" s="5" t="s">
        <v>71</v>
      </c>
      <c r="U2" s="42"/>
      <c r="W2" s="41"/>
      <c r="AH2" s="50" t="s">
        <v>62</v>
      </c>
      <c r="AI2" s="50" t="s">
        <v>52</v>
      </c>
      <c r="AJ2" s="50" t="s">
        <v>45</v>
      </c>
      <c r="AK2" s="50" t="s">
        <v>16</v>
      </c>
      <c r="AL2" s="50" t="s">
        <v>48</v>
      </c>
      <c r="AM2" s="51" t="s">
        <v>45</v>
      </c>
      <c r="AN2" s="51" t="s">
        <v>16</v>
      </c>
      <c r="AO2" s="51" t="s">
        <v>48</v>
      </c>
      <c r="AP2" s="51" t="s">
        <v>53</v>
      </c>
      <c r="AQ2" s="51" t="s">
        <v>50</v>
      </c>
      <c r="AT2" s="2" t="s">
        <v>0</v>
      </c>
      <c r="AU2" s="33">
        <v>1</v>
      </c>
      <c r="AV2" s="2">
        <v>2</v>
      </c>
      <c r="AW2" s="2">
        <v>3</v>
      </c>
      <c r="AX2" s="2">
        <v>4</v>
      </c>
      <c r="AY2" s="2">
        <v>5</v>
      </c>
      <c r="AZ2" s="2">
        <v>6</v>
      </c>
      <c r="BA2" s="2">
        <v>7</v>
      </c>
      <c r="BB2" s="2">
        <v>8</v>
      </c>
      <c r="BC2" s="2">
        <v>9</v>
      </c>
      <c r="BD2" s="2">
        <v>10</v>
      </c>
      <c r="BE2" s="2">
        <v>11</v>
      </c>
      <c r="BF2" s="2">
        <v>12</v>
      </c>
    </row>
    <row r="3" spans="2:58" ht="15.75" thickBot="1">
      <c r="B3" s="9" t="s">
        <v>70</v>
      </c>
      <c r="P3" s="5">
        <v>1</v>
      </c>
      <c r="AH3" s="4" t="s">
        <v>63</v>
      </c>
      <c r="AI3">
        <v>1</v>
      </c>
      <c r="AJ3" s="103" t="s">
        <v>24</v>
      </c>
      <c r="AK3" s="4" t="s">
        <v>99</v>
      </c>
      <c r="AL3" s="4" t="s">
        <v>100</v>
      </c>
      <c r="AM3" t="e">
        <f ca="1">IF(ISNUMBER(INDIRECT(AJ3)),INDIRECT(AJ3),#N/A)</f>
        <v>#N/A</v>
      </c>
      <c r="AN3" t="e">
        <f ca="1">IF(ISNUMBER(INDIRECT(AK3)),INDIRECT(AK3),#N/A)</f>
        <v>#N/A</v>
      </c>
      <c r="AO3" t="e">
        <f ca="1">IF(ISNUMBER(INDIRECT(AL3)),INDIRECT(AL3),#N/A)</f>
        <v>#N/A</v>
      </c>
      <c r="AP3" s="15" t="e">
        <f aca="true" t="shared" si="0" ref="AP3:AP34">IF($P$2="inh",100*(AN3-Q$7)/(Q$11-Q$7),IF($P$2="act",100*(AN3-Q$11)/(Q$7-Q$11),"Check M2"))</f>
        <v>#N/A</v>
      </c>
      <c r="AQ3" s="15" t="str">
        <f aca="true" t="shared" si="1" ref="AQ3:AQ34">IF(ISNUMBER(AP3),AP3,".")</f>
        <v>.</v>
      </c>
      <c r="AR3" s="96"/>
      <c r="AS3" s="15"/>
      <c r="AT3" t="s">
        <v>1</v>
      </c>
      <c r="AU3" s="32">
        <v>1</v>
      </c>
      <c r="AV3">
        <v>2</v>
      </c>
      <c r="AW3">
        <v>3</v>
      </c>
      <c r="AX3">
        <v>4</v>
      </c>
      <c r="AY3">
        <v>5</v>
      </c>
      <c r="AZ3">
        <v>6</v>
      </c>
      <c r="BA3">
        <v>7</v>
      </c>
      <c r="BB3">
        <v>8</v>
      </c>
      <c r="BC3">
        <v>9</v>
      </c>
      <c r="BD3">
        <v>10</v>
      </c>
      <c r="BE3">
        <v>11</v>
      </c>
      <c r="BF3">
        <v>12</v>
      </c>
    </row>
    <row r="4" spans="34:58" ht="12.75">
      <c r="AH4" s="4" t="s">
        <v>63</v>
      </c>
      <c r="AI4">
        <f aca="true" t="shared" si="2" ref="AI4:AI35">AI3+1</f>
        <v>2</v>
      </c>
      <c r="AJ4" s="4" t="s">
        <v>25</v>
      </c>
      <c r="AK4" s="4" t="s">
        <v>101</v>
      </c>
      <c r="AL4" s="4" t="s">
        <v>102</v>
      </c>
      <c r="AM4" t="e">
        <f aca="true" ca="1" t="shared" si="3" ref="AM4:AM67">IF(ISNUMBER(INDIRECT(AJ4)),INDIRECT(AJ4),#N/A)</f>
        <v>#N/A</v>
      </c>
      <c r="AN4" t="e">
        <f aca="true" ca="1" t="shared" si="4" ref="AN4:AN67">IF(ISNUMBER(INDIRECT(AK4)),INDIRECT(AK4),#N/A)</f>
        <v>#N/A</v>
      </c>
      <c r="AO4" t="e">
        <f aca="true" ca="1" t="shared" si="5" ref="AO4:AO67">IF(ISNUMBER(INDIRECT(AL4)),INDIRECT(AL4),#N/A)</f>
        <v>#N/A</v>
      </c>
      <c r="AP4" s="15" t="e">
        <f t="shared" si="0"/>
        <v>#N/A</v>
      </c>
      <c r="AQ4" s="15" t="str">
        <f t="shared" si="1"/>
        <v>.</v>
      </c>
      <c r="AR4" s="96"/>
      <c r="AT4" t="s">
        <v>2</v>
      </c>
      <c r="AU4" s="32">
        <v>13</v>
      </c>
      <c r="AV4">
        <v>14</v>
      </c>
      <c r="AW4">
        <v>15</v>
      </c>
      <c r="AX4">
        <v>16</v>
      </c>
      <c r="AY4">
        <v>17</v>
      </c>
      <c r="AZ4">
        <v>18</v>
      </c>
      <c r="BA4">
        <v>19</v>
      </c>
      <c r="BB4">
        <v>20</v>
      </c>
      <c r="BC4">
        <v>21</v>
      </c>
      <c r="BD4">
        <v>22</v>
      </c>
      <c r="BE4">
        <v>23</v>
      </c>
      <c r="BF4">
        <v>24</v>
      </c>
    </row>
    <row r="5" spans="2:58" ht="12.75">
      <c r="B5" s="7" t="s">
        <v>9</v>
      </c>
      <c r="AH5" s="4" t="s">
        <v>63</v>
      </c>
      <c r="AI5">
        <f t="shared" si="2"/>
        <v>3</v>
      </c>
      <c r="AJ5" s="4" t="s">
        <v>26</v>
      </c>
      <c r="AK5" s="4" t="s">
        <v>103</v>
      </c>
      <c r="AL5" s="4" t="s">
        <v>104</v>
      </c>
      <c r="AM5" t="e">
        <f ca="1" t="shared" si="3"/>
        <v>#N/A</v>
      </c>
      <c r="AN5" t="e">
        <f ca="1" t="shared" si="4"/>
        <v>#N/A</v>
      </c>
      <c r="AO5" t="e">
        <f ca="1" t="shared" si="5"/>
        <v>#N/A</v>
      </c>
      <c r="AP5" s="15" t="e">
        <f t="shared" si="0"/>
        <v>#N/A</v>
      </c>
      <c r="AQ5" s="15" t="str">
        <f t="shared" si="1"/>
        <v>.</v>
      </c>
      <c r="AR5" s="96"/>
      <c r="AT5" t="s">
        <v>3</v>
      </c>
      <c r="AU5" s="32">
        <v>25</v>
      </c>
      <c r="AV5">
        <v>26</v>
      </c>
      <c r="AW5">
        <v>27</v>
      </c>
      <c r="AX5">
        <v>28</v>
      </c>
      <c r="AY5">
        <v>29</v>
      </c>
      <c r="AZ5">
        <v>30</v>
      </c>
      <c r="BA5">
        <v>31</v>
      </c>
      <c r="BB5">
        <v>32</v>
      </c>
      <c r="BC5">
        <v>33</v>
      </c>
      <c r="BD5">
        <v>34</v>
      </c>
      <c r="BE5">
        <v>35</v>
      </c>
      <c r="BF5">
        <v>36</v>
      </c>
    </row>
    <row r="6" spans="2:58" ht="13.5" thickBot="1">
      <c r="B6" t="s">
        <v>0</v>
      </c>
      <c r="C6" s="52">
        <v>1</v>
      </c>
      <c r="D6" s="52">
        <v>2</v>
      </c>
      <c r="E6" s="52">
        <v>3</v>
      </c>
      <c r="F6" s="52">
        <v>4</v>
      </c>
      <c r="G6" s="52">
        <v>5</v>
      </c>
      <c r="H6" s="52">
        <v>6</v>
      </c>
      <c r="I6" s="52">
        <v>7</v>
      </c>
      <c r="J6" s="52">
        <v>8</v>
      </c>
      <c r="K6" s="52">
        <v>9</v>
      </c>
      <c r="L6" s="52">
        <v>10</v>
      </c>
      <c r="M6" s="52">
        <v>11</v>
      </c>
      <c r="N6" s="52">
        <v>12</v>
      </c>
      <c r="O6" s="1"/>
      <c r="P6" s="37" t="s">
        <v>13</v>
      </c>
      <c r="Q6" s="24" t="s">
        <v>46</v>
      </c>
      <c r="R6" s="159" t="s">
        <v>69</v>
      </c>
      <c r="S6" s="159"/>
      <c r="AH6" s="4" t="s">
        <v>63</v>
      </c>
      <c r="AI6">
        <f t="shared" si="2"/>
        <v>4</v>
      </c>
      <c r="AJ6" s="4" t="s">
        <v>27</v>
      </c>
      <c r="AK6" s="4" t="s">
        <v>105</v>
      </c>
      <c r="AL6" s="4" t="s">
        <v>106</v>
      </c>
      <c r="AM6" t="e">
        <f ca="1" t="shared" si="3"/>
        <v>#N/A</v>
      </c>
      <c r="AN6" t="e">
        <f ca="1" t="shared" si="4"/>
        <v>#N/A</v>
      </c>
      <c r="AO6" t="e">
        <f ca="1" t="shared" si="5"/>
        <v>#N/A</v>
      </c>
      <c r="AP6" s="15" t="e">
        <f t="shared" si="0"/>
        <v>#N/A</v>
      </c>
      <c r="AQ6" s="15" t="str">
        <f t="shared" si="1"/>
        <v>.</v>
      </c>
      <c r="AR6" s="96"/>
      <c r="AT6" t="s">
        <v>4</v>
      </c>
      <c r="AU6" s="32">
        <v>37</v>
      </c>
      <c r="AV6">
        <v>38</v>
      </c>
      <c r="AW6">
        <v>39</v>
      </c>
      <c r="AX6">
        <v>40</v>
      </c>
      <c r="AY6">
        <v>41</v>
      </c>
      <c r="AZ6">
        <v>42</v>
      </c>
      <c r="BA6">
        <v>43</v>
      </c>
      <c r="BB6">
        <v>44</v>
      </c>
      <c r="BC6">
        <v>45</v>
      </c>
      <c r="BD6">
        <v>46</v>
      </c>
      <c r="BE6">
        <v>47</v>
      </c>
      <c r="BF6">
        <v>48</v>
      </c>
    </row>
    <row r="7" spans="2:58" ht="12.75">
      <c r="B7" s="1" t="s">
        <v>1</v>
      </c>
      <c r="C7" s="59"/>
      <c r="D7" s="60" t="s">
        <v>398</v>
      </c>
      <c r="E7" s="60"/>
      <c r="F7" s="60"/>
      <c r="G7" s="60"/>
      <c r="H7" s="60"/>
      <c r="I7" s="60"/>
      <c r="J7" s="60"/>
      <c r="K7" s="60"/>
      <c r="L7" s="60"/>
      <c r="M7" s="60"/>
      <c r="N7" s="61"/>
      <c r="O7" s="19"/>
      <c r="P7" s="38" t="s">
        <v>45</v>
      </c>
      <c r="Q7" s="22" t="e">
        <f>AVERAGE(C7:C14,F7:F14,I7:I14,L7:L14)</f>
        <v>#DIV/0!</v>
      </c>
      <c r="R7" s="22" t="e">
        <f>100*(Q8/SQRT($P$3))/Q7</f>
        <v>#DIV/0!</v>
      </c>
      <c r="AH7" s="4" t="s">
        <v>63</v>
      </c>
      <c r="AI7">
        <f t="shared" si="2"/>
        <v>5</v>
      </c>
      <c r="AJ7" s="4" t="s">
        <v>28</v>
      </c>
      <c r="AK7" s="4" t="s">
        <v>107</v>
      </c>
      <c r="AL7" s="4" t="s">
        <v>108</v>
      </c>
      <c r="AM7" t="e">
        <f ca="1" t="shared" si="3"/>
        <v>#N/A</v>
      </c>
      <c r="AN7" t="e">
        <f ca="1" t="shared" si="4"/>
        <v>#N/A</v>
      </c>
      <c r="AO7" t="e">
        <f ca="1" t="shared" si="5"/>
        <v>#N/A</v>
      </c>
      <c r="AP7" s="15" t="e">
        <f t="shared" si="0"/>
        <v>#N/A</v>
      </c>
      <c r="AQ7" s="15" t="str">
        <f t="shared" si="1"/>
        <v>.</v>
      </c>
      <c r="AR7" s="96"/>
      <c r="AT7" t="s">
        <v>5</v>
      </c>
      <c r="AU7" s="32">
        <v>49</v>
      </c>
      <c r="AV7">
        <v>50</v>
      </c>
      <c r="AW7">
        <v>51</v>
      </c>
      <c r="AX7">
        <v>52</v>
      </c>
      <c r="AY7">
        <v>53</v>
      </c>
      <c r="AZ7">
        <v>54</v>
      </c>
      <c r="BA7">
        <v>55</v>
      </c>
      <c r="BB7">
        <v>56</v>
      </c>
      <c r="BC7">
        <v>57</v>
      </c>
      <c r="BD7">
        <v>58</v>
      </c>
      <c r="BE7">
        <v>59</v>
      </c>
      <c r="BF7">
        <v>60</v>
      </c>
    </row>
    <row r="8" spans="2:58" ht="12.75">
      <c r="B8" s="1" t="s">
        <v>2</v>
      </c>
      <c r="C8" s="62"/>
      <c r="D8" s="31"/>
      <c r="E8" s="31"/>
      <c r="F8" s="31"/>
      <c r="G8" s="31"/>
      <c r="H8" s="31"/>
      <c r="I8" s="31"/>
      <c r="J8" s="31"/>
      <c r="K8" s="31"/>
      <c r="L8" s="31"/>
      <c r="M8" s="31"/>
      <c r="N8" s="63"/>
      <c r="O8" s="19"/>
      <c r="P8" s="38"/>
      <c r="Q8" s="22" t="e">
        <f>STDEV(C7:C14,F7:F14,I7:I14,L7:L14)</f>
        <v>#DIV/0!</v>
      </c>
      <c r="R8" s="22"/>
      <c r="AH8" s="4" t="s">
        <v>63</v>
      </c>
      <c r="AI8">
        <f t="shared" si="2"/>
        <v>6</v>
      </c>
      <c r="AJ8" s="4" t="s">
        <v>29</v>
      </c>
      <c r="AK8" s="4" t="s">
        <v>109</v>
      </c>
      <c r="AL8" s="4" t="s">
        <v>110</v>
      </c>
      <c r="AM8" t="e">
        <f ca="1" t="shared" si="3"/>
        <v>#N/A</v>
      </c>
      <c r="AN8" t="e">
        <f ca="1" t="shared" si="4"/>
        <v>#N/A</v>
      </c>
      <c r="AO8" t="e">
        <f ca="1" t="shared" si="5"/>
        <v>#N/A</v>
      </c>
      <c r="AP8" s="15" t="e">
        <f t="shared" si="0"/>
        <v>#N/A</v>
      </c>
      <c r="AQ8" s="15" t="str">
        <f t="shared" si="1"/>
        <v>.</v>
      </c>
      <c r="AR8" s="96"/>
      <c r="AT8" t="s">
        <v>6</v>
      </c>
      <c r="AU8" s="32">
        <v>61</v>
      </c>
      <c r="AV8">
        <v>62</v>
      </c>
      <c r="AW8">
        <v>63</v>
      </c>
      <c r="AX8">
        <v>64</v>
      </c>
      <c r="AY8">
        <v>65</v>
      </c>
      <c r="AZ8">
        <v>66</v>
      </c>
      <c r="BA8">
        <v>67</v>
      </c>
      <c r="BB8">
        <v>68</v>
      </c>
      <c r="BC8">
        <v>69</v>
      </c>
      <c r="BD8">
        <v>70</v>
      </c>
      <c r="BE8">
        <v>71</v>
      </c>
      <c r="BF8">
        <v>72</v>
      </c>
    </row>
    <row r="9" spans="2:58" ht="12.75">
      <c r="B9" s="1" t="s">
        <v>3</v>
      </c>
      <c r="C9" s="62"/>
      <c r="D9" s="31"/>
      <c r="E9" s="31"/>
      <c r="F9" s="31"/>
      <c r="G9" s="31"/>
      <c r="H9" s="31"/>
      <c r="I9" s="31"/>
      <c r="J9" s="31"/>
      <c r="K9" s="31"/>
      <c r="L9" s="31"/>
      <c r="M9" s="31"/>
      <c r="N9" s="63"/>
      <c r="O9" s="19"/>
      <c r="P9" s="38" t="s">
        <v>16</v>
      </c>
      <c r="Q9" s="22" t="e">
        <f>AVERAGE(D7:D14,G7:G14,J7:J14,M7:M14)</f>
        <v>#DIV/0!</v>
      </c>
      <c r="R9" s="22" t="e">
        <f>100*(Q10/SQRT($P$3))/Q9</f>
        <v>#DIV/0!</v>
      </c>
      <c r="AH9" s="4" t="s">
        <v>63</v>
      </c>
      <c r="AI9">
        <f t="shared" si="2"/>
        <v>7</v>
      </c>
      <c r="AJ9" s="4" t="s">
        <v>111</v>
      </c>
      <c r="AK9" s="4" t="s">
        <v>112</v>
      </c>
      <c r="AL9" s="4" t="s">
        <v>113</v>
      </c>
      <c r="AM9" t="e">
        <f ca="1" t="shared" si="3"/>
        <v>#N/A</v>
      </c>
      <c r="AN9" t="e">
        <f ca="1" t="shared" si="4"/>
        <v>#N/A</v>
      </c>
      <c r="AO9" t="e">
        <f ca="1" t="shared" si="5"/>
        <v>#N/A</v>
      </c>
      <c r="AP9" s="15" t="e">
        <f t="shared" si="0"/>
        <v>#N/A</v>
      </c>
      <c r="AQ9" s="15" t="str">
        <f t="shared" si="1"/>
        <v>.</v>
      </c>
      <c r="AR9" s="96"/>
      <c r="AT9" t="s">
        <v>7</v>
      </c>
      <c r="AU9" s="32">
        <v>73</v>
      </c>
      <c r="AV9">
        <v>74</v>
      </c>
      <c r="AW9">
        <v>75</v>
      </c>
      <c r="AX9">
        <v>76</v>
      </c>
      <c r="AY9">
        <v>77</v>
      </c>
      <c r="AZ9">
        <v>78</v>
      </c>
      <c r="BA9">
        <v>79</v>
      </c>
      <c r="BB9">
        <v>80</v>
      </c>
      <c r="BC9">
        <v>81</v>
      </c>
      <c r="BD9">
        <v>82</v>
      </c>
      <c r="BE9">
        <v>83</v>
      </c>
      <c r="BF9">
        <v>84</v>
      </c>
    </row>
    <row r="10" spans="2:58" ht="13.5" thickBot="1">
      <c r="B10" s="1" t="s">
        <v>4</v>
      </c>
      <c r="C10" s="6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63"/>
      <c r="O10" s="19"/>
      <c r="P10" s="38" t="s">
        <v>47</v>
      </c>
      <c r="Q10" s="22" t="e">
        <f>STDEV(D7:D14,G7:G14,J7:J14,M7:M14)</f>
        <v>#DIV/0!</v>
      </c>
      <c r="R10" s="22"/>
      <c r="AH10" s="4" t="s">
        <v>63</v>
      </c>
      <c r="AI10" s="43">
        <f t="shared" si="2"/>
        <v>8</v>
      </c>
      <c r="AJ10" s="102" t="s">
        <v>114</v>
      </c>
      <c r="AK10" s="102" t="s">
        <v>115</v>
      </c>
      <c r="AL10" s="102" t="s">
        <v>116</v>
      </c>
      <c r="AM10" s="43" t="e">
        <f ca="1" t="shared" si="3"/>
        <v>#N/A</v>
      </c>
      <c r="AN10" s="43" t="e">
        <f ca="1" t="shared" si="4"/>
        <v>#N/A</v>
      </c>
      <c r="AO10" s="43" t="e">
        <f ca="1" t="shared" si="5"/>
        <v>#N/A</v>
      </c>
      <c r="AP10" s="43" t="e">
        <f t="shared" si="0"/>
        <v>#N/A</v>
      </c>
      <c r="AQ10" s="43" t="str">
        <f t="shared" si="1"/>
        <v>.</v>
      </c>
      <c r="AR10" s="96"/>
      <c r="AT10" t="s">
        <v>8</v>
      </c>
      <c r="AU10" s="32">
        <v>85</v>
      </c>
      <c r="AV10">
        <v>86</v>
      </c>
      <c r="AW10">
        <v>87</v>
      </c>
      <c r="AX10">
        <v>88</v>
      </c>
      <c r="AY10">
        <v>89</v>
      </c>
      <c r="AZ10">
        <v>90</v>
      </c>
      <c r="BA10">
        <v>91</v>
      </c>
      <c r="BB10">
        <v>92</v>
      </c>
      <c r="BC10">
        <v>93</v>
      </c>
      <c r="BD10">
        <v>94</v>
      </c>
      <c r="BE10">
        <v>95</v>
      </c>
      <c r="BF10">
        <v>96</v>
      </c>
    </row>
    <row r="11" spans="2:44" ht="12.75">
      <c r="B11" s="1" t="s">
        <v>5</v>
      </c>
      <c r="C11" s="62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63"/>
      <c r="O11" s="19"/>
      <c r="P11" s="38" t="s">
        <v>48</v>
      </c>
      <c r="Q11" s="22" t="e">
        <f>AVERAGE(E7:E14,H7:H14,K7:K14,N7:N14)</f>
        <v>#DIV/0!</v>
      </c>
      <c r="R11" s="22" t="e">
        <f>100*(Q12/SQRT($P$3))/Q11</f>
        <v>#DIV/0!</v>
      </c>
      <c r="AH11" s="4" t="s">
        <v>63</v>
      </c>
      <c r="AI11">
        <f t="shared" si="2"/>
        <v>9</v>
      </c>
      <c r="AJ11" s="4" t="s">
        <v>117</v>
      </c>
      <c r="AK11" s="4" t="s">
        <v>118</v>
      </c>
      <c r="AL11" s="4" t="s">
        <v>119</v>
      </c>
      <c r="AM11" t="e">
        <f ca="1" t="shared" si="3"/>
        <v>#N/A</v>
      </c>
      <c r="AN11" t="e">
        <f ca="1" t="shared" si="4"/>
        <v>#N/A</v>
      </c>
      <c r="AO11" t="e">
        <f ca="1" t="shared" si="5"/>
        <v>#N/A</v>
      </c>
      <c r="AP11" s="15" t="e">
        <f t="shared" si="0"/>
        <v>#N/A</v>
      </c>
      <c r="AQ11" s="15" t="str">
        <f t="shared" si="1"/>
        <v>.</v>
      </c>
      <c r="AR11" s="96"/>
    </row>
    <row r="12" spans="2:46" ht="12.75">
      <c r="B12" s="1" t="s">
        <v>6</v>
      </c>
      <c r="C12" s="62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63"/>
      <c r="O12" s="19"/>
      <c r="P12" s="38"/>
      <c r="Q12" s="22" t="e">
        <f>STDEV(E7:E14,H7:H14,K7:K14,N7:N14)</f>
        <v>#DIV/0!</v>
      </c>
      <c r="R12" s="22"/>
      <c r="AH12" s="4" t="s">
        <v>63</v>
      </c>
      <c r="AI12">
        <f t="shared" si="2"/>
        <v>10</v>
      </c>
      <c r="AJ12" s="4" t="s">
        <v>120</v>
      </c>
      <c r="AK12" s="4" t="s">
        <v>121</v>
      </c>
      <c r="AL12" s="4" t="s">
        <v>122</v>
      </c>
      <c r="AM12" t="e">
        <f ca="1" t="shared" si="3"/>
        <v>#N/A</v>
      </c>
      <c r="AN12" t="e">
        <f ca="1" t="shared" si="4"/>
        <v>#N/A</v>
      </c>
      <c r="AO12" t="e">
        <f ca="1" t="shared" si="5"/>
        <v>#N/A</v>
      </c>
      <c r="AP12" s="15" t="e">
        <f t="shared" si="0"/>
        <v>#N/A</v>
      </c>
      <c r="AQ12" s="15" t="str">
        <f t="shared" si="1"/>
        <v>.</v>
      </c>
      <c r="AR12" s="96"/>
      <c r="AT12" t="s">
        <v>15</v>
      </c>
    </row>
    <row r="13" spans="2:58" ht="13.5" thickBot="1">
      <c r="B13" s="1" t="s">
        <v>7</v>
      </c>
      <c r="C13" s="62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63"/>
      <c r="O13" s="19"/>
      <c r="P13" s="38" t="s">
        <v>50</v>
      </c>
      <c r="Q13" s="22" t="e">
        <f>AVERAGE(AQ3:AQ34)</f>
        <v>#DIV/0!</v>
      </c>
      <c r="R13" s="22" t="e">
        <f>100*(Q14/SQRT($P$3))/Q13</f>
        <v>#DIV/0!</v>
      </c>
      <c r="AH13" s="4" t="s">
        <v>63</v>
      </c>
      <c r="AI13">
        <f t="shared" si="2"/>
        <v>11</v>
      </c>
      <c r="AJ13" s="4" t="s">
        <v>123</v>
      </c>
      <c r="AK13" s="4" t="s">
        <v>124</v>
      </c>
      <c r="AL13" s="4" t="s">
        <v>125</v>
      </c>
      <c r="AM13" t="e">
        <f ca="1" t="shared" si="3"/>
        <v>#N/A</v>
      </c>
      <c r="AN13" t="e">
        <f ca="1" t="shared" si="4"/>
        <v>#N/A</v>
      </c>
      <c r="AO13" t="e">
        <f ca="1" t="shared" si="5"/>
        <v>#N/A</v>
      </c>
      <c r="AP13" s="15" t="e">
        <f t="shared" si="0"/>
        <v>#N/A</v>
      </c>
      <c r="AQ13" s="15" t="str">
        <f t="shared" si="1"/>
        <v>.</v>
      </c>
      <c r="AR13" s="96"/>
      <c r="AT13" s="2" t="s">
        <v>0</v>
      </c>
      <c r="AU13" s="33">
        <v>1</v>
      </c>
      <c r="AV13" s="2">
        <v>2</v>
      </c>
      <c r="AW13" s="2">
        <v>3</v>
      </c>
      <c r="AX13" s="2">
        <v>4</v>
      </c>
      <c r="AY13" s="2">
        <v>5</v>
      </c>
      <c r="AZ13" s="2">
        <v>6</v>
      </c>
      <c r="BA13" s="2">
        <v>7</v>
      </c>
      <c r="BB13" s="2">
        <v>8</v>
      </c>
      <c r="BC13" s="2">
        <v>9</v>
      </c>
      <c r="BD13" s="2">
        <v>10</v>
      </c>
      <c r="BE13" s="2">
        <v>11</v>
      </c>
      <c r="BF13" s="2">
        <v>12</v>
      </c>
    </row>
    <row r="14" spans="2:58" ht="13.5" thickBot="1">
      <c r="B14" s="1" t="s">
        <v>8</v>
      </c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  <c r="O14" s="19"/>
      <c r="P14" s="3"/>
      <c r="Q14" s="22" t="e">
        <f>STDEV(AQ3:AQ34)</f>
        <v>#DIV/0!</v>
      </c>
      <c r="R14" s="14"/>
      <c r="AH14" s="4" t="s">
        <v>63</v>
      </c>
      <c r="AI14">
        <f t="shared" si="2"/>
        <v>12</v>
      </c>
      <c r="AJ14" s="4" t="s">
        <v>126</v>
      </c>
      <c r="AK14" s="4" t="s">
        <v>127</v>
      </c>
      <c r="AL14" s="4" t="s">
        <v>128</v>
      </c>
      <c r="AM14" t="e">
        <f ca="1" t="shared" si="3"/>
        <v>#N/A</v>
      </c>
      <c r="AN14" t="e">
        <f ca="1" t="shared" si="4"/>
        <v>#N/A</v>
      </c>
      <c r="AO14" t="e">
        <f ca="1" t="shared" si="5"/>
        <v>#N/A</v>
      </c>
      <c r="AP14" s="15" t="e">
        <f t="shared" si="0"/>
        <v>#N/A</v>
      </c>
      <c r="AQ14" s="15" t="str">
        <f t="shared" si="1"/>
        <v>.</v>
      </c>
      <c r="AR14" s="96"/>
      <c r="AT14" t="s">
        <v>1</v>
      </c>
      <c r="AU14" s="32">
        <v>1</v>
      </c>
      <c r="AV14">
        <v>9</v>
      </c>
      <c r="AW14">
        <v>17</v>
      </c>
      <c r="AX14">
        <v>25</v>
      </c>
      <c r="AY14">
        <v>33</v>
      </c>
      <c r="AZ14">
        <v>41</v>
      </c>
      <c r="BA14">
        <v>49</v>
      </c>
      <c r="BB14">
        <v>57</v>
      </c>
      <c r="BC14">
        <v>65</v>
      </c>
      <c r="BD14">
        <v>73</v>
      </c>
      <c r="BE14">
        <v>81</v>
      </c>
      <c r="BF14">
        <v>89</v>
      </c>
    </row>
    <row r="15" spans="2:58" ht="12.75">
      <c r="B15" s="1"/>
      <c r="C15" s="99" t="s">
        <v>8</v>
      </c>
      <c r="D15" s="99" t="s">
        <v>30</v>
      </c>
      <c r="E15" s="99" t="s">
        <v>31</v>
      </c>
      <c r="F15" s="99" t="s">
        <v>8</v>
      </c>
      <c r="G15" s="99" t="s">
        <v>30</v>
      </c>
      <c r="H15" s="99" t="s">
        <v>31</v>
      </c>
      <c r="I15" s="99" t="s">
        <v>8</v>
      </c>
      <c r="J15" s="99" t="s">
        <v>30</v>
      </c>
      <c r="K15" s="99" t="s">
        <v>31</v>
      </c>
      <c r="L15" s="99" t="s">
        <v>8</v>
      </c>
      <c r="M15" s="99" t="s">
        <v>30</v>
      </c>
      <c r="N15" s="99" t="s">
        <v>31</v>
      </c>
      <c r="O15" s="19"/>
      <c r="Q15"/>
      <c r="AH15" s="4" t="s">
        <v>63</v>
      </c>
      <c r="AI15">
        <f t="shared" si="2"/>
        <v>13</v>
      </c>
      <c r="AJ15" s="4" t="s">
        <v>129</v>
      </c>
      <c r="AK15" s="4" t="s">
        <v>130</v>
      </c>
      <c r="AL15" s="4" t="s">
        <v>131</v>
      </c>
      <c r="AM15" t="e">
        <f ca="1" t="shared" si="3"/>
        <v>#N/A</v>
      </c>
      <c r="AN15" t="e">
        <f ca="1" t="shared" si="4"/>
        <v>#N/A</v>
      </c>
      <c r="AO15" t="e">
        <f ca="1" t="shared" si="5"/>
        <v>#N/A</v>
      </c>
      <c r="AP15" s="15" t="e">
        <f t="shared" si="0"/>
        <v>#N/A</v>
      </c>
      <c r="AQ15" s="15" t="str">
        <f t="shared" si="1"/>
        <v>.</v>
      </c>
      <c r="AR15" s="96"/>
      <c r="AT15" t="s">
        <v>2</v>
      </c>
      <c r="AU15" s="32">
        <v>2</v>
      </c>
      <c r="AV15">
        <v>10</v>
      </c>
      <c r="AW15">
        <v>18</v>
      </c>
      <c r="AX15">
        <v>26</v>
      </c>
      <c r="AY15">
        <v>34</v>
      </c>
      <c r="AZ15">
        <v>42</v>
      </c>
      <c r="BA15">
        <v>50</v>
      </c>
      <c r="BB15">
        <v>58</v>
      </c>
      <c r="BC15">
        <v>66</v>
      </c>
      <c r="BD15">
        <v>74</v>
      </c>
      <c r="BE15">
        <v>82</v>
      </c>
      <c r="BF15">
        <v>90</v>
      </c>
    </row>
    <row r="16" spans="2:58" ht="12.75">
      <c r="B16" s="1"/>
      <c r="C16" s="19"/>
      <c r="D16" s="19"/>
      <c r="E16" s="19"/>
      <c r="F16" s="19"/>
      <c r="G16" s="19"/>
      <c r="H16" s="19"/>
      <c r="I16" s="19"/>
      <c r="J16" s="100" t="s">
        <v>49</v>
      </c>
      <c r="K16" s="100" t="s">
        <v>406</v>
      </c>
      <c r="L16" s="100" t="s">
        <v>391</v>
      </c>
      <c r="M16" s="158" t="s">
        <v>392</v>
      </c>
      <c r="N16" s="159"/>
      <c r="O16" s="19"/>
      <c r="Q16"/>
      <c r="AH16" s="4" t="s">
        <v>63</v>
      </c>
      <c r="AI16">
        <f t="shared" si="2"/>
        <v>14</v>
      </c>
      <c r="AJ16" s="4" t="s">
        <v>132</v>
      </c>
      <c r="AK16" s="4" t="s">
        <v>133</v>
      </c>
      <c r="AL16" s="4" t="s">
        <v>134</v>
      </c>
      <c r="AM16" t="e">
        <f ca="1" t="shared" si="3"/>
        <v>#N/A</v>
      </c>
      <c r="AN16" t="e">
        <f ca="1" t="shared" si="4"/>
        <v>#N/A</v>
      </c>
      <c r="AO16" t="e">
        <f ca="1" t="shared" si="5"/>
        <v>#N/A</v>
      </c>
      <c r="AP16" s="15" t="e">
        <f t="shared" si="0"/>
        <v>#N/A</v>
      </c>
      <c r="AQ16" s="15" t="str">
        <f t="shared" si="1"/>
        <v>.</v>
      </c>
      <c r="AR16" s="96"/>
      <c r="AT16" t="s">
        <v>3</v>
      </c>
      <c r="AU16" s="32">
        <v>3</v>
      </c>
      <c r="AV16">
        <v>11</v>
      </c>
      <c r="AW16">
        <v>19</v>
      </c>
      <c r="AX16">
        <v>27</v>
      </c>
      <c r="AY16">
        <v>35</v>
      </c>
      <c r="AZ16">
        <v>43</v>
      </c>
      <c r="BA16">
        <v>51</v>
      </c>
      <c r="BB16">
        <v>59</v>
      </c>
      <c r="BC16">
        <v>67</v>
      </c>
      <c r="BD16">
        <v>75</v>
      </c>
      <c r="BE16">
        <v>83</v>
      </c>
      <c r="BF16">
        <v>91</v>
      </c>
    </row>
    <row r="17" spans="2:58" ht="12.75">
      <c r="B17" s="1"/>
      <c r="C17" s="19"/>
      <c r="D17" s="19"/>
      <c r="E17" s="19"/>
      <c r="F17" s="19"/>
      <c r="G17" s="19"/>
      <c r="H17" s="19"/>
      <c r="I17" s="19"/>
      <c r="J17" s="101" t="e">
        <f>(Q7-Q11-3*(Q8+Q12)/SQRT($P$3))/(Q8/SQRT($P$3))</f>
        <v>#DIV/0!</v>
      </c>
      <c r="K17" s="101" t="e">
        <f>(Q7-Q11-3*(Q8+Q12)/SQRT($P$3))/(Q7-Q11)</f>
        <v>#DIV/0!</v>
      </c>
      <c r="L17" s="148" t="e">
        <f>100*(Q7-Q11)/Q7</f>
        <v>#DIV/0!</v>
      </c>
      <c r="M17" s="160" t="e">
        <f>Q7/Q11</f>
        <v>#DIV/0!</v>
      </c>
      <c r="N17" s="168"/>
      <c r="O17" s="19"/>
      <c r="Q17" s="42"/>
      <c r="AH17" s="4" t="s">
        <v>63</v>
      </c>
      <c r="AI17">
        <f t="shared" si="2"/>
        <v>15</v>
      </c>
      <c r="AJ17" s="4" t="s">
        <v>135</v>
      </c>
      <c r="AK17" s="4" t="s">
        <v>136</v>
      </c>
      <c r="AL17" s="4" t="s">
        <v>137</v>
      </c>
      <c r="AM17" t="e">
        <f ca="1" t="shared" si="3"/>
        <v>#N/A</v>
      </c>
      <c r="AN17" t="e">
        <f ca="1" t="shared" si="4"/>
        <v>#N/A</v>
      </c>
      <c r="AO17" t="e">
        <f ca="1" t="shared" si="5"/>
        <v>#N/A</v>
      </c>
      <c r="AP17" s="15" t="e">
        <f t="shared" si="0"/>
        <v>#N/A</v>
      </c>
      <c r="AQ17" s="15" t="str">
        <f t="shared" si="1"/>
        <v>.</v>
      </c>
      <c r="AR17" s="96"/>
      <c r="AT17" t="s">
        <v>4</v>
      </c>
      <c r="AU17" s="32">
        <v>4</v>
      </c>
      <c r="AV17">
        <v>12</v>
      </c>
      <c r="AW17">
        <v>20</v>
      </c>
      <c r="AX17">
        <v>28</v>
      </c>
      <c r="AY17">
        <v>36</v>
      </c>
      <c r="AZ17">
        <v>44</v>
      </c>
      <c r="BA17">
        <v>52</v>
      </c>
      <c r="BB17">
        <v>60</v>
      </c>
      <c r="BC17">
        <v>68</v>
      </c>
      <c r="BD17">
        <v>76</v>
      </c>
      <c r="BE17">
        <v>84</v>
      </c>
      <c r="BF17">
        <v>92</v>
      </c>
    </row>
    <row r="18" spans="2:58" ht="13.5" thickBot="1">
      <c r="B18" s="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AH18" s="4" t="s">
        <v>63</v>
      </c>
      <c r="AI18" s="43">
        <f t="shared" si="2"/>
        <v>16</v>
      </c>
      <c r="AJ18" s="102" t="s">
        <v>138</v>
      </c>
      <c r="AK18" s="102" t="s">
        <v>139</v>
      </c>
      <c r="AL18" s="102" t="s">
        <v>140</v>
      </c>
      <c r="AM18" s="43" t="e">
        <f ca="1" t="shared" si="3"/>
        <v>#N/A</v>
      </c>
      <c r="AN18" s="43" t="e">
        <f ca="1" t="shared" si="4"/>
        <v>#N/A</v>
      </c>
      <c r="AO18" s="43" t="e">
        <f ca="1" t="shared" si="5"/>
        <v>#N/A</v>
      </c>
      <c r="AP18" s="43" t="e">
        <f t="shared" si="0"/>
        <v>#N/A</v>
      </c>
      <c r="AQ18" s="43" t="str">
        <f t="shared" si="1"/>
        <v>.</v>
      </c>
      <c r="AR18" s="96"/>
      <c r="AT18" t="s">
        <v>5</v>
      </c>
      <c r="AU18" s="32">
        <v>5</v>
      </c>
      <c r="AV18">
        <v>13</v>
      </c>
      <c r="AW18">
        <v>21</v>
      </c>
      <c r="AX18">
        <v>29</v>
      </c>
      <c r="AY18">
        <v>37</v>
      </c>
      <c r="AZ18">
        <v>45</v>
      </c>
      <c r="BA18">
        <v>53</v>
      </c>
      <c r="BB18">
        <v>61</v>
      </c>
      <c r="BC18">
        <v>69</v>
      </c>
      <c r="BD18">
        <v>77</v>
      </c>
      <c r="BE18">
        <v>85</v>
      </c>
      <c r="BF18">
        <v>93</v>
      </c>
    </row>
    <row r="19" spans="2:58" ht="12.75">
      <c r="B19" s="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2"/>
      <c r="R19" s="15"/>
      <c r="AH19" s="4" t="s">
        <v>63</v>
      </c>
      <c r="AI19">
        <f t="shared" si="2"/>
        <v>17</v>
      </c>
      <c r="AJ19" s="4" t="s">
        <v>141</v>
      </c>
      <c r="AK19" s="4" t="s">
        <v>142</v>
      </c>
      <c r="AL19" s="4" t="s">
        <v>143</v>
      </c>
      <c r="AM19" t="e">
        <f ca="1" t="shared" si="3"/>
        <v>#N/A</v>
      </c>
      <c r="AN19" t="e">
        <f ca="1" t="shared" si="4"/>
        <v>#N/A</v>
      </c>
      <c r="AO19" t="e">
        <f ca="1" t="shared" si="5"/>
        <v>#N/A</v>
      </c>
      <c r="AP19" s="15" t="e">
        <f t="shared" si="0"/>
        <v>#N/A</v>
      </c>
      <c r="AQ19" s="15" t="str">
        <f t="shared" si="1"/>
        <v>.</v>
      </c>
      <c r="AR19" s="96"/>
      <c r="AT19" t="s">
        <v>6</v>
      </c>
      <c r="AU19" s="32">
        <v>6</v>
      </c>
      <c r="AV19">
        <v>14</v>
      </c>
      <c r="AW19">
        <v>22</v>
      </c>
      <c r="AX19">
        <v>30</v>
      </c>
      <c r="AY19">
        <v>38</v>
      </c>
      <c r="AZ19">
        <v>46</v>
      </c>
      <c r="BA19">
        <v>54</v>
      </c>
      <c r="BB19">
        <v>62</v>
      </c>
      <c r="BC19">
        <v>70</v>
      </c>
      <c r="BD19">
        <v>78</v>
      </c>
      <c r="BE19">
        <v>86</v>
      </c>
      <c r="BF19">
        <v>94</v>
      </c>
    </row>
    <row r="20" spans="2:58" ht="12.75">
      <c r="B20" s="7" t="s">
        <v>10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6"/>
      <c r="AH20" s="4" t="s">
        <v>63</v>
      </c>
      <c r="AI20">
        <f t="shared" si="2"/>
        <v>18</v>
      </c>
      <c r="AJ20" s="4" t="s">
        <v>144</v>
      </c>
      <c r="AK20" s="4" t="s">
        <v>145</v>
      </c>
      <c r="AL20" s="4" t="s">
        <v>146</v>
      </c>
      <c r="AM20" t="e">
        <f ca="1" t="shared" si="3"/>
        <v>#N/A</v>
      </c>
      <c r="AN20" t="e">
        <f ca="1" t="shared" si="4"/>
        <v>#N/A</v>
      </c>
      <c r="AO20" t="e">
        <f ca="1" t="shared" si="5"/>
        <v>#N/A</v>
      </c>
      <c r="AP20" s="15" t="e">
        <f t="shared" si="0"/>
        <v>#N/A</v>
      </c>
      <c r="AQ20" s="15" t="str">
        <f t="shared" si="1"/>
        <v>.</v>
      </c>
      <c r="AR20" s="96"/>
      <c r="AT20" t="s">
        <v>7</v>
      </c>
      <c r="AU20" s="32">
        <v>7</v>
      </c>
      <c r="AV20">
        <v>15</v>
      </c>
      <c r="AW20">
        <v>23</v>
      </c>
      <c r="AX20">
        <v>31</v>
      </c>
      <c r="AY20">
        <v>39</v>
      </c>
      <c r="AZ20">
        <v>47</v>
      </c>
      <c r="BA20">
        <v>55</v>
      </c>
      <c r="BB20">
        <v>63</v>
      </c>
      <c r="BC20">
        <v>71</v>
      </c>
      <c r="BD20">
        <v>79</v>
      </c>
      <c r="BE20">
        <v>87</v>
      </c>
      <c r="BF20">
        <v>95</v>
      </c>
    </row>
    <row r="21" spans="2:58" ht="13.5" thickBot="1">
      <c r="B21" t="s">
        <v>0</v>
      </c>
      <c r="C21" s="35">
        <v>1</v>
      </c>
      <c r="D21" s="35">
        <v>2</v>
      </c>
      <c r="E21" s="35">
        <v>3</v>
      </c>
      <c r="F21" s="35">
        <v>4</v>
      </c>
      <c r="G21" s="35">
        <v>5</v>
      </c>
      <c r="H21" s="35">
        <v>6</v>
      </c>
      <c r="I21" s="35">
        <v>7</v>
      </c>
      <c r="J21" s="35">
        <v>8</v>
      </c>
      <c r="K21" s="35">
        <v>9</v>
      </c>
      <c r="L21" s="35">
        <v>10</v>
      </c>
      <c r="M21" s="35">
        <v>11</v>
      </c>
      <c r="N21" s="35">
        <v>12</v>
      </c>
      <c r="O21" s="19"/>
      <c r="P21" s="37" t="s">
        <v>13</v>
      </c>
      <c r="Q21" s="24" t="s">
        <v>46</v>
      </c>
      <c r="R21" s="159" t="s">
        <v>69</v>
      </c>
      <c r="S21" s="159"/>
      <c r="AH21" s="4" t="s">
        <v>63</v>
      </c>
      <c r="AI21">
        <f t="shared" si="2"/>
        <v>19</v>
      </c>
      <c r="AJ21" s="4" t="s">
        <v>147</v>
      </c>
      <c r="AK21" s="4" t="s">
        <v>148</v>
      </c>
      <c r="AL21" s="4" t="s">
        <v>149</v>
      </c>
      <c r="AM21" t="e">
        <f ca="1" t="shared" si="3"/>
        <v>#N/A</v>
      </c>
      <c r="AN21" t="e">
        <f ca="1" t="shared" si="4"/>
        <v>#N/A</v>
      </c>
      <c r="AO21" t="e">
        <f ca="1" t="shared" si="5"/>
        <v>#N/A</v>
      </c>
      <c r="AP21" s="15" t="e">
        <f t="shared" si="0"/>
        <v>#N/A</v>
      </c>
      <c r="AQ21" s="15" t="str">
        <f t="shared" si="1"/>
        <v>.</v>
      </c>
      <c r="AR21" s="96"/>
      <c r="AT21" t="s">
        <v>8</v>
      </c>
      <c r="AU21" s="32">
        <v>8</v>
      </c>
      <c r="AV21">
        <v>16</v>
      </c>
      <c r="AW21">
        <v>24</v>
      </c>
      <c r="AX21">
        <v>32</v>
      </c>
      <c r="AY21">
        <v>40</v>
      </c>
      <c r="AZ21">
        <v>48</v>
      </c>
      <c r="BA21">
        <v>56</v>
      </c>
      <c r="BB21">
        <v>64</v>
      </c>
      <c r="BC21">
        <v>72</v>
      </c>
      <c r="BD21">
        <v>80</v>
      </c>
      <c r="BE21">
        <v>88</v>
      </c>
      <c r="BF21">
        <v>96</v>
      </c>
    </row>
    <row r="22" spans="2:44" ht="12.75">
      <c r="B22" s="1" t="s">
        <v>1</v>
      </c>
      <c r="C22" s="59"/>
      <c r="D22" s="60" t="s">
        <v>398</v>
      </c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25"/>
      <c r="P22" s="38" t="s">
        <v>45</v>
      </c>
      <c r="Q22" s="22" t="e">
        <f>AVERAGE(D22:D29,G22:G29,J22:J29,M22:M29)</f>
        <v>#DIV/0!</v>
      </c>
      <c r="R22" s="45" t="e">
        <f>100*(Q23/SQRT($P$3))/Q22</f>
        <v>#DIV/0!</v>
      </c>
      <c r="AH22" s="4" t="s">
        <v>63</v>
      </c>
      <c r="AI22">
        <f t="shared" si="2"/>
        <v>20</v>
      </c>
      <c r="AJ22" s="4" t="s">
        <v>150</v>
      </c>
      <c r="AK22" s="4" t="s">
        <v>151</v>
      </c>
      <c r="AL22" s="4" t="s">
        <v>152</v>
      </c>
      <c r="AM22" t="e">
        <f ca="1" t="shared" si="3"/>
        <v>#N/A</v>
      </c>
      <c r="AN22" t="e">
        <f ca="1" t="shared" si="4"/>
        <v>#N/A</v>
      </c>
      <c r="AO22" t="e">
        <f ca="1" t="shared" si="5"/>
        <v>#N/A</v>
      </c>
      <c r="AP22" s="15" t="e">
        <f t="shared" si="0"/>
        <v>#N/A</v>
      </c>
      <c r="AQ22" s="15" t="str">
        <f t="shared" si="1"/>
        <v>.</v>
      </c>
      <c r="AR22" s="96"/>
    </row>
    <row r="23" spans="2:44" ht="12.75">
      <c r="B23" s="1" t="s">
        <v>2</v>
      </c>
      <c r="C23" s="62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63"/>
      <c r="O23" s="25"/>
      <c r="P23" s="38"/>
      <c r="Q23" s="22" t="e">
        <f>STDEV(D22:D29,G22:G29,J22:J29,M22:M29)</f>
        <v>#DIV/0!</v>
      </c>
      <c r="R23" s="6"/>
      <c r="AH23" s="4" t="s">
        <v>63</v>
      </c>
      <c r="AI23">
        <f t="shared" si="2"/>
        <v>21</v>
      </c>
      <c r="AJ23" s="4" t="s">
        <v>153</v>
      </c>
      <c r="AK23" s="4" t="s">
        <v>154</v>
      </c>
      <c r="AL23" s="4" t="s">
        <v>155</v>
      </c>
      <c r="AM23" t="e">
        <f ca="1" t="shared" si="3"/>
        <v>#N/A</v>
      </c>
      <c r="AN23" t="e">
        <f ca="1" t="shared" si="4"/>
        <v>#N/A</v>
      </c>
      <c r="AO23" t="e">
        <f ca="1" t="shared" si="5"/>
        <v>#N/A</v>
      </c>
      <c r="AP23" s="15" t="e">
        <f t="shared" si="0"/>
        <v>#N/A</v>
      </c>
      <c r="AQ23" s="15" t="str">
        <f t="shared" si="1"/>
        <v>.</v>
      </c>
      <c r="AR23" s="96"/>
    </row>
    <row r="24" spans="2:44" ht="12.75">
      <c r="B24" s="1" t="s">
        <v>3</v>
      </c>
      <c r="C24" s="62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63"/>
      <c r="O24" s="25"/>
      <c r="P24" s="38" t="s">
        <v>16</v>
      </c>
      <c r="Q24" s="22" t="e">
        <f>AVERAGE(E22:E29,H22:H29,K22:K29,N22:N29)</f>
        <v>#DIV/0!</v>
      </c>
      <c r="R24" s="45" t="e">
        <f>100*(Q25/SQRT($P$3))/Q24</f>
        <v>#DIV/0!</v>
      </c>
      <c r="AH24" s="4" t="s">
        <v>63</v>
      </c>
      <c r="AI24">
        <f t="shared" si="2"/>
        <v>22</v>
      </c>
      <c r="AJ24" s="4" t="s">
        <v>156</v>
      </c>
      <c r="AK24" s="4" t="s">
        <v>157</v>
      </c>
      <c r="AL24" s="4" t="s">
        <v>158</v>
      </c>
      <c r="AM24" t="e">
        <f ca="1" t="shared" si="3"/>
        <v>#N/A</v>
      </c>
      <c r="AN24" t="e">
        <f ca="1" t="shared" si="4"/>
        <v>#N/A</v>
      </c>
      <c r="AO24" t="e">
        <f ca="1" t="shared" si="5"/>
        <v>#N/A</v>
      </c>
      <c r="AP24" s="15" t="e">
        <f t="shared" si="0"/>
        <v>#N/A</v>
      </c>
      <c r="AQ24" s="15" t="str">
        <f t="shared" si="1"/>
        <v>.</v>
      </c>
      <c r="AR24" s="96"/>
    </row>
    <row r="25" spans="2:44" ht="12.75">
      <c r="B25" s="1" t="s">
        <v>4</v>
      </c>
      <c r="C25" s="62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63"/>
      <c r="O25" s="25"/>
      <c r="P25" s="38" t="s">
        <v>47</v>
      </c>
      <c r="Q25" s="22" t="e">
        <f>STDEV(E22:E29,H22:H29,K22:K29,N22:N29)</f>
        <v>#DIV/0!</v>
      </c>
      <c r="R25" s="45"/>
      <c r="AH25" s="4" t="s">
        <v>63</v>
      </c>
      <c r="AI25">
        <f t="shared" si="2"/>
        <v>23</v>
      </c>
      <c r="AJ25" s="4" t="s">
        <v>159</v>
      </c>
      <c r="AK25" s="4" t="s">
        <v>160</v>
      </c>
      <c r="AL25" s="4" t="s">
        <v>161</v>
      </c>
      <c r="AM25" t="e">
        <f ca="1" t="shared" si="3"/>
        <v>#N/A</v>
      </c>
      <c r="AN25" t="e">
        <f ca="1" t="shared" si="4"/>
        <v>#N/A</v>
      </c>
      <c r="AO25" t="e">
        <f ca="1" t="shared" si="5"/>
        <v>#N/A</v>
      </c>
      <c r="AP25" s="15" t="e">
        <f t="shared" si="0"/>
        <v>#N/A</v>
      </c>
      <c r="AQ25" s="15" t="str">
        <f t="shared" si="1"/>
        <v>.</v>
      </c>
      <c r="AR25" s="96"/>
    </row>
    <row r="26" spans="2:44" ht="13.5" thickBot="1">
      <c r="B26" s="1" t="s">
        <v>5</v>
      </c>
      <c r="C26" s="6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63"/>
      <c r="O26" s="25"/>
      <c r="P26" s="38" t="s">
        <v>48</v>
      </c>
      <c r="Q26" s="22" t="e">
        <f>AVERAGE(C22:C29,F22:F29,I22:I29,L22:L29)</f>
        <v>#DIV/0!</v>
      </c>
      <c r="R26" s="45" t="e">
        <f>100*(Q27/SQRT($P$3))/Q26</f>
        <v>#DIV/0!</v>
      </c>
      <c r="AH26" s="4" t="s">
        <v>63</v>
      </c>
      <c r="AI26" s="43">
        <f t="shared" si="2"/>
        <v>24</v>
      </c>
      <c r="AJ26" s="102" t="s">
        <v>162</v>
      </c>
      <c r="AK26" s="102" t="s">
        <v>163</v>
      </c>
      <c r="AL26" s="102" t="s">
        <v>164</v>
      </c>
      <c r="AM26" s="43" t="e">
        <f ca="1" t="shared" si="3"/>
        <v>#N/A</v>
      </c>
      <c r="AN26" s="43" t="e">
        <f ca="1" t="shared" si="4"/>
        <v>#N/A</v>
      </c>
      <c r="AO26" s="43" t="e">
        <f ca="1" t="shared" si="5"/>
        <v>#N/A</v>
      </c>
      <c r="AP26" s="43" t="e">
        <f t="shared" si="0"/>
        <v>#N/A</v>
      </c>
      <c r="AQ26" s="43" t="str">
        <f t="shared" si="1"/>
        <v>.</v>
      </c>
      <c r="AR26" s="96"/>
    </row>
    <row r="27" spans="2:44" ht="12.75">
      <c r="B27" s="1" t="s">
        <v>6</v>
      </c>
      <c r="C27" s="62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63"/>
      <c r="O27" s="25"/>
      <c r="P27" s="38"/>
      <c r="Q27" s="22" t="e">
        <f>STDEV(C22:C29,F22:F29,I22:I29,L22:L29)</f>
        <v>#DIV/0!</v>
      </c>
      <c r="R27" s="6"/>
      <c r="AH27" s="4" t="s">
        <v>63</v>
      </c>
      <c r="AI27">
        <f t="shared" si="2"/>
        <v>25</v>
      </c>
      <c r="AJ27" s="4" t="s">
        <v>165</v>
      </c>
      <c r="AK27" s="4" t="s">
        <v>166</v>
      </c>
      <c r="AL27" s="4" t="s">
        <v>167</v>
      </c>
      <c r="AM27" t="e">
        <f ca="1" t="shared" si="3"/>
        <v>#N/A</v>
      </c>
      <c r="AN27" t="e">
        <f ca="1" t="shared" si="4"/>
        <v>#N/A</v>
      </c>
      <c r="AO27" t="e">
        <f ca="1" t="shared" si="5"/>
        <v>#N/A</v>
      </c>
      <c r="AP27" s="15" t="e">
        <f t="shared" si="0"/>
        <v>#N/A</v>
      </c>
      <c r="AQ27" s="15" t="str">
        <f t="shared" si="1"/>
        <v>.</v>
      </c>
      <c r="AR27" s="96"/>
    </row>
    <row r="28" spans="2:44" ht="12.75">
      <c r="B28" s="1" t="s">
        <v>7</v>
      </c>
      <c r="C28" s="62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63"/>
      <c r="O28" s="25"/>
      <c r="P28" s="38" t="s">
        <v>50</v>
      </c>
      <c r="Q28" s="22" t="e">
        <f>AVERAGE(AQ35:AQ66)</f>
        <v>#DIV/0!</v>
      </c>
      <c r="R28" s="45" t="e">
        <f>100*(Q29/SQRT($P$3))/Q28</f>
        <v>#DIV/0!</v>
      </c>
      <c r="AH28" s="4" t="s">
        <v>63</v>
      </c>
      <c r="AI28">
        <f t="shared" si="2"/>
        <v>26</v>
      </c>
      <c r="AJ28" s="4" t="s">
        <v>168</v>
      </c>
      <c r="AK28" s="4" t="s">
        <v>169</v>
      </c>
      <c r="AL28" s="4" t="s">
        <v>170</v>
      </c>
      <c r="AM28" t="e">
        <f ca="1" t="shared" si="3"/>
        <v>#N/A</v>
      </c>
      <c r="AN28" t="e">
        <f ca="1" t="shared" si="4"/>
        <v>#N/A</v>
      </c>
      <c r="AO28" t="e">
        <f ca="1" t="shared" si="5"/>
        <v>#N/A</v>
      </c>
      <c r="AP28" s="15" t="e">
        <f t="shared" si="0"/>
        <v>#N/A</v>
      </c>
      <c r="AQ28" s="15" t="str">
        <f t="shared" si="1"/>
        <v>.</v>
      </c>
      <c r="AR28" s="96"/>
    </row>
    <row r="29" spans="2:44" ht="13.5" thickBot="1">
      <c r="B29" s="1" t="s">
        <v>8</v>
      </c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6"/>
      <c r="O29" s="25"/>
      <c r="P29" s="3"/>
      <c r="Q29" s="22" t="e">
        <f>STDEV(AQ35:AQ66)</f>
        <v>#DIV/0!</v>
      </c>
      <c r="R29" s="4"/>
      <c r="AH29" s="4" t="s">
        <v>63</v>
      </c>
      <c r="AI29">
        <f t="shared" si="2"/>
        <v>27</v>
      </c>
      <c r="AJ29" s="4" t="s">
        <v>171</v>
      </c>
      <c r="AK29" s="4" t="s">
        <v>172</v>
      </c>
      <c r="AL29" s="4" t="s">
        <v>173</v>
      </c>
      <c r="AM29" t="e">
        <f ca="1" t="shared" si="3"/>
        <v>#N/A</v>
      </c>
      <c r="AN29" t="e">
        <f ca="1" t="shared" si="4"/>
        <v>#N/A</v>
      </c>
      <c r="AO29" t="e">
        <f ca="1" t="shared" si="5"/>
        <v>#N/A</v>
      </c>
      <c r="AP29" s="15" t="e">
        <f t="shared" si="0"/>
        <v>#N/A</v>
      </c>
      <c r="AQ29" s="15" t="str">
        <f t="shared" si="1"/>
        <v>.</v>
      </c>
      <c r="AR29" s="96"/>
    </row>
    <row r="30" spans="2:44" ht="12.75">
      <c r="B30" s="1"/>
      <c r="C30" s="99" t="s">
        <v>31</v>
      </c>
      <c r="D30" s="99" t="s">
        <v>8</v>
      </c>
      <c r="E30" s="99" t="s">
        <v>30</v>
      </c>
      <c r="F30" s="99" t="s">
        <v>31</v>
      </c>
      <c r="G30" s="99" t="s">
        <v>8</v>
      </c>
      <c r="H30" s="99" t="s">
        <v>30</v>
      </c>
      <c r="I30" s="99" t="s">
        <v>31</v>
      </c>
      <c r="J30" s="99" t="s">
        <v>8</v>
      </c>
      <c r="K30" s="99" t="s">
        <v>30</v>
      </c>
      <c r="L30" s="99" t="s">
        <v>31</v>
      </c>
      <c r="M30" s="99" t="s">
        <v>8</v>
      </c>
      <c r="N30" s="99" t="s">
        <v>30</v>
      </c>
      <c r="O30" s="19"/>
      <c r="Q30"/>
      <c r="AH30" s="4" t="s">
        <v>63</v>
      </c>
      <c r="AI30">
        <f t="shared" si="2"/>
        <v>28</v>
      </c>
      <c r="AJ30" s="4" t="s">
        <v>174</v>
      </c>
      <c r="AK30" s="4" t="s">
        <v>175</v>
      </c>
      <c r="AL30" s="4" t="s">
        <v>176</v>
      </c>
      <c r="AM30" t="e">
        <f ca="1" t="shared" si="3"/>
        <v>#N/A</v>
      </c>
      <c r="AN30" t="e">
        <f ca="1" t="shared" si="4"/>
        <v>#N/A</v>
      </c>
      <c r="AO30" t="e">
        <f ca="1" t="shared" si="5"/>
        <v>#N/A</v>
      </c>
      <c r="AP30" s="15" t="e">
        <f t="shared" si="0"/>
        <v>#N/A</v>
      </c>
      <c r="AQ30" s="15" t="str">
        <f t="shared" si="1"/>
        <v>.</v>
      </c>
      <c r="AR30" s="96"/>
    </row>
    <row r="31" spans="2:44" ht="12.75">
      <c r="B31" s="1"/>
      <c r="C31" s="19"/>
      <c r="D31" s="19"/>
      <c r="E31" s="19"/>
      <c r="F31" s="19"/>
      <c r="G31" s="19"/>
      <c r="H31" s="19"/>
      <c r="I31" s="19"/>
      <c r="J31" s="100" t="s">
        <v>49</v>
      </c>
      <c r="K31" s="100" t="s">
        <v>406</v>
      </c>
      <c r="L31" s="100" t="s">
        <v>391</v>
      </c>
      <c r="M31" s="158" t="s">
        <v>392</v>
      </c>
      <c r="N31" s="159"/>
      <c r="O31" s="19"/>
      <c r="Q31"/>
      <c r="AH31" s="4" t="s">
        <v>63</v>
      </c>
      <c r="AI31">
        <f t="shared" si="2"/>
        <v>29</v>
      </c>
      <c r="AJ31" s="4" t="s">
        <v>177</v>
      </c>
      <c r="AK31" s="4" t="s">
        <v>178</v>
      </c>
      <c r="AL31" s="4" t="s">
        <v>179</v>
      </c>
      <c r="AM31" t="e">
        <f ca="1" t="shared" si="3"/>
        <v>#N/A</v>
      </c>
      <c r="AN31" t="e">
        <f ca="1" t="shared" si="4"/>
        <v>#N/A</v>
      </c>
      <c r="AO31" t="e">
        <f ca="1" t="shared" si="5"/>
        <v>#N/A</v>
      </c>
      <c r="AP31" s="15" t="e">
        <f t="shared" si="0"/>
        <v>#N/A</v>
      </c>
      <c r="AQ31" s="15" t="str">
        <f t="shared" si="1"/>
        <v>.</v>
      </c>
      <c r="AR31" s="96"/>
    </row>
    <row r="32" spans="2:44" ht="12.75">
      <c r="B32" s="1"/>
      <c r="C32" s="19"/>
      <c r="D32" s="19"/>
      <c r="E32" s="19"/>
      <c r="F32" s="19"/>
      <c r="G32" s="19"/>
      <c r="H32" s="19"/>
      <c r="I32" s="19"/>
      <c r="J32" s="101" t="e">
        <f>(Q22-Q26-3*(Q23+Q27)/SQRT($P$3))/(Q23/SQRT($P$3))</f>
        <v>#DIV/0!</v>
      </c>
      <c r="K32" s="101" t="e">
        <f>(Q22-Q26-3*(Q23+Q27)/SQRT($P$3))/(Q22-Q26)</f>
        <v>#DIV/0!</v>
      </c>
      <c r="L32" s="148" t="e">
        <f>100*(Q22-Q26)/Q22</f>
        <v>#DIV/0!</v>
      </c>
      <c r="M32" s="160" t="e">
        <f>Q22/Q26</f>
        <v>#DIV/0!</v>
      </c>
      <c r="N32" s="160"/>
      <c r="O32" s="19"/>
      <c r="Q32"/>
      <c r="AH32" s="4" t="s">
        <v>63</v>
      </c>
      <c r="AI32">
        <f t="shared" si="2"/>
        <v>30</v>
      </c>
      <c r="AJ32" s="4" t="s">
        <v>180</v>
      </c>
      <c r="AK32" s="4" t="s">
        <v>181</v>
      </c>
      <c r="AL32" s="4" t="s">
        <v>182</v>
      </c>
      <c r="AM32" t="e">
        <f ca="1" t="shared" si="3"/>
        <v>#N/A</v>
      </c>
      <c r="AN32" t="e">
        <f ca="1" t="shared" si="4"/>
        <v>#N/A</v>
      </c>
      <c r="AO32" t="e">
        <f ca="1" t="shared" si="5"/>
        <v>#N/A</v>
      </c>
      <c r="AP32" s="15" t="e">
        <f t="shared" si="0"/>
        <v>#N/A</v>
      </c>
      <c r="AQ32" s="15" t="str">
        <f t="shared" si="1"/>
        <v>.</v>
      </c>
      <c r="AR32" s="96"/>
    </row>
    <row r="33" spans="2:44" ht="12.75">
      <c r="B33" s="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Q33"/>
      <c r="AH33" s="4" t="s">
        <v>63</v>
      </c>
      <c r="AI33">
        <f t="shared" si="2"/>
        <v>31</v>
      </c>
      <c r="AJ33" s="4" t="s">
        <v>183</v>
      </c>
      <c r="AK33" s="4" t="s">
        <v>184</v>
      </c>
      <c r="AL33" s="4" t="s">
        <v>185</v>
      </c>
      <c r="AM33" t="e">
        <f ca="1" t="shared" si="3"/>
        <v>#N/A</v>
      </c>
      <c r="AN33" t="e">
        <f ca="1" t="shared" si="4"/>
        <v>#N/A</v>
      </c>
      <c r="AO33" t="e">
        <f ca="1" t="shared" si="5"/>
        <v>#N/A</v>
      </c>
      <c r="AP33" s="15" t="e">
        <f t="shared" si="0"/>
        <v>#N/A</v>
      </c>
      <c r="AQ33" s="15" t="str">
        <f t="shared" si="1"/>
        <v>.</v>
      </c>
      <c r="AR33" s="96"/>
    </row>
    <row r="34" spans="2:44" ht="13.5" thickBot="1">
      <c r="B34" s="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2"/>
      <c r="R34" s="15"/>
      <c r="AH34" s="52" t="s">
        <v>63</v>
      </c>
      <c r="AI34" s="43">
        <f t="shared" si="2"/>
        <v>32</v>
      </c>
      <c r="AJ34" s="102" t="s">
        <v>186</v>
      </c>
      <c r="AK34" s="102" t="s">
        <v>187</v>
      </c>
      <c r="AL34" s="102" t="s">
        <v>188</v>
      </c>
      <c r="AM34" s="43" t="e">
        <f ca="1" t="shared" si="3"/>
        <v>#N/A</v>
      </c>
      <c r="AN34" s="43" t="e">
        <f ca="1" t="shared" si="4"/>
        <v>#N/A</v>
      </c>
      <c r="AO34" s="43" t="e">
        <f ca="1" t="shared" si="5"/>
        <v>#N/A</v>
      </c>
      <c r="AP34" s="43" t="e">
        <f t="shared" si="0"/>
        <v>#N/A</v>
      </c>
      <c r="AQ34" s="43" t="str">
        <f t="shared" si="1"/>
        <v>.</v>
      </c>
      <c r="AR34" s="96"/>
    </row>
    <row r="35" spans="2:44" ht="12.75">
      <c r="B35" s="7" t="s">
        <v>37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6"/>
      <c r="AH35" s="4" t="s">
        <v>64</v>
      </c>
      <c r="AI35">
        <f t="shared" si="2"/>
        <v>33</v>
      </c>
      <c r="AJ35" s="4" t="s">
        <v>189</v>
      </c>
      <c r="AK35" s="4" t="s">
        <v>190</v>
      </c>
      <c r="AL35" s="4" t="s">
        <v>191</v>
      </c>
      <c r="AM35" t="e">
        <f ca="1" t="shared" si="3"/>
        <v>#N/A</v>
      </c>
      <c r="AN35" t="e">
        <f ca="1" t="shared" si="4"/>
        <v>#N/A</v>
      </c>
      <c r="AO35" t="e">
        <f ca="1" t="shared" si="5"/>
        <v>#N/A</v>
      </c>
      <c r="AP35" s="15" t="e">
        <f aca="true" t="shared" si="6" ref="AP35:AP66">IF($P$2="inh",100*(AN35-Q$22)/(Q$26-Q$22),IF($P$2="act",100*(AN35-Q$26)/(Q$22-Q$26),"Check M2"))</f>
        <v>#N/A</v>
      </c>
      <c r="AQ35" s="15" t="str">
        <f aca="true" t="shared" si="7" ref="AQ35:AQ66">IF(ISNUMBER(AP35),AP35,".")</f>
        <v>.</v>
      </c>
      <c r="AR35" s="96"/>
    </row>
    <row r="36" spans="2:44" ht="13.5" thickBot="1">
      <c r="B36" t="s">
        <v>0</v>
      </c>
      <c r="C36" s="35">
        <v>1</v>
      </c>
      <c r="D36" s="35">
        <v>2</v>
      </c>
      <c r="E36" s="35">
        <v>3</v>
      </c>
      <c r="F36" s="35">
        <v>4</v>
      </c>
      <c r="G36" s="35">
        <v>5</v>
      </c>
      <c r="H36" s="35">
        <v>6</v>
      </c>
      <c r="I36" s="35">
        <v>7</v>
      </c>
      <c r="J36" s="35">
        <v>8</v>
      </c>
      <c r="K36" s="35">
        <v>9</v>
      </c>
      <c r="L36" s="35">
        <v>10</v>
      </c>
      <c r="M36" s="35">
        <v>11</v>
      </c>
      <c r="N36" s="35">
        <v>12</v>
      </c>
      <c r="O36" s="19"/>
      <c r="P36" s="37" t="s">
        <v>13</v>
      </c>
      <c r="Q36" s="24" t="s">
        <v>46</v>
      </c>
      <c r="R36" s="159" t="s">
        <v>69</v>
      </c>
      <c r="S36" s="159"/>
      <c r="AH36" s="4" t="s">
        <v>64</v>
      </c>
      <c r="AI36">
        <f aca="true" t="shared" si="8" ref="AI36:AI67">AI35+1</f>
        <v>34</v>
      </c>
      <c r="AJ36" s="4" t="s">
        <v>192</v>
      </c>
      <c r="AK36" s="4" t="s">
        <v>193</v>
      </c>
      <c r="AL36" s="4" t="s">
        <v>194</v>
      </c>
      <c r="AM36" t="e">
        <f ca="1" t="shared" si="3"/>
        <v>#N/A</v>
      </c>
      <c r="AN36" t="e">
        <f ca="1" t="shared" si="4"/>
        <v>#N/A</v>
      </c>
      <c r="AO36" t="e">
        <f ca="1" t="shared" si="5"/>
        <v>#N/A</v>
      </c>
      <c r="AP36" s="15" t="e">
        <f t="shared" si="6"/>
        <v>#N/A</v>
      </c>
      <c r="AQ36" s="15" t="str">
        <f t="shared" si="7"/>
        <v>.</v>
      </c>
      <c r="AR36" s="96"/>
    </row>
    <row r="37" spans="2:44" ht="12.75">
      <c r="B37" s="1" t="s">
        <v>1</v>
      </c>
      <c r="C37" s="59"/>
      <c r="D37" s="60" t="s">
        <v>398</v>
      </c>
      <c r="E37" s="60"/>
      <c r="F37" s="60"/>
      <c r="G37" s="60"/>
      <c r="H37" s="60"/>
      <c r="I37" s="60"/>
      <c r="J37" s="60"/>
      <c r="K37" s="60"/>
      <c r="L37" s="60"/>
      <c r="M37" s="60"/>
      <c r="N37" s="61"/>
      <c r="O37" s="19"/>
      <c r="P37" s="38" t="s">
        <v>45</v>
      </c>
      <c r="Q37" s="22" t="e">
        <f>AVERAGE(E37:E44,H37:H44,K37:K44,N37:N44)</f>
        <v>#DIV/0!</v>
      </c>
      <c r="R37" s="45" t="e">
        <f>100*(Q38/SQRT($P$3))/Q37</f>
        <v>#DIV/0!</v>
      </c>
      <c r="AH37" s="4" t="s">
        <v>64</v>
      </c>
      <c r="AI37">
        <f t="shared" si="8"/>
        <v>35</v>
      </c>
      <c r="AJ37" s="4" t="s">
        <v>195</v>
      </c>
      <c r="AK37" s="4" t="s">
        <v>196</v>
      </c>
      <c r="AL37" s="4" t="s">
        <v>197</v>
      </c>
      <c r="AM37" t="e">
        <f ca="1" t="shared" si="3"/>
        <v>#N/A</v>
      </c>
      <c r="AN37" t="e">
        <f ca="1" t="shared" si="4"/>
        <v>#N/A</v>
      </c>
      <c r="AO37" t="e">
        <f ca="1" t="shared" si="5"/>
        <v>#N/A</v>
      </c>
      <c r="AP37" s="15" t="e">
        <f t="shared" si="6"/>
        <v>#N/A</v>
      </c>
      <c r="AQ37" s="15" t="str">
        <f t="shared" si="7"/>
        <v>.</v>
      </c>
      <c r="AR37" s="96"/>
    </row>
    <row r="38" spans="2:44" ht="12.75">
      <c r="B38" s="1" t="s">
        <v>2</v>
      </c>
      <c r="C38" s="62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63"/>
      <c r="O38" s="19"/>
      <c r="P38" s="38"/>
      <c r="Q38" s="22" t="e">
        <f>STDEV(E37:E44,H37:H44,K37:K44,N37:N44)</f>
        <v>#DIV/0!</v>
      </c>
      <c r="R38" s="6"/>
      <c r="AH38" s="4" t="s">
        <v>64</v>
      </c>
      <c r="AI38">
        <f t="shared" si="8"/>
        <v>36</v>
      </c>
      <c r="AJ38" s="4" t="s">
        <v>198</v>
      </c>
      <c r="AK38" s="4" t="s">
        <v>199</v>
      </c>
      <c r="AL38" s="4" t="s">
        <v>200</v>
      </c>
      <c r="AM38" t="e">
        <f ca="1" t="shared" si="3"/>
        <v>#N/A</v>
      </c>
      <c r="AN38" t="e">
        <f ca="1" t="shared" si="4"/>
        <v>#N/A</v>
      </c>
      <c r="AO38" t="e">
        <f ca="1" t="shared" si="5"/>
        <v>#N/A</v>
      </c>
      <c r="AP38" s="15" t="e">
        <f t="shared" si="6"/>
        <v>#N/A</v>
      </c>
      <c r="AQ38" s="15" t="str">
        <f t="shared" si="7"/>
        <v>.</v>
      </c>
      <c r="AR38" s="96"/>
    </row>
    <row r="39" spans="2:44" ht="12.75">
      <c r="B39" s="1" t="s">
        <v>3</v>
      </c>
      <c r="C39" s="62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63"/>
      <c r="O39" s="19"/>
      <c r="P39" s="38" t="s">
        <v>16</v>
      </c>
      <c r="Q39" s="22" t="e">
        <f>AVERAGE(C37:C44,F37:F44,I37:I44,L37:L44)</f>
        <v>#DIV/0!</v>
      </c>
      <c r="R39" s="45" t="e">
        <f>100*(Q40/SQRT($P$3))/Q39</f>
        <v>#DIV/0!</v>
      </c>
      <c r="AH39" s="4" t="s">
        <v>64</v>
      </c>
      <c r="AI39">
        <f t="shared" si="8"/>
        <v>37</v>
      </c>
      <c r="AJ39" s="4" t="s">
        <v>201</v>
      </c>
      <c r="AK39" s="4" t="s">
        <v>202</v>
      </c>
      <c r="AL39" s="4" t="s">
        <v>203</v>
      </c>
      <c r="AM39" t="e">
        <f ca="1" t="shared" si="3"/>
        <v>#N/A</v>
      </c>
      <c r="AN39" t="e">
        <f ca="1" t="shared" si="4"/>
        <v>#N/A</v>
      </c>
      <c r="AO39" t="e">
        <f ca="1" t="shared" si="5"/>
        <v>#N/A</v>
      </c>
      <c r="AP39" s="15" t="e">
        <f t="shared" si="6"/>
        <v>#N/A</v>
      </c>
      <c r="AQ39" s="15" t="str">
        <f t="shared" si="7"/>
        <v>.</v>
      </c>
      <c r="AR39" s="96"/>
    </row>
    <row r="40" spans="2:44" ht="12.75">
      <c r="B40" s="1" t="s">
        <v>4</v>
      </c>
      <c r="C40" s="62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63"/>
      <c r="O40" s="19"/>
      <c r="P40" s="38" t="s">
        <v>47</v>
      </c>
      <c r="Q40" s="22" t="e">
        <f>STDEV(C37:C44,F37:F44,I37:I44,L37:L44)</f>
        <v>#DIV/0!</v>
      </c>
      <c r="R40" s="45"/>
      <c r="AH40" s="4" t="s">
        <v>64</v>
      </c>
      <c r="AI40">
        <f t="shared" si="8"/>
        <v>38</v>
      </c>
      <c r="AJ40" s="4" t="s">
        <v>204</v>
      </c>
      <c r="AK40" s="4" t="s">
        <v>205</v>
      </c>
      <c r="AL40" s="4" t="s">
        <v>206</v>
      </c>
      <c r="AM40" t="e">
        <f ca="1" t="shared" si="3"/>
        <v>#N/A</v>
      </c>
      <c r="AN40" t="e">
        <f ca="1" t="shared" si="4"/>
        <v>#N/A</v>
      </c>
      <c r="AO40" t="e">
        <f ca="1" t="shared" si="5"/>
        <v>#N/A</v>
      </c>
      <c r="AP40" s="15" t="e">
        <f t="shared" si="6"/>
        <v>#N/A</v>
      </c>
      <c r="AQ40" s="15" t="str">
        <f t="shared" si="7"/>
        <v>.</v>
      </c>
      <c r="AR40" s="96"/>
    </row>
    <row r="41" spans="2:44" ht="12.75">
      <c r="B41" s="1" t="s">
        <v>5</v>
      </c>
      <c r="C41" s="62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63"/>
      <c r="O41" s="19"/>
      <c r="P41" s="38" t="s">
        <v>48</v>
      </c>
      <c r="Q41" s="22" t="e">
        <f>AVERAGE(D37:D44,G37:G44,J37:J44,M37:M44)</f>
        <v>#DIV/0!</v>
      </c>
      <c r="R41" s="45" t="e">
        <f>100*(Q42/SQRT($P$3))/Q41</f>
        <v>#DIV/0!</v>
      </c>
      <c r="AH41" s="4" t="s">
        <v>64</v>
      </c>
      <c r="AI41">
        <f t="shared" si="8"/>
        <v>39</v>
      </c>
      <c r="AJ41" s="4" t="s">
        <v>207</v>
      </c>
      <c r="AK41" s="4" t="s">
        <v>208</v>
      </c>
      <c r="AL41" s="4" t="s">
        <v>209</v>
      </c>
      <c r="AM41" t="e">
        <f ca="1" t="shared" si="3"/>
        <v>#N/A</v>
      </c>
      <c r="AN41" t="e">
        <f ca="1" t="shared" si="4"/>
        <v>#N/A</v>
      </c>
      <c r="AO41" t="e">
        <f ca="1" t="shared" si="5"/>
        <v>#N/A</v>
      </c>
      <c r="AP41" s="15" t="e">
        <f t="shared" si="6"/>
        <v>#N/A</v>
      </c>
      <c r="AQ41" s="15" t="str">
        <f t="shared" si="7"/>
        <v>.</v>
      </c>
      <c r="AR41" s="96"/>
    </row>
    <row r="42" spans="2:44" ht="13.5" thickBot="1">
      <c r="B42" s="1" t="s">
        <v>6</v>
      </c>
      <c r="C42" s="62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63"/>
      <c r="O42" s="19"/>
      <c r="P42" s="38"/>
      <c r="Q42" s="22" t="e">
        <f>STDEV(D37:D44,G37:G44,J37:J44,M37:M44)</f>
        <v>#DIV/0!</v>
      </c>
      <c r="R42" s="6"/>
      <c r="AH42" s="4" t="s">
        <v>64</v>
      </c>
      <c r="AI42" s="43">
        <f t="shared" si="8"/>
        <v>40</v>
      </c>
      <c r="AJ42" s="102" t="s">
        <v>210</v>
      </c>
      <c r="AK42" s="102" t="s">
        <v>211</v>
      </c>
      <c r="AL42" s="102" t="s">
        <v>212</v>
      </c>
      <c r="AM42" s="43" t="e">
        <f ca="1" t="shared" si="3"/>
        <v>#N/A</v>
      </c>
      <c r="AN42" s="43" t="e">
        <f ca="1" t="shared" si="4"/>
        <v>#N/A</v>
      </c>
      <c r="AO42" s="43" t="e">
        <f ca="1" t="shared" si="5"/>
        <v>#N/A</v>
      </c>
      <c r="AP42" s="44" t="e">
        <f t="shared" si="6"/>
        <v>#N/A</v>
      </c>
      <c r="AQ42" s="44" t="str">
        <f t="shared" si="7"/>
        <v>.</v>
      </c>
      <c r="AR42" s="96"/>
    </row>
    <row r="43" spans="2:44" ht="12.75">
      <c r="B43" s="1" t="s">
        <v>7</v>
      </c>
      <c r="C43" s="62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63"/>
      <c r="O43" s="19"/>
      <c r="P43" s="38" t="s">
        <v>50</v>
      </c>
      <c r="Q43" s="22" t="e">
        <f>AVERAGE(AQ67:AQ98)</f>
        <v>#DIV/0!</v>
      </c>
      <c r="R43" s="45" t="e">
        <f>100*(Q44/SQRT($P$3))/Q43</f>
        <v>#DIV/0!</v>
      </c>
      <c r="AH43" s="4" t="s">
        <v>64</v>
      </c>
      <c r="AI43">
        <f t="shared" si="8"/>
        <v>41</v>
      </c>
      <c r="AJ43" s="4" t="s">
        <v>213</v>
      </c>
      <c r="AK43" s="4" t="s">
        <v>214</v>
      </c>
      <c r="AL43" s="4" t="s">
        <v>215</v>
      </c>
      <c r="AM43" t="e">
        <f ca="1" t="shared" si="3"/>
        <v>#N/A</v>
      </c>
      <c r="AN43" t="e">
        <f ca="1" t="shared" si="4"/>
        <v>#N/A</v>
      </c>
      <c r="AO43" t="e">
        <f ca="1" t="shared" si="5"/>
        <v>#N/A</v>
      </c>
      <c r="AP43" s="15" t="e">
        <f t="shared" si="6"/>
        <v>#N/A</v>
      </c>
      <c r="AQ43" s="15" t="str">
        <f t="shared" si="7"/>
        <v>.</v>
      </c>
      <c r="AR43" s="96"/>
    </row>
    <row r="44" spans="2:44" ht="13.5" thickBot="1">
      <c r="B44" s="1" t="s">
        <v>8</v>
      </c>
      <c r="C44" s="64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6"/>
      <c r="O44" s="19"/>
      <c r="P44" s="3"/>
      <c r="Q44" s="22" t="e">
        <f>STDEV(AQ67:AQ98)</f>
        <v>#DIV/0!</v>
      </c>
      <c r="R44" s="4"/>
      <c r="AH44" s="4" t="s">
        <v>64</v>
      </c>
      <c r="AI44">
        <f t="shared" si="8"/>
        <v>42</v>
      </c>
      <c r="AJ44" s="4" t="s">
        <v>216</v>
      </c>
      <c r="AK44" s="4" t="s">
        <v>217</v>
      </c>
      <c r="AL44" s="4" t="s">
        <v>218</v>
      </c>
      <c r="AM44" t="e">
        <f ca="1" t="shared" si="3"/>
        <v>#N/A</v>
      </c>
      <c r="AN44" t="e">
        <f ca="1" t="shared" si="4"/>
        <v>#N/A</v>
      </c>
      <c r="AO44" t="e">
        <f ca="1" t="shared" si="5"/>
        <v>#N/A</v>
      </c>
      <c r="AP44" s="15" t="e">
        <f t="shared" si="6"/>
        <v>#N/A</v>
      </c>
      <c r="AQ44" s="15" t="str">
        <f t="shared" si="7"/>
        <v>.</v>
      </c>
      <c r="AR44" s="96"/>
    </row>
    <row r="45" spans="2:44" ht="12.75">
      <c r="B45" s="1"/>
      <c r="C45" s="104" t="s">
        <v>30</v>
      </c>
      <c r="D45" s="99" t="s">
        <v>31</v>
      </c>
      <c r="E45" s="99" t="s">
        <v>8</v>
      </c>
      <c r="F45" s="99" t="s">
        <v>30</v>
      </c>
      <c r="G45" s="99" t="s">
        <v>31</v>
      </c>
      <c r="H45" s="99" t="s">
        <v>8</v>
      </c>
      <c r="I45" s="99" t="s">
        <v>30</v>
      </c>
      <c r="J45" s="99" t="s">
        <v>31</v>
      </c>
      <c r="K45" s="99" t="s">
        <v>8</v>
      </c>
      <c r="L45" s="99" t="s">
        <v>30</v>
      </c>
      <c r="M45" s="99" t="s">
        <v>31</v>
      </c>
      <c r="N45" s="99" t="s">
        <v>8</v>
      </c>
      <c r="O45" s="1"/>
      <c r="Q45"/>
      <c r="AH45" s="4" t="s">
        <v>64</v>
      </c>
      <c r="AI45">
        <f t="shared" si="8"/>
        <v>43</v>
      </c>
      <c r="AJ45" s="4" t="s">
        <v>219</v>
      </c>
      <c r="AK45" s="4" t="s">
        <v>220</v>
      </c>
      <c r="AL45" s="4" t="s">
        <v>221</v>
      </c>
      <c r="AM45" t="e">
        <f ca="1" t="shared" si="3"/>
        <v>#N/A</v>
      </c>
      <c r="AN45" t="e">
        <f ca="1" t="shared" si="4"/>
        <v>#N/A</v>
      </c>
      <c r="AO45" t="e">
        <f ca="1" t="shared" si="5"/>
        <v>#N/A</v>
      </c>
      <c r="AP45" s="15" t="e">
        <f t="shared" si="6"/>
        <v>#N/A</v>
      </c>
      <c r="AQ45" s="15" t="str">
        <f t="shared" si="7"/>
        <v>.</v>
      </c>
      <c r="AR45" s="96"/>
    </row>
    <row r="46" spans="2:44" ht="12.75">
      <c r="B46" s="1"/>
      <c r="C46" s="1"/>
      <c r="D46" s="1"/>
      <c r="E46" s="1"/>
      <c r="F46" s="1"/>
      <c r="G46" s="1"/>
      <c r="H46" s="1"/>
      <c r="I46" s="1"/>
      <c r="J46" s="100" t="s">
        <v>49</v>
      </c>
      <c r="K46" s="100" t="s">
        <v>406</v>
      </c>
      <c r="L46" s="100" t="s">
        <v>391</v>
      </c>
      <c r="M46" s="158" t="s">
        <v>392</v>
      </c>
      <c r="N46" s="159"/>
      <c r="O46" s="1"/>
      <c r="Q46"/>
      <c r="AH46" s="4" t="s">
        <v>64</v>
      </c>
      <c r="AI46">
        <f t="shared" si="8"/>
        <v>44</v>
      </c>
      <c r="AJ46" s="4" t="s">
        <v>222</v>
      </c>
      <c r="AK46" s="4" t="s">
        <v>223</v>
      </c>
      <c r="AL46" s="4" t="s">
        <v>224</v>
      </c>
      <c r="AM46" t="e">
        <f ca="1" t="shared" si="3"/>
        <v>#N/A</v>
      </c>
      <c r="AN46" t="e">
        <f ca="1" t="shared" si="4"/>
        <v>#N/A</v>
      </c>
      <c r="AO46" t="e">
        <f ca="1" t="shared" si="5"/>
        <v>#N/A</v>
      </c>
      <c r="AP46" s="15" t="e">
        <f t="shared" si="6"/>
        <v>#N/A</v>
      </c>
      <c r="AQ46" s="15" t="str">
        <f t="shared" si="7"/>
        <v>.</v>
      </c>
      <c r="AR46" s="96"/>
    </row>
    <row r="47" spans="2:44" ht="12.75">
      <c r="B47" s="1"/>
      <c r="C47" s="1"/>
      <c r="D47" s="1"/>
      <c r="E47" s="1"/>
      <c r="F47" s="1"/>
      <c r="G47" s="1"/>
      <c r="H47" s="1"/>
      <c r="I47" s="1"/>
      <c r="J47" s="101" t="e">
        <f>(Q37-Q41-3*(Q38+Q42)/SQRT($P$3))/(Q38/SQRT($P$3))</f>
        <v>#DIV/0!</v>
      </c>
      <c r="K47" s="101" t="e">
        <f>(Q37-Q41-3*(Q38+Q42)/SQRT($P$3))/(Q37-Q41)</f>
        <v>#DIV/0!</v>
      </c>
      <c r="L47" s="148" t="e">
        <f>100*(Q37-Q41)/Q37</f>
        <v>#DIV/0!</v>
      </c>
      <c r="M47" s="160" t="e">
        <f>Q37/Q41</f>
        <v>#DIV/0!</v>
      </c>
      <c r="N47" s="160"/>
      <c r="O47" s="1"/>
      <c r="Q47"/>
      <c r="AH47" s="4" t="s">
        <v>64</v>
      </c>
      <c r="AI47">
        <f t="shared" si="8"/>
        <v>45</v>
      </c>
      <c r="AJ47" s="4" t="s">
        <v>225</v>
      </c>
      <c r="AK47" s="4" t="s">
        <v>226</v>
      </c>
      <c r="AL47" s="4" t="s">
        <v>227</v>
      </c>
      <c r="AM47" t="e">
        <f ca="1" t="shared" si="3"/>
        <v>#N/A</v>
      </c>
      <c r="AN47" t="e">
        <f ca="1" t="shared" si="4"/>
        <v>#N/A</v>
      </c>
      <c r="AO47" t="e">
        <f ca="1" t="shared" si="5"/>
        <v>#N/A</v>
      </c>
      <c r="AP47" s="15" t="e">
        <f t="shared" si="6"/>
        <v>#N/A</v>
      </c>
      <c r="AQ47" s="15" t="str">
        <f t="shared" si="7"/>
        <v>.</v>
      </c>
      <c r="AR47" s="96"/>
    </row>
    <row r="48" spans="2:4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/>
      <c r="AH48" s="4" t="s">
        <v>64</v>
      </c>
      <c r="AI48">
        <f t="shared" si="8"/>
        <v>46</v>
      </c>
      <c r="AJ48" s="4" t="s">
        <v>228</v>
      </c>
      <c r="AK48" s="4" t="s">
        <v>229</v>
      </c>
      <c r="AL48" s="4" t="s">
        <v>230</v>
      </c>
      <c r="AM48" t="e">
        <f ca="1" t="shared" si="3"/>
        <v>#N/A</v>
      </c>
      <c r="AN48" t="e">
        <f ca="1" t="shared" si="4"/>
        <v>#N/A</v>
      </c>
      <c r="AO48" t="e">
        <f ca="1" t="shared" si="5"/>
        <v>#N/A</v>
      </c>
      <c r="AP48" s="15" t="e">
        <f t="shared" si="6"/>
        <v>#N/A</v>
      </c>
      <c r="AQ48" s="15" t="str">
        <f t="shared" si="7"/>
        <v>.</v>
      </c>
      <c r="AR48" s="96"/>
    </row>
    <row r="49" spans="2:44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2"/>
      <c r="R49" s="15"/>
      <c r="AH49" s="4" t="s">
        <v>64</v>
      </c>
      <c r="AI49">
        <f t="shared" si="8"/>
        <v>47</v>
      </c>
      <c r="AJ49" s="4" t="s">
        <v>231</v>
      </c>
      <c r="AK49" s="4" t="s">
        <v>232</v>
      </c>
      <c r="AL49" s="4" t="s">
        <v>233</v>
      </c>
      <c r="AM49" t="e">
        <f ca="1" t="shared" si="3"/>
        <v>#N/A</v>
      </c>
      <c r="AN49" t="e">
        <f ca="1" t="shared" si="4"/>
        <v>#N/A</v>
      </c>
      <c r="AO49" t="e">
        <f ca="1" t="shared" si="5"/>
        <v>#N/A</v>
      </c>
      <c r="AP49" s="15" t="e">
        <f t="shared" si="6"/>
        <v>#N/A</v>
      </c>
      <c r="AQ49" s="15" t="str">
        <f t="shared" si="7"/>
        <v>.</v>
      </c>
      <c r="AR49" s="96"/>
    </row>
    <row r="50" spans="2:44" ht="13.5" thickBot="1">
      <c r="B50" s="7" t="s">
        <v>12</v>
      </c>
      <c r="P50" s="6"/>
      <c r="AH50" s="4" t="s">
        <v>64</v>
      </c>
      <c r="AI50" s="43">
        <f t="shared" si="8"/>
        <v>48</v>
      </c>
      <c r="AJ50" s="102" t="s">
        <v>234</v>
      </c>
      <c r="AK50" s="102" t="s">
        <v>235</v>
      </c>
      <c r="AL50" s="102" t="s">
        <v>236</v>
      </c>
      <c r="AM50" s="43" t="e">
        <f ca="1" t="shared" si="3"/>
        <v>#N/A</v>
      </c>
      <c r="AN50" s="43" t="e">
        <f ca="1" t="shared" si="4"/>
        <v>#N/A</v>
      </c>
      <c r="AO50" s="43" t="e">
        <f ca="1" t="shared" si="5"/>
        <v>#N/A</v>
      </c>
      <c r="AP50" s="44" t="e">
        <f t="shared" si="6"/>
        <v>#N/A</v>
      </c>
      <c r="AQ50" s="44" t="str">
        <f t="shared" si="7"/>
        <v>.</v>
      </c>
      <c r="AR50" s="96"/>
    </row>
    <row r="51" spans="2:44" ht="13.5" thickBot="1">
      <c r="B51" t="s">
        <v>0</v>
      </c>
      <c r="C51" s="52">
        <v>1</v>
      </c>
      <c r="D51" s="52">
        <v>2</v>
      </c>
      <c r="E51" s="52">
        <v>3</v>
      </c>
      <c r="F51" s="52">
        <v>4</v>
      </c>
      <c r="G51" s="52">
        <v>5</v>
      </c>
      <c r="H51" s="52">
        <v>6</v>
      </c>
      <c r="I51" s="52">
        <v>7</v>
      </c>
      <c r="J51" s="52">
        <v>8</v>
      </c>
      <c r="K51" s="52">
        <v>9</v>
      </c>
      <c r="L51" s="52">
        <v>10</v>
      </c>
      <c r="M51" s="52">
        <v>11</v>
      </c>
      <c r="N51" s="52">
        <v>12</v>
      </c>
      <c r="O51" s="1"/>
      <c r="P51" s="37" t="s">
        <v>13</v>
      </c>
      <c r="Q51" s="24" t="s">
        <v>46</v>
      </c>
      <c r="R51" s="159" t="s">
        <v>69</v>
      </c>
      <c r="S51" s="159"/>
      <c r="AH51" s="4" t="s">
        <v>64</v>
      </c>
      <c r="AI51">
        <f t="shared" si="8"/>
        <v>49</v>
      </c>
      <c r="AJ51" s="4" t="s">
        <v>237</v>
      </c>
      <c r="AK51" s="4" t="s">
        <v>238</v>
      </c>
      <c r="AL51" s="4" t="s">
        <v>239</v>
      </c>
      <c r="AM51" t="e">
        <f ca="1" t="shared" si="3"/>
        <v>#N/A</v>
      </c>
      <c r="AN51" t="e">
        <f ca="1" t="shared" si="4"/>
        <v>#N/A</v>
      </c>
      <c r="AO51" t="e">
        <f ca="1" t="shared" si="5"/>
        <v>#N/A</v>
      </c>
      <c r="AP51" s="15" t="e">
        <f t="shared" si="6"/>
        <v>#N/A</v>
      </c>
      <c r="AQ51" s="15" t="str">
        <f t="shared" si="7"/>
        <v>.</v>
      </c>
      <c r="AR51" s="96"/>
    </row>
    <row r="52" spans="2:44" ht="12.75">
      <c r="B52" s="1" t="s">
        <v>1</v>
      </c>
      <c r="C52" s="59"/>
      <c r="D52" s="60" t="s">
        <v>398</v>
      </c>
      <c r="E52" s="60"/>
      <c r="F52" s="60"/>
      <c r="G52" s="60"/>
      <c r="H52" s="60"/>
      <c r="I52" s="60"/>
      <c r="J52" s="60"/>
      <c r="K52" s="60"/>
      <c r="L52" s="60"/>
      <c r="M52" s="60"/>
      <c r="N52" s="61"/>
      <c r="O52" s="19"/>
      <c r="P52" s="38" t="s">
        <v>45</v>
      </c>
      <c r="Q52" s="22" t="e">
        <f>AVERAGE(C52:C59,F52:F59,I52:I59,L52:L59)</f>
        <v>#DIV/0!</v>
      </c>
      <c r="R52" s="45" t="e">
        <f>100*(Q53/SQRT($P$3))/Q52</f>
        <v>#DIV/0!</v>
      </c>
      <c r="AH52" s="4" t="s">
        <v>64</v>
      </c>
      <c r="AI52">
        <f t="shared" si="8"/>
        <v>50</v>
      </c>
      <c r="AJ52" s="4" t="s">
        <v>240</v>
      </c>
      <c r="AK52" s="4" t="s">
        <v>241</v>
      </c>
      <c r="AL52" s="4" t="s">
        <v>242</v>
      </c>
      <c r="AM52" t="e">
        <f ca="1" t="shared" si="3"/>
        <v>#N/A</v>
      </c>
      <c r="AN52" t="e">
        <f ca="1" t="shared" si="4"/>
        <v>#N/A</v>
      </c>
      <c r="AO52" t="e">
        <f ca="1" t="shared" si="5"/>
        <v>#N/A</v>
      </c>
      <c r="AP52" s="15" t="e">
        <f t="shared" si="6"/>
        <v>#N/A</v>
      </c>
      <c r="AQ52" s="15" t="str">
        <f t="shared" si="7"/>
        <v>.</v>
      </c>
      <c r="AR52" s="96"/>
    </row>
    <row r="53" spans="2:44" ht="12.75">
      <c r="B53" s="1" t="s">
        <v>2</v>
      </c>
      <c r="C53" s="62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3"/>
      <c r="O53" s="19"/>
      <c r="P53" s="38"/>
      <c r="Q53" s="22" t="e">
        <f>STDEV(C52:C59,F52:F59,I52:I59,L52:L59)</f>
        <v>#DIV/0!</v>
      </c>
      <c r="R53" s="6"/>
      <c r="AH53" s="4" t="s">
        <v>64</v>
      </c>
      <c r="AI53">
        <f t="shared" si="8"/>
        <v>51</v>
      </c>
      <c r="AJ53" s="4" t="s">
        <v>243</v>
      </c>
      <c r="AK53" s="4" t="s">
        <v>244</v>
      </c>
      <c r="AL53" s="4" t="s">
        <v>245</v>
      </c>
      <c r="AM53" t="e">
        <f ca="1" t="shared" si="3"/>
        <v>#N/A</v>
      </c>
      <c r="AN53" t="e">
        <f ca="1" t="shared" si="4"/>
        <v>#N/A</v>
      </c>
      <c r="AO53" t="e">
        <f ca="1" t="shared" si="5"/>
        <v>#N/A</v>
      </c>
      <c r="AP53" s="15" t="e">
        <f t="shared" si="6"/>
        <v>#N/A</v>
      </c>
      <c r="AQ53" s="15" t="str">
        <f t="shared" si="7"/>
        <v>.</v>
      </c>
      <c r="AR53" s="96"/>
    </row>
    <row r="54" spans="2:44" ht="12.75">
      <c r="B54" s="1" t="s">
        <v>3</v>
      </c>
      <c r="C54" s="62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63"/>
      <c r="O54" s="19"/>
      <c r="P54" s="38" t="s">
        <v>16</v>
      </c>
      <c r="Q54" s="22" t="e">
        <f>AVERAGE(D52:D59,G52:G59,J52:J59,M52:M59)</f>
        <v>#DIV/0!</v>
      </c>
      <c r="R54" s="45" t="e">
        <f>100*(Q55/SQRT($P$3))/Q54</f>
        <v>#DIV/0!</v>
      </c>
      <c r="AH54" s="4" t="s">
        <v>64</v>
      </c>
      <c r="AI54">
        <f t="shared" si="8"/>
        <v>52</v>
      </c>
      <c r="AJ54" s="4" t="s">
        <v>246</v>
      </c>
      <c r="AK54" s="4" t="s">
        <v>247</v>
      </c>
      <c r="AL54" s="4" t="s">
        <v>248</v>
      </c>
      <c r="AM54" t="e">
        <f ca="1" t="shared" si="3"/>
        <v>#N/A</v>
      </c>
      <c r="AN54" t="e">
        <f ca="1" t="shared" si="4"/>
        <v>#N/A</v>
      </c>
      <c r="AO54" t="e">
        <f ca="1" t="shared" si="5"/>
        <v>#N/A</v>
      </c>
      <c r="AP54" s="15" t="e">
        <f t="shared" si="6"/>
        <v>#N/A</v>
      </c>
      <c r="AQ54" s="15" t="str">
        <f t="shared" si="7"/>
        <v>.</v>
      </c>
      <c r="AR54" s="96"/>
    </row>
    <row r="55" spans="2:44" ht="12.75">
      <c r="B55" s="1" t="s">
        <v>4</v>
      </c>
      <c r="C55" s="62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63"/>
      <c r="O55" s="19"/>
      <c r="P55" s="38" t="s">
        <v>47</v>
      </c>
      <c r="Q55" s="22" t="e">
        <f>STDEV(D52:D59,G52:G59,J52:J59,M52:M59)</f>
        <v>#DIV/0!</v>
      </c>
      <c r="R55" s="45"/>
      <c r="AH55" s="4" t="s">
        <v>64</v>
      </c>
      <c r="AI55">
        <f t="shared" si="8"/>
        <v>53</v>
      </c>
      <c r="AJ55" s="4" t="s">
        <v>249</v>
      </c>
      <c r="AK55" s="4" t="s">
        <v>250</v>
      </c>
      <c r="AL55" s="4" t="s">
        <v>251</v>
      </c>
      <c r="AM55" t="e">
        <f ca="1" t="shared" si="3"/>
        <v>#N/A</v>
      </c>
      <c r="AN55" t="e">
        <f ca="1" t="shared" si="4"/>
        <v>#N/A</v>
      </c>
      <c r="AO55" t="e">
        <f ca="1" t="shared" si="5"/>
        <v>#N/A</v>
      </c>
      <c r="AP55" s="15" t="e">
        <f t="shared" si="6"/>
        <v>#N/A</v>
      </c>
      <c r="AQ55" s="15" t="str">
        <f t="shared" si="7"/>
        <v>.</v>
      </c>
      <c r="AR55" s="96"/>
    </row>
    <row r="56" spans="2:44" ht="12.75">
      <c r="B56" s="1" t="s">
        <v>5</v>
      </c>
      <c r="C56" s="62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63"/>
      <c r="O56" s="19"/>
      <c r="P56" s="38" t="s">
        <v>48</v>
      </c>
      <c r="Q56" s="22" t="e">
        <f>AVERAGE(E52:E59,H52:H59,K52:K59,N52:N59)</f>
        <v>#DIV/0!</v>
      </c>
      <c r="R56" s="45" t="e">
        <f>100*(Q57/SQRT($P$3))/Q56</f>
        <v>#DIV/0!</v>
      </c>
      <c r="AH56" s="4" t="s">
        <v>64</v>
      </c>
      <c r="AI56">
        <f t="shared" si="8"/>
        <v>54</v>
      </c>
      <c r="AJ56" s="4" t="s">
        <v>252</v>
      </c>
      <c r="AK56" s="4" t="s">
        <v>253</v>
      </c>
      <c r="AL56" s="4" t="s">
        <v>254</v>
      </c>
      <c r="AM56" t="e">
        <f ca="1" t="shared" si="3"/>
        <v>#N/A</v>
      </c>
      <c r="AN56" t="e">
        <f ca="1" t="shared" si="4"/>
        <v>#N/A</v>
      </c>
      <c r="AO56" t="e">
        <f ca="1" t="shared" si="5"/>
        <v>#N/A</v>
      </c>
      <c r="AP56" s="15" t="e">
        <f t="shared" si="6"/>
        <v>#N/A</v>
      </c>
      <c r="AQ56" s="15" t="str">
        <f t="shared" si="7"/>
        <v>.</v>
      </c>
      <c r="AR56" s="96"/>
    </row>
    <row r="57" spans="2:44" ht="12.75">
      <c r="B57" s="1" t="s">
        <v>6</v>
      </c>
      <c r="C57" s="62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63"/>
      <c r="O57" s="19"/>
      <c r="P57" s="38"/>
      <c r="Q57" s="22" t="e">
        <f>STDEV(E52:E59,H52:H59,K52:K59,N52:N59)</f>
        <v>#DIV/0!</v>
      </c>
      <c r="R57" s="6"/>
      <c r="AH57" s="4" t="s">
        <v>64</v>
      </c>
      <c r="AI57">
        <f t="shared" si="8"/>
        <v>55</v>
      </c>
      <c r="AJ57" s="4" t="s">
        <v>255</v>
      </c>
      <c r="AK57" s="4" t="s">
        <v>256</v>
      </c>
      <c r="AL57" s="4" t="s">
        <v>257</v>
      </c>
      <c r="AM57" t="e">
        <f ca="1" t="shared" si="3"/>
        <v>#N/A</v>
      </c>
      <c r="AN57" t="e">
        <f ca="1" t="shared" si="4"/>
        <v>#N/A</v>
      </c>
      <c r="AO57" t="e">
        <f ca="1" t="shared" si="5"/>
        <v>#N/A</v>
      </c>
      <c r="AP57" s="15" t="e">
        <f t="shared" si="6"/>
        <v>#N/A</v>
      </c>
      <c r="AQ57" s="15" t="str">
        <f t="shared" si="7"/>
        <v>.</v>
      </c>
      <c r="AR57" s="96"/>
    </row>
    <row r="58" spans="2:44" ht="13.5" thickBot="1">
      <c r="B58" s="1" t="s">
        <v>7</v>
      </c>
      <c r="C58" s="62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63"/>
      <c r="O58" s="19"/>
      <c r="P58" s="38" t="s">
        <v>50</v>
      </c>
      <c r="Q58" s="22" t="e">
        <f>AVERAGE(AQ99:AQ130)</f>
        <v>#DIV/0!</v>
      </c>
      <c r="R58" s="45" t="e">
        <f>100*(Q59/SQRT($P$3))/Q58</f>
        <v>#DIV/0!</v>
      </c>
      <c r="AH58" s="4" t="s">
        <v>64</v>
      </c>
      <c r="AI58" s="43">
        <f t="shared" si="8"/>
        <v>56</v>
      </c>
      <c r="AJ58" s="102" t="s">
        <v>258</v>
      </c>
      <c r="AK58" s="102" t="s">
        <v>259</v>
      </c>
      <c r="AL58" s="102" t="s">
        <v>260</v>
      </c>
      <c r="AM58" s="43" t="e">
        <f ca="1" t="shared" si="3"/>
        <v>#N/A</v>
      </c>
      <c r="AN58" s="43" t="e">
        <f ca="1" t="shared" si="4"/>
        <v>#N/A</v>
      </c>
      <c r="AO58" s="43" t="e">
        <f ca="1" t="shared" si="5"/>
        <v>#N/A</v>
      </c>
      <c r="AP58" s="44" t="e">
        <f t="shared" si="6"/>
        <v>#N/A</v>
      </c>
      <c r="AQ58" s="44" t="str">
        <f t="shared" si="7"/>
        <v>.</v>
      </c>
      <c r="AR58" s="96"/>
    </row>
    <row r="59" spans="2:44" ht="13.5" thickBot="1">
      <c r="B59" s="1" t="s">
        <v>8</v>
      </c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6"/>
      <c r="O59" s="19"/>
      <c r="P59" s="3"/>
      <c r="Q59" s="22" t="e">
        <f>STDEV(AQ99:AQ130)</f>
        <v>#DIV/0!</v>
      </c>
      <c r="R59" s="4"/>
      <c r="AH59" s="4" t="s">
        <v>64</v>
      </c>
      <c r="AI59">
        <f t="shared" si="8"/>
        <v>57</v>
      </c>
      <c r="AJ59" s="4" t="s">
        <v>261</v>
      </c>
      <c r="AK59" s="4" t="s">
        <v>262</v>
      </c>
      <c r="AL59" s="4" t="s">
        <v>263</v>
      </c>
      <c r="AM59" t="e">
        <f ca="1" t="shared" si="3"/>
        <v>#N/A</v>
      </c>
      <c r="AN59" t="e">
        <f ca="1" t="shared" si="4"/>
        <v>#N/A</v>
      </c>
      <c r="AO59" t="e">
        <f ca="1" t="shared" si="5"/>
        <v>#N/A</v>
      </c>
      <c r="AP59" s="15" t="e">
        <f t="shared" si="6"/>
        <v>#N/A</v>
      </c>
      <c r="AQ59" s="15" t="str">
        <f t="shared" si="7"/>
        <v>.</v>
      </c>
      <c r="AR59" s="96"/>
    </row>
    <row r="60" spans="2:44" ht="12.75">
      <c r="B60" s="1"/>
      <c r="C60" s="99" t="s">
        <v>8</v>
      </c>
      <c r="D60" s="99" t="s">
        <v>30</v>
      </c>
      <c r="E60" s="99" t="s">
        <v>31</v>
      </c>
      <c r="F60" s="99" t="s">
        <v>8</v>
      </c>
      <c r="G60" s="99" t="s">
        <v>30</v>
      </c>
      <c r="H60" s="99" t="s">
        <v>31</v>
      </c>
      <c r="I60" s="99" t="s">
        <v>8</v>
      </c>
      <c r="J60" s="99" t="s">
        <v>30</v>
      </c>
      <c r="K60" s="99" t="s">
        <v>31</v>
      </c>
      <c r="L60" s="99" t="s">
        <v>8</v>
      </c>
      <c r="M60" s="99" t="s">
        <v>30</v>
      </c>
      <c r="N60" s="99" t="s">
        <v>31</v>
      </c>
      <c r="O60" s="19"/>
      <c r="AH60" s="4" t="s">
        <v>64</v>
      </c>
      <c r="AI60">
        <f t="shared" si="8"/>
        <v>58</v>
      </c>
      <c r="AJ60" s="4" t="s">
        <v>264</v>
      </c>
      <c r="AK60" s="4" t="s">
        <v>265</v>
      </c>
      <c r="AL60" s="4" t="s">
        <v>266</v>
      </c>
      <c r="AM60" t="e">
        <f ca="1" t="shared" si="3"/>
        <v>#N/A</v>
      </c>
      <c r="AN60" t="e">
        <f ca="1" t="shared" si="4"/>
        <v>#N/A</v>
      </c>
      <c r="AO60" t="e">
        <f ca="1" t="shared" si="5"/>
        <v>#N/A</v>
      </c>
      <c r="AP60" s="15" t="e">
        <f t="shared" si="6"/>
        <v>#N/A</v>
      </c>
      <c r="AQ60" s="15" t="str">
        <f t="shared" si="7"/>
        <v>.</v>
      </c>
      <c r="AR60" s="96"/>
    </row>
    <row r="61" spans="2:44" ht="12.75">
      <c r="B61" s="1"/>
      <c r="C61" s="19"/>
      <c r="D61" s="19"/>
      <c r="E61" s="19"/>
      <c r="F61" s="19"/>
      <c r="G61" s="19"/>
      <c r="H61" s="19"/>
      <c r="I61" s="19"/>
      <c r="J61" s="100" t="s">
        <v>49</v>
      </c>
      <c r="K61" s="100" t="s">
        <v>406</v>
      </c>
      <c r="L61" s="100" t="s">
        <v>391</v>
      </c>
      <c r="M61" s="158" t="s">
        <v>392</v>
      </c>
      <c r="N61" s="159"/>
      <c r="O61" s="19"/>
      <c r="Q61"/>
      <c r="AH61" s="4" t="s">
        <v>64</v>
      </c>
      <c r="AI61">
        <f t="shared" si="8"/>
        <v>59</v>
      </c>
      <c r="AJ61" s="4" t="s">
        <v>267</v>
      </c>
      <c r="AK61" s="4" t="s">
        <v>268</v>
      </c>
      <c r="AL61" s="4" t="s">
        <v>269</v>
      </c>
      <c r="AM61" t="e">
        <f ca="1" t="shared" si="3"/>
        <v>#N/A</v>
      </c>
      <c r="AN61" t="e">
        <f ca="1" t="shared" si="4"/>
        <v>#N/A</v>
      </c>
      <c r="AO61" t="e">
        <f ca="1" t="shared" si="5"/>
        <v>#N/A</v>
      </c>
      <c r="AP61" s="15" t="e">
        <f t="shared" si="6"/>
        <v>#N/A</v>
      </c>
      <c r="AQ61" s="15" t="str">
        <f t="shared" si="7"/>
        <v>.</v>
      </c>
      <c r="AR61" s="96"/>
    </row>
    <row r="62" spans="2:44" ht="12.75">
      <c r="B62" s="1"/>
      <c r="C62" s="19"/>
      <c r="D62" s="19"/>
      <c r="E62" s="19"/>
      <c r="F62" s="19"/>
      <c r="G62" s="19"/>
      <c r="H62" s="19"/>
      <c r="I62" s="19"/>
      <c r="J62" s="101" t="e">
        <f>(Q52-Q56-3*(Q53+Q57)/SQRT($P$3))/(Q53/SQRT($P$3))</f>
        <v>#DIV/0!</v>
      </c>
      <c r="K62" s="101" t="e">
        <f>(Q52-Q56-3*(Q53+Q57)/SQRT($P$3))/(Q52-Q56)</f>
        <v>#DIV/0!</v>
      </c>
      <c r="L62" s="148" t="e">
        <f>100*(Q52-Q56)/Q52</f>
        <v>#DIV/0!</v>
      </c>
      <c r="M62" s="160" t="e">
        <f>Q52/Q56</f>
        <v>#DIV/0!</v>
      </c>
      <c r="N62" s="160"/>
      <c r="O62" s="19"/>
      <c r="Q62"/>
      <c r="AH62" s="4" t="s">
        <v>64</v>
      </c>
      <c r="AI62">
        <f t="shared" si="8"/>
        <v>60</v>
      </c>
      <c r="AJ62" s="4" t="s">
        <v>270</v>
      </c>
      <c r="AK62" s="4" t="s">
        <v>271</v>
      </c>
      <c r="AL62" s="4" t="s">
        <v>272</v>
      </c>
      <c r="AM62" t="e">
        <f ca="1" t="shared" si="3"/>
        <v>#N/A</v>
      </c>
      <c r="AN62" t="e">
        <f ca="1" t="shared" si="4"/>
        <v>#N/A</v>
      </c>
      <c r="AO62" t="e">
        <f ca="1" t="shared" si="5"/>
        <v>#N/A</v>
      </c>
      <c r="AP62" s="15" t="e">
        <f t="shared" si="6"/>
        <v>#N/A</v>
      </c>
      <c r="AQ62" s="15" t="str">
        <f t="shared" si="7"/>
        <v>.</v>
      </c>
      <c r="AR62" s="96"/>
    </row>
    <row r="63" spans="2:44" ht="12.75">
      <c r="B63" s="1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2"/>
      <c r="R63" s="15"/>
      <c r="AH63" s="4" t="s">
        <v>64</v>
      </c>
      <c r="AI63">
        <f t="shared" si="8"/>
        <v>61</v>
      </c>
      <c r="AJ63" s="4" t="s">
        <v>273</v>
      </c>
      <c r="AK63" s="4" t="s">
        <v>274</v>
      </c>
      <c r="AL63" s="4" t="s">
        <v>275</v>
      </c>
      <c r="AM63" t="e">
        <f ca="1" t="shared" si="3"/>
        <v>#N/A</v>
      </c>
      <c r="AN63" t="e">
        <f ca="1" t="shared" si="4"/>
        <v>#N/A</v>
      </c>
      <c r="AO63" t="e">
        <f ca="1" t="shared" si="5"/>
        <v>#N/A</v>
      </c>
      <c r="AP63" s="15" t="e">
        <f t="shared" si="6"/>
        <v>#N/A</v>
      </c>
      <c r="AQ63" s="15" t="str">
        <f t="shared" si="7"/>
        <v>.</v>
      </c>
      <c r="AR63" s="96"/>
    </row>
    <row r="64" spans="2:44" ht="12.75">
      <c r="B64" s="1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2"/>
      <c r="R64" s="15"/>
      <c r="AH64" s="4" t="s">
        <v>64</v>
      </c>
      <c r="AI64">
        <f t="shared" si="8"/>
        <v>62</v>
      </c>
      <c r="AJ64" s="4" t="s">
        <v>276</v>
      </c>
      <c r="AK64" s="4" t="s">
        <v>277</v>
      </c>
      <c r="AL64" s="4" t="s">
        <v>278</v>
      </c>
      <c r="AM64" t="e">
        <f ca="1" t="shared" si="3"/>
        <v>#N/A</v>
      </c>
      <c r="AN64" t="e">
        <f ca="1" t="shared" si="4"/>
        <v>#N/A</v>
      </c>
      <c r="AO64" t="e">
        <f ca="1" t="shared" si="5"/>
        <v>#N/A</v>
      </c>
      <c r="AP64" s="15" t="e">
        <f t="shared" si="6"/>
        <v>#N/A</v>
      </c>
      <c r="AQ64" s="15" t="str">
        <f t="shared" si="7"/>
        <v>.</v>
      </c>
      <c r="AR64" s="96"/>
    </row>
    <row r="65" spans="2:44" ht="12.75">
      <c r="B65" s="7" t="s">
        <v>11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6"/>
      <c r="AH65" s="4" t="s">
        <v>64</v>
      </c>
      <c r="AI65">
        <f t="shared" si="8"/>
        <v>63</v>
      </c>
      <c r="AJ65" s="4" t="s">
        <v>279</v>
      </c>
      <c r="AK65" s="4" t="s">
        <v>280</v>
      </c>
      <c r="AL65" s="4" t="s">
        <v>281</v>
      </c>
      <c r="AM65" t="e">
        <f ca="1" t="shared" si="3"/>
        <v>#N/A</v>
      </c>
      <c r="AN65" t="e">
        <f ca="1" t="shared" si="4"/>
        <v>#N/A</v>
      </c>
      <c r="AO65" t="e">
        <f ca="1" t="shared" si="5"/>
        <v>#N/A</v>
      </c>
      <c r="AP65" s="15" t="e">
        <f t="shared" si="6"/>
        <v>#N/A</v>
      </c>
      <c r="AQ65" s="15" t="str">
        <f t="shared" si="7"/>
        <v>.</v>
      </c>
      <c r="AR65" s="96"/>
    </row>
    <row r="66" spans="2:44" ht="13.5" thickBot="1">
      <c r="B66" t="s">
        <v>0</v>
      </c>
      <c r="C66" s="35">
        <v>1</v>
      </c>
      <c r="D66" s="35">
        <v>2</v>
      </c>
      <c r="E66" s="35">
        <v>3</v>
      </c>
      <c r="F66" s="35">
        <v>4</v>
      </c>
      <c r="G66" s="35">
        <v>5</v>
      </c>
      <c r="H66" s="35">
        <v>6</v>
      </c>
      <c r="I66" s="35">
        <v>7</v>
      </c>
      <c r="J66" s="35">
        <v>8</v>
      </c>
      <c r="K66" s="35">
        <v>9</v>
      </c>
      <c r="L66" s="35">
        <v>10</v>
      </c>
      <c r="M66" s="35">
        <v>11</v>
      </c>
      <c r="N66" s="35">
        <v>12</v>
      </c>
      <c r="O66" s="19"/>
      <c r="P66" s="37" t="s">
        <v>13</v>
      </c>
      <c r="Q66" s="24" t="s">
        <v>46</v>
      </c>
      <c r="R66" s="159" t="s">
        <v>69</v>
      </c>
      <c r="S66" s="159"/>
      <c r="AH66" s="52" t="s">
        <v>64</v>
      </c>
      <c r="AI66" s="43">
        <f t="shared" si="8"/>
        <v>64</v>
      </c>
      <c r="AJ66" s="102" t="s">
        <v>282</v>
      </c>
      <c r="AK66" s="102" t="s">
        <v>283</v>
      </c>
      <c r="AL66" s="102" t="s">
        <v>284</v>
      </c>
      <c r="AM66" s="43" t="e">
        <f ca="1" t="shared" si="3"/>
        <v>#N/A</v>
      </c>
      <c r="AN66" s="43" t="e">
        <f ca="1" t="shared" si="4"/>
        <v>#N/A</v>
      </c>
      <c r="AO66" s="43" t="e">
        <f ca="1" t="shared" si="5"/>
        <v>#N/A</v>
      </c>
      <c r="AP66" s="44" t="e">
        <f t="shared" si="6"/>
        <v>#N/A</v>
      </c>
      <c r="AQ66" s="44" t="str">
        <f t="shared" si="7"/>
        <v>.</v>
      </c>
      <c r="AR66" s="96"/>
    </row>
    <row r="67" spans="2:44" ht="12.75">
      <c r="B67" s="1" t="s">
        <v>1</v>
      </c>
      <c r="C67" s="59"/>
      <c r="D67" s="60" t="s">
        <v>398</v>
      </c>
      <c r="E67" s="60"/>
      <c r="F67" s="60"/>
      <c r="G67" s="60"/>
      <c r="H67" s="60"/>
      <c r="I67" s="60"/>
      <c r="J67" s="60"/>
      <c r="K67" s="60"/>
      <c r="L67" s="60"/>
      <c r="M67" s="60"/>
      <c r="N67" s="61"/>
      <c r="O67" s="25"/>
      <c r="P67" s="38" t="s">
        <v>45</v>
      </c>
      <c r="Q67" s="22" t="e">
        <f>AVERAGE(D67:D74,G67:G74,J67:J74,M67:M74)</f>
        <v>#DIV/0!</v>
      </c>
      <c r="R67" s="45" t="e">
        <f>100*(Q68/SQRT($P$3))/Q67</f>
        <v>#DIV/0!</v>
      </c>
      <c r="AH67" s="4" t="s">
        <v>65</v>
      </c>
      <c r="AI67">
        <f t="shared" si="8"/>
        <v>65</v>
      </c>
      <c r="AJ67" s="4" t="s">
        <v>285</v>
      </c>
      <c r="AK67" s="4" t="s">
        <v>286</v>
      </c>
      <c r="AL67" s="4" t="s">
        <v>287</v>
      </c>
      <c r="AM67" t="e">
        <f ca="1" t="shared" si="3"/>
        <v>#N/A</v>
      </c>
      <c r="AN67" t="e">
        <f ca="1" t="shared" si="4"/>
        <v>#N/A</v>
      </c>
      <c r="AO67" t="e">
        <f ca="1" t="shared" si="5"/>
        <v>#N/A</v>
      </c>
      <c r="AP67" s="15" t="e">
        <f aca="true" t="shared" si="9" ref="AP67:AP98">IF($P$2="inh",100*(AN67-Q$37)/(Q$41-Q$37),IF($P$2="act",100*(AN67-Q$41)/(Q$37-Q$41),"Check M2"))</f>
        <v>#N/A</v>
      </c>
      <c r="AQ67" s="15" t="str">
        <f aca="true" t="shared" si="10" ref="AQ67:AQ98">IF(ISNUMBER(AP67),AP67,".")</f>
        <v>.</v>
      </c>
      <c r="AR67" s="96"/>
    </row>
    <row r="68" spans="2:44" ht="12.75">
      <c r="B68" s="1" t="s">
        <v>2</v>
      </c>
      <c r="C68" s="62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63"/>
      <c r="O68" s="25"/>
      <c r="P68" s="38"/>
      <c r="Q68" s="22" t="e">
        <f>STDEV(D67:D74,G67:G74,J67:J74,M67:M74)</f>
        <v>#DIV/0!</v>
      </c>
      <c r="R68" s="6"/>
      <c r="AH68" s="4" t="s">
        <v>65</v>
      </c>
      <c r="AI68">
        <f aca="true" t="shared" si="11" ref="AI68:AI99">AI67+1</f>
        <v>66</v>
      </c>
      <c r="AJ68" s="4" t="s">
        <v>288</v>
      </c>
      <c r="AK68" s="4" t="s">
        <v>289</v>
      </c>
      <c r="AL68" s="4" t="s">
        <v>290</v>
      </c>
      <c r="AM68" t="e">
        <f aca="true" ca="1" t="shared" si="12" ref="AM68:AM131">IF(ISNUMBER(INDIRECT(AJ68)),INDIRECT(AJ68),#N/A)</f>
        <v>#N/A</v>
      </c>
      <c r="AN68" t="e">
        <f aca="true" ca="1" t="shared" si="13" ref="AN68:AN131">IF(ISNUMBER(INDIRECT(AK68)),INDIRECT(AK68),#N/A)</f>
        <v>#N/A</v>
      </c>
      <c r="AO68" t="e">
        <f aca="true" ca="1" t="shared" si="14" ref="AO68:AO131">IF(ISNUMBER(INDIRECT(AL68)),INDIRECT(AL68),#N/A)</f>
        <v>#N/A</v>
      </c>
      <c r="AP68" s="15" t="e">
        <f t="shared" si="9"/>
        <v>#N/A</v>
      </c>
      <c r="AQ68" s="15" t="str">
        <f t="shared" si="10"/>
        <v>.</v>
      </c>
      <c r="AR68" s="96"/>
    </row>
    <row r="69" spans="2:44" ht="12.75">
      <c r="B69" s="1" t="s">
        <v>3</v>
      </c>
      <c r="C69" s="62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63"/>
      <c r="O69" s="25"/>
      <c r="P69" s="38" t="s">
        <v>16</v>
      </c>
      <c r="Q69" s="22" t="e">
        <f>AVERAGE(E67:E74,H67:H74,K67:K74,N67:N74)</f>
        <v>#DIV/0!</v>
      </c>
      <c r="R69" s="45" t="e">
        <f>100*(Q70/SQRT($P$3))/Q69</f>
        <v>#DIV/0!</v>
      </c>
      <c r="AH69" s="4" t="s">
        <v>65</v>
      </c>
      <c r="AI69">
        <f t="shared" si="11"/>
        <v>67</v>
      </c>
      <c r="AJ69" s="4" t="s">
        <v>291</v>
      </c>
      <c r="AK69" s="4" t="s">
        <v>292</v>
      </c>
      <c r="AL69" s="4" t="s">
        <v>293</v>
      </c>
      <c r="AM69" t="e">
        <f ca="1" t="shared" si="12"/>
        <v>#N/A</v>
      </c>
      <c r="AN69" t="e">
        <f ca="1" t="shared" si="13"/>
        <v>#N/A</v>
      </c>
      <c r="AO69" t="e">
        <f ca="1" t="shared" si="14"/>
        <v>#N/A</v>
      </c>
      <c r="AP69" s="15" t="e">
        <f t="shared" si="9"/>
        <v>#N/A</v>
      </c>
      <c r="AQ69" s="15" t="str">
        <f t="shared" si="10"/>
        <v>.</v>
      </c>
      <c r="AR69" s="96"/>
    </row>
    <row r="70" spans="2:44" ht="12.75">
      <c r="B70" s="1" t="s">
        <v>4</v>
      </c>
      <c r="C70" s="62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63"/>
      <c r="O70" s="25"/>
      <c r="P70" s="38" t="s">
        <v>47</v>
      </c>
      <c r="Q70" s="22" t="e">
        <f>STDEV(E67:E74,H67:H74,K67:K74,N67:N74)</f>
        <v>#DIV/0!</v>
      </c>
      <c r="R70" s="45"/>
      <c r="AH70" s="4" t="s">
        <v>65</v>
      </c>
      <c r="AI70">
        <f t="shared" si="11"/>
        <v>68</v>
      </c>
      <c r="AJ70" s="4" t="s">
        <v>294</v>
      </c>
      <c r="AK70" s="4" t="s">
        <v>295</v>
      </c>
      <c r="AL70" s="4" t="s">
        <v>296</v>
      </c>
      <c r="AM70" t="e">
        <f ca="1" t="shared" si="12"/>
        <v>#N/A</v>
      </c>
      <c r="AN70" t="e">
        <f ca="1" t="shared" si="13"/>
        <v>#N/A</v>
      </c>
      <c r="AO70" t="e">
        <f ca="1" t="shared" si="14"/>
        <v>#N/A</v>
      </c>
      <c r="AP70" s="15" t="e">
        <f t="shared" si="9"/>
        <v>#N/A</v>
      </c>
      <c r="AQ70" s="15" t="str">
        <f t="shared" si="10"/>
        <v>.</v>
      </c>
      <c r="AR70" s="96"/>
    </row>
    <row r="71" spans="2:44" ht="12.75">
      <c r="B71" s="1" t="s">
        <v>5</v>
      </c>
      <c r="C71" s="62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63"/>
      <c r="O71" s="25"/>
      <c r="P71" s="38" t="s">
        <v>48</v>
      </c>
      <c r="Q71" s="22" t="e">
        <f>AVERAGE(C67:C74,F67:F74,I67:I74,L67:L74)</f>
        <v>#DIV/0!</v>
      </c>
      <c r="R71" s="45" t="e">
        <f>100*(Q72/SQRT($P$3))/Q71</f>
        <v>#DIV/0!</v>
      </c>
      <c r="AH71" s="4" t="s">
        <v>65</v>
      </c>
      <c r="AI71">
        <f t="shared" si="11"/>
        <v>69</v>
      </c>
      <c r="AJ71" s="4" t="s">
        <v>297</v>
      </c>
      <c r="AK71" s="4" t="s">
        <v>298</v>
      </c>
      <c r="AL71" s="4" t="s">
        <v>299</v>
      </c>
      <c r="AM71" t="e">
        <f ca="1" t="shared" si="12"/>
        <v>#N/A</v>
      </c>
      <c r="AN71" t="e">
        <f ca="1" t="shared" si="13"/>
        <v>#N/A</v>
      </c>
      <c r="AO71" t="e">
        <f ca="1" t="shared" si="14"/>
        <v>#N/A</v>
      </c>
      <c r="AP71" s="15" t="e">
        <f t="shared" si="9"/>
        <v>#N/A</v>
      </c>
      <c r="AQ71" s="15" t="str">
        <f t="shared" si="10"/>
        <v>.</v>
      </c>
      <c r="AR71" s="96"/>
    </row>
    <row r="72" spans="2:44" ht="12.75">
      <c r="B72" s="1" t="s">
        <v>6</v>
      </c>
      <c r="C72" s="62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63"/>
      <c r="O72" s="25"/>
      <c r="P72" s="38"/>
      <c r="Q72" s="22" t="e">
        <f>STDEV(C67:C74,F67:F74,I67:I74,L67:L74)</f>
        <v>#DIV/0!</v>
      </c>
      <c r="R72" s="6"/>
      <c r="AH72" s="4" t="s">
        <v>65</v>
      </c>
      <c r="AI72">
        <f t="shared" si="11"/>
        <v>70</v>
      </c>
      <c r="AJ72" s="4" t="s">
        <v>300</v>
      </c>
      <c r="AK72" s="4" t="s">
        <v>301</v>
      </c>
      <c r="AL72" s="4" t="s">
        <v>302</v>
      </c>
      <c r="AM72" t="e">
        <f ca="1" t="shared" si="12"/>
        <v>#N/A</v>
      </c>
      <c r="AN72" t="e">
        <f ca="1" t="shared" si="13"/>
        <v>#N/A</v>
      </c>
      <c r="AO72" t="e">
        <f ca="1" t="shared" si="14"/>
        <v>#N/A</v>
      </c>
      <c r="AP72" s="15" t="e">
        <f t="shared" si="9"/>
        <v>#N/A</v>
      </c>
      <c r="AQ72" s="15" t="str">
        <f t="shared" si="10"/>
        <v>.</v>
      </c>
      <c r="AR72" s="96"/>
    </row>
    <row r="73" spans="2:44" ht="12.75">
      <c r="B73" s="1" t="s">
        <v>7</v>
      </c>
      <c r="C73" s="62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63"/>
      <c r="O73" s="25"/>
      <c r="P73" s="38" t="s">
        <v>50</v>
      </c>
      <c r="Q73" s="22" t="e">
        <f>AVERAGE(AQ131:AQ162)</f>
        <v>#DIV/0!</v>
      </c>
      <c r="R73" s="45" t="e">
        <f>100*(Q74/SQRT($P$3))/Q73</f>
        <v>#DIV/0!</v>
      </c>
      <c r="AH73" s="4" t="s">
        <v>65</v>
      </c>
      <c r="AI73">
        <f t="shared" si="11"/>
        <v>71</v>
      </c>
      <c r="AJ73" s="4" t="s">
        <v>303</v>
      </c>
      <c r="AK73" s="4" t="s">
        <v>304</v>
      </c>
      <c r="AL73" s="4" t="s">
        <v>305</v>
      </c>
      <c r="AM73" t="e">
        <f ca="1" t="shared" si="12"/>
        <v>#N/A</v>
      </c>
      <c r="AN73" t="e">
        <f ca="1" t="shared" si="13"/>
        <v>#N/A</v>
      </c>
      <c r="AO73" t="e">
        <f ca="1" t="shared" si="14"/>
        <v>#N/A</v>
      </c>
      <c r="AP73" s="15" t="e">
        <f t="shared" si="9"/>
        <v>#N/A</v>
      </c>
      <c r="AQ73" s="15" t="str">
        <f t="shared" si="10"/>
        <v>.</v>
      </c>
      <c r="AR73" s="96"/>
    </row>
    <row r="74" spans="2:44" ht="13.5" thickBot="1">
      <c r="B74" s="1" t="s">
        <v>8</v>
      </c>
      <c r="C74" s="64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6"/>
      <c r="O74" s="25"/>
      <c r="P74" s="3"/>
      <c r="Q74" s="22" t="e">
        <f>STDEV(AQ131:AQ162)</f>
        <v>#DIV/0!</v>
      </c>
      <c r="R74" s="4"/>
      <c r="AH74" s="4" t="s">
        <v>65</v>
      </c>
      <c r="AI74" s="43">
        <f t="shared" si="11"/>
        <v>72</v>
      </c>
      <c r="AJ74" s="102" t="s">
        <v>306</v>
      </c>
      <c r="AK74" s="102" t="s">
        <v>307</v>
      </c>
      <c r="AL74" s="102" t="s">
        <v>308</v>
      </c>
      <c r="AM74" s="43" t="e">
        <f ca="1" t="shared" si="12"/>
        <v>#N/A</v>
      </c>
      <c r="AN74" s="43" t="e">
        <f ca="1" t="shared" si="13"/>
        <v>#N/A</v>
      </c>
      <c r="AO74" s="43" t="e">
        <f ca="1" t="shared" si="14"/>
        <v>#N/A</v>
      </c>
      <c r="AP74" s="44" t="e">
        <f t="shared" si="9"/>
        <v>#N/A</v>
      </c>
      <c r="AQ74" s="44" t="str">
        <f t="shared" si="10"/>
        <v>.</v>
      </c>
      <c r="AR74" s="96"/>
    </row>
    <row r="75" spans="2:44" ht="12.75">
      <c r="B75" s="1"/>
      <c r="C75" s="99" t="s">
        <v>31</v>
      </c>
      <c r="D75" s="99" t="s">
        <v>8</v>
      </c>
      <c r="E75" s="99" t="s">
        <v>30</v>
      </c>
      <c r="F75" s="99" t="s">
        <v>31</v>
      </c>
      <c r="G75" s="99" t="s">
        <v>8</v>
      </c>
      <c r="H75" s="99" t="s">
        <v>30</v>
      </c>
      <c r="I75" s="99" t="s">
        <v>31</v>
      </c>
      <c r="J75" s="99" t="s">
        <v>8</v>
      </c>
      <c r="K75" s="99" t="s">
        <v>30</v>
      </c>
      <c r="L75" s="99" t="s">
        <v>31</v>
      </c>
      <c r="M75" s="99" t="s">
        <v>8</v>
      </c>
      <c r="N75" s="99" t="s">
        <v>30</v>
      </c>
      <c r="O75" s="19"/>
      <c r="AH75" s="4" t="s">
        <v>65</v>
      </c>
      <c r="AI75">
        <f t="shared" si="11"/>
        <v>73</v>
      </c>
      <c r="AJ75" s="4" t="s">
        <v>309</v>
      </c>
      <c r="AK75" s="4" t="s">
        <v>310</v>
      </c>
      <c r="AL75" s="4" t="s">
        <v>311</v>
      </c>
      <c r="AM75" t="e">
        <f ca="1" t="shared" si="12"/>
        <v>#N/A</v>
      </c>
      <c r="AN75" t="e">
        <f ca="1" t="shared" si="13"/>
        <v>#N/A</v>
      </c>
      <c r="AO75" t="e">
        <f ca="1" t="shared" si="14"/>
        <v>#N/A</v>
      </c>
      <c r="AP75" s="15" t="e">
        <f t="shared" si="9"/>
        <v>#N/A</v>
      </c>
      <c r="AQ75" s="15" t="str">
        <f t="shared" si="10"/>
        <v>.</v>
      </c>
      <c r="AR75" s="96"/>
    </row>
    <row r="76" spans="2:44" ht="12.75">
      <c r="B76" s="1"/>
      <c r="C76" s="19"/>
      <c r="D76" s="19"/>
      <c r="E76" s="19"/>
      <c r="F76" s="19"/>
      <c r="G76" s="19"/>
      <c r="H76" s="19"/>
      <c r="I76" s="19"/>
      <c r="J76" s="100" t="s">
        <v>49</v>
      </c>
      <c r="K76" s="100" t="s">
        <v>406</v>
      </c>
      <c r="L76" s="100" t="s">
        <v>391</v>
      </c>
      <c r="M76" s="158" t="s">
        <v>392</v>
      </c>
      <c r="N76" s="159"/>
      <c r="O76" s="19"/>
      <c r="Q76"/>
      <c r="AH76" s="4" t="s">
        <v>65</v>
      </c>
      <c r="AI76">
        <f t="shared" si="11"/>
        <v>74</v>
      </c>
      <c r="AJ76" s="4" t="s">
        <v>312</v>
      </c>
      <c r="AK76" s="4" t="s">
        <v>313</v>
      </c>
      <c r="AL76" s="4" t="s">
        <v>314</v>
      </c>
      <c r="AM76" t="e">
        <f ca="1" t="shared" si="12"/>
        <v>#N/A</v>
      </c>
      <c r="AN76" t="e">
        <f ca="1" t="shared" si="13"/>
        <v>#N/A</v>
      </c>
      <c r="AO76" t="e">
        <f ca="1" t="shared" si="14"/>
        <v>#N/A</v>
      </c>
      <c r="AP76" s="15" t="e">
        <f t="shared" si="9"/>
        <v>#N/A</v>
      </c>
      <c r="AQ76" s="15" t="str">
        <f t="shared" si="10"/>
        <v>.</v>
      </c>
      <c r="AR76" s="96"/>
    </row>
    <row r="77" spans="2:44" ht="12.75">
      <c r="B77" s="1"/>
      <c r="C77" s="19"/>
      <c r="D77" s="19"/>
      <c r="E77" s="19"/>
      <c r="F77" s="19"/>
      <c r="G77" s="19"/>
      <c r="H77" s="19"/>
      <c r="I77" s="19"/>
      <c r="J77" s="101" t="e">
        <f>(Q67-Q71-3*(Q68+Q72)/SQRT($P$3))/(Q68/SQRT($P$3))</f>
        <v>#DIV/0!</v>
      </c>
      <c r="K77" s="101" t="e">
        <f>(Q67-Q71-3*(Q68+Q72)/SQRT($P$3))/(Q67-Q71)</f>
        <v>#DIV/0!</v>
      </c>
      <c r="L77" s="148" t="e">
        <f>100*(Q67-Q71)/Q67</f>
        <v>#DIV/0!</v>
      </c>
      <c r="M77" s="160" t="e">
        <f>Q67/Q71</f>
        <v>#DIV/0!</v>
      </c>
      <c r="N77" s="160"/>
      <c r="O77" s="19"/>
      <c r="Q77"/>
      <c r="AH77" s="4" t="s">
        <v>65</v>
      </c>
      <c r="AI77">
        <f t="shared" si="11"/>
        <v>75</v>
      </c>
      <c r="AJ77" s="4" t="s">
        <v>315</v>
      </c>
      <c r="AK77" s="4" t="s">
        <v>316</v>
      </c>
      <c r="AL77" s="4" t="s">
        <v>317</v>
      </c>
      <c r="AM77" t="e">
        <f ca="1" t="shared" si="12"/>
        <v>#N/A</v>
      </c>
      <c r="AN77" t="e">
        <f ca="1" t="shared" si="13"/>
        <v>#N/A</v>
      </c>
      <c r="AO77" t="e">
        <f ca="1" t="shared" si="14"/>
        <v>#N/A</v>
      </c>
      <c r="AP77" s="15" t="e">
        <f t="shared" si="9"/>
        <v>#N/A</v>
      </c>
      <c r="AQ77" s="15" t="str">
        <f t="shared" si="10"/>
        <v>.</v>
      </c>
      <c r="AR77" s="96"/>
    </row>
    <row r="78" spans="2:44" ht="12.75">
      <c r="B78" s="1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22"/>
      <c r="R78" s="15"/>
      <c r="AH78" s="4" t="s">
        <v>65</v>
      </c>
      <c r="AI78">
        <f t="shared" si="11"/>
        <v>76</v>
      </c>
      <c r="AJ78" s="4" t="s">
        <v>318</v>
      </c>
      <c r="AK78" s="4" t="s">
        <v>319</v>
      </c>
      <c r="AL78" s="4" t="s">
        <v>320</v>
      </c>
      <c r="AM78" t="e">
        <f ca="1" t="shared" si="12"/>
        <v>#N/A</v>
      </c>
      <c r="AN78" t="e">
        <f ca="1" t="shared" si="13"/>
        <v>#N/A</v>
      </c>
      <c r="AO78" t="e">
        <f ca="1" t="shared" si="14"/>
        <v>#N/A</v>
      </c>
      <c r="AP78" s="15" t="e">
        <f t="shared" si="9"/>
        <v>#N/A</v>
      </c>
      <c r="AQ78" s="15" t="str">
        <f t="shared" si="10"/>
        <v>.</v>
      </c>
      <c r="AR78" s="96"/>
    </row>
    <row r="79" spans="2:44" ht="12.75">
      <c r="B79" s="1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22"/>
      <c r="R79" s="15"/>
      <c r="AH79" s="4" t="s">
        <v>65</v>
      </c>
      <c r="AI79">
        <f t="shared" si="11"/>
        <v>77</v>
      </c>
      <c r="AJ79" s="4" t="s">
        <v>321</v>
      </c>
      <c r="AK79" s="4" t="s">
        <v>322</v>
      </c>
      <c r="AL79" s="4" t="s">
        <v>323</v>
      </c>
      <c r="AM79" t="e">
        <f ca="1" t="shared" si="12"/>
        <v>#N/A</v>
      </c>
      <c r="AN79" t="e">
        <f ca="1" t="shared" si="13"/>
        <v>#N/A</v>
      </c>
      <c r="AO79" t="e">
        <f ca="1" t="shared" si="14"/>
        <v>#N/A</v>
      </c>
      <c r="AP79" s="15" t="e">
        <f t="shared" si="9"/>
        <v>#N/A</v>
      </c>
      <c r="AQ79" s="15" t="str">
        <f t="shared" si="10"/>
        <v>.</v>
      </c>
      <c r="AR79" s="96"/>
    </row>
    <row r="80" spans="2:44" ht="12.75">
      <c r="B80" s="7" t="s">
        <v>38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6"/>
      <c r="AH80" s="4" t="s">
        <v>65</v>
      </c>
      <c r="AI80">
        <f t="shared" si="11"/>
        <v>78</v>
      </c>
      <c r="AJ80" s="4" t="s">
        <v>324</v>
      </c>
      <c r="AK80" s="4" t="s">
        <v>325</v>
      </c>
      <c r="AL80" s="4" t="s">
        <v>326</v>
      </c>
      <c r="AM80" t="e">
        <f ca="1" t="shared" si="12"/>
        <v>#N/A</v>
      </c>
      <c r="AN80" t="e">
        <f ca="1" t="shared" si="13"/>
        <v>#N/A</v>
      </c>
      <c r="AO80" t="e">
        <f ca="1" t="shared" si="14"/>
        <v>#N/A</v>
      </c>
      <c r="AP80" s="15" t="e">
        <f t="shared" si="9"/>
        <v>#N/A</v>
      </c>
      <c r="AQ80" s="15" t="str">
        <f t="shared" si="10"/>
        <v>.</v>
      </c>
      <c r="AR80" s="96"/>
    </row>
    <row r="81" spans="2:44" ht="13.5" thickBot="1">
      <c r="B81" t="s">
        <v>0</v>
      </c>
      <c r="C81" s="34">
        <v>1</v>
      </c>
      <c r="D81" s="34">
        <v>2</v>
      </c>
      <c r="E81" s="34">
        <v>3</v>
      </c>
      <c r="F81" s="34">
        <v>4</v>
      </c>
      <c r="G81" s="34">
        <v>5</v>
      </c>
      <c r="H81" s="34">
        <v>6</v>
      </c>
      <c r="I81" s="34">
        <v>7</v>
      </c>
      <c r="J81" s="34">
        <v>8</v>
      </c>
      <c r="K81" s="34">
        <v>9</v>
      </c>
      <c r="L81" s="34">
        <v>10</v>
      </c>
      <c r="M81" s="34">
        <v>11</v>
      </c>
      <c r="N81" s="34">
        <v>12</v>
      </c>
      <c r="O81" s="19"/>
      <c r="P81" s="39" t="s">
        <v>13</v>
      </c>
      <c r="Q81" s="36" t="s">
        <v>46</v>
      </c>
      <c r="R81" s="159" t="s">
        <v>69</v>
      </c>
      <c r="S81" s="159"/>
      <c r="AH81" s="4" t="s">
        <v>65</v>
      </c>
      <c r="AI81">
        <f t="shared" si="11"/>
        <v>79</v>
      </c>
      <c r="AJ81" s="4" t="s">
        <v>327</v>
      </c>
      <c r="AK81" s="4" t="s">
        <v>328</v>
      </c>
      <c r="AL81" s="4" t="s">
        <v>329</v>
      </c>
      <c r="AM81" t="e">
        <f ca="1" t="shared" si="12"/>
        <v>#N/A</v>
      </c>
      <c r="AN81" t="e">
        <f ca="1" t="shared" si="13"/>
        <v>#N/A</v>
      </c>
      <c r="AO81" t="e">
        <f ca="1" t="shared" si="14"/>
        <v>#N/A</v>
      </c>
      <c r="AP81" s="15" t="e">
        <f t="shared" si="9"/>
        <v>#N/A</v>
      </c>
      <c r="AQ81" s="15" t="str">
        <f t="shared" si="10"/>
        <v>.</v>
      </c>
      <c r="AR81" s="96"/>
    </row>
    <row r="82" spans="2:44" ht="13.5" thickBot="1">
      <c r="B82" s="1" t="s">
        <v>1</v>
      </c>
      <c r="C82" s="59"/>
      <c r="D82" s="60" t="s">
        <v>398</v>
      </c>
      <c r="E82" s="60"/>
      <c r="F82" s="60"/>
      <c r="G82" s="60"/>
      <c r="H82" s="60"/>
      <c r="I82" s="60"/>
      <c r="J82" s="60"/>
      <c r="K82" s="60"/>
      <c r="L82" s="60"/>
      <c r="M82" s="60"/>
      <c r="N82" s="61"/>
      <c r="O82" s="25"/>
      <c r="P82" s="38" t="s">
        <v>45</v>
      </c>
      <c r="Q82" s="22" t="e">
        <f>AVERAGE(E82:E89,H82:H89,K82:K89,N82:N89)</f>
        <v>#DIV/0!</v>
      </c>
      <c r="R82" s="45" t="e">
        <f>100*(Q83/SQRT($P$3))/Q82</f>
        <v>#DIV/0!</v>
      </c>
      <c r="AH82" s="4" t="s">
        <v>65</v>
      </c>
      <c r="AI82" s="43">
        <f t="shared" si="11"/>
        <v>80</v>
      </c>
      <c r="AJ82" s="102" t="s">
        <v>330</v>
      </c>
      <c r="AK82" s="102" t="s">
        <v>331</v>
      </c>
      <c r="AL82" s="102" t="s">
        <v>332</v>
      </c>
      <c r="AM82" s="43" t="e">
        <f ca="1" t="shared" si="12"/>
        <v>#N/A</v>
      </c>
      <c r="AN82" s="43" t="e">
        <f ca="1" t="shared" si="13"/>
        <v>#N/A</v>
      </c>
      <c r="AO82" s="43" t="e">
        <f ca="1" t="shared" si="14"/>
        <v>#N/A</v>
      </c>
      <c r="AP82" s="44" t="e">
        <f t="shared" si="9"/>
        <v>#N/A</v>
      </c>
      <c r="AQ82" s="44" t="str">
        <f t="shared" si="10"/>
        <v>.</v>
      </c>
      <c r="AR82" s="96"/>
    </row>
    <row r="83" spans="2:44" ht="12.75">
      <c r="B83" s="1" t="s">
        <v>2</v>
      </c>
      <c r="C83" s="62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63"/>
      <c r="O83" s="25"/>
      <c r="P83" s="38"/>
      <c r="Q83" s="22" t="e">
        <f>STDEV(E82:E89,H82:H89,K82:K89,N82:N89)</f>
        <v>#DIV/0!</v>
      </c>
      <c r="R83" s="6"/>
      <c r="AH83" s="4" t="s">
        <v>65</v>
      </c>
      <c r="AI83">
        <f t="shared" si="11"/>
        <v>81</v>
      </c>
      <c r="AJ83" s="4" t="s">
        <v>333</v>
      </c>
      <c r="AK83" s="4" t="s">
        <v>334</v>
      </c>
      <c r="AL83" s="4" t="s">
        <v>335</v>
      </c>
      <c r="AM83" t="e">
        <f ca="1" t="shared" si="12"/>
        <v>#N/A</v>
      </c>
      <c r="AN83" t="e">
        <f ca="1" t="shared" si="13"/>
        <v>#N/A</v>
      </c>
      <c r="AO83" t="e">
        <f ca="1" t="shared" si="14"/>
        <v>#N/A</v>
      </c>
      <c r="AP83" s="15" t="e">
        <f t="shared" si="9"/>
        <v>#N/A</v>
      </c>
      <c r="AQ83" s="15" t="str">
        <f t="shared" si="10"/>
        <v>.</v>
      </c>
      <c r="AR83" s="96"/>
    </row>
    <row r="84" spans="2:44" ht="12.75">
      <c r="B84" s="1" t="s">
        <v>3</v>
      </c>
      <c r="C84" s="62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63"/>
      <c r="O84" s="25"/>
      <c r="P84" s="38" t="s">
        <v>16</v>
      </c>
      <c r="Q84" s="22" t="e">
        <f>AVERAGE(C82:C89,F82:F89,I82:I89,L82:L89)</f>
        <v>#DIV/0!</v>
      </c>
      <c r="R84" s="45" t="e">
        <f>100*(Q85/SQRT($P$3))/Q84</f>
        <v>#DIV/0!</v>
      </c>
      <c r="AH84" s="4" t="s">
        <v>65</v>
      </c>
      <c r="AI84">
        <f t="shared" si="11"/>
        <v>82</v>
      </c>
      <c r="AJ84" s="4" t="s">
        <v>336</v>
      </c>
      <c r="AK84" s="4" t="s">
        <v>337</v>
      </c>
      <c r="AL84" s="4" t="s">
        <v>338</v>
      </c>
      <c r="AM84" t="e">
        <f ca="1" t="shared" si="12"/>
        <v>#N/A</v>
      </c>
      <c r="AN84" t="e">
        <f ca="1" t="shared" si="13"/>
        <v>#N/A</v>
      </c>
      <c r="AO84" t="e">
        <f ca="1" t="shared" si="14"/>
        <v>#N/A</v>
      </c>
      <c r="AP84" s="15" t="e">
        <f t="shared" si="9"/>
        <v>#N/A</v>
      </c>
      <c r="AQ84" s="15" t="str">
        <f t="shared" si="10"/>
        <v>.</v>
      </c>
      <c r="AR84" s="96"/>
    </row>
    <row r="85" spans="2:44" ht="12.75">
      <c r="B85" s="1" t="s">
        <v>4</v>
      </c>
      <c r="C85" s="62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63"/>
      <c r="O85" s="31"/>
      <c r="P85" s="38" t="s">
        <v>47</v>
      </c>
      <c r="Q85" s="22" t="e">
        <f>STDEV(C82:C89,F82:F89,I82:I89,L82:L89)</f>
        <v>#DIV/0!</v>
      </c>
      <c r="R85" s="45"/>
      <c r="AH85" s="4" t="s">
        <v>65</v>
      </c>
      <c r="AI85">
        <f t="shared" si="11"/>
        <v>83</v>
      </c>
      <c r="AJ85" s="4" t="s">
        <v>339</v>
      </c>
      <c r="AK85" s="4" t="s">
        <v>340</v>
      </c>
      <c r="AL85" s="4" t="s">
        <v>341</v>
      </c>
      <c r="AM85" t="e">
        <f ca="1" t="shared" si="12"/>
        <v>#N/A</v>
      </c>
      <c r="AN85" t="e">
        <f ca="1" t="shared" si="13"/>
        <v>#N/A</v>
      </c>
      <c r="AO85" t="e">
        <f ca="1" t="shared" si="14"/>
        <v>#N/A</v>
      </c>
      <c r="AP85" s="15" t="e">
        <f t="shared" si="9"/>
        <v>#N/A</v>
      </c>
      <c r="AQ85" s="15" t="str">
        <f t="shared" si="10"/>
        <v>.</v>
      </c>
      <c r="AR85" s="96"/>
    </row>
    <row r="86" spans="2:44" ht="12.75">
      <c r="B86" s="1" t="s">
        <v>5</v>
      </c>
      <c r="C86" s="62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63"/>
      <c r="O86" s="25"/>
      <c r="P86" s="38" t="s">
        <v>48</v>
      </c>
      <c r="Q86" s="22" t="e">
        <f>AVERAGE(D82:D89,G82:G89,J82:J89,M82:M89)</f>
        <v>#DIV/0!</v>
      </c>
      <c r="R86" s="45" t="e">
        <f>100*(Q87/SQRT($P$3))/Q86</f>
        <v>#DIV/0!</v>
      </c>
      <c r="AH86" s="4" t="s">
        <v>65</v>
      </c>
      <c r="AI86">
        <f t="shared" si="11"/>
        <v>84</v>
      </c>
      <c r="AJ86" s="4" t="s">
        <v>342</v>
      </c>
      <c r="AK86" s="4" t="s">
        <v>343</v>
      </c>
      <c r="AL86" s="4" t="s">
        <v>344</v>
      </c>
      <c r="AM86" t="e">
        <f ca="1" t="shared" si="12"/>
        <v>#N/A</v>
      </c>
      <c r="AN86" t="e">
        <f ca="1" t="shared" si="13"/>
        <v>#N/A</v>
      </c>
      <c r="AO86" t="e">
        <f ca="1" t="shared" si="14"/>
        <v>#N/A</v>
      </c>
      <c r="AP86" s="15" t="e">
        <f t="shared" si="9"/>
        <v>#N/A</v>
      </c>
      <c r="AQ86" s="15" t="str">
        <f t="shared" si="10"/>
        <v>.</v>
      </c>
      <c r="AR86" s="96"/>
    </row>
    <row r="87" spans="2:44" ht="12.75">
      <c r="B87" s="1" t="s">
        <v>6</v>
      </c>
      <c r="C87" s="62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63"/>
      <c r="O87" s="25"/>
      <c r="P87" s="38"/>
      <c r="Q87" s="22" t="e">
        <f>STDEV(D82:D89,G82:G89,J82:J89,M82:M89)</f>
        <v>#DIV/0!</v>
      </c>
      <c r="R87" s="6"/>
      <c r="AH87" s="4" t="s">
        <v>65</v>
      </c>
      <c r="AI87">
        <f t="shared" si="11"/>
        <v>85</v>
      </c>
      <c r="AJ87" s="4" t="s">
        <v>345</v>
      </c>
      <c r="AK87" s="4" t="s">
        <v>346</v>
      </c>
      <c r="AL87" s="4" t="s">
        <v>347</v>
      </c>
      <c r="AM87" t="e">
        <f ca="1" t="shared" si="12"/>
        <v>#N/A</v>
      </c>
      <c r="AN87" t="e">
        <f ca="1" t="shared" si="13"/>
        <v>#N/A</v>
      </c>
      <c r="AO87" t="e">
        <f ca="1" t="shared" si="14"/>
        <v>#N/A</v>
      </c>
      <c r="AP87" s="15" t="e">
        <f t="shared" si="9"/>
        <v>#N/A</v>
      </c>
      <c r="AQ87" s="15" t="str">
        <f t="shared" si="10"/>
        <v>.</v>
      </c>
      <c r="AR87" s="96"/>
    </row>
    <row r="88" spans="2:44" ht="12.75">
      <c r="B88" s="1" t="s">
        <v>7</v>
      </c>
      <c r="C88" s="62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63"/>
      <c r="O88" s="31"/>
      <c r="P88" s="38" t="s">
        <v>50</v>
      </c>
      <c r="Q88" s="22" t="e">
        <f>AVERAGE(AQ163:AQ194)</f>
        <v>#DIV/0!</v>
      </c>
      <c r="R88" s="45" t="e">
        <f>100*(Q89/SQRT($P$3))/Q88</f>
        <v>#DIV/0!</v>
      </c>
      <c r="AH88" s="4" t="s">
        <v>65</v>
      </c>
      <c r="AI88">
        <f t="shared" si="11"/>
        <v>86</v>
      </c>
      <c r="AJ88" s="4" t="s">
        <v>348</v>
      </c>
      <c r="AK88" s="4" t="s">
        <v>349</v>
      </c>
      <c r="AL88" s="4" t="s">
        <v>350</v>
      </c>
      <c r="AM88" t="e">
        <f ca="1" t="shared" si="12"/>
        <v>#N/A</v>
      </c>
      <c r="AN88" t="e">
        <f ca="1" t="shared" si="13"/>
        <v>#N/A</v>
      </c>
      <c r="AO88" t="e">
        <f ca="1" t="shared" si="14"/>
        <v>#N/A</v>
      </c>
      <c r="AP88" s="15" t="e">
        <f t="shared" si="9"/>
        <v>#N/A</v>
      </c>
      <c r="AQ88" s="15" t="str">
        <f t="shared" si="10"/>
        <v>.</v>
      </c>
      <c r="AR88" s="96"/>
    </row>
    <row r="89" spans="2:44" ht="13.5" thickBot="1">
      <c r="B89" s="1" t="s">
        <v>8</v>
      </c>
      <c r="C89" s="64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6"/>
      <c r="O89" s="25"/>
      <c r="P89" s="3"/>
      <c r="Q89" s="22" t="e">
        <f>STDEV(AQ163:AQ194)</f>
        <v>#DIV/0!</v>
      </c>
      <c r="R89" s="4"/>
      <c r="AH89" s="4" t="s">
        <v>65</v>
      </c>
      <c r="AI89">
        <f t="shared" si="11"/>
        <v>87</v>
      </c>
      <c r="AJ89" s="4" t="s">
        <v>351</v>
      </c>
      <c r="AK89" s="4" t="s">
        <v>352</v>
      </c>
      <c r="AL89" s="4" t="s">
        <v>353</v>
      </c>
      <c r="AM89" t="e">
        <f ca="1" t="shared" si="12"/>
        <v>#N/A</v>
      </c>
      <c r="AN89" t="e">
        <f ca="1" t="shared" si="13"/>
        <v>#N/A</v>
      </c>
      <c r="AO89" t="e">
        <f ca="1" t="shared" si="14"/>
        <v>#N/A</v>
      </c>
      <c r="AP89" s="15" t="e">
        <f t="shared" si="9"/>
        <v>#N/A</v>
      </c>
      <c r="AQ89" s="15" t="str">
        <f t="shared" si="10"/>
        <v>.</v>
      </c>
      <c r="AR89" s="96"/>
    </row>
    <row r="90" spans="2:44" ht="13.5" thickBot="1">
      <c r="B90" s="1"/>
      <c r="C90" s="104" t="s">
        <v>30</v>
      </c>
      <c r="D90" s="99" t="s">
        <v>31</v>
      </c>
      <c r="E90" s="99" t="s">
        <v>8</v>
      </c>
      <c r="F90" s="99" t="s">
        <v>30</v>
      </c>
      <c r="G90" s="99" t="s">
        <v>31</v>
      </c>
      <c r="H90" s="99" t="s">
        <v>8</v>
      </c>
      <c r="I90" s="99" t="s">
        <v>30</v>
      </c>
      <c r="J90" s="99" t="s">
        <v>31</v>
      </c>
      <c r="K90" s="99" t="s">
        <v>8</v>
      </c>
      <c r="L90" s="99" t="s">
        <v>30</v>
      </c>
      <c r="M90" s="99" t="s">
        <v>31</v>
      </c>
      <c r="N90" s="99" t="s">
        <v>8</v>
      </c>
      <c r="O90" s="1"/>
      <c r="P90" s="23"/>
      <c r="Q90" s="40"/>
      <c r="AH90" s="4" t="s">
        <v>65</v>
      </c>
      <c r="AI90" s="43">
        <f t="shared" si="11"/>
        <v>88</v>
      </c>
      <c r="AJ90" s="102" t="s">
        <v>354</v>
      </c>
      <c r="AK90" s="102" t="s">
        <v>355</v>
      </c>
      <c r="AL90" s="102" t="s">
        <v>356</v>
      </c>
      <c r="AM90" s="43" t="e">
        <f ca="1" t="shared" si="12"/>
        <v>#N/A</v>
      </c>
      <c r="AN90" s="43" t="e">
        <f ca="1" t="shared" si="13"/>
        <v>#N/A</v>
      </c>
      <c r="AO90" s="43" t="e">
        <f ca="1" t="shared" si="14"/>
        <v>#N/A</v>
      </c>
      <c r="AP90" s="44" t="e">
        <f t="shared" si="9"/>
        <v>#N/A</v>
      </c>
      <c r="AQ90" s="44" t="str">
        <f t="shared" si="10"/>
        <v>.</v>
      </c>
      <c r="AR90" s="96"/>
    </row>
    <row r="91" spans="10:44" ht="12.75">
      <c r="J91" s="100" t="s">
        <v>49</v>
      </c>
      <c r="K91" s="100" t="s">
        <v>406</v>
      </c>
      <c r="L91" s="100" t="s">
        <v>391</v>
      </c>
      <c r="M91" s="158" t="s">
        <v>392</v>
      </c>
      <c r="N91" s="159"/>
      <c r="Q91"/>
      <c r="AH91" s="4" t="s">
        <v>65</v>
      </c>
      <c r="AI91">
        <f t="shared" si="11"/>
        <v>89</v>
      </c>
      <c r="AJ91" s="4" t="s">
        <v>357</v>
      </c>
      <c r="AK91" s="4" t="s">
        <v>358</v>
      </c>
      <c r="AL91" s="4" t="s">
        <v>359</v>
      </c>
      <c r="AM91" t="e">
        <f ca="1" t="shared" si="12"/>
        <v>#N/A</v>
      </c>
      <c r="AN91" t="e">
        <f ca="1" t="shared" si="13"/>
        <v>#N/A</v>
      </c>
      <c r="AO91" t="e">
        <f ca="1" t="shared" si="14"/>
        <v>#N/A</v>
      </c>
      <c r="AP91" s="15" t="e">
        <f t="shared" si="9"/>
        <v>#N/A</v>
      </c>
      <c r="AQ91" s="15" t="str">
        <f t="shared" si="10"/>
        <v>.</v>
      </c>
      <c r="AR91" s="96"/>
    </row>
    <row r="92" spans="10:48" ht="12.75">
      <c r="J92" s="101" t="e">
        <f>(Q82-Q86-3*(Q83+Q87)/SQRT($P$3))/(Q83/SQRT($P$3))</f>
        <v>#DIV/0!</v>
      </c>
      <c r="K92" s="101" t="e">
        <f>(Q82-Q86-3*(Q83+Q87)/SQRT($P$3))/(Q82-Q86)</f>
        <v>#DIV/0!</v>
      </c>
      <c r="L92" s="148" t="e">
        <f>100*(Q82-Q86)/Q82</f>
        <v>#DIV/0!</v>
      </c>
      <c r="M92" s="160" t="e">
        <f>Q82/Q86</f>
        <v>#DIV/0!</v>
      </c>
      <c r="N92" s="160"/>
      <c r="Q92"/>
      <c r="AH92" s="4" t="s">
        <v>65</v>
      </c>
      <c r="AI92">
        <f t="shared" si="11"/>
        <v>90</v>
      </c>
      <c r="AJ92" s="4" t="s">
        <v>360</v>
      </c>
      <c r="AK92" s="4" t="s">
        <v>361</v>
      </c>
      <c r="AL92" s="4" t="s">
        <v>362</v>
      </c>
      <c r="AM92" t="e">
        <f ca="1" t="shared" si="12"/>
        <v>#N/A</v>
      </c>
      <c r="AN92" t="e">
        <f ca="1" t="shared" si="13"/>
        <v>#N/A</v>
      </c>
      <c r="AO92" t="e">
        <f ca="1" t="shared" si="14"/>
        <v>#N/A</v>
      </c>
      <c r="AP92" s="15" t="e">
        <f t="shared" si="9"/>
        <v>#N/A</v>
      </c>
      <c r="AQ92" s="15" t="str">
        <f t="shared" si="10"/>
        <v>.</v>
      </c>
      <c r="AR92" s="96"/>
      <c r="AU92" s="15"/>
      <c r="AV92" s="15"/>
    </row>
    <row r="93" spans="2:4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27"/>
      <c r="R93" s="15"/>
      <c r="AH93" s="4" t="s">
        <v>65</v>
      </c>
      <c r="AI93">
        <f t="shared" si="11"/>
        <v>91</v>
      </c>
      <c r="AJ93" s="4" t="s">
        <v>363</v>
      </c>
      <c r="AK93" s="4" t="s">
        <v>364</v>
      </c>
      <c r="AL93" s="4" t="s">
        <v>365</v>
      </c>
      <c r="AM93" t="e">
        <f ca="1" t="shared" si="12"/>
        <v>#N/A</v>
      </c>
      <c r="AN93" t="e">
        <f ca="1" t="shared" si="13"/>
        <v>#N/A</v>
      </c>
      <c r="AO93" t="e">
        <f ca="1" t="shared" si="14"/>
        <v>#N/A</v>
      </c>
      <c r="AP93" s="15" t="e">
        <f t="shared" si="9"/>
        <v>#N/A</v>
      </c>
      <c r="AQ93" s="15" t="str">
        <f t="shared" si="10"/>
        <v>.</v>
      </c>
      <c r="AR93" s="96"/>
    </row>
    <row r="94" spans="2:4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8"/>
      <c r="P94" s="28"/>
      <c r="Q94" s="19"/>
      <c r="AH94" s="4" t="s">
        <v>65</v>
      </c>
      <c r="AI94">
        <f t="shared" si="11"/>
        <v>92</v>
      </c>
      <c r="AJ94" s="4" t="s">
        <v>366</v>
      </c>
      <c r="AK94" s="4" t="s">
        <v>367</v>
      </c>
      <c r="AL94" s="4" t="s">
        <v>368</v>
      </c>
      <c r="AM94" t="e">
        <f ca="1" t="shared" si="12"/>
        <v>#N/A</v>
      </c>
      <c r="AN94" t="e">
        <f ca="1" t="shared" si="13"/>
        <v>#N/A</v>
      </c>
      <c r="AO94" t="e">
        <f ca="1" t="shared" si="14"/>
        <v>#N/A</v>
      </c>
      <c r="AP94" s="15" t="e">
        <f t="shared" si="9"/>
        <v>#N/A</v>
      </c>
      <c r="AQ94" s="15" t="str">
        <f t="shared" si="10"/>
        <v>.</v>
      </c>
      <c r="AR94" s="96"/>
    </row>
    <row r="95" spans="2:44" ht="12.75">
      <c r="B95" s="7" t="s">
        <v>41</v>
      </c>
      <c r="O95" s="12"/>
      <c r="P95" s="12"/>
      <c r="Q95" s="19"/>
      <c r="AH95" s="4" t="s">
        <v>65</v>
      </c>
      <c r="AI95">
        <f t="shared" si="11"/>
        <v>93</v>
      </c>
      <c r="AJ95" s="4" t="s">
        <v>369</v>
      </c>
      <c r="AK95" s="4" t="s">
        <v>370</v>
      </c>
      <c r="AL95" s="4" t="s">
        <v>371</v>
      </c>
      <c r="AM95" t="e">
        <f ca="1" t="shared" si="12"/>
        <v>#N/A</v>
      </c>
      <c r="AN95" t="e">
        <f ca="1" t="shared" si="13"/>
        <v>#N/A</v>
      </c>
      <c r="AO95" t="e">
        <f ca="1" t="shared" si="14"/>
        <v>#N/A</v>
      </c>
      <c r="AP95" s="15" t="e">
        <f t="shared" si="9"/>
        <v>#N/A</v>
      </c>
      <c r="AQ95" s="15" t="str">
        <f t="shared" si="10"/>
        <v>.</v>
      </c>
      <c r="AR95" s="96"/>
    </row>
    <row r="96" spans="1:44" ht="13.5" thickBot="1">
      <c r="A96" s="21"/>
      <c r="B96" t="s">
        <v>0</v>
      </c>
      <c r="C96" s="52">
        <v>1</v>
      </c>
      <c r="D96" s="52">
        <v>2</v>
      </c>
      <c r="E96" s="52">
        <v>3</v>
      </c>
      <c r="F96" s="52">
        <v>4</v>
      </c>
      <c r="G96" s="52">
        <v>5</v>
      </c>
      <c r="H96" s="52">
        <v>6</v>
      </c>
      <c r="I96" s="52">
        <v>7</v>
      </c>
      <c r="J96" s="52">
        <v>8</v>
      </c>
      <c r="K96" s="52">
        <v>9</v>
      </c>
      <c r="L96" s="52">
        <v>10</v>
      </c>
      <c r="M96" s="52">
        <v>11</v>
      </c>
      <c r="N96" s="52">
        <v>12</v>
      </c>
      <c r="O96" s="29"/>
      <c r="P96" s="37" t="s">
        <v>13</v>
      </c>
      <c r="Q96" s="24" t="s">
        <v>46</v>
      </c>
      <c r="R96" s="159" t="s">
        <v>69</v>
      </c>
      <c r="S96" s="159"/>
      <c r="AH96" s="4" t="s">
        <v>65</v>
      </c>
      <c r="AI96">
        <f t="shared" si="11"/>
        <v>94</v>
      </c>
      <c r="AJ96" s="4" t="s">
        <v>372</v>
      </c>
      <c r="AK96" s="4" t="s">
        <v>373</v>
      </c>
      <c r="AL96" s="4" t="s">
        <v>374</v>
      </c>
      <c r="AM96" t="e">
        <f ca="1" t="shared" si="12"/>
        <v>#N/A</v>
      </c>
      <c r="AN96" t="e">
        <f ca="1" t="shared" si="13"/>
        <v>#N/A</v>
      </c>
      <c r="AO96" t="e">
        <f ca="1" t="shared" si="14"/>
        <v>#N/A</v>
      </c>
      <c r="AP96" s="15" t="e">
        <f t="shared" si="9"/>
        <v>#N/A</v>
      </c>
      <c r="AQ96" s="15" t="str">
        <f t="shared" si="10"/>
        <v>.</v>
      </c>
      <c r="AR96" s="96"/>
    </row>
    <row r="97" spans="1:44" ht="12.75">
      <c r="A97" s="21"/>
      <c r="B97" s="1" t="s">
        <v>1</v>
      </c>
      <c r="C97" s="59"/>
      <c r="D97" s="60" t="s">
        <v>398</v>
      </c>
      <c r="E97" s="60"/>
      <c r="F97" s="60"/>
      <c r="G97" s="60"/>
      <c r="H97" s="60"/>
      <c r="I97" s="60"/>
      <c r="J97" s="60"/>
      <c r="K97" s="60"/>
      <c r="L97" s="60"/>
      <c r="M97" s="60"/>
      <c r="N97" s="61"/>
      <c r="O97" s="29"/>
      <c r="P97" s="38" t="s">
        <v>45</v>
      </c>
      <c r="Q97" s="22" t="e">
        <f>AVERAGE(C97:C104,F97:F104,I97:I104,L97:L104)</f>
        <v>#DIV/0!</v>
      </c>
      <c r="R97" s="45" t="e">
        <f>100*(Q98/SQRT($P$3))/Q97</f>
        <v>#DIV/0!</v>
      </c>
      <c r="AH97" s="4" t="s">
        <v>65</v>
      </c>
      <c r="AI97">
        <f t="shared" si="11"/>
        <v>95</v>
      </c>
      <c r="AJ97" s="4" t="s">
        <v>375</v>
      </c>
      <c r="AK97" s="4" t="s">
        <v>376</v>
      </c>
      <c r="AL97" s="4" t="s">
        <v>377</v>
      </c>
      <c r="AM97" t="e">
        <f ca="1" t="shared" si="12"/>
        <v>#N/A</v>
      </c>
      <c r="AN97" t="e">
        <f ca="1" t="shared" si="13"/>
        <v>#N/A</v>
      </c>
      <c r="AO97" t="e">
        <f ca="1" t="shared" si="14"/>
        <v>#N/A</v>
      </c>
      <c r="AP97" s="15" t="e">
        <f t="shared" si="9"/>
        <v>#N/A</v>
      </c>
      <c r="AQ97" s="15" t="str">
        <f t="shared" si="10"/>
        <v>.</v>
      </c>
      <c r="AR97" s="96"/>
    </row>
    <row r="98" spans="1:44" ht="13.5" thickBot="1">
      <c r="A98" s="21"/>
      <c r="B98" s="1" t="s">
        <v>2</v>
      </c>
      <c r="C98" s="62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63"/>
      <c r="O98" s="28"/>
      <c r="P98" s="38"/>
      <c r="Q98" s="22" t="e">
        <f>STDEV(C97:C104,F97:F104,I97:I104,L97:L104)</f>
        <v>#DIV/0!</v>
      </c>
      <c r="R98" s="6"/>
      <c r="AH98" s="52" t="s">
        <v>65</v>
      </c>
      <c r="AI98" s="43">
        <f t="shared" si="11"/>
        <v>96</v>
      </c>
      <c r="AJ98" s="102" t="s">
        <v>378</v>
      </c>
      <c r="AK98" s="102" t="s">
        <v>379</v>
      </c>
      <c r="AL98" s="102" t="s">
        <v>380</v>
      </c>
      <c r="AM98" s="43" t="e">
        <f ca="1" t="shared" si="12"/>
        <v>#N/A</v>
      </c>
      <c r="AN98" s="43" t="e">
        <f ca="1" t="shared" si="13"/>
        <v>#N/A</v>
      </c>
      <c r="AO98" s="43" t="e">
        <f ca="1" t="shared" si="14"/>
        <v>#N/A</v>
      </c>
      <c r="AP98" s="44" t="e">
        <f t="shared" si="9"/>
        <v>#N/A</v>
      </c>
      <c r="AQ98" s="44" t="str">
        <f t="shared" si="10"/>
        <v>.</v>
      </c>
      <c r="AR98" s="96"/>
    </row>
    <row r="99" spans="1:44" ht="12.75">
      <c r="A99" s="21"/>
      <c r="B99" s="1" t="s">
        <v>3</v>
      </c>
      <c r="C99" s="62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63"/>
      <c r="O99" s="12"/>
      <c r="P99" s="38" t="s">
        <v>16</v>
      </c>
      <c r="Q99" s="22" t="e">
        <f>AVERAGE(D97:D104,G97:G104,J97:J104,M97:M104)</f>
        <v>#DIV/0!</v>
      </c>
      <c r="R99" s="45" t="e">
        <f>100*(Q100/SQRT($P$3))/Q99</f>
        <v>#DIV/0!</v>
      </c>
      <c r="AH99" s="4" t="s">
        <v>66</v>
      </c>
      <c r="AI99">
        <f t="shared" si="11"/>
        <v>97</v>
      </c>
      <c r="AJ99" s="4" t="str">
        <f aca="true" t="shared" si="15" ref="AJ99:AL114">CONCATENATE(LEFT(AJ3,1),(MID(AJ3,2,4))+45)</f>
        <v>C52</v>
      </c>
      <c r="AK99" s="4" t="str">
        <f t="shared" si="15"/>
        <v>D52</v>
      </c>
      <c r="AL99" s="4" t="str">
        <f t="shared" si="15"/>
        <v>E52</v>
      </c>
      <c r="AM99" t="e">
        <f ca="1" t="shared" si="12"/>
        <v>#N/A</v>
      </c>
      <c r="AN99" t="e">
        <f ca="1" t="shared" si="13"/>
        <v>#N/A</v>
      </c>
      <c r="AO99" t="e">
        <f ca="1" t="shared" si="14"/>
        <v>#N/A</v>
      </c>
      <c r="AP99" s="15" t="e">
        <f aca="true" t="shared" si="16" ref="AP99:AP130">IF($P$2="inh",100*(AN99-Q$52)/(Q$56-Q$52),IF($P$2="act",100*(AN99-Q$56)/(Q$52-Q$56),"Check M2"))</f>
        <v>#N/A</v>
      </c>
      <c r="AQ99" s="15" t="str">
        <f aca="true" t="shared" si="17" ref="AQ99:AQ130">IF(ISNUMBER(AP99),AP99,".")</f>
        <v>.</v>
      </c>
      <c r="AR99" s="96"/>
    </row>
    <row r="100" spans="1:44" ht="12.75">
      <c r="A100" s="21"/>
      <c r="B100" s="1" t="s">
        <v>4</v>
      </c>
      <c r="C100" s="62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63"/>
      <c r="O100" s="12"/>
      <c r="P100" s="38" t="s">
        <v>47</v>
      </c>
      <c r="Q100" s="22" t="e">
        <f>STDEV(D97:D104,G97:G104,J97:J104,M97:M104)</f>
        <v>#DIV/0!</v>
      </c>
      <c r="R100" s="45"/>
      <c r="AH100" s="4" t="s">
        <v>66</v>
      </c>
      <c r="AI100">
        <f aca="true" t="shared" si="18" ref="AI100:AI131">AI99+1</f>
        <v>98</v>
      </c>
      <c r="AJ100" s="4" t="str">
        <f t="shared" si="15"/>
        <v>C53</v>
      </c>
      <c r="AK100" s="4" t="str">
        <f t="shared" si="15"/>
        <v>D53</v>
      </c>
      <c r="AL100" s="4" t="str">
        <f t="shared" si="15"/>
        <v>E53</v>
      </c>
      <c r="AM100" t="e">
        <f ca="1" t="shared" si="12"/>
        <v>#N/A</v>
      </c>
      <c r="AN100" t="e">
        <f ca="1" t="shared" si="13"/>
        <v>#N/A</v>
      </c>
      <c r="AO100" t="e">
        <f ca="1" t="shared" si="14"/>
        <v>#N/A</v>
      </c>
      <c r="AP100" s="15" t="e">
        <f t="shared" si="16"/>
        <v>#N/A</v>
      </c>
      <c r="AQ100" s="15" t="str">
        <f t="shared" si="17"/>
        <v>.</v>
      </c>
      <c r="AR100" s="96"/>
    </row>
    <row r="101" spans="1:44" ht="12.75" customHeight="1">
      <c r="A101" s="21"/>
      <c r="B101" s="1" t="s">
        <v>5</v>
      </c>
      <c r="C101" s="62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63"/>
      <c r="O101" s="12"/>
      <c r="P101" s="38" t="s">
        <v>48</v>
      </c>
      <c r="Q101" s="22" t="e">
        <f>AVERAGE(E97:E104,H97:H104,K97:K104,N97:N104)</f>
        <v>#DIV/0!</v>
      </c>
      <c r="R101" s="45" t="e">
        <f>100*(Q102/SQRT($P$3))/Q101</f>
        <v>#DIV/0!</v>
      </c>
      <c r="AH101" s="4" t="s">
        <v>66</v>
      </c>
      <c r="AI101">
        <f t="shared" si="18"/>
        <v>99</v>
      </c>
      <c r="AJ101" s="4" t="str">
        <f t="shared" si="15"/>
        <v>C54</v>
      </c>
      <c r="AK101" s="4" t="str">
        <f t="shared" si="15"/>
        <v>D54</v>
      </c>
      <c r="AL101" s="4" t="str">
        <f t="shared" si="15"/>
        <v>E54</v>
      </c>
      <c r="AM101" t="e">
        <f ca="1" t="shared" si="12"/>
        <v>#N/A</v>
      </c>
      <c r="AN101" t="e">
        <f ca="1" t="shared" si="13"/>
        <v>#N/A</v>
      </c>
      <c r="AO101" t="e">
        <f ca="1" t="shared" si="14"/>
        <v>#N/A</v>
      </c>
      <c r="AP101" s="15" t="e">
        <f t="shared" si="16"/>
        <v>#N/A</v>
      </c>
      <c r="AQ101" s="15" t="str">
        <f t="shared" si="17"/>
        <v>.</v>
      </c>
      <c r="AR101" s="96"/>
    </row>
    <row r="102" spans="1:44" ht="12.75">
      <c r="A102" s="21"/>
      <c r="B102" s="1" t="s">
        <v>6</v>
      </c>
      <c r="C102" s="62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63"/>
      <c r="O102" s="29"/>
      <c r="P102" s="38"/>
      <c r="Q102" s="22" t="e">
        <f>STDEV(E97:E104,H97:H104,K97:K104,N97:N104)</f>
        <v>#DIV/0!</v>
      </c>
      <c r="R102" s="6"/>
      <c r="AH102" s="4" t="s">
        <v>66</v>
      </c>
      <c r="AI102">
        <f t="shared" si="18"/>
        <v>100</v>
      </c>
      <c r="AJ102" s="4" t="str">
        <f t="shared" si="15"/>
        <v>C55</v>
      </c>
      <c r="AK102" s="4" t="str">
        <f t="shared" si="15"/>
        <v>D55</v>
      </c>
      <c r="AL102" s="4" t="str">
        <f t="shared" si="15"/>
        <v>E55</v>
      </c>
      <c r="AM102" t="e">
        <f ca="1" t="shared" si="12"/>
        <v>#N/A</v>
      </c>
      <c r="AN102" t="e">
        <f ca="1" t="shared" si="13"/>
        <v>#N/A</v>
      </c>
      <c r="AO102" t="e">
        <f ca="1" t="shared" si="14"/>
        <v>#N/A</v>
      </c>
      <c r="AP102" s="15" t="e">
        <f t="shared" si="16"/>
        <v>#N/A</v>
      </c>
      <c r="AQ102" s="15" t="str">
        <f t="shared" si="17"/>
        <v>.</v>
      </c>
      <c r="AR102" s="96"/>
    </row>
    <row r="103" spans="1:44" ht="12.75">
      <c r="A103" s="21"/>
      <c r="B103" s="1" t="s">
        <v>7</v>
      </c>
      <c r="C103" s="62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63"/>
      <c r="O103" s="29"/>
      <c r="P103" s="38" t="s">
        <v>50</v>
      </c>
      <c r="Q103" s="22" t="e">
        <f>AVERAGE(AQ195:AQ226)</f>
        <v>#DIV/0!</v>
      </c>
      <c r="R103" s="45" t="e">
        <f>100*(Q104/SQRT($P$3))/Q103</f>
        <v>#DIV/0!</v>
      </c>
      <c r="AH103" s="4" t="s">
        <v>66</v>
      </c>
      <c r="AI103">
        <f t="shared" si="18"/>
        <v>101</v>
      </c>
      <c r="AJ103" s="4" t="str">
        <f t="shared" si="15"/>
        <v>C56</v>
      </c>
      <c r="AK103" s="4" t="str">
        <f t="shared" si="15"/>
        <v>D56</v>
      </c>
      <c r="AL103" s="4" t="str">
        <f t="shared" si="15"/>
        <v>E56</v>
      </c>
      <c r="AM103" t="e">
        <f ca="1" t="shared" si="12"/>
        <v>#N/A</v>
      </c>
      <c r="AN103" t="e">
        <f ca="1" t="shared" si="13"/>
        <v>#N/A</v>
      </c>
      <c r="AO103" t="e">
        <f ca="1" t="shared" si="14"/>
        <v>#N/A</v>
      </c>
      <c r="AP103" s="15" t="e">
        <f t="shared" si="16"/>
        <v>#N/A</v>
      </c>
      <c r="AQ103" s="15" t="str">
        <f t="shared" si="17"/>
        <v>.</v>
      </c>
      <c r="AR103" s="96"/>
    </row>
    <row r="104" spans="1:44" ht="13.5" thickBot="1">
      <c r="A104" s="21"/>
      <c r="B104" s="1" t="s">
        <v>8</v>
      </c>
      <c r="C104" s="64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6"/>
      <c r="O104" s="29"/>
      <c r="P104" s="3"/>
      <c r="Q104" s="22" t="e">
        <f>STDEV(AQ195:AQ226)</f>
        <v>#DIV/0!</v>
      </c>
      <c r="R104" s="4"/>
      <c r="AH104" s="4" t="s">
        <v>66</v>
      </c>
      <c r="AI104">
        <f t="shared" si="18"/>
        <v>102</v>
      </c>
      <c r="AJ104" s="4" t="str">
        <f t="shared" si="15"/>
        <v>C57</v>
      </c>
      <c r="AK104" s="4" t="str">
        <f t="shared" si="15"/>
        <v>D57</v>
      </c>
      <c r="AL104" s="4" t="str">
        <f t="shared" si="15"/>
        <v>E57</v>
      </c>
      <c r="AM104" t="e">
        <f ca="1" t="shared" si="12"/>
        <v>#N/A</v>
      </c>
      <c r="AN104" t="e">
        <f ca="1" t="shared" si="13"/>
        <v>#N/A</v>
      </c>
      <c r="AO104" t="e">
        <f ca="1" t="shared" si="14"/>
        <v>#N/A</v>
      </c>
      <c r="AP104" s="15" t="e">
        <f t="shared" si="16"/>
        <v>#N/A</v>
      </c>
      <c r="AQ104" s="15" t="str">
        <f t="shared" si="17"/>
        <v>.</v>
      </c>
      <c r="AR104" s="96"/>
    </row>
    <row r="105" spans="1:44" ht="12.75">
      <c r="A105" s="21"/>
      <c r="B105" s="1"/>
      <c r="C105" s="99" t="s">
        <v>8</v>
      </c>
      <c r="D105" s="99" t="s">
        <v>30</v>
      </c>
      <c r="E105" s="99" t="s">
        <v>31</v>
      </c>
      <c r="F105" s="99" t="s">
        <v>8</v>
      </c>
      <c r="G105" s="99" t="s">
        <v>30</v>
      </c>
      <c r="H105" s="99" t="s">
        <v>31</v>
      </c>
      <c r="I105" s="99" t="s">
        <v>8</v>
      </c>
      <c r="J105" s="99" t="s">
        <v>30</v>
      </c>
      <c r="K105" s="99" t="s">
        <v>31</v>
      </c>
      <c r="L105" s="99" t="s">
        <v>8</v>
      </c>
      <c r="M105" s="99" t="s">
        <v>30</v>
      </c>
      <c r="N105" s="99" t="s">
        <v>31</v>
      </c>
      <c r="O105" s="19"/>
      <c r="AH105" s="4" t="s">
        <v>66</v>
      </c>
      <c r="AI105">
        <f t="shared" si="18"/>
        <v>103</v>
      </c>
      <c r="AJ105" s="4" t="str">
        <f t="shared" si="15"/>
        <v>C58</v>
      </c>
      <c r="AK105" s="4" t="str">
        <f t="shared" si="15"/>
        <v>D58</v>
      </c>
      <c r="AL105" s="4" t="str">
        <f t="shared" si="15"/>
        <v>E58</v>
      </c>
      <c r="AM105" t="e">
        <f ca="1" t="shared" si="12"/>
        <v>#N/A</v>
      </c>
      <c r="AN105" t="e">
        <f ca="1" t="shared" si="13"/>
        <v>#N/A</v>
      </c>
      <c r="AO105" t="e">
        <f ca="1" t="shared" si="14"/>
        <v>#N/A</v>
      </c>
      <c r="AP105" s="15" t="e">
        <f t="shared" si="16"/>
        <v>#N/A</v>
      </c>
      <c r="AQ105" s="15" t="str">
        <f t="shared" si="17"/>
        <v>.</v>
      </c>
      <c r="AR105" s="96"/>
    </row>
    <row r="106" spans="1:44" ht="13.5" thickBot="1">
      <c r="A106" s="21"/>
      <c r="B106" s="1"/>
      <c r="C106" s="19"/>
      <c r="D106" s="19"/>
      <c r="E106" s="19"/>
      <c r="F106" s="19"/>
      <c r="G106" s="19"/>
      <c r="H106" s="19"/>
      <c r="I106" s="19"/>
      <c r="J106" s="100" t="s">
        <v>49</v>
      </c>
      <c r="K106" s="100" t="s">
        <v>406</v>
      </c>
      <c r="L106" s="100" t="s">
        <v>391</v>
      </c>
      <c r="M106" s="158" t="s">
        <v>392</v>
      </c>
      <c r="N106" s="159"/>
      <c r="Q106"/>
      <c r="AH106" s="4" t="s">
        <v>66</v>
      </c>
      <c r="AI106" s="43">
        <f t="shared" si="18"/>
        <v>104</v>
      </c>
      <c r="AJ106" s="102" t="str">
        <f t="shared" si="15"/>
        <v>C59</v>
      </c>
      <c r="AK106" s="102" t="str">
        <f t="shared" si="15"/>
        <v>D59</v>
      </c>
      <c r="AL106" s="102" t="str">
        <f t="shared" si="15"/>
        <v>E59</v>
      </c>
      <c r="AM106" s="43" t="e">
        <f ca="1" t="shared" si="12"/>
        <v>#N/A</v>
      </c>
      <c r="AN106" s="43" t="e">
        <f ca="1" t="shared" si="13"/>
        <v>#N/A</v>
      </c>
      <c r="AO106" s="43" t="e">
        <f ca="1" t="shared" si="14"/>
        <v>#N/A</v>
      </c>
      <c r="AP106" s="44" t="e">
        <f t="shared" si="16"/>
        <v>#N/A</v>
      </c>
      <c r="AQ106" s="44" t="str">
        <f t="shared" si="17"/>
        <v>.</v>
      </c>
      <c r="AR106" s="96"/>
    </row>
    <row r="107" spans="1:44" ht="12.75">
      <c r="A107" s="21"/>
      <c r="B107" s="1"/>
      <c r="C107" s="19"/>
      <c r="D107" s="19"/>
      <c r="E107" s="19"/>
      <c r="F107" s="19"/>
      <c r="G107" s="19"/>
      <c r="H107" s="19"/>
      <c r="I107" s="19"/>
      <c r="J107" s="101" t="e">
        <f>(Q97-Q101-3*(Q98+Q102)/SQRT($P$3))/(Q98/SQRT($P$3))</f>
        <v>#DIV/0!</v>
      </c>
      <c r="K107" s="101" t="e">
        <f>(Q97-Q101-3*(Q98+Q102)/SQRT($P$3))/(Q97-Q101)</f>
        <v>#DIV/0!</v>
      </c>
      <c r="L107" s="148" t="e">
        <f>100*(Q97-Q101)/Q97</f>
        <v>#DIV/0!</v>
      </c>
      <c r="M107" s="160" t="e">
        <f>Q97/Q101</f>
        <v>#DIV/0!</v>
      </c>
      <c r="N107" s="160"/>
      <c r="Q107"/>
      <c r="AH107" s="4" t="s">
        <v>66</v>
      </c>
      <c r="AI107">
        <f t="shared" si="18"/>
        <v>105</v>
      </c>
      <c r="AJ107" s="4" t="str">
        <f t="shared" si="15"/>
        <v>F52</v>
      </c>
      <c r="AK107" s="4" t="str">
        <f t="shared" si="15"/>
        <v>G52</v>
      </c>
      <c r="AL107" s="4" t="str">
        <f t="shared" si="15"/>
        <v>H52</v>
      </c>
      <c r="AM107" t="e">
        <f ca="1" t="shared" si="12"/>
        <v>#N/A</v>
      </c>
      <c r="AN107" t="e">
        <f ca="1" t="shared" si="13"/>
        <v>#N/A</v>
      </c>
      <c r="AO107" t="e">
        <f ca="1" t="shared" si="14"/>
        <v>#N/A</v>
      </c>
      <c r="AP107" s="15" t="e">
        <f t="shared" si="16"/>
        <v>#N/A</v>
      </c>
      <c r="AQ107" s="15" t="str">
        <f t="shared" si="17"/>
        <v>.</v>
      </c>
      <c r="AR107" s="96"/>
    </row>
    <row r="108" spans="1:44" ht="15.75">
      <c r="A108" s="21"/>
      <c r="B108" s="1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47"/>
      <c r="P108" s="22"/>
      <c r="R108" s="15"/>
      <c r="AH108" s="4" t="s">
        <v>66</v>
      </c>
      <c r="AI108">
        <f t="shared" si="18"/>
        <v>106</v>
      </c>
      <c r="AJ108" s="4" t="str">
        <f t="shared" si="15"/>
        <v>F53</v>
      </c>
      <c r="AK108" s="4" t="str">
        <f t="shared" si="15"/>
        <v>G53</v>
      </c>
      <c r="AL108" s="4" t="str">
        <f t="shared" si="15"/>
        <v>H53</v>
      </c>
      <c r="AM108" t="e">
        <f ca="1" t="shared" si="12"/>
        <v>#N/A</v>
      </c>
      <c r="AN108" t="e">
        <f ca="1" t="shared" si="13"/>
        <v>#N/A</v>
      </c>
      <c r="AO108" t="e">
        <f ca="1" t="shared" si="14"/>
        <v>#N/A</v>
      </c>
      <c r="AP108" s="15" t="e">
        <f t="shared" si="16"/>
        <v>#N/A</v>
      </c>
      <c r="AQ108" s="15" t="str">
        <f t="shared" si="17"/>
        <v>.</v>
      </c>
      <c r="AR108" s="96"/>
    </row>
    <row r="109" spans="1:44" ht="12.75">
      <c r="A109" s="21"/>
      <c r="B109" s="1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P109" s="22"/>
      <c r="R109" s="15"/>
      <c r="AH109" s="4" t="s">
        <v>66</v>
      </c>
      <c r="AI109">
        <f t="shared" si="18"/>
        <v>107</v>
      </c>
      <c r="AJ109" s="4" t="str">
        <f t="shared" si="15"/>
        <v>F54</v>
      </c>
      <c r="AK109" s="4" t="str">
        <f t="shared" si="15"/>
        <v>G54</v>
      </c>
      <c r="AL109" s="4" t="str">
        <f t="shared" si="15"/>
        <v>H54</v>
      </c>
      <c r="AM109" t="e">
        <f ca="1" t="shared" si="12"/>
        <v>#N/A</v>
      </c>
      <c r="AN109" t="e">
        <f ca="1" t="shared" si="13"/>
        <v>#N/A</v>
      </c>
      <c r="AO109" t="e">
        <f ca="1" t="shared" si="14"/>
        <v>#N/A</v>
      </c>
      <c r="AP109" s="15" t="e">
        <f t="shared" si="16"/>
        <v>#N/A</v>
      </c>
      <c r="AQ109" s="15" t="str">
        <f t="shared" si="17"/>
        <v>.</v>
      </c>
      <c r="AR109" s="96"/>
    </row>
    <row r="110" spans="1:44" ht="12.75">
      <c r="A110" s="21"/>
      <c r="B110" s="7" t="s">
        <v>42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P110" s="6"/>
      <c r="AH110" s="4" t="s">
        <v>66</v>
      </c>
      <c r="AI110">
        <f t="shared" si="18"/>
        <v>108</v>
      </c>
      <c r="AJ110" s="4" t="str">
        <f t="shared" si="15"/>
        <v>F55</v>
      </c>
      <c r="AK110" s="4" t="str">
        <f t="shared" si="15"/>
        <v>G55</v>
      </c>
      <c r="AL110" s="4" t="str">
        <f t="shared" si="15"/>
        <v>H55</v>
      </c>
      <c r="AM110" t="e">
        <f ca="1" t="shared" si="12"/>
        <v>#N/A</v>
      </c>
      <c r="AN110" t="e">
        <f ca="1" t="shared" si="13"/>
        <v>#N/A</v>
      </c>
      <c r="AO110" t="e">
        <f ca="1" t="shared" si="14"/>
        <v>#N/A</v>
      </c>
      <c r="AP110" s="15" t="e">
        <f t="shared" si="16"/>
        <v>#N/A</v>
      </c>
      <c r="AQ110" s="15" t="str">
        <f t="shared" si="17"/>
        <v>.</v>
      </c>
      <c r="AR110" s="96"/>
    </row>
    <row r="111" spans="1:44" ht="13.5" thickBot="1">
      <c r="A111" s="21"/>
      <c r="B111" t="s">
        <v>0</v>
      </c>
      <c r="C111" s="35">
        <v>1</v>
      </c>
      <c r="D111" s="35">
        <v>2</v>
      </c>
      <c r="E111" s="35">
        <v>3</v>
      </c>
      <c r="F111" s="35">
        <v>4</v>
      </c>
      <c r="G111" s="35">
        <v>5</v>
      </c>
      <c r="H111" s="35">
        <v>6</v>
      </c>
      <c r="I111" s="35">
        <v>7</v>
      </c>
      <c r="J111" s="35">
        <v>8</v>
      </c>
      <c r="K111" s="35">
        <v>9</v>
      </c>
      <c r="L111" s="35">
        <v>10</v>
      </c>
      <c r="M111" s="35">
        <v>11</v>
      </c>
      <c r="N111" s="35">
        <v>12</v>
      </c>
      <c r="O111" s="28"/>
      <c r="P111" s="37" t="s">
        <v>13</v>
      </c>
      <c r="Q111" s="24" t="s">
        <v>46</v>
      </c>
      <c r="R111" s="159" t="s">
        <v>69</v>
      </c>
      <c r="S111" s="159"/>
      <c r="AH111" s="4" t="s">
        <v>66</v>
      </c>
      <c r="AI111">
        <f t="shared" si="18"/>
        <v>109</v>
      </c>
      <c r="AJ111" s="4" t="str">
        <f t="shared" si="15"/>
        <v>F56</v>
      </c>
      <c r="AK111" s="4" t="str">
        <f t="shared" si="15"/>
        <v>G56</v>
      </c>
      <c r="AL111" s="4" t="str">
        <f t="shared" si="15"/>
        <v>H56</v>
      </c>
      <c r="AM111" t="e">
        <f ca="1" t="shared" si="12"/>
        <v>#N/A</v>
      </c>
      <c r="AN111" t="e">
        <f ca="1" t="shared" si="13"/>
        <v>#N/A</v>
      </c>
      <c r="AO111" t="e">
        <f ca="1" t="shared" si="14"/>
        <v>#N/A</v>
      </c>
      <c r="AP111" s="15" t="e">
        <f t="shared" si="16"/>
        <v>#N/A</v>
      </c>
      <c r="AQ111" s="15" t="str">
        <f t="shared" si="17"/>
        <v>.</v>
      </c>
      <c r="AR111" s="96"/>
    </row>
    <row r="112" spans="1:44" ht="12.75">
      <c r="A112" s="21"/>
      <c r="B112" s="1" t="s">
        <v>1</v>
      </c>
      <c r="C112" s="59"/>
      <c r="D112" s="60" t="s">
        <v>398</v>
      </c>
      <c r="E112" s="60"/>
      <c r="F112" s="60"/>
      <c r="G112" s="60"/>
      <c r="H112" s="60"/>
      <c r="I112" s="60"/>
      <c r="J112" s="60"/>
      <c r="K112" s="60"/>
      <c r="L112" s="60"/>
      <c r="M112" s="60"/>
      <c r="N112" s="61"/>
      <c r="O112" s="12"/>
      <c r="P112" s="38" t="s">
        <v>45</v>
      </c>
      <c r="Q112" s="22" t="e">
        <f>AVERAGE(D112:D119,G112:G119,J112:J119,M112:M119)</f>
        <v>#DIV/0!</v>
      </c>
      <c r="R112" s="45" t="e">
        <f>100*(Q113/SQRT($P$3))/Q112</f>
        <v>#DIV/0!</v>
      </c>
      <c r="AH112" s="4" t="s">
        <v>66</v>
      </c>
      <c r="AI112">
        <f t="shared" si="18"/>
        <v>110</v>
      </c>
      <c r="AJ112" s="4" t="str">
        <f t="shared" si="15"/>
        <v>F57</v>
      </c>
      <c r="AK112" s="4" t="str">
        <f t="shared" si="15"/>
        <v>G57</v>
      </c>
      <c r="AL112" s="4" t="str">
        <f t="shared" si="15"/>
        <v>H57</v>
      </c>
      <c r="AM112" t="e">
        <f ca="1" t="shared" si="12"/>
        <v>#N/A</v>
      </c>
      <c r="AN112" t="e">
        <f ca="1" t="shared" si="13"/>
        <v>#N/A</v>
      </c>
      <c r="AO112" t="e">
        <f ca="1" t="shared" si="14"/>
        <v>#N/A</v>
      </c>
      <c r="AP112" s="15" t="e">
        <f t="shared" si="16"/>
        <v>#N/A</v>
      </c>
      <c r="AQ112" s="15" t="str">
        <f t="shared" si="17"/>
        <v>.</v>
      </c>
      <c r="AR112" s="96"/>
    </row>
    <row r="113" spans="1:44" ht="12.75">
      <c r="A113" s="21"/>
      <c r="B113" s="1" t="s">
        <v>2</v>
      </c>
      <c r="C113" s="62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63"/>
      <c r="O113" s="12"/>
      <c r="P113" s="38"/>
      <c r="Q113" s="22" t="e">
        <f>STDEV(D112:D119,G112:G119,J112:J119,M112:M119)</f>
        <v>#DIV/0!</v>
      </c>
      <c r="R113" s="6"/>
      <c r="AH113" s="4" t="s">
        <v>66</v>
      </c>
      <c r="AI113">
        <f t="shared" si="18"/>
        <v>111</v>
      </c>
      <c r="AJ113" s="4" t="str">
        <f t="shared" si="15"/>
        <v>F58</v>
      </c>
      <c r="AK113" s="4" t="str">
        <f t="shared" si="15"/>
        <v>G58</v>
      </c>
      <c r="AL113" s="4" t="str">
        <f t="shared" si="15"/>
        <v>H58</v>
      </c>
      <c r="AM113" t="e">
        <f ca="1" t="shared" si="12"/>
        <v>#N/A</v>
      </c>
      <c r="AN113" t="e">
        <f ca="1" t="shared" si="13"/>
        <v>#N/A</v>
      </c>
      <c r="AO113" t="e">
        <f ca="1" t="shared" si="14"/>
        <v>#N/A</v>
      </c>
      <c r="AP113" s="15" t="e">
        <f t="shared" si="16"/>
        <v>#N/A</v>
      </c>
      <c r="AQ113" s="15" t="str">
        <f t="shared" si="17"/>
        <v>.</v>
      </c>
      <c r="AR113" s="96"/>
    </row>
    <row r="114" spans="1:44" ht="13.5" thickBot="1">
      <c r="A114" s="21"/>
      <c r="B114" s="1" t="s">
        <v>3</v>
      </c>
      <c r="C114" s="62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63"/>
      <c r="O114" s="12"/>
      <c r="P114" s="38" t="s">
        <v>16</v>
      </c>
      <c r="Q114" s="22" t="e">
        <f>AVERAGE(E112:E119,H112:H119,K112:K119,N112:N119)</f>
        <v>#DIV/0!</v>
      </c>
      <c r="R114" s="45" t="e">
        <f>100*(Q115/SQRT($P$3))/Q114</f>
        <v>#DIV/0!</v>
      </c>
      <c r="AH114" s="4" t="s">
        <v>66</v>
      </c>
      <c r="AI114" s="43">
        <f t="shared" si="18"/>
        <v>112</v>
      </c>
      <c r="AJ114" s="102" t="str">
        <f t="shared" si="15"/>
        <v>F59</v>
      </c>
      <c r="AK114" s="102" t="str">
        <f t="shared" si="15"/>
        <v>G59</v>
      </c>
      <c r="AL114" s="102" t="str">
        <f t="shared" si="15"/>
        <v>H59</v>
      </c>
      <c r="AM114" s="43" t="e">
        <f ca="1" t="shared" si="12"/>
        <v>#N/A</v>
      </c>
      <c r="AN114" s="43" t="e">
        <f ca="1" t="shared" si="13"/>
        <v>#N/A</v>
      </c>
      <c r="AO114" s="43" t="e">
        <f ca="1" t="shared" si="14"/>
        <v>#N/A</v>
      </c>
      <c r="AP114" s="44" t="e">
        <f t="shared" si="16"/>
        <v>#N/A</v>
      </c>
      <c r="AQ114" s="44" t="str">
        <f t="shared" si="17"/>
        <v>.</v>
      </c>
      <c r="AR114" s="96"/>
    </row>
    <row r="115" spans="1:43" ht="16.5" customHeight="1">
      <c r="A115" s="21"/>
      <c r="B115" s="1" t="s">
        <v>4</v>
      </c>
      <c r="C115" s="62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63"/>
      <c r="P115" s="38" t="s">
        <v>47</v>
      </c>
      <c r="Q115" s="22" t="e">
        <f>STDEV(E112:E119,H112:H119,K112:K119,N112:N119)</f>
        <v>#DIV/0!</v>
      </c>
      <c r="R115" s="45"/>
      <c r="AH115" s="4" t="s">
        <v>66</v>
      </c>
      <c r="AI115">
        <f t="shared" si="18"/>
        <v>113</v>
      </c>
      <c r="AJ115" s="4" t="str">
        <f aca="true" t="shared" si="19" ref="AJ115:AL130">CONCATENATE(LEFT(AJ19,1),(MID(AJ19,2,4))+45)</f>
        <v>I52</v>
      </c>
      <c r="AK115" s="4" t="str">
        <f t="shared" si="19"/>
        <v>J52</v>
      </c>
      <c r="AL115" s="4" t="str">
        <f t="shared" si="19"/>
        <v>K52</v>
      </c>
      <c r="AM115" t="e">
        <f ca="1" t="shared" si="12"/>
        <v>#N/A</v>
      </c>
      <c r="AN115" t="e">
        <f ca="1" t="shared" si="13"/>
        <v>#N/A</v>
      </c>
      <c r="AO115" t="e">
        <f ca="1" t="shared" si="14"/>
        <v>#N/A</v>
      </c>
      <c r="AP115" s="15" t="e">
        <f t="shared" si="16"/>
        <v>#N/A</v>
      </c>
      <c r="AQ115" s="15" t="str">
        <f t="shared" si="17"/>
        <v>.</v>
      </c>
    </row>
    <row r="116" spans="1:43" ht="12.75">
      <c r="A116" s="21"/>
      <c r="B116" s="1" t="s">
        <v>5</v>
      </c>
      <c r="C116" s="62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63"/>
      <c r="P116" s="38" t="s">
        <v>48</v>
      </c>
      <c r="Q116" s="22" t="e">
        <f>AVERAGE(C112:C119,F112:F119,I112:I119,L112:L119)</f>
        <v>#DIV/0!</v>
      </c>
      <c r="R116" s="45" t="e">
        <f>100*(Q117/SQRT($P$3))/Q116</f>
        <v>#DIV/0!</v>
      </c>
      <c r="AH116" s="4" t="s">
        <v>66</v>
      </c>
      <c r="AI116">
        <f t="shared" si="18"/>
        <v>114</v>
      </c>
      <c r="AJ116" s="4" t="str">
        <f t="shared" si="19"/>
        <v>I53</v>
      </c>
      <c r="AK116" s="4" t="str">
        <f t="shared" si="19"/>
        <v>J53</v>
      </c>
      <c r="AL116" s="4" t="str">
        <f t="shared" si="19"/>
        <v>K53</v>
      </c>
      <c r="AM116" t="e">
        <f ca="1" t="shared" si="12"/>
        <v>#N/A</v>
      </c>
      <c r="AN116" t="e">
        <f ca="1" t="shared" si="13"/>
        <v>#N/A</v>
      </c>
      <c r="AO116" t="e">
        <f ca="1" t="shared" si="14"/>
        <v>#N/A</v>
      </c>
      <c r="AP116" s="15" t="e">
        <f t="shared" si="16"/>
        <v>#N/A</v>
      </c>
      <c r="AQ116" s="15" t="str">
        <f t="shared" si="17"/>
        <v>.</v>
      </c>
    </row>
    <row r="117" spans="1:43" ht="12.75">
      <c r="A117" s="21"/>
      <c r="B117" s="1" t="s">
        <v>6</v>
      </c>
      <c r="C117" s="62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63"/>
      <c r="P117" s="38"/>
      <c r="Q117" s="22" t="e">
        <f>STDEV(C112:C119,F112:F119,I112:I119,L112:L119)</f>
        <v>#DIV/0!</v>
      </c>
      <c r="R117" s="6"/>
      <c r="AH117" s="4" t="s">
        <v>66</v>
      </c>
      <c r="AI117">
        <f t="shared" si="18"/>
        <v>115</v>
      </c>
      <c r="AJ117" s="4" t="str">
        <f t="shared" si="19"/>
        <v>I54</v>
      </c>
      <c r="AK117" s="4" t="str">
        <f t="shared" si="19"/>
        <v>J54</v>
      </c>
      <c r="AL117" s="4" t="str">
        <f t="shared" si="19"/>
        <v>K54</v>
      </c>
      <c r="AM117" t="e">
        <f ca="1" t="shared" si="12"/>
        <v>#N/A</v>
      </c>
      <c r="AN117" t="e">
        <f ca="1" t="shared" si="13"/>
        <v>#N/A</v>
      </c>
      <c r="AO117" t="e">
        <f ca="1" t="shared" si="14"/>
        <v>#N/A</v>
      </c>
      <c r="AP117" s="15" t="e">
        <f t="shared" si="16"/>
        <v>#N/A</v>
      </c>
      <c r="AQ117" s="15" t="str">
        <f t="shared" si="17"/>
        <v>.</v>
      </c>
    </row>
    <row r="118" spans="1:43" ht="12.75">
      <c r="A118" s="21"/>
      <c r="B118" s="1" t="s">
        <v>7</v>
      </c>
      <c r="C118" s="62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63"/>
      <c r="P118" s="38" t="s">
        <v>50</v>
      </c>
      <c r="Q118" s="22" t="e">
        <f>AVERAGE(AQ227:AQ258)</f>
        <v>#DIV/0!</v>
      </c>
      <c r="R118" s="45" t="e">
        <f>100*(Q119/SQRT($P$3))/Q118</f>
        <v>#DIV/0!</v>
      </c>
      <c r="AH118" s="4" t="s">
        <v>66</v>
      </c>
      <c r="AI118">
        <f t="shared" si="18"/>
        <v>116</v>
      </c>
      <c r="AJ118" s="4" t="str">
        <f t="shared" si="19"/>
        <v>I55</v>
      </c>
      <c r="AK118" s="4" t="str">
        <f t="shared" si="19"/>
        <v>J55</v>
      </c>
      <c r="AL118" s="4" t="str">
        <f t="shared" si="19"/>
        <v>K55</v>
      </c>
      <c r="AM118" t="e">
        <f ca="1" t="shared" si="12"/>
        <v>#N/A</v>
      </c>
      <c r="AN118" t="e">
        <f ca="1" t="shared" si="13"/>
        <v>#N/A</v>
      </c>
      <c r="AO118" t="e">
        <f ca="1" t="shared" si="14"/>
        <v>#N/A</v>
      </c>
      <c r="AP118" s="15" t="e">
        <f t="shared" si="16"/>
        <v>#N/A</v>
      </c>
      <c r="AQ118" s="15" t="str">
        <f t="shared" si="17"/>
        <v>.</v>
      </c>
    </row>
    <row r="119" spans="1:43" ht="13.5" thickBot="1">
      <c r="A119" s="21"/>
      <c r="B119" s="1" t="s">
        <v>8</v>
      </c>
      <c r="C119" s="64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6"/>
      <c r="O119" s="28"/>
      <c r="P119" s="3"/>
      <c r="Q119" s="22" t="e">
        <f>STDEV(AQ227:AQ258)</f>
        <v>#DIV/0!</v>
      </c>
      <c r="R119" s="4"/>
      <c r="AH119" s="4" t="s">
        <v>66</v>
      </c>
      <c r="AI119">
        <f t="shared" si="18"/>
        <v>117</v>
      </c>
      <c r="AJ119" s="4" t="str">
        <f t="shared" si="19"/>
        <v>I56</v>
      </c>
      <c r="AK119" s="4" t="str">
        <f t="shared" si="19"/>
        <v>J56</v>
      </c>
      <c r="AL119" s="4" t="str">
        <f t="shared" si="19"/>
        <v>K56</v>
      </c>
      <c r="AM119" t="e">
        <f ca="1" t="shared" si="12"/>
        <v>#N/A</v>
      </c>
      <c r="AN119" t="e">
        <f ca="1" t="shared" si="13"/>
        <v>#N/A</v>
      </c>
      <c r="AO119" t="e">
        <f ca="1" t="shared" si="14"/>
        <v>#N/A</v>
      </c>
      <c r="AP119" s="15" t="e">
        <f t="shared" si="16"/>
        <v>#N/A</v>
      </c>
      <c r="AQ119" s="15" t="str">
        <f t="shared" si="17"/>
        <v>.</v>
      </c>
    </row>
    <row r="120" spans="1:43" ht="12.75">
      <c r="A120" s="21"/>
      <c r="B120" s="1"/>
      <c r="C120" s="99" t="s">
        <v>31</v>
      </c>
      <c r="D120" s="99" t="s">
        <v>8</v>
      </c>
      <c r="E120" s="99" t="s">
        <v>30</v>
      </c>
      <c r="F120" s="99" t="s">
        <v>31</v>
      </c>
      <c r="G120" s="99" t="s">
        <v>8</v>
      </c>
      <c r="H120" s="99" t="s">
        <v>30</v>
      </c>
      <c r="I120" s="99" t="s">
        <v>31</v>
      </c>
      <c r="J120" s="99" t="s">
        <v>8</v>
      </c>
      <c r="K120" s="99" t="s">
        <v>30</v>
      </c>
      <c r="L120" s="99" t="s">
        <v>31</v>
      </c>
      <c r="M120" s="99" t="s">
        <v>8</v>
      </c>
      <c r="N120" s="99" t="s">
        <v>30</v>
      </c>
      <c r="O120" s="21"/>
      <c r="AH120" s="4" t="s">
        <v>66</v>
      </c>
      <c r="AI120">
        <f t="shared" si="18"/>
        <v>118</v>
      </c>
      <c r="AJ120" s="4" t="str">
        <f t="shared" si="19"/>
        <v>I57</v>
      </c>
      <c r="AK120" s="4" t="str">
        <f t="shared" si="19"/>
        <v>J57</v>
      </c>
      <c r="AL120" s="4" t="str">
        <f t="shared" si="19"/>
        <v>K57</v>
      </c>
      <c r="AM120" t="e">
        <f ca="1" t="shared" si="12"/>
        <v>#N/A</v>
      </c>
      <c r="AN120" t="e">
        <f ca="1" t="shared" si="13"/>
        <v>#N/A</v>
      </c>
      <c r="AO120" t="e">
        <f ca="1" t="shared" si="14"/>
        <v>#N/A</v>
      </c>
      <c r="AP120" s="15" t="e">
        <f t="shared" si="16"/>
        <v>#N/A</v>
      </c>
      <c r="AQ120" s="15" t="str">
        <f t="shared" si="17"/>
        <v>.</v>
      </c>
    </row>
    <row r="121" spans="1:43" ht="12.75">
      <c r="A121" s="21"/>
      <c r="B121" s="1"/>
      <c r="C121" s="19"/>
      <c r="D121" s="19"/>
      <c r="E121" s="19"/>
      <c r="F121" s="19"/>
      <c r="G121" s="19"/>
      <c r="H121" s="19"/>
      <c r="I121" s="19"/>
      <c r="J121" s="100" t="s">
        <v>49</v>
      </c>
      <c r="K121" s="100" t="s">
        <v>406</v>
      </c>
      <c r="L121" s="100" t="s">
        <v>391</v>
      </c>
      <c r="M121" s="158" t="s">
        <v>392</v>
      </c>
      <c r="N121" s="159"/>
      <c r="O121" s="21"/>
      <c r="Q121"/>
      <c r="AH121" s="4" t="s">
        <v>66</v>
      </c>
      <c r="AI121">
        <f t="shared" si="18"/>
        <v>119</v>
      </c>
      <c r="AJ121" s="4" t="str">
        <f t="shared" si="19"/>
        <v>I58</v>
      </c>
      <c r="AK121" s="4" t="str">
        <f t="shared" si="19"/>
        <v>J58</v>
      </c>
      <c r="AL121" s="4" t="str">
        <f t="shared" si="19"/>
        <v>K58</v>
      </c>
      <c r="AM121" t="e">
        <f ca="1" t="shared" si="12"/>
        <v>#N/A</v>
      </c>
      <c r="AN121" t="e">
        <f ca="1" t="shared" si="13"/>
        <v>#N/A</v>
      </c>
      <c r="AO121" t="e">
        <f ca="1" t="shared" si="14"/>
        <v>#N/A</v>
      </c>
      <c r="AP121" s="15" t="e">
        <f t="shared" si="16"/>
        <v>#N/A</v>
      </c>
      <c r="AQ121" s="15" t="str">
        <f t="shared" si="17"/>
        <v>.</v>
      </c>
    </row>
    <row r="122" spans="2:43" ht="13.5" thickBot="1">
      <c r="B122" s="1"/>
      <c r="C122" s="19"/>
      <c r="D122" s="19"/>
      <c r="E122" s="19"/>
      <c r="F122" s="19"/>
      <c r="G122" s="19"/>
      <c r="H122" s="19"/>
      <c r="I122" s="19"/>
      <c r="J122" s="101" t="e">
        <f>(Q112-Q116-3*(Q113+Q117)/SQRT($P$3))/(Q113/SQRT($P$3))</f>
        <v>#DIV/0!</v>
      </c>
      <c r="K122" s="101" t="e">
        <f>(Q112-Q116-3*(Q113+Q117)/SQRT($P$3))/(Q112-Q116)</f>
        <v>#DIV/0!</v>
      </c>
      <c r="L122" s="148" t="e">
        <f>100*(Q112-Q116)/Q112</f>
        <v>#DIV/0!</v>
      </c>
      <c r="M122" s="160" t="e">
        <f>Q112/Q116</f>
        <v>#DIV/0!</v>
      </c>
      <c r="N122" s="160"/>
      <c r="O122" s="29"/>
      <c r="Q122"/>
      <c r="AH122" s="4" t="s">
        <v>66</v>
      </c>
      <c r="AI122" s="43">
        <f t="shared" si="18"/>
        <v>120</v>
      </c>
      <c r="AJ122" s="102" t="str">
        <f t="shared" si="19"/>
        <v>I59</v>
      </c>
      <c r="AK122" s="102" t="str">
        <f t="shared" si="19"/>
        <v>J59</v>
      </c>
      <c r="AL122" s="102" t="str">
        <f t="shared" si="19"/>
        <v>K59</v>
      </c>
      <c r="AM122" s="43" t="e">
        <f ca="1" t="shared" si="12"/>
        <v>#N/A</v>
      </c>
      <c r="AN122" s="43" t="e">
        <f ca="1" t="shared" si="13"/>
        <v>#N/A</v>
      </c>
      <c r="AO122" s="43" t="e">
        <f ca="1" t="shared" si="14"/>
        <v>#N/A</v>
      </c>
      <c r="AP122" s="44" t="e">
        <f t="shared" si="16"/>
        <v>#N/A</v>
      </c>
      <c r="AQ122" s="44" t="str">
        <f t="shared" si="17"/>
        <v>.</v>
      </c>
    </row>
    <row r="123" spans="2:43" ht="12.75">
      <c r="B123" s="1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P123" s="22"/>
      <c r="R123" s="15"/>
      <c r="AH123" s="4" t="s">
        <v>66</v>
      </c>
      <c r="AI123">
        <f t="shared" si="18"/>
        <v>121</v>
      </c>
      <c r="AJ123" s="4" t="str">
        <f t="shared" si="19"/>
        <v>L52</v>
      </c>
      <c r="AK123" s="4" t="str">
        <f t="shared" si="19"/>
        <v>M52</v>
      </c>
      <c r="AL123" s="4" t="str">
        <f t="shared" si="19"/>
        <v>N52</v>
      </c>
      <c r="AM123" t="e">
        <f ca="1" t="shared" si="12"/>
        <v>#N/A</v>
      </c>
      <c r="AN123" t="e">
        <f ca="1" t="shared" si="13"/>
        <v>#N/A</v>
      </c>
      <c r="AO123" t="e">
        <f ca="1" t="shared" si="14"/>
        <v>#N/A</v>
      </c>
      <c r="AP123" s="15" t="e">
        <f t="shared" si="16"/>
        <v>#N/A</v>
      </c>
      <c r="AQ123" s="15" t="str">
        <f t="shared" si="17"/>
        <v>.</v>
      </c>
    </row>
    <row r="124" spans="2:43" ht="12.75">
      <c r="B124" s="1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P124" s="22"/>
      <c r="R124" s="15"/>
      <c r="AH124" s="4" t="s">
        <v>66</v>
      </c>
      <c r="AI124">
        <f t="shared" si="18"/>
        <v>122</v>
      </c>
      <c r="AJ124" s="4" t="str">
        <f t="shared" si="19"/>
        <v>L53</v>
      </c>
      <c r="AK124" s="4" t="str">
        <f t="shared" si="19"/>
        <v>M53</v>
      </c>
      <c r="AL124" s="4" t="str">
        <f t="shared" si="19"/>
        <v>N53</v>
      </c>
      <c r="AM124" t="e">
        <f ca="1" t="shared" si="12"/>
        <v>#N/A</v>
      </c>
      <c r="AN124" t="e">
        <f ca="1" t="shared" si="13"/>
        <v>#N/A</v>
      </c>
      <c r="AO124" t="e">
        <f ca="1" t="shared" si="14"/>
        <v>#N/A</v>
      </c>
      <c r="AP124" s="15" t="e">
        <f t="shared" si="16"/>
        <v>#N/A</v>
      </c>
      <c r="AQ124" s="15" t="str">
        <f t="shared" si="17"/>
        <v>.</v>
      </c>
    </row>
    <row r="125" spans="2:43" ht="12.75">
      <c r="B125" s="7" t="s">
        <v>43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P125" s="6"/>
      <c r="AH125" s="4" t="s">
        <v>66</v>
      </c>
      <c r="AI125">
        <f t="shared" si="18"/>
        <v>123</v>
      </c>
      <c r="AJ125" s="4" t="str">
        <f t="shared" si="19"/>
        <v>L54</v>
      </c>
      <c r="AK125" s="4" t="str">
        <f t="shared" si="19"/>
        <v>M54</v>
      </c>
      <c r="AL125" s="4" t="str">
        <f t="shared" si="19"/>
        <v>N54</v>
      </c>
      <c r="AM125" t="e">
        <f ca="1" t="shared" si="12"/>
        <v>#N/A</v>
      </c>
      <c r="AN125" t="e">
        <f ca="1" t="shared" si="13"/>
        <v>#N/A</v>
      </c>
      <c r="AO125" t="e">
        <f ca="1" t="shared" si="14"/>
        <v>#N/A</v>
      </c>
      <c r="AP125" s="15" t="e">
        <f t="shared" si="16"/>
        <v>#N/A</v>
      </c>
      <c r="AQ125" s="15" t="str">
        <f t="shared" si="17"/>
        <v>.</v>
      </c>
    </row>
    <row r="126" spans="2:43" ht="13.5" thickBot="1">
      <c r="B126" t="s">
        <v>0</v>
      </c>
      <c r="C126" s="34">
        <v>1</v>
      </c>
      <c r="D126" s="34">
        <v>2</v>
      </c>
      <c r="E126" s="34">
        <v>3</v>
      </c>
      <c r="F126" s="34">
        <v>4</v>
      </c>
      <c r="G126" s="34">
        <v>5</v>
      </c>
      <c r="H126" s="34">
        <v>6</v>
      </c>
      <c r="I126" s="34">
        <v>7</v>
      </c>
      <c r="J126" s="34">
        <v>8</v>
      </c>
      <c r="K126" s="34">
        <v>9</v>
      </c>
      <c r="L126" s="34">
        <v>10</v>
      </c>
      <c r="M126" s="34">
        <v>11</v>
      </c>
      <c r="N126" s="34">
        <v>12</v>
      </c>
      <c r="P126" s="39" t="s">
        <v>13</v>
      </c>
      <c r="Q126" s="36" t="s">
        <v>46</v>
      </c>
      <c r="R126" s="159" t="s">
        <v>69</v>
      </c>
      <c r="S126" s="159"/>
      <c r="AH126" s="4" t="s">
        <v>66</v>
      </c>
      <c r="AI126">
        <f t="shared" si="18"/>
        <v>124</v>
      </c>
      <c r="AJ126" s="4" t="str">
        <f t="shared" si="19"/>
        <v>L55</v>
      </c>
      <c r="AK126" s="4" t="str">
        <f t="shared" si="19"/>
        <v>M55</v>
      </c>
      <c r="AL126" s="4" t="str">
        <f t="shared" si="19"/>
        <v>N55</v>
      </c>
      <c r="AM126" t="e">
        <f ca="1" t="shared" si="12"/>
        <v>#N/A</v>
      </c>
      <c r="AN126" t="e">
        <f ca="1" t="shared" si="13"/>
        <v>#N/A</v>
      </c>
      <c r="AO126" t="e">
        <f ca="1" t="shared" si="14"/>
        <v>#N/A</v>
      </c>
      <c r="AP126" s="15" t="e">
        <f t="shared" si="16"/>
        <v>#N/A</v>
      </c>
      <c r="AQ126" s="15" t="str">
        <f t="shared" si="17"/>
        <v>.</v>
      </c>
    </row>
    <row r="127" spans="2:43" ht="12.75">
      <c r="B127" s="1" t="s">
        <v>1</v>
      </c>
      <c r="C127" s="59"/>
      <c r="D127" s="60" t="s">
        <v>398</v>
      </c>
      <c r="E127" s="60"/>
      <c r="F127" s="60"/>
      <c r="G127" s="60"/>
      <c r="H127" s="60"/>
      <c r="I127" s="60"/>
      <c r="J127" s="60"/>
      <c r="K127" s="60"/>
      <c r="L127" s="60"/>
      <c r="M127" s="60"/>
      <c r="N127" s="61"/>
      <c r="P127" s="38" t="s">
        <v>45</v>
      </c>
      <c r="Q127" s="22" t="e">
        <f>AVERAGE(E127:E134,H127:H134,K127:K134,N127:N134)</f>
        <v>#DIV/0!</v>
      </c>
      <c r="R127" s="45" t="e">
        <f>100*(Q128/SQRT($P$3))/Q127</f>
        <v>#DIV/0!</v>
      </c>
      <c r="AH127" s="4" t="s">
        <v>66</v>
      </c>
      <c r="AI127">
        <f t="shared" si="18"/>
        <v>125</v>
      </c>
      <c r="AJ127" s="4" t="str">
        <f t="shared" si="19"/>
        <v>L56</v>
      </c>
      <c r="AK127" s="4" t="str">
        <f t="shared" si="19"/>
        <v>M56</v>
      </c>
      <c r="AL127" s="4" t="str">
        <f t="shared" si="19"/>
        <v>N56</v>
      </c>
      <c r="AM127" t="e">
        <f ca="1" t="shared" si="12"/>
        <v>#N/A</v>
      </c>
      <c r="AN127" t="e">
        <f ca="1" t="shared" si="13"/>
        <v>#N/A</v>
      </c>
      <c r="AO127" t="e">
        <f ca="1" t="shared" si="14"/>
        <v>#N/A</v>
      </c>
      <c r="AP127" s="15" t="e">
        <f t="shared" si="16"/>
        <v>#N/A</v>
      </c>
      <c r="AQ127" s="15" t="str">
        <f t="shared" si="17"/>
        <v>.</v>
      </c>
    </row>
    <row r="128" spans="2:43" ht="12.75">
      <c r="B128" s="1" t="s">
        <v>2</v>
      </c>
      <c r="C128" s="62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63"/>
      <c r="P128" s="38"/>
      <c r="Q128" s="22" t="e">
        <f>STDEV(E127:E134,H127:H134,K127:K134,N127:N134)</f>
        <v>#DIV/0!</v>
      </c>
      <c r="R128" s="6"/>
      <c r="AH128" s="4" t="s">
        <v>66</v>
      </c>
      <c r="AI128">
        <f t="shared" si="18"/>
        <v>126</v>
      </c>
      <c r="AJ128" s="4" t="str">
        <f t="shared" si="19"/>
        <v>L57</v>
      </c>
      <c r="AK128" s="4" t="str">
        <f t="shared" si="19"/>
        <v>M57</v>
      </c>
      <c r="AL128" s="4" t="str">
        <f t="shared" si="19"/>
        <v>N57</v>
      </c>
      <c r="AM128" t="e">
        <f ca="1" t="shared" si="12"/>
        <v>#N/A</v>
      </c>
      <c r="AN128" t="e">
        <f ca="1" t="shared" si="13"/>
        <v>#N/A</v>
      </c>
      <c r="AO128" t="e">
        <f ca="1" t="shared" si="14"/>
        <v>#N/A</v>
      </c>
      <c r="AP128" s="15" t="e">
        <f t="shared" si="16"/>
        <v>#N/A</v>
      </c>
      <c r="AQ128" s="15" t="str">
        <f t="shared" si="17"/>
        <v>.</v>
      </c>
    </row>
    <row r="129" spans="2:43" ht="12.75">
      <c r="B129" s="1" t="s">
        <v>3</v>
      </c>
      <c r="C129" s="62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63"/>
      <c r="P129" s="38" t="s">
        <v>16</v>
      </c>
      <c r="Q129" s="22" t="e">
        <f>AVERAGE(C127:C134,F127:F134,I127:I134,L127:L134)</f>
        <v>#DIV/0!</v>
      </c>
      <c r="R129" s="45" t="e">
        <f>100*(Q130/SQRT($P$3))/Q129</f>
        <v>#DIV/0!</v>
      </c>
      <c r="AH129" s="4" t="s">
        <v>66</v>
      </c>
      <c r="AI129">
        <f t="shared" si="18"/>
        <v>127</v>
      </c>
      <c r="AJ129" s="4" t="str">
        <f t="shared" si="19"/>
        <v>L58</v>
      </c>
      <c r="AK129" s="4" t="str">
        <f t="shared" si="19"/>
        <v>M58</v>
      </c>
      <c r="AL129" s="4" t="str">
        <f t="shared" si="19"/>
        <v>N58</v>
      </c>
      <c r="AM129" t="e">
        <f ca="1" t="shared" si="12"/>
        <v>#N/A</v>
      </c>
      <c r="AN129" t="e">
        <f ca="1" t="shared" si="13"/>
        <v>#N/A</v>
      </c>
      <c r="AO129" t="e">
        <f ca="1" t="shared" si="14"/>
        <v>#N/A</v>
      </c>
      <c r="AP129" s="15" t="e">
        <f t="shared" si="16"/>
        <v>#N/A</v>
      </c>
      <c r="AQ129" s="15" t="str">
        <f t="shared" si="17"/>
        <v>.</v>
      </c>
    </row>
    <row r="130" spans="2:43" ht="13.5" thickBot="1">
      <c r="B130" s="1" t="s">
        <v>4</v>
      </c>
      <c r="C130" s="62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63"/>
      <c r="P130" s="38" t="s">
        <v>47</v>
      </c>
      <c r="Q130" s="22" t="e">
        <f>STDEV(C127:C134,F127:F134,I127:I134,L127:L134)</f>
        <v>#DIV/0!</v>
      </c>
      <c r="R130" s="45"/>
      <c r="AH130" s="52" t="s">
        <v>66</v>
      </c>
      <c r="AI130" s="43">
        <f t="shared" si="18"/>
        <v>128</v>
      </c>
      <c r="AJ130" s="102" t="str">
        <f t="shared" si="19"/>
        <v>L59</v>
      </c>
      <c r="AK130" s="102" t="str">
        <f t="shared" si="19"/>
        <v>M59</v>
      </c>
      <c r="AL130" s="102" t="str">
        <f t="shared" si="19"/>
        <v>N59</v>
      </c>
      <c r="AM130" s="43" t="e">
        <f ca="1" t="shared" si="12"/>
        <v>#N/A</v>
      </c>
      <c r="AN130" s="43" t="e">
        <f ca="1" t="shared" si="13"/>
        <v>#N/A</v>
      </c>
      <c r="AO130" s="43" t="e">
        <f ca="1" t="shared" si="14"/>
        <v>#N/A</v>
      </c>
      <c r="AP130" s="44" t="e">
        <f t="shared" si="16"/>
        <v>#N/A</v>
      </c>
      <c r="AQ130" s="44" t="str">
        <f t="shared" si="17"/>
        <v>.</v>
      </c>
    </row>
    <row r="131" spans="2:43" ht="12.75">
      <c r="B131" s="1" t="s">
        <v>5</v>
      </c>
      <c r="C131" s="62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63"/>
      <c r="P131" s="38" t="s">
        <v>48</v>
      </c>
      <c r="Q131" s="22" t="e">
        <f>AVERAGE(D127:D134,G127:G134,J127:J134,M127:M134)</f>
        <v>#DIV/0!</v>
      </c>
      <c r="R131" s="45" t="e">
        <f>100*(Q132/SQRT($P$3))/Q131</f>
        <v>#DIV/0!</v>
      </c>
      <c r="AH131" s="4" t="s">
        <v>67</v>
      </c>
      <c r="AI131">
        <f t="shared" si="18"/>
        <v>129</v>
      </c>
      <c r="AJ131" s="4" t="str">
        <f aca="true" t="shared" si="20" ref="AJ131:AL146">CONCATENATE(LEFT(AJ35,1),(MID(AJ35,2,4))+45)</f>
        <v>D67</v>
      </c>
      <c r="AK131" s="4" t="str">
        <f t="shared" si="20"/>
        <v>E67</v>
      </c>
      <c r="AL131" s="4" t="str">
        <f t="shared" si="20"/>
        <v>C67</v>
      </c>
      <c r="AM131" t="e">
        <f ca="1" t="shared" si="12"/>
        <v>#N/A</v>
      </c>
      <c r="AN131" t="e">
        <f ca="1" t="shared" si="13"/>
        <v>#N/A</v>
      </c>
      <c r="AO131" t="e">
        <f ca="1" t="shared" si="14"/>
        <v>#N/A</v>
      </c>
      <c r="AP131" s="15" t="e">
        <f aca="true" t="shared" si="21" ref="AP131:AP162">IF($P$2="inh",100*(AN131-Q$67)/(Q$71-Q$67),IF($P$2="act",100*(AN131-Q$71)/(Q$67-Q$71),"Check M2"))</f>
        <v>#N/A</v>
      </c>
      <c r="AQ131" s="15" t="str">
        <f aca="true" t="shared" si="22" ref="AQ131:AQ162">IF(ISNUMBER(AP131),AP131,".")</f>
        <v>.</v>
      </c>
    </row>
    <row r="132" spans="2:43" ht="12.75">
      <c r="B132" s="1" t="s">
        <v>6</v>
      </c>
      <c r="C132" s="62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63"/>
      <c r="P132" s="38"/>
      <c r="Q132" s="22" t="e">
        <f>STDEV(D127:D134,G127:G134,J127:J134,M127:M134)</f>
        <v>#DIV/0!</v>
      </c>
      <c r="R132" s="6"/>
      <c r="AH132" s="4" t="s">
        <v>67</v>
      </c>
      <c r="AI132">
        <f aca="true" t="shared" si="23" ref="AI132:AI163">AI131+1</f>
        <v>130</v>
      </c>
      <c r="AJ132" s="4" t="str">
        <f t="shared" si="20"/>
        <v>D68</v>
      </c>
      <c r="AK132" s="4" t="str">
        <f t="shared" si="20"/>
        <v>E68</v>
      </c>
      <c r="AL132" s="4" t="str">
        <f t="shared" si="20"/>
        <v>C68</v>
      </c>
      <c r="AM132" t="e">
        <f aca="true" ca="1" t="shared" si="24" ref="AM132:AM195">IF(ISNUMBER(INDIRECT(AJ132)),INDIRECT(AJ132),#N/A)</f>
        <v>#N/A</v>
      </c>
      <c r="AN132" t="e">
        <f aca="true" ca="1" t="shared" si="25" ref="AN132:AN195">IF(ISNUMBER(INDIRECT(AK132)),INDIRECT(AK132),#N/A)</f>
        <v>#N/A</v>
      </c>
      <c r="AO132" t="e">
        <f aca="true" ca="1" t="shared" si="26" ref="AO132:AO195">IF(ISNUMBER(INDIRECT(AL132)),INDIRECT(AL132),#N/A)</f>
        <v>#N/A</v>
      </c>
      <c r="AP132" s="15" t="e">
        <f t="shared" si="21"/>
        <v>#N/A</v>
      </c>
      <c r="AQ132" s="15" t="str">
        <f t="shared" si="22"/>
        <v>.</v>
      </c>
    </row>
    <row r="133" spans="2:43" ht="12.75">
      <c r="B133" s="1" t="s">
        <v>7</v>
      </c>
      <c r="C133" s="62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63"/>
      <c r="P133" s="38" t="s">
        <v>50</v>
      </c>
      <c r="Q133" s="22" t="e">
        <f>AVERAGE(AQ259:AQ290)</f>
        <v>#DIV/0!</v>
      </c>
      <c r="R133" s="45" t="e">
        <f>100*(Q134/SQRT($P$3))/Q133</f>
        <v>#DIV/0!</v>
      </c>
      <c r="AH133" s="4" t="s">
        <v>67</v>
      </c>
      <c r="AI133">
        <f t="shared" si="23"/>
        <v>131</v>
      </c>
      <c r="AJ133" s="4" t="str">
        <f t="shared" si="20"/>
        <v>D69</v>
      </c>
      <c r="AK133" s="4" t="str">
        <f t="shared" si="20"/>
        <v>E69</v>
      </c>
      <c r="AL133" s="4" t="str">
        <f t="shared" si="20"/>
        <v>C69</v>
      </c>
      <c r="AM133" t="e">
        <f ca="1" t="shared" si="24"/>
        <v>#N/A</v>
      </c>
      <c r="AN133" t="e">
        <f ca="1" t="shared" si="25"/>
        <v>#N/A</v>
      </c>
      <c r="AO133" t="e">
        <f ca="1" t="shared" si="26"/>
        <v>#N/A</v>
      </c>
      <c r="AP133" s="15" t="e">
        <f t="shared" si="21"/>
        <v>#N/A</v>
      </c>
      <c r="AQ133" s="15" t="str">
        <f t="shared" si="22"/>
        <v>.</v>
      </c>
    </row>
    <row r="134" spans="2:43" ht="13.5" thickBot="1">
      <c r="B134" s="1" t="s">
        <v>8</v>
      </c>
      <c r="C134" s="64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6"/>
      <c r="P134" s="3"/>
      <c r="Q134" s="22" t="e">
        <f>STDEV(AQ259:AQ290)</f>
        <v>#DIV/0!</v>
      </c>
      <c r="R134" s="4"/>
      <c r="AH134" s="4" t="s">
        <v>67</v>
      </c>
      <c r="AI134">
        <f t="shared" si="23"/>
        <v>132</v>
      </c>
      <c r="AJ134" s="4" t="str">
        <f t="shared" si="20"/>
        <v>D70</v>
      </c>
      <c r="AK134" s="4" t="str">
        <f t="shared" si="20"/>
        <v>E70</v>
      </c>
      <c r="AL134" s="4" t="str">
        <f t="shared" si="20"/>
        <v>C70</v>
      </c>
      <c r="AM134" t="e">
        <f ca="1" t="shared" si="24"/>
        <v>#N/A</v>
      </c>
      <c r="AN134" t="e">
        <f ca="1" t="shared" si="25"/>
        <v>#N/A</v>
      </c>
      <c r="AO134" t="e">
        <f ca="1" t="shared" si="26"/>
        <v>#N/A</v>
      </c>
      <c r="AP134" s="15" t="e">
        <f t="shared" si="21"/>
        <v>#N/A</v>
      </c>
      <c r="AQ134" s="15" t="str">
        <f t="shared" si="22"/>
        <v>.</v>
      </c>
    </row>
    <row r="135" spans="2:43" ht="12.75">
      <c r="B135" s="1"/>
      <c r="C135" s="104" t="s">
        <v>30</v>
      </c>
      <c r="D135" s="99" t="s">
        <v>31</v>
      </c>
      <c r="E135" s="99" t="s">
        <v>8</v>
      </c>
      <c r="F135" s="99" t="s">
        <v>30</v>
      </c>
      <c r="G135" s="99" t="s">
        <v>31</v>
      </c>
      <c r="H135" s="99" t="s">
        <v>8</v>
      </c>
      <c r="I135" s="99" t="s">
        <v>30</v>
      </c>
      <c r="J135" s="99" t="s">
        <v>31</v>
      </c>
      <c r="K135" s="99" t="s">
        <v>8</v>
      </c>
      <c r="L135" s="99" t="s">
        <v>30</v>
      </c>
      <c r="M135" s="99" t="s">
        <v>31</v>
      </c>
      <c r="N135" s="99" t="s">
        <v>8</v>
      </c>
      <c r="AH135" s="4" t="s">
        <v>67</v>
      </c>
      <c r="AI135">
        <f t="shared" si="23"/>
        <v>133</v>
      </c>
      <c r="AJ135" s="4" t="str">
        <f t="shared" si="20"/>
        <v>D71</v>
      </c>
      <c r="AK135" s="4" t="str">
        <f t="shared" si="20"/>
        <v>E71</v>
      </c>
      <c r="AL135" s="4" t="str">
        <f t="shared" si="20"/>
        <v>C71</v>
      </c>
      <c r="AM135" t="e">
        <f ca="1" t="shared" si="24"/>
        <v>#N/A</v>
      </c>
      <c r="AN135" t="e">
        <f ca="1" t="shared" si="25"/>
        <v>#N/A</v>
      </c>
      <c r="AO135" t="e">
        <f ca="1" t="shared" si="26"/>
        <v>#N/A</v>
      </c>
      <c r="AP135" s="15" t="e">
        <f t="shared" si="21"/>
        <v>#N/A</v>
      </c>
      <c r="AQ135" s="15" t="str">
        <f t="shared" si="22"/>
        <v>.</v>
      </c>
    </row>
    <row r="136" spans="10:43" ht="12.75">
      <c r="J136" s="100" t="s">
        <v>49</v>
      </c>
      <c r="K136" s="100" t="s">
        <v>406</v>
      </c>
      <c r="L136" s="100" t="s">
        <v>391</v>
      </c>
      <c r="M136" s="158" t="s">
        <v>392</v>
      </c>
      <c r="N136" s="159"/>
      <c r="AH136" s="4" t="s">
        <v>67</v>
      </c>
      <c r="AI136">
        <f t="shared" si="23"/>
        <v>134</v>
      </c>
      <c r="AJ136" s="4" t="str">
        <f t="shared" si="20"/>
        <v>D72</v>
      </c>
      <c r="AK136" s="4" t="str">
        <f t="shared" si="20"/>
        <v>E72</v>
      </c>
      <c r="AL136" s="4" t="str">
        <f t="shared" si="20"/>
        <v>C72</v>
      </c>
      <c r="AM136" t="e">
        <f ca="1" t="shared" si="24"/>
        <v>#N/A</v>
      </c>
      <c r="AN136" t="e">
        <f ca="1" t="shared" si="25"/>
        <v>#N/A</v>
      </c>
      <c r="AO136" t="e">
        <f ca="1" t="shared" si="26"/>
        <v>#N/A</v>
      </c>
      <c r="AP136" s="15" t="e">
        <f t="shared" si="21"/>
        <v>#N/A</v>
      </c>
      <c r="AQ136" s="15" t="str">
        <f t="shared" si="22"/>
        <v>.</v>
      </c>
    </row>
    <row r="137" spans="10:43" ht="12.75">
      <c r="J137" s="101" t="e">
        <f>(Q127-Q131-3*(Q128+Q132)/SQRT($P$3))/(Q128/SQRT($P$3))</f>
        <v>#DIV/0!</v>
      </c>
      <c r="K137" s="101" t="e">
        <f>(Q127-Q131-3*(Q128+Q132)/SQRT($P$3))/(Q127-Q131)</f>
        <v>#DIV/0!</v>
      </c>
      <c r="L137" s="148" t="e">
        <f>100*(Q127-Q131)/Q127</f>
        <v>#DIV/0!</v>
      </c>
      <c r="M137" s="160" t="e">
        <f>Q127/Q131</f>
        <v>#DIV/0!</v>
      </c>
      <c r="N137" s="160"/>
      <c r="AH137" s="4" t="s">
        <v>67</v>
      </c>
      <c r="AI137">
        <f t="shared" si="23"/>
        <v>135</v>
      </c>
      <c r="AJ137" s="4" t="str">
        <f t="shared" si="20"/>
        <v>D73</v>
      </c>
      <c r="AK137" s="4" t="str">
        <f t="shared" si="20"/>
        <v>E73</v>
      </c>
      <c r="AL137" s="4" t="str">
        <f t="shared" si="20"/>
        <v>C73</v>
      </c>
      <c r="AM137" t="e">
        <f ca="1" t="shared" si="24"/>
        <v>#N/A</v>
      </c>
      <c r="AN137" t="e">
        <f ca="1" t="shared" si="25"/>
        <v>#N/A</v>
      </c>
      <c r="AO137" t="e">
        <f ca="1" t="shared" si="26"/>
        <v>#N/A</v>
      </c>
      <c r="AP137" s="15" t="e">
        <f t="shared" si="21"/>
        <v>#N/A</v>
      </c>
      <c r="AQ137" s="15" t="str">
        <f t="shared" si="22"/>
        <v>.</v>
      </c>
    </row>
    <row r="138" spans="10:43" ht="13.5" thickBot="1">
      <c r="J138" s="14"/>
      <c r="K138" s="91"/>
      <c r="L138" s="12"/>
      <c r="M138" s="12"/>
      <c r="N138" s="14"/>
      <c r="AH138" s="4" t="s">
        <v>67</v>
      </c>
      <c r="AI138" s="43">
        <f t="shared" si="23"/>
        <v>136</v>
      </c>
      <c r="AJ138" s="102" t="str">
        <f t="shared" si="20"/>
        <v>D74</v>
      </c>
      <c r="AK138" s="102" t="str">
        <f t="shared" si="20"/>
        <v>E74</v>
      </c>
      <c r="AL138" s="102" t="str">
        <f t="shared" si="20"/>
        <v>C74</v>
      </c>
      <c r="AM138" s="43" t="e">
        <f ca="1" t="shared" si="24"/>
        <v>#N/A</v>
      </c>
      <c r="AN138" s="43" t="e">
        <f ca="1" t="shared" si="25"/>
        <v>#N/A</v>
      </c>
      <c r="AO138" s="43" t="e">
        <f ca="1" t="shared" si="26"/>
        <v>#N/A</v>
      </c>
      <c r="AP138" s="44" t="e">
        <f t="shared" si="21"/>
        <v>#N/A</v>
      </c>
      <c r="AQ138" s="44" t="str">
        <f t="shared" si="22"/>
        <v>.</v>
      </c>
    </row>
    <row r="139" spans="10:43" ht="12.75">
      <c r="J139" s="14"/>
      <c r="K139" s="91"/>
      <c r="L139" s="12"/>
      <c r="M139" s="12"/>
      <c r="N139" s="14"/>
      <c r="AH139" s="4" t="s">
        <v>67</v>
      </c>
      <c r="AI139">
        <f t="shared" si="23"/>
        <v>137</v>
      </c>
      <c r="AJ139" s="4" t="str">
        <f t="shared" si="20"/>
        <v>G67</v>
      </c>
      <c r="AK139" s="4" t="str">
        <f t="shared" si="20"/>
        <v>H67</v>
      </c>
      <c r="AL139" s="4" t="str">
        <f t="shared" si="20"/>
        <v>F67</v>
      </c>
      <c r="AM139" t="e">
        <f ca="1" t="shared" si="24"/>
        <v>#N/A</v>
      </c>
      <c r="AN139" t="e">
        <f ca="1" t="shared" si="25"/>
        <v>#N/A</v>
      </c>
      <c r="AO139" t="e">
        <f ca="1" t="shared" si="26"/>
        <v>#N/A</v>
      </c>
      <c r="AP139" s="15" t="e">
        <f t="shared" si="21"/>
        <v>#N/A</v>
      </c>
      <c r="AQ139" s="15" t="str">
        <f t="shared" si="22"/>
        <v>.</v>
      </c>
    </row>
    <row r="140" spans="10:43" ht="12.75">
      <c r="J140" s="14"/>
      <c r="K140" s="91"/>
      <c r="L140" s="12"/>
      <c r="M140" s="12"/>
      <c r="N140" s="14"/>
      <c r="AH140" s="4" t="s">
        <v>67</v>
      </c>
      <c r="AI140">
        <f t="shared" si="23"/>
        <v>138</v>
      </c>
      <c r="AJ140" s="4" t="str">
        <f t="shared" si="20"/>
        <v>G68</v>
      </c>
      <c r="AK140" s="4" t="str">
        <f t="shared" si="20"/>
        <v>H68</v>
      </c>
      <c r="AL140" s="4" t="str">
        <f t="shared" si="20"/>
        <v>F68</v>
      </c>
      <c r="AM140" t="e">
        <f ca="1" t="shared" si="24"/>
        <v>#N/A</v>
      </c>
      <c r="AN140" t="e">
        <f ca="1" t="shared" si="25"/>
        <v>#N/A</v>
      </c>
      <c r="AO140" t="e">
        <f ca="1" t="shared" si="26"/>
        <v>#N/A</v>
      </c>
      <c r="AP140" s="15" t="e">
        <f t="shared" si="21"/>
        <v>#N/A</v>
      </c>
      <c r="AQ140" s="15" t="str">
        <f t="shared" si="22"/>
        <v>.</v>
      </c>
    </row>
    <row r="141" spans="2:43" ht="18">
      <c r="B141" s="29"/>
      <c r="C141" s="46" t="s">
        <v>54</v>
      </c>
      <c r="AH141" s="4" t="s">
        <v>67</v>
      </c>
      <c r="AI141">
        <f t="shared" si="23"/>
        <v>139</v>
      </c>
      <c r="AJ141" s="4" t="str">
        <f t="shared" si="20"/>
        <v>G69</v>
      </c>
      <c r="AK141" s="4" t="str">
        <f t="shared" si="20"/>
        <v>H69</v>
      </c>
      <c r="AL141" s="4" t="str">
        <f t="shared" si="20"/>
        <v>F69</v>
      </c>
      <c r="AM141" t="e">
        <f ca="1" t="shared" si="24"/>
        <v>#N/A</v>
      </c>
      <c r="AN141" t="e">
        <f ca="1" t="shared" si="25"/>
        <v>#N/A</v>
      </c>
      <c r="AO141" t="e">
        <f ca="1" t="shared" si="26"/>
        <v>#N/A</v>
      </c>
      <c r="AP141" s="15" t="e">
        <f t="shared" si="21"/>
        <v>#N/A</v>
      </c>
      <c r="AQ141" s="15" t="str">
        <f t="shared" si="22"/>
        <v>.</v>
      </c>
    </row>
    <row r="142" spans="2:43" ht="12.75">
      <c r="B142" s="30"/>
      <c r="AH142" s="4" t="s">
        <v>67</v>
      </c>
      <c r="AI142">
        <f t="shared" si="23"/>
        <v>140</v>
      </c>
      <c r="AJ142" s="4" t="str">
        <f t="shared" si="20"/>
        <v>G70</v>
      </c>
      <c r="AK142" s="4" t="str">
        <f t="shared" si="20"/>
        <v>H70</v>
      </c>
      <c r="AL142" s="4" t="str">
        <f t="shared" si="20"/>
        <v>F70</v>
      </c>
      <c r="AM142" t="e">
        <f ca="1" t="shared" si="24"/>
        <v>#N/A</v>
      </c>
      <c r="AN142" t="e">
        <f ca="1" t="shared" si="25"/>
        <v>#N/A</v>
      </c>
      <c r="AO142" t="e">
        <f ca="1" t="shared" si="26"/>
        <v>#N/A</v>
      </c>
      <c r="AP142" s="15" t="e">
        <f t="shared" si="21"/>
        <v>#N/A</v>
      </c>
      <c r="AQ142" s="15" t="str">
        <f t="shared" si="22"/>
        <v>.</v>
      </c>
    </row>
    <row r="143" spans="2:43" ht="12.75">
      <c r="B143" s="23"/>
      <c r="C143" s="28"/>
      <c r="D143" s="28"/>
      <c r="E143" s="28"/>
      <c r="F143" s="28"/>
      <c r="G143" s="23"/>
      <c r="I143" s="28"/>
      <c r="J143" s="28"/>
      <c r="K143" s="28"/>
      <c r="L143" s="23"/>
      <c r="M143" s="28"/>
      <c r="N143" s="28"/>
      <c r="O143" s="28"/>
      <c r="P143" s="12"/>
      <c r="AH143" s="4" t="s">
        <v>67</v>
      </c>
      <c r="AI143">
        <f t="shared" si="23"/>
        <v>141</v>
      </c>
      <c r="AJ143" s="4" t="str">
        <f t="shared" si="20"/>
        <v>G71</v>
      </c>
      <c r="AK143" s="4" t="str">
        <f t="shared" si="20"/>
        <v>H71</v>
      </c>
      <c r="AL143" s="4" t="str">
        <f t="shared" si="20"/>
        <v>F71</v>
      </c>
      <c r="AM143" t="e">
        <f ca="1" t="shared" si="24"/>
        <v>#N/A</v>
      </c>
      <c r="AN143" t="e">
        <f ca="1" t="shared" si="25"/>
        <v>#N/A</v>
      </c>
      <c r="AO143" t="e">
        <f ca="1" t="shared" si="26"/>
        <v>#N/A</v>
      </c>
      <c r="AP143" s="15" t="e">
        <f t="shared" si="21"/>
        <v>#N/A</v>
      </c>
      <c r="AQ143" s="15" t="str">
        <f t="shared" si="22"/>
        <v>.</v>
      </c>
    </row>
    <row r="144" spans="2:43" ht="12.75">
      <c r="B144" s="23"/>
      <c r="C144" s="12"/>
      <c r="N144" s="12"/>
      <c r="O144" s="21"/>
      <c r="P144" s="21"/>
      <c r="AH144" s="4" t="s">
        <v>67</v>
      </c>
      <c r="AI144">
        <f t="shared" si="23"/>
        <v>142</v>
      </c>
      <c r="AJ144" s="4" t="str">
        <f t="shared" si="20"/>
        <v>G72</v>
      </c>
      <c r="AK144" s="4" t="str">
        <f t="shared" si="20"/>
        <v>H72</v>
      </c>
      <c r="AL144" s="4" t="str">
        <f t="shared" si="20"/>
        <v>F72</v>
      </c>
      <c r="AM144" t="e">
        <f ca="1" t="shared" si="24"/>
        <v>#N/A</v>
      </c>
      <c r="AN144" t="e">
        <f ca="1" t="shared" si="25"/>
        <v>#N/A</v>
      </c>
      <c r="AO144" t="e">
        <f ca="1" t="shared" si="26"/>
        <v>#N/A</v>
      </c>
      <c r="AP144" s="15" t="e">
        <f t="shared" si="21"/>
        <v>#N/A</v>
      </c>
      <c r="AQ144" s="15" t="str">
        <f t="shared" si="22"/>
        <v>.</v>
      </c>
    </row>
    <row r="145" spans="2:43" ht="15.75">
      <c r="B145" s="23"/>
      <c r="C145" s="12"/>
      <c r="G145" s="106" t="s">
        <v>55</v>
      </c>
      <c r="N145" s="12"/>
      <c r="O145" s="21"/>
      <c r="P145" s="21"/>
      <c r="AH145" s="4" t="s">
        <v>67</v>
      </c>
      <c r="AI145">
        <f t="shared" si="23"/>
        <v>143</v>
      </c>
      <c r="AJ145" s="4" t="str">
        <f t="shared" si="20"/>
        <v>G73</v>
      </c>
      <c r="AK145" s="4" t="str">
        <f t="shared" si="20"/>
        <v>H73</v>
      </c>
      <c r="AL145" s="4" t="str">
        <f t="shared" si="20"/>
        <v>F73</v>
      </c>
      <c r="AM145" t="e">
        <f ca="1" t="shared" si="24"/>
        <v>#N/A</v>
      </c>
      <c r="AN145" t="e">
        <f ca="1" t="shared" si="25"/>
        <v>#N/A</v>
      </c>
      <c r="AO145" t="e">
        <f ca="1" t="shared" si="26"/>
        <v>#N/A</v>
      </c>
      <c r="AP145" s="15" t="e">
        <f t="shared" si="21"/>
        <v>#N/A</v>
      </c>
      <c r="AQ145" s="15" t="str">
        <f t="shared" si="22"/>
        <v>.</v>
      </c>
    </row>
    <row r="146" spans="2:43" ht="13.5" customHeight="1" thickBot="1">
      <c r="B146" s="23"/>
      <c r="C146" s="29"/>
      <c r="D146" s="29"/>
      <c r="E146" s="29"/>
      <c r="F146" s="29"/>
      <c r="G146" s="106"/>
      <c r="H146" s="106"/>
      <c r="I146" s="29"/>
      <c r="J146" s="29"/>
      <c r="K146" s="29"/>
      <c r="L146" s="29"/>
      <c r="M146" s="29"/>
      <c r="N146" s="29"/>
      <c r="O146" s="29"/>
      <c r="P146" s="29"/>
      <c r="AH146" s="4" t="s">
        <v>67</v>
      </c>
      <c r="AI146" s="43">
        <f t="shared" si="23"/>
        <v>144</v>
      </c>
      <c r="AJ146" s="102" t="str">
        <f t="shared" si="20"/>
        <v>G74</v>
      </c>
      <c r="AK146" s="102" t="str">
        <f t="shared" si="20"/>
        <v>H74</v>
      </c>
      <c r="AL146" s="102" t="str">
        <f t="shared" si="20"/>
        <v>F74</v>
      </c>
      <c r="AM146" s="43" t="e">
        <f ca="1" t="shared" si="24"/>
        <v>#N/A</v>
      </c>
      <c r="AN146" s="43" t="e">
        <f ca="1" t="shared" si="25"/>
        <v>#N/A</v>
      </c>
      <c r="AO146" s="43" t="e">
        <f ca="1" t="shared" si="26"/>
        <v>#N/A</v>
      </c>
      <c r="AP146" s="44" t="e">
        <f t="shared" si="21"/>
        <v>#N/A</v>
      </c>
      <c r="AQ146" s="44" t="str">
        <f t="shared" si="22"/>
        <v>.</v>
      </c>
    </row>
    <row r="147" spans="2:43" ht="12.75" customHeight="1">
      <c r="B147" s="29"/>
      <c r="C147" s="21"/>
      <c r="D147" s="46"/>
      <c r="E147" s="56"/>
      <c r="F147" s="138" t="s">
        <v>32</v>
      </c>
      <c r="G147" s="138" t="s">
        <v>33</v>
      </c>
      <c r="H147" s="138" t="s">
        <v>36</v>
      </c>
      <c r="I147" s="139" t="s">
        <v>381</v>
      </c>
      <c r="J147" s="29"/>
      <c r="K147" s="29"/>
      <c r="L147" s="30"/>
      <c r="M147" s="29"/>
      <c r="N147" s="29"/>
      <c r="AH147" s="4" t="s">
        <v>67</v>
      </c>
      <c r="AI147">
        <f t="shared" si="23"/>
        <v>145</v>
      </c>
      <c r="AJ147" s="4" t="str">
        <f aca="true" t="shared" si="27" ref="AJ147:AL162">CONCATENATE(LEFT(AJ51,1),(MID(AJ51,2,4))+45)</f>
        <v>J67</v>
      </c>
      <c r="AK147" s="4" t="str">
        <f t="shared" si="27"/>
        <v>K67</v>
      </c>
      <c r="AL147" s="4" t="str">
        <f t="shared" si="27"/>
        <v>I67</v>
      </c>
      <c r="AM147" t="e">
        <f ca="1" t="shared" si="24"/>
        <v>#N/A</v>
      </c>
      <c r="AN147" t="e">
        <f ca="1" t="shared" si="25"/>
        <v>#N/A</v>
      </c>
      <c r="AO147" t="e">
        <f ca="1" t="shared" si="26"/>
        <v>#N/A</v>
      </c>
      <c r="AP147" s="15" t="e">
        <f t="shared" si="21"/>
        <v>#N/A</v>
      </c>
      <c r="AQ147" s="15" t="str">
        <f t="shared" si="22"/>
        <v>.</v>
      </c>
    </row>
    <row r="148" spans="2:43" ht="12.75">
      <c r="B148" s="29"/>
      <c r="C148" s="29"/>
      <c r="E148" s="56" t="s">
        <v>56</v>
      </c>
      <c r="F148" s="109" t="e">
        <f>Q13</f>
        <v>#DIV/0!</v>
      </c>
      <c r="G148" s="109" t="e">
        <f>Q28</f>
        <v>#DIV/0!</v>
      </c>
      <c r="H148" s="109" t="e">
        <f>Q43</f>
        <v>#DIV/0!</v>
      </c>
      <c r="I148" s="57" t="e">
        <f>AVERAGE(F148:H148)</f>
        <v>#DIV/0!</v>
      </c>
      <c r="J148" s="12"/>
      <c r="K148" s="12"/>
      <c r="L148" s="12"/>
      <c r="M148" s="12"/>
      <c r="N148" s="29"/>
      <c r="AH148" s="4" t="s">
        <v>67</v>
      </c>
      <c r="AI148">
        <f>AI147+1</f>
        <v>146</v>
      </c>
      <c r="AJ148" s="4" t="str">
        <f t="shared" si="27"/>
        <v>J68</v>
      </c>
      <c r="AK148" s="4" t="str">
        <f t="shared" si="27"/>
        <v>K68</v>
      </c>
      <c r="AL148" s="4" t="str">
        <f t="shared" si="27"/>
        <v>I68</v>
      </c>
      <c r="AM148" t="e">
        <f ca="1" t="shared" si="24"/>
        <v>#N/A</v>
      </c>
      <c r="AN148" t="e">
        <f ca="1" t="shared" si="25"/>
        <v>#N/A</v>
      </c>
      <c r="AO148" t="e">
        <f ca="1" t="shared" si="26"/>
        <v>#N/A</v>
      </c>
      <c r="AP148" s="15" t="e">
        <f>IF($P$2="inh",100*(AN148-Q$67)/(Q$71-Q$67),IF($P$2="act",100*(AN148-Q$71)/(Q$67-Q$71),"Check M2"))</f>
        <v>#N/A</v>
      </c>
      <c r="AQ148" s="15" t="str">
        <f t="shared" si="22"/>
        <v>.</v>
      </c>
    </row>
    <row r="149" spans="2:43" ht="12.75">
      <c r="B149" s="29"/>
      <c r="C149" s="29"/>
      <c r="E149" s="56" t="s">
        <v>57</v>
      </c>
      <c r="F149" s="109" t="e">
        <f>Q58</f>
        <v>#DIV/0!</v>
      </c>
      <c r="G149" s="109" t="e">
        <f>Q73</f>
        <v>#DIV/0!</v>
      </c>
      <c r="H149" s="109" t="e">
        <f>Q88</f>
        <v>#DIV/0!</v>
      </c>
      <c r="I149" s="57" t="e">
        <f>AVERAGE(F149:H149)</f>
        <v>#DIV/0!</v>
      </c>
      <c r="J149" s="19"/>
      <c r="K149" s="19"/>
      <c r="L149" s="19"/>
      <c r="M149" s="19"/>
      <c r="N149" s="29"/>
      <c r="AH149" s="4" t="s">
        <v>67</v>
      </c>
      <c r="AI149">
        <f t="shared" si="23"/>
        <v>147</v>
      </c>
      <c r="AJ149" s="4" t="str">
        <f t="shared" si="27"/>
        <v>J69</v>
      </c>
      <c r="AK149" s="4" t="str">
        <f t="shared" si="27"/>
        <v>K69</v>
      </c>
      <c r="AL149" s="4" t="str">
        <f t="shared" si="27"/>
        <v>I69</v>
      </c>
      <c r="AM149" t="e">
        <f ca="1" t="shared" si="24"/>
        <v>#N/A</v>
      </c>
      <c r="AN149" t="e">
        <f ca="1" t="shared" si="25"/>
        <v>#N/A</v>
      </c>
      <c r="AO149" t="e">
        <f ca="1" t="shared" si="26"/>
        <v>#N/A</v>
      </c>
      <c r="AP149" s="15" t="e">
        <f>IF($P$2="inh",100*(AN149-Q$67)/(Q$71-Q$67),IF($P$2="act",100*(AN149-Q$71)/(Q$67-Q$71),"Check M2"))</f>
        <v>#N/A</v>
      </c>
      <c r="AQ149" s="15" t="str">
        <f t="shared" si="22"/>
        <v>.</v>
      </c>
    </row>
    <row r="150" spans="2:43" ht="12.75">
      <c r="B150" s="21"/>
      <c r="C150" s="29"/>
      <c r="E150" s="56" t="s">
        <v>95</v>
      </c>
      <c r="F150" s="109" t="e">
        <f>Q103</f>
        <v>#DIV/0!</v>
      </c>
      <c r="G150" s="109" t="e">
        <f>Q118</f>
        <v>#DIV/0!</v>
      </c>
      <c r="H150" s="109" t="e">
        <f>Q133</f>
        <v>#DIV/0!</v>
      </c>
      <c r="I150" s="57" t="e">
        <f>AVERAGE(F150:H150)</f>
        <v>#DIV/0!</v>
      </c>
      <c r="J150" s="19"/>
      <c r="K150" s="19"/>
      <c r="L150" s="19"/>
      <c r="M150" s="19"/>
      <c r="N150" s="29"/>
      <c r="AH150" s="4" t="s">
        <v>67</v>
      </c>
      <c r="AI150">
        <f t="shared" si="23"/>
        <v>148</v>
      </c>
      <c r="AJ150" s="4" t="str">
        <f t="shared" si="27"/>
        <v>J70</v>
      </c>
      <c r="AK150" s="4" t="str">
        <f t="shared" si="27"/>
        <v>K70</v>
      </c>
      <c r="AL150" s="4" t="str">
        <f t="shared" si="27"/>
        <v>I70</v>
      </c>
      <c r="AM150" t="e">
        <f ca="1" t="shared" si="24"/>
        <v>#N/A</v>
      </c>
      <c r="AN150" t="e">
        <f ca="1" t="shared" si="25"/>
        <v>#N/A</v>
      </c>
      <c r="AO150" t="e">
        <f ca="1" t="shared" si="26"/>
        <v>#N/A</v>
      </c>
      <c r="AP150" s="15" t="e">
        <f>IF($P$2="inh",100*(AN150-Q$67)/(Q$71-Q$67),IF($P$2="act",100*(AN150-Q$71)/(Q$67-Q$71),"Check M2"))</f>
        <v>#N/A</v>
      </c>
      <c r="AQ150" s="15" t="str">
        <f t="shared" si="22"/>
        <v>.</v>
      </c>
    </row>
    <row r="151" spans="2:43" ht="12.75">
      <c r="B151" s="21"/>
      <c r="C151" s="21"/>
      <c r="I151" s="21"/>
      <c r="J151" s="21"/>
      <c r="K151" s="21"/>
      <c r="L151" s="21"/>
      <c r="M151" s="21"/>
      <c r="N151" s="21"/>
      <c r="AH151" s="4" t="s">
        <v>67</v>
      </c>
      <c r="AI151">
        <f t="shared" si="23"/>
        <v>149</v>
      </c>
      <c r="AJ151" s="4" t="str">
        <f t="shared" si="27"/>
        <v>J71</v>
      </c>
      <c r="AK151" s="4" t="str">
        <f t="shared" si="27"/>
        <v>K71</v>
      </c>
      <c r="AL151" s="4" t="str">
        <f t="shared" si="27"/>
        <v>I71</v>
      </c>
      <c r="AM151" t="e">
        <f ca="1" t="shared" si="24"/>
        <v>#N/A</v>
      </c>
      <c r="AN151" t="e">
        <f ca="1" t="shared" si="25"/>
        <v>#N/A</v>
      </c>
      <c r="AO151" t="e">
        <f ca="1" t="shared" si="26"/>
        <v>#N/A</v>
      </c>
      <c r="AP151" s="15" t="e">
        <f>IF($P$2="inh",100*(AN151-Q$67)/(Q$71-Q$67),IF($P$2="act",100*(AN151-Q$71)/(Q$67-Q$71),"Check M2"))</f>
        <v>#N/A</v>
      </c>
      <c r="AQ151" s="15" t="str">
        <f t="shared" si="22"/>
        <v>.</v>
      </c>
    </row>
    <row r="152" spans="2:43" ht="12.75" customHeight="1">
      <c r="B152" s="21"/>
      <c r="C152" s="21"/>
      <c r="D152" s="12"/>
      <c r="E152" s="21"/>
      <c r="F152" s="12"/>
      <c r="G152" s="21"/>
      <c r="H152" s="21"/>
      <c r="I152" s="12"/>
      <c r="J152" s="12"/>
      <c r="K152" s="12"/>
      <c r="L152" s="23"/>
      <c r="M152" s="12"/>
      <c r="N152" s="21"/>
      <c r="AH152" s="4" t="s">
        <v>67</v>
      </c>
      <c r="AI152">
        <f>AI151+1</f>
        <v>150</v>
      </c>
      <c r="AJ152" s="4" t="str">
        <f t="shared" si="27"/>
        <v>J72</v>
      </c>
      <c r="AK152" s="4" t="str">
        <f t="shared" si="27"/>
        <v>K72</v>
      </c>
      <c r="AL152" s="4" t="str">
        <f t="shared" si="27"/>
        <v>I72</v>
      </c>
      <c r="AM152" t="e">
        <f ca="1" t="shared" si="24"/>
        <v>#N/A</v>
      </c>
      <c r="AN152" t="e">
        <f ca="1" t="shared" si="25"/>
        <v>#N/A</v>
      </c>
      <c r="AO152" t="e">
        <f ca="1" t="shared" si="26"/>
        <v>#N/A</v>
      </c>
      <c r="AP152" s="15" t="e">
        <f t="shared" si="21"/>
        <v>#N/A</v>
      </c>
      <c r="AQ152" s="15" t="str">
        <f t="shared" si="22"/>
        <v>.</v>
      </c>
    </row>
    <row r="153" spans="1:43" ht="12.75" customHeight="1">
      <c r="A153" s="166" t="s">
        <v>58</v>
      </c>
      <c r="B153" s="166"/>
      <c r="C153" s="166"/>
      <c r="D153" s="166"/>
      <c r="E153" s="166"/>
      <c r="F153" s="166"/>
      <c r="G153" s="47"/>
      <c r="H153" s="47"/>
      <c r="I153" s="166" t="s">
        <v>59</v>
      </c>
      <c r="J153" s="166"/>
      <c r="K153" s="166"/>
      <c r="L153" s="166"/>
      <c r="M153" s="166"/>
      <c r="N153" s="47"/>
      <c r="AH153" s="4" t="s">
        <v>67</v>
      </c>
      <c r="AI153">
        <f t="shared" si="23"/>
        <v>151</v>
      </c>
      <c r="AJ153" s="4" t="str">
        <f t="shared" si="27"/>
        <v>J73</v>
      </c>
      <c r="AK153" s="4" t="str">
        <f t="shared" si="27"/>
        <v>K73</v>
      </c>
      <c r="AL153" s="4" t="str">
        <f t="shared" si="27"/>
        <v>I73</v>
      </c>
      <c r="AM153" t="e">
        <f ca="1" t="shared" si="24"/>
        <v>#N/A</v>
      </c>
      <c r="AN153" t="e">
        <f ca="1" t="shared" si="25"/>
        <v>#N/A</v>
      </c>
      <c r="AO153" t="e">
        <f ca="1" t="shared" si="26"/>
        <v>#N/A</v>
      </c>
      <c r="AP153" s="15" t="e">
        <f t="shared" si="21"/>
        <v>#N/A</v>
      </c>
      <c r="AQ153" s="15" t="str">
        <f t="shared" si="22"/>
        <v>.</v>
      </c>
    </row>
    <row r="154" spans="2:43" ht="12.75" customHeight="1" thickBot="1">
      <c r="B154" s="21"/>
      <c r="C154" s="21"/>
      <c r="D154" s="12"/>
      <c r="E154" s="21"/>
      <c r="F154" s="12"/>
      <c r="G154" s="21"/>
      <c r="H154" s="21"/>
      <c r="I154" s="12"/>
      <c r="J154" s="21"/>
      <c r="K154" s="21"/>
      <c r="L154" s="21"/>
      <c r="M154" s="21"/>
      <c r="N154" s="21"/>
      <c r="AH154" s="4" t="s">
        <v>67</v>
      </c>
      <c r="AI154" s="43">
        <f t="shared" si="23"/>
        <v>152</v>
      </c>
      <c r="AJ154" s="102" t="str">
        <f t="shared" si="27"/>
        <v>J74</v>
      </c>
      <c r="AK154" s="102" t="str">
        <f t="shared" si="27"/>
        <v>K74</v>
      </c>
      <c r="AL154" s="102" t="str">
        <f t="shared" si="27"/>
        <v>I74</v>
      </c>
      <c r="AM154" s="43" t="e">
        <f ca="1" t="shared" si="24"/>
        <v>#N/A</v>
      </c>
      <c r="AN154" s="43" t="e">
        <f ca="1" t="shared" si="25"/>
        <v>#N/A</v>
      </c>
      <c r="AO154" s="43" t="e">
        <f ca="1" t="shared" si="26"/>
        <v>#N/A</v>
      </c>
      <c r="AP154" s="44" t="e">
        <f t="shared" si="21"/>
        <v>#N/A</v>
      </c>
      <c r="AQ154" s="44" t="str">
        <f t="shared" si="22"/>
        <v>.</v>
      </c>
    </row>
    <row r="155" spans="2:43" ht="12.75">
      <c r="B155" s="114"/>
      <c r="C155" s="125" t="s">
        <v>385</v>
      </c>
      <c r="D155" s="125" t="s">
        <v>385</v>
      </c>
      <c r="E155" s="126" t="s">
        <v>386</v>
      </c>
      <c r="F155" s="85"/>
      <c r="I155" s="126" t="s">
        <v>387</v>
      </c>
      <c r="J155" s="131"/>
      <c r="K155" s="126" t="s">
        <v>387</v>
      </c>
      <c r="L155" s="131"/>
      <c r="M155" s="126" t="s">
        <v>388</v>
      </c>
      <c r="AH155" s="4" t="s">
        <v>67</v>
      </c>
      <c r="AI155">
        <f>AI154+1</f>
        <v>153</v>
      </c>
      <c r="AJ155" s="4" t="str">
        <f t="shared" si="27"/>
        <v>M67</v>
      </c>
      <c r="AK155" s="4" t="str">
        <f t="shared" si="27"/>
        <v>N67</v>
      </c>
      <c r="AL155" s="4" t="str">
        <f t="shared" si="27"/>
        <v>L67</v>
      </c>
      <c r="AM155" t="e">
        <f ca="1" t="shared" si="24"/>
        <v>#N/A</v>
      </c>
      <c r="AN155" t="e">
        <f ca="1" t="shared" si="25"/>
        <v>#N/A</v>
      </c>
      <c r="AO155" t="e">
        <f ca="1" t="shared" si="26"/>
        <v>#N/A</v>
      </c>
      <c r="AP155" s="15" t="e">
        <f>IF($P$2="inh",100*(AN155-Q$67)/(Q$71-Q$67),IF($P$2="act",100*(AN155-Q$71)/(Q$67-Q$71),"Check M2"))</f>
        <v>#N/A</v>
      </c>
      <c r="AQ155" s="15" t="str">
        <f t="shared" si="22"/>
        <v>.</v>
      </c>
    </row>
    <row r="156" spans="2:43" ht="12.75">
      <c r="B156" s="124"/>
      <c r="C156" s="127" t="s">
        <v>33</v>
      </c>
      <c r="D156" s="127" t="s">
        <v>36</v>
      </c>
      <c r="E156" s="127" t="s">
        <v>36</v>
      </c>
      <c r="F156" s="86"/>
      <c r="I156" s="132" t="s">
        <v>57</v>
      </c>
      <c r="J156" s="4"/>
      <c r="K156" s="132" t="s">
        <v>95</v>
      </c>
      <c r="L156" s="4"/>
      <c r="M156" s="132" t="s">
        <v>95</v>
      </c>
      <c r="AH156" s="4" t="s">
        <v>67</v>
      </c>
      <c r="AI156">
        <f t="shared" si="23"/>
        <v>154</v>
      </c>
      <c r="AJ156" s="4" t="str">
        <f t="shared" si="27"/>
        <v>M68</v>
      </c>
      <c r="AK156" s="4" t="str">
        <f t="shared" si="27"/>
        <v>N68</v>
      </c>
      <c r="AL156" s="4" t="str">
        <f t="shared" si="27"/>
        <v>L68</v>
      </c>
      <c r="AM156" t="e">
        <f ca="1" t="shared" si="24"/>
        <v>#N/A</v>
      </c>
      <c r="AN156" t="e">
        <f ca="1" t="shared" si="25"/>
        <v>#N/A</v>
      </c>
      <c r="AO156" t="e">
        <f ca="1" t="shared" si="26"/>
        <v>#N/A</v>
      </c>
      <c r="AP156" s="15" t="e">
        <f>IF($P$2="inh",100*(AN156-Q$67)/(Q$71-Q$67),IF($P$2="act",100*(AN156-Q$71)/(Q$67-Q$71),"Check M2"))</f>
        <v>#N/A</v>
      </c>
      <c r="AQ156" s="15" t="str">
        <f t="shared" si="22"/>
        <v>.</v>
      </c>
    </row>
    <row r="157" spans="2:43" ht="12.75">
      <c r="B157" s="56" t="s">
        <v>56</v>
      </c>
      <c r="C157" s="109" t="e">
        <f>F148-G148</f>
        <v>#DIV/0!</v>
      </c>
      <c r="D157" s="109" t="e">
        <f>F148-H148</f>
        <v>#DIV/0!</v>
      </c>
      <c r="E157" s="109" t="e">
        <f>G148-H148</f>
        <v>#DIV/0!</v>
      </c>
      <c r="F157" s="86"/>
      <c r="I157" s="57" t="e">
        <f>I148-I149</f>
        <v>#DIV/0!</v>
      </c>
      <c r="J157" s="21"/>
      <c r="K157" s="57" t="e">
        <f>I148-I150</f>
        <v>#DIV/0!</v>
      </c>
      <c r="L157" s="28"/>
      <c r="M157" s="57" t="e">
        <f>I149-I150</f>
        <v>#DIV/0!</v>
      </c>
      <c r="N157" s="28"/>
      <c r="AH157" s="4" t="s">
        <v>67</v>
      </c>
      <c r="AI157">
        <f>AI156+1</f>
        <v>155</v>
      </c>
      <c r="AJ157" s="4" t="str">
        <f t="shared" si="27"/>
        <v>M69</v>
      </c>
      <c r="AK157" s="4" t="str">
        <f t="shared" si="27"/>
        <v>N69</v>
      </c>
      <c r="AL157" s="4" t="str">
        <f t="shared" si="27"/>
        <v>L69</v>
      </c>
      <c r="AM157" t="e">
        <f ca="1" t="shared" si="24"/>
        <v>#N/A</v>
      </c>
      <c r="AN157" t="e">
        <f ca="1" t="shared" si="25"/>
        <v>#N/A</v>
      </c>
      <c r="AO157" t="e">
        <f ca="1" t="shared" si="26"/>
        <v>#N/A</v>
      </c>
      <c r="AP157" s="15" t="e">
        <f>IF($P$2="inh",100*(AN157-Q$67)/(Q$71-Q$67),IF($P$2="act",100*(AN157-Q$71)/(Q$67-Q$71),"Check M2"))</f>
        <v>#N/A</v>
      </c>
      <c r="AQ157" s="15" t="str">
        <f t="shared" si="22"/>
        <v>.</v>
      </c>
    </row>
    <row r="158" spans="2:43" ht="12.75">
      <c r="B158" s="56" t="s">
        <v>57</v>
      </c>
      <c r="C158" s="109" t="e">
        <f>F149-G149</f>
        <v>#DIV/0!</v>
      </c>
      <c r="D158" s="109" t="e">
        <f>F149-H149</f>
        <v>#DIV/0!</v>
      </c>
      <c r="E158" s="57" t="e">
        <f>G149-H149</f>
        <v>#DIV/0!</v>
      </c>
      <c r="F158" s="21"/>
      <c r="H158" s="23"/>
      <c r="I158" s="12"/>
      <c r="J158" s="12"/>
      <c r="K158" s="12"/>
      <c r="L158" s="12"/>
      <c r="M158" s="12"/>
      <c r="N158" s="12"/>
      <c r="AH158" s="4" t="s">
        <v>67</v>
      </c>
      <c r="AI158">
        <f t="shared" si="23"/>
        <v>156</v>
      </c>
      <c r="AJ158" s="4" t="str">
        <f t="shared" si="27"/>
        <v>M70</v>
      </c>
      <c r="AK158" s="4" t="str">
        <f t="shared" si="27"/>
        <v>N70</v>
      </c>
      <c r="AL158" s="4" t="str">
        <f t="shared" si="27"/>
        <v>L70</v>
      </c>
      <c r="AM158" t="e">
        <f ca="1" t="shared" si="24"/>
        <v>#N/A</v>
      </c>
      <c r="AN158" t="e">
        <f ca="1" t="shared" si="25"/>
        <v>#N/A</v>
      </c>
      <c r="AO158" t="e">
        <f ca="1" t="shared" si="26"/>
        <v>#N/A</v>
      </c>
      <c r="AP158" s="15" t="e">
        <f>IF($P$2="inh",100*(AN158-Q$67)/(Q$71-Q$67),IF($P$2="act",100*(AN158-Q$71)/(Q$67-Q$71),"Check M2"))</f>
        <v>#N/A</v>
      </c>
      <c r="AQ158" s="15" t="str">
        <f t="shared" si="22"/>
        <v>.</v>
      </c>
    </row>
    <row r="159" spans="2:43" ht="12.75">
      <c r="B159" s="56" t="s">
        <v>95</v>
      </c>
      <c r="C159" s="109" t="e">
        <f>F150-G150</f>
        <v>#DIV/0!</v>
      </c>
      <c r="D159" s="109" t="e">
        <f>F150-H150</f>
        <v>#DIV/0!</v>
      </c>
      <c r="E159" s="57" t="e">
        <f>G150-H150</f>
        <v>#DIV/0!</v>
      </c>
      <c r="F159" s="21"/>
      <c r="G159" s="23"/>
      <c r="H159" s="21"/>
      <c r="I159" s="12"/>
      <c r="K159" s="19"/>
      <c r="L159" s="23"/>
      <c r="M159" s="12"/>
      <c r="N159" s="12"/>
      <c r="AH159" s="4" t="s">
        <v>67</v>
      </c>
      <c r="AI159">
        <f>AI158+1</f>
        <v>157</v>
      </c>
      <c r="AJ159" s="4" t="str">
        <f t="shared" si="27"/>
        <v>M71</v>
      </c>
      <c r="AK159" s="4" t="str">
        <f t="shared" si="27"/>
        <v>N71</v>
      </c>
      <c r="AL159" s="4" t="str">
        <f t="shared" si="27"/>
        <v>L71</v>
      </c>
      <c r="AM159" t="e">
        <f ca="1" t="shared" si="24"/>
        <v>#N/A</v>
      </c>
      <c r="AN159" t="e">
        <f ca="1" t="shared" si="25"/>
        <v>#N/A</v>
      </c>
      <c r="AO159" t="e">
        <f ca="1" t="shared" si="26"/>
        <v>#N/A</v>
      </c>
      <c r="AP159" s="15" t="e">
        <f>IF($P$2="inh",100*(AN159-Q$67)/(Q$71-Q$67),IF($P$2="act",100*(AN159-Q$71)/(Q$67-Q$71),"Check M2"))</f>
        <v>#N/A</v>
      </c>
      <c r="AQ159" s="15" t="str">
        <f t="shared" si="22"/>
        <v>.</v>
      </c>
    </row>
    <row r="160" spans="7:43" ht="12.75">
      <c r="G160" s="23"/>
      <c r="I160" s="12"/>
      <c r="AH160" s="4" t="s">
        <v>67</v>
      </c>
      <c r="AI160">
        <f>AI159+1</f>
        <v>158</v>
      </c>
      <c r="AJ160" s="4" t="str">
        <f t="shared" si="27"/>
        <v>M72</v>
      </c>
      <c r="AK160" s="4" t="str">
        <f t="shared" si="27"/>
        <v>N72</v>
      </c>
      <c r="AL160" s="4" t="str">
        <f t="shared" si="27"/>
        <v>L72</v>
      </c>
      <c r="AM160" t="e">
        <f ca="1" t="shared" si="24"/>
        <v>#N/A</v>
      </c>
      <c r="AN160" t="e">
        <f ca="1" t="shared" si="25"/>
        <v>#N/A</v>
      </c>
      <c r="AO160" t="e">
        <f ca="1" t="shared" si="26"/>
        <v>#N/A</v>
      </c>
      <c r="AP160" s="15" t="e">
        <f t="shared" si="21"/>
        <v>#N/A</v>
      </c>
      <c r="AQ160" s="15" t="str">
        <f t="shared" si="22"/>
        <v>.</v>
      </c>
    </row>
    <row r="161" spans="7:43" ht="13.5" thickBot="1">
      <c r="G161" s="23"/>
      <c r="I161" s="12"/>
      <c r="AH161" s="4" t="s">
        <v>67</v>
      </c>
      <c r="AI161">
        <f t="shared" si="23"/>
        <v>159</v>
      </c>
      <c r="AJ161" s="4" t="str">
        <f t="shared" si="27"/>
        <v>M73</v>
      </c>
      <c r="AK161" s="4" t="str">
        <f t="shared" si="27"/>
        <v>N73</v>
      </c>
      <c r="AL161" s="4" t="str">
        <f t="shared" si="27"/>
        <v>L73</v>
      </c>
      <c r="AM161" t="e">
        <f ca="1" t="shared" si="24"/>
        <v>#N/A</v>
      </c>
      <c r="AN161" t="e">
        <f ca="1" t="shared" si="25"/>
        <v>#N/A</v>
      </c>
      <c r="AO161" t="e">
        <f ca="1" t="shared" si="26"/>
        <v>#N/A</v>
      </c>
      <c r="AP161" s="15" t="e">
        <f t="shared" si="21"/>
        <v>#N/A</v>
      </c>
      <c r="AQ161" s="15" t="str">
        <f t="shared" si="22"/>
        <v>.</v>
      </c>
    </row>
    <row r="162" spans="2:43" ht="15.75" thickBot="1">
      <c r="B162" s="9" t="s">
        <v>61</v>
      </c>
      <c r="I162" s="49">
        <v>1</v>
      </c>
      <c r="AH162" s="52" t="s">
        <v>67</v>
      </c>
      <c r="AI162" s="43">
        <f t="shared" si="23"/>
        <v>160</v>
      </c>
      <c r="AJ162" s="102" t="str">
        <f t="shared" si="27"/>
        <v>M74</v>
      </c>
      <c r="AK162" s="102" t="str">
        <f t="shared" si="27"/>
        <v>N74</v>
      </c>
      <c r="AL162" s="102" t="str">
        <f t="shared" si="27"/>
        <v>L74</v>
      </c>
      <c r="AM162" s="43" t="e">
        <f ca="1" t="shared" si="24"/>
        <v>#N/A</v>
      </c>
      <c r="AN162" s="43" t="e">
        <f ca="1" t="shared" si="25"/>
        <v>#N/A</v>
      </c>
      <c r="AO162" s="43" t="e">
        <f ca="1" t="shared" si="26"/>
        <v>#N/A</v>
      </c>
      <c r="AP162" s="44" t="e">
        <f t="shared" si="21"/>
        <v>#N/A</v>
      </c>
      <c r="AQ162" s="44" t="str">
        <f t="shared" si="22"/>
        <v>.</v>
      </c>
    </row>
    <row r="163" spans="10:43" ht="12.75">
      <c r="J163" s="19"/>
      <c r="AH163" s="4" t="s">
        <v>68</v>
      </c>
      <c r="AI163">
        <f t="shared" si="23"/>
        <v>161</v>
      </c>
      <c r="AJ163" s="4" t="str">
        <f aca="true" t="shared" si="28" ref="AJ163:AL178">CONCATENATE(LEFT(AJ67,1),(MID(AJ67,2,4))+45)</f>
        <v>E82</v>
      </c>
      <c r="AK163" s="4" t="str">
        <f t="shared" si="28"/>
        <v>C82</v>
      </c>
      <c r="AL163" s="4" t="str">
        <f t="shared" si="28"/>
        <v>D82</v>
      </c>
      <c r="AM163" t="e">
        <f ca="1" t="shared" si="24"/>
        <v>#N/A</v>
      </c>
      <c r="AN163" t="e">
        <f ca="1" t="shared" si="25"/>
        <v>#N/A</v>
      </c>
      <c r="AO163" t="e">
        <f ca="1" t="shared" si="26"/>
        <v>#N/A</v>
      </c>
      <c r="AP163" s="15" t="e">
        <f aca="true" t="shared" si="29" ref="AP163:AP194">IF($P$2="inh",100*(AN163-Q$82)/(Q$86-Q$82),IF($P$2="act",100*(AN163-Q$86)/(Q$82-Q$86),"Check M2"))</f>
        <v>#N/A</v>
      </c>
      <c r="AQ163" s="15" t="str">
        <f aca="true" t="shared" si="30" ref="AQ163:AQ226">IF(ISNUMBER(AP163),AP163,".")</f>
        <v>.</v>
      </c>
    </row>
    <row r="164" spans="10:43" ht="12.75">
      <c r="J164" s="12"/>
      <c r="K164" s="29"/>
      <c r="L164" s="28"/>
      <c r="M164" s="28"/>
      <c r="N164" s="29"/>
      <c r="AH164" s="4" t="s">
        <v>68</v>
      </c>
      <c r="AI164">
        <f aca="true" t="shared" si="31" ref="AI164:AI227">AI163+1</f>
        <v>162</v>
      </c>
      <c r="AJ164" s="4" t="str">
        <f t="shared" si="28"/>
        <v>E83</v>
      </c>
      <c r="AK164" s="4" t="str">
        <f t="shared" si="28"/>
        <v>C83</v>
      </c>
      <c r="AL164" s="4" t="str">
        <f t="shared" si="28"/>
        <v>D83</v>
      </c>
      <c r="AM164" t="e">
        <f ca="1" t="shared" si="24"/>
        <v>#N/A</v>
      </c>
      <c r="AN164" t="e">
        <f ca="1" t="shared" si="25"/>
        <v>#N/A</v>
      </c>
      <c r="AO164" t="e">
        <f ca="1" t="shared" si="26"/>
        <v>#N/A</v>
      </c>
      <c r="AP164" s="15" t="e">
        <f t="shared" si="29"/>
        <v>#N/A</v>
      </c>
      <c r="AQ164" s="15" t="str">
        <f t="shared" si="30"/>
        <v>.</v>
      </c>
    </row>
    <row r="165" spans="9:43" ht="12.75">
      <c r="I165" s="29"/>
      <c r="J165" s="21"/>
      <c r="K165" s="21"/>
      <c r="N165" s="28"/>
      <c r="AH165" s="4" t="s">
        <v>68</v>
      </c>
      <c r="AI165">
        <f t="shared" si="31"/>
        <v>163</v>
      </c>
      <c r="AJ165" s="4" t="str">
        <f t="shared" si="28"/>
        <v>E84</v>
      </c>
      <c r="AK165" s="4" t="str">
        <f t="shared" si="28"/>
        <v>C84</v>
      </c>
      <c r="AL165" s="4" t="str">
        <f t="shared" si="28"/>
        <v>D84</v>
      </c>
      <c r="AM165" t="e">
        <f ca="1" t="shared" si="24"/>
        <v>#N/A</v>
      </c>
      <c r="AN165" t="e">
        <f ca="1" t="shared" si="25"/>
        <v>#N/A</v>
      </c>
      <c r="AO165" t="e">
        <f ca="1" t="shared" si="26"/>
        <v>#N/A</v>
      </c>
      <c r="AP165" s="15" t="e">
        <f t="shared" si="29"/>
        <v>#N/A</v>
      </c>
      <c r="AQ165" s="15" t="str">
        <f t="shared" si="30"/>
        <v>.</v>
      </c>
    </row>
    <row r="166" spans="2:43" ht="15.75">
      <c r="B166" s="169" t="s">
        <v>393</v>
      </c>
      <c r="C166" s="169"/>
      <c r="D166" s="169"/>
      <c r="E166" s="169"/>
      <c r="F166" s="169"/>
      <c r="G166" s="151"/>
      <c r="H166" s="151"/>
      <c r="I166" s="151"/>
      <c r="K166" s="21"/>
      <c r="N166" s="21"/>
      <c r="AH166" s="4" t="s">
        <v>68</v>
      </c>
      <c r="AI166">
        <f t="shared" si="31"/>
        <v>164</v>
      </c>
      <c r="AJ166" s="4" t="str">
        <f t="shared" si="28"/>
        <v>E85</v>
      </c>
      <c r="AK166" s="4" t="str">
        <f t="shared" si="28"/>
        <v>C85</v>
      </c>
      <c r="AL166" s="4" t="str">
        <f t="shared" si="28"/>
        <v>D85</v>
      </c>
      <c r="AM166" t="e">
        <f ca="1" t="shared" si="24"/>
        <v>#N/A</v>
      </c>
      <c r="AN166" t="e">
        <f ca="1" t="shared" si="25"/>
        <v>#N/A</v>
      </c>
      <c r="AO166" t="e">
        <f ca="1" t="shared" si="26"/>
        <v>#N/A</v>
      </c>
      <c r="AP166" s="15" t="e">
        <f t="shared" si="29"/>
        <v>#N/A</v>
      </c>
      <c r="AQ166" s="15" t="str">
        <f t="shared" si="30"/>
        <v>.</v>
      </c>
    </row>
    <row r="167" spans="9:43" ht="13.5" thickBot="1">
      <c r="I167" s="29"/>
      <c r="K167" s="29"/>
      <c r="L167" s="29"/>
      <c r="M167" s="29"/>
      <c r="N167" s="21"/>
      <c r="AH167" s="4" t="s">
        <v>68</v>
      </c>
      <c r="AI167">
        <f t="shared" si="31"/>
        <v>165</v>
      </c>
      <c r="AJ167" s="4" t="str">
        <f t="shared" si="28"/>
        <v>E86</v>
      </c>
      <c r="AK167" s="4" t="str">
        <f t="shared" si="28"/>
        <v>C86</v>
      </c>
      <c r="AL167" s="4" t="str">
        <f t="shared" si="28"/>
        <v>D86</v>
      </c>
      <c r="AM167" t="e">
        <f ca="1" t="shared" si="24"/>
        <v>#N/A</v>
      </c>
      <c r="AN167" t="e">
        <f ca="1" t="shared" si="25"/>
        <v>#N/A</v>
      </c>
      <c r="AO167" t="e">
        <f ca="1" t="shared" si="26"/>
        <v>#N/A</v>
      </c>
      <c r="AP167" s="15" t="e">
        <f t="shared" si="29"/>
        <v>#N/A</v>
      </c>
      <c r="AQ167" s="15" t="str">
        <f t="shared" si="30"/>
        <v>.</v>
      </c>
    </row>
    <row r="168" spans="2:43" ht="12.75">
      <c r="B168" s="117"/>
      <c r="C168" s="133" t="s">
        <v>385</v>
      </c>
      <c r="D168" s="134" t="s">
        <v>385</v>
      </c>
      <c r="E168" s="135" t="s">
        <v>386</v>
      </c>
      <c r="F168" s="12"/>
      <c r="G168" s="12"/>
      <c r="H168" s="98"/>
      <c r="I168" s="21"/>
      <c r="J168" s="21"/>
      <c r="K168" s="21"/>
      <c r="L168" s="21"/>
      <c r="M168" s="21"/>
      <c r="N168" s="21"/>
      <c r="AH168" s="4" t="s">
        <v>68</v>
      </c>
      <c r="AI168">
        <f>AI167+1</f>
        <v>166</v>
      </c>
      <c r="AJ168" s="4" t="str">
        <f aca="true" t="shared" si="32" ref="AJ168:AL172">CONCATENATE(LEFT(AJ72,1),(MID(AJ72,2,4))+45)</f>
        <v>E87</v>
      </c>
      <c r="AK168" s="4" t="str">
        <f t="shared" si="32"/>
        <v>C87</v>
      </c>
      <c r="AL168" s="4" t="str">
        <f t="shared" si="32"/>
        <v>D87</v>
      </c>
      <c r="AM168" t="e">
        <f ca="1" t="shared" si="24"/>
        <v>#N/A</v>
      </c>
      <c r="AN168" t="e">
        <f ca="1" t="shared" si="25"/>
        <v>#N/A</v>
      </c>
      <c r="AO168" t="e">
        <f ca="1" t="shared" si="26"/>
        <v>#N/A</v>
      </c>
      <c r="AP168" s="15" t="e">
        <f>IF($P$2="inh",100*(AN168-Q$82)/(Q$86-Q$82),IF($P$2="act",100*(AN168-Q$86)/(Q$82-Q$86),"Check M2"))</f>
        <v>#N/A</v>
      </c>
      <c r="AQ168" s="15" t="str">
        <f t="shared" si="30"/>
        <v>.</v>
      </c>
    </row>
    <row r="169" spans="2:43" ht="13.5" thickBot="1">
      <c r="B169" s="119"/>
      <c r="C169" s="136" t="s">
        <v>33</v>
      </c>
      <c r="D169" s="136" t="s">
        <v>36</v>
      </c>
      <c r="E169" s="136" t="s">
        <v>36</v>
      </c>
      <c r="G169" s="1"/>
      <c r="H169" s="1"/>
      <c r="I169" s="97"/>
      <c r="J169" s="53"/>
      <c r="K169" s="53"/>
      <c r="L169" s="53"/>
      <c r="AH169" s="4" t="s">
        <v>68</v>
      </c>
      <c r="AI169">
        <f t="shared" si="31"/>
        <v>167</v>
      </c>
      <c r="AJ169" s="4" t="str">
        <f t="shared" si="32"/>
        <v>E88</v>
      </c>
      <c r="AK169" s="4" t="str">
        <f t="shared" si="32"/>
        <v>C88</v>
      </c>
      <c r="AL169" s="4" t="str">
        <f t="shared" si="32"/>
        <v>D88</v>
      </c>
      <c r="AM169" t="e">
        <f ca="1" t="shared" si="24"/>
        <v>#N/A</v>
      </c>
      <c r="AN169" t="e">
        <f ca="1" t="shared" si="25"/>
        <v>#N/A</v>
      </c>
      <c r="AO169" t="e">
        <f ca="1" t="shared" si="26"/>
        <v>#N/A</v>
      </c>
      <c r="AP169" s="15" t="e">
        <f>IF($P$2="inh",100*(AN169-Q$82)/(Q$86-Q$82),IF($P$2="act",100*(AN169-Q$86)/(Q$82-Q$86),"Check M2"))</f>
        <v>#N/A</v>
      </c>
      <c r="AQ169" s="15" t="str">
        <f t="shared" si="30"/>
        <v>.</v>
      </c>
    </row>
    <row r="170" spans="2:43" ht="13.5" thickBot="1">
      <c r="B170" s="58" t="s">
        <v>56</v>
      </c>
      <c r="C170" s="108" t="e">
        <f>MAX((((100-Q13)*Q28)/((100-Q28)*Q13))^(1/$I$162),((((100-Q13)*Q28)/((100-Q28)*Q13))^(1/$I$162))^-1)</f>
        <v>#DIV/0!</v>
      </c>
      <c r="D170" s="108" t="e">
        <f>MAX((((100-Q13)*Q43)/((100-Q43)*Q13))^(1/$I$162),((((100-Q13)*Q43)/((100-Q43)*Q13))^(1/$I$162))^-1)</f>
        <v>#DIV/0!</v>
      </c>
      <c r="E170" s="108" t="e">
        <f>MAX((((100-Q28)*Q43)/((100-Q43)*Q28))^(1/$I$162),((((100-Q28)*Q43)/((100-Q43)*Q28))^(1/$I$162))^-1)</f>
        <v>#DIV/0!</v>
      </c>
      <c r="F170" s="116"/>
      <c r="G170" s="98"/>
      <c r="H170" s="98"/>
      <c r="I170" s="97" t="e">
        <f>IF(OR(MAX($Q$13,$Q$28,$Q$43,$Q$58,$Q$73,$Q$88,$Q$103,$Q$118,$Q$133)&gt;100,MIN($Q$13,$Q$28,$Q$43,$Q$58,$Q$73,$Q$88,$Q$103,$Q$118,$Q$133)&lt;0),"Expt.Invalid - MID % Mean(s) Offscale",IF(MAX(C170:E170)&gt;2,"High",""))</f>
        <v>#DIV/0!</v>
      </c>
      <c r="J170" s="53"/>
      <c r="K170" s="53"/>
      <c r="L170" s="123" t="e">
        <f>IF(I170="","Meets Criterion","")</f>
        <v>#DIV/0!</v>
      </c>
      <c r="M170" s="21"/>
      <c r="AH170" s="4" t="s">
        <v>68</v>
      </c>
      <c r="AI170" s="43">
        <f t="shared" si="31"/>
        <v>168</v>
      </c>
      <c r="AJ170" s="102" t="str">
        <f t="shared" si="32"/>
        <v>E89</v>
      </c>
      <c r="AK170" s="102" t="str">
        <f t="shared" si="32"/>
        <v>C89</v>
      </c>
      <c r="AL170" s="102" t="str">
        <f t="shared" si="32"/>
        <v>D89</v>
      </c>
      <c r="AM170" s="43" t="e">
        <f ca="1" t="shared" si="24"/>
        <v>#N/A</v>
      </c>
      <c r="AN170" s="43" t="e">
        <f ca="1" t="shared" si="25"/>
        <v>#N/A</v>
      </c>
      <c r="AO170" s="43" t="e">
        <f ca="1" t="shared" si="26"/>
        <v>#N/A</v>
      </c>
      <c r="AP170" s="44" t="e">
        <f>IF($P$2="inh",100*(AN170-Q$82)/(Q$86-Q$82),IF($P$2="act",100*(AN170-Q$86)/(Q$82-Q$86),"Check M2"))</f>
        <v>#N/A</v>
      </c>
      <c r="AQ170" s="44" t="str">
        <f t="shared" si="30"/>
        <v>.</v>
      </c>
    </row>
    <row r="171" spans="2:43" ht="13.5" thickBot="1">
      <c r="B171" s="58" t="s">
        <v>57</v>
      </c>
      <c r="C171" s="108" t="e">
        <f>MAX((((100-Q58)*Q73)/((100-Q73)*Q58))^(1/$I$162),((((100-Q58)*Q73)/((100-Q73)*Q58))^(1/$I$162))^-1)</f>
        <v>#DIV/0!</v>
      </c>
      <c r="D171" s="108" t="e">
        <f>MAX((((100-Q58)*Q88)/((100-Q88)*Q58))^(1/$I$162),((((100-Q58)*Q88)/((100-Q88)*Q58))^(1/$I$162))^-1)</f>
        <v>#DIV/0!</v>
      </c>
      <c r="E171" s="108" t="e">
        <f>MAX((((100-Q73)*Q88)/((100-Q88)*Q73))^(1/$I$162),((((100-Q73)*Q88)/((100-Q88)*Q73))^(1/$I$162))^-1)</f>
        <v>#DIV/0!</v>
      </c>
      <c r="F171" s="116"/>
      <c r="G171" s="98"/>
      <c r="H171" s="98"/>
      <c r="I171" s="97" t="e">
        <f>IF(OR(MAX($Q$13,$Q$28,$Q$43,$Q$58,$Q$73,$Q$88,$Q$103,$Q$118,$Q$133)&gt;100,MIN($Q$13,$Q$28,$Q$43,$Q$58,$Q$73,$Q$88,$Q$103,$Q$118,$Q$133)&lt;0),"Expt.Invalid - MID % Mean(s) Offscale",IF(MAX(C171:E171)&gt;2,"High",""))</f>
        <v>#DIV/0!</v>
      </c>
      <c r="J171" s="53"/>
      <c r="K171" s="53"/>
      <c r="L171" s="123" t="e">
        <f>IF(I171="","Meets Criterion","")</f>
        <v>#DIV/0!</v>
      </c>
      <c r="M171" s="21"/>
      <c r="AH171" s="4" t="s">
        <v>68</v>
      </c>
      <c r="AI171">
        <f t="shared" si="31"/>
        <v>169</v>
      </c>
      <c r="AJ171" s="4" t="str">
        <f t="shared" si="32"/>
        <v>H82</v>
      </c>
      <c r="AK171" s="4" t="str">
        <f t="shared" si="32"/>
        <v>F82</v>
      </c>
      <c r="AL171" s="4" t="str">
        <f t="shared" si="32"/>
        <v>G82</v>
      </c>
      <c r="AM171" t="e">
        <f ca="1" t="shared" si="24"/>
        <v>#N/A</v>
      </c>
      <c r="AN171" t="e">
        <f ca="1" t="shared" si="25"/>
        <v>#N/A</v>
      </c>
      <c r="AO171" t="e">
        <f ca="1" t="shared" si="26"/>
        <v>#N/A</v>
      </c>
      <c r="AP171" s="15" t="e">
        <f>IF($P$2="inh",100*(AN171-Q$82)/(Q$86-Q$82),IF($P$2="act",100*(AN171-Q$86)/(Q$82-Q$86),"Check M2"))</f>
        <v>#N/A</v>
      </c>
      <c r="AQ171" s="15" t="str">
        <f t="shared" si="30"/>
        <v>.</v>
      </c>
    </row>
    <row r="172" spans="2:43" ht="13.5" thickBot="1">
      <c r="B172" s="58" t="s">
        <v>95</v>
      </c>
      <c r="C172" s="108" t="e">
        <f>MAX((((100-Q103)*Q118)/((100-Q118)*Q103))^(1/$I$162),((((100-Q103)*Q118)/((100-Q118)*Q103))^(1/$I$162))^-1)</f>
        <v>#DIV/0!</v>
      </c>
      <c r="D172" s="108" t="e">
        <f>MAX((((100-Q103)*Q133)/((100-Q133)*Q103))^(1/$I$162),((((100-Q103)*Q133)/((100-Q133)*Q103))^(1/$I$162))^-1)</f>
        <v>#DIV/0!</v>
      </c>
      <c r="E172" s="110" t="e">
        <f>MAX((((100-Q118)*Q133)/((100-Q133)*Q118))^(1/$I$162),((((100-Q118)*Q133)/((100-Q133)*Q118))^(1/$I$162))^-1)</f>
        <v>#DIV/0!</v>
      </c>
      <c r="F172" s="98"/>
      <c r="G172" s="98"/>
      <c r="H172" s="98"/>
      <c r="I172" s="97" t="e">
        <f>IF(OR(MAX($Q$13,$Q$28,$Q$43,$Q$58,$Q$73,$Q$88,$Q$103,$Q$118,$Q$133)&gt;100,MIN($Q$13,$Q$28,$Q$43,$Q$58,$Q$73,$Q$88,$Q$103,$Q$118,$Q$133)&lt;0),"Expt.Invalid - MID % Mean(s) Offscale",IF(MAX(C172:E172)&gt;2,"High",""))</f>
        <v>#DIV/0!</v>
      </c>
      <c r="L172" s="123" t="e">
        <f>IF(I172="","Meets Criterion","")</f>
        <v>#DIV/0!</v>
      </c>
      <c r="M172" s="21"/>
      <c r="AH172" s="4" t="s">
        <v>68</v>
      </c>
      <c r="AI172">
        <f t="shared" si="31"/>
        <v>170</v>
      </c>
      <c r="AJ172" s="4" t="str">
        <f t="shared" si="32"/>
        <v>H83</v>
      </c>
      <c r="AK172" s="4" t="str">
        <f t="shared" si="32"/>
        <v>F83</v>
      </c>
      <c r="AL172" s="4" t="str">
        <f t="shared" si="32"/>
        <v>G83</v>
      </c>
      <c r="AM172" t="e">
        <f ca="1" t="shared" si="24"/>
        <v>#N/A</v>
      </c>
      <c r="AN172" t="e">
        <f ca="1" t="shared" si="25"/>
        <v>#N/A</v>
      </c>
      <c r="AO172" t="e">
        <f ca="1" t="shared" si="26"/>
        <v>#N/A</v>
      </c>
      <c r="AP172" s="15" t="e">
        <f>IF($P$2="inh",100*(AN172-Q$82)/(Q$86-Q$82),IF($P$2="act",100*(AN172-Q$86)/(Q$82-Q$86),"Check M2"))</f>
        <v>#N/A</v>
      </c>
      <c r="AQ172" s="15" t="str">
        <f t="shared" si="30"/>
        <v>.</v>
      </c>
    </row>
    <row r="173" spans="9:43" ht="12.75">
      <c r="I173" s="48"/>
      <c r="AH173" s="4" t="s">
        <v>68</v>
      </c>
      <c r="AI173">
        <f>AI172+1</f>
        <v>171</v>
      </c>
      <c r="AJ173" s="4" t="str">
        <f t="shared" si="28"/>
        <v>H84</v>
      </c>
      <c r="AK173" s="4" t="str">
        <f t="shared" si="28"/>
        <v>F84</v>
      </c>
      <c r="AL173" s="4" t="str">
        <f t="shared" si="28"/>
        <v>G84</v>
      </c>
      <c r="AM173" t="e">
        <f ca="1" t="shared" si="24"/>
        <v>#N/A</v>
      </c>
      <c r="AN173" t="e">
        <f ca="1" t="shared" si="25"/>
        <v>#N/A</v>
      </c>
      <c r="AO173" t="e">
        <f ca="1" t="shared" si="26"/>
        <v>#N/A</v>
      </c>
      <c r="AP173" s="15" t="e">
        <f t="shared" si="29"/>
        <v>#N/A</v>
      </c>
      <c r="AQ173" s="15" t="str">
        <f t="shared" si="30"/>
        <v>.</v>
      </c>
    </row>
    <row r="174" spans="3:43" ht="15.75">
      <c r="C174" s="166" t="s">
        <v>394</v>
      </c>
      <c r="D174" s="151"/>
      <c r="E174" s="151"/>
      <c r="F174" s="151"/>
      <c r="G174" s="151"/>
      <c r="H174" s="151"/>
      <c r="I174" s="151"/>
      <c r="J174" s="151"/>
      <c r="AH174" s="4" t="s">
        <v>68</v>
      </c>
      <c r="AI174">
        <f t="shared" si="31"/>
        <v>172</v>
      </c>
      <c r="AJ174" s="4" t="str">
        <f t="shared" si="28"/>
        <v>H85</v>
      </c>
      <c r="AK174" s="4" t="str">
        <f t="shared" si="28"/>
        <v>F85</v>
      </c>
      <c r="AL174" s="4" t="str">
        <f t="shared" si="28"/>
        <v>G85</v>
      </c>
      <c r="AM174" t="e">
        <f ca="1" t="shared" si="24"/>
        <v>#N/A</v>
      </c>
      <c r="AN174" t="e">
        <f ca="1" t="shared" si="25"/>
        <v>#N/A</v>
      </c>
      <c r="AO174" t="e">
        <f ca="1" t="shared" si="26"/>
        <v>#N/A</v>
      </c>
      <c r="AP174" s="15" t="e">
        <f t="shared" si="29"/>
        <v>#N/A</v>
      </c>
      <c r="AQ174" s="15" t="str">
        <f t="shared" si="30"/>
        <v>.</v>
      </c>
    </row>
    <row r="175" spans="6:43" ht="12.75">
      <c r="F175" s="1"/>
      <c r="AH175" s="4" t="s">
        <v>68</v>
      </c>
      <c r="AI175">
        <f t="shared" si="31"/>
        <v>173</v>
      </c>
      <c r="AJ175" s="4" t="str">
        <f t="shared" si="28"/>
        <v>H86</v>
      </c>
      <c r="AK175" s="4" t="str">
        <f t="shared" si="28"/>
        <v>F86</v>
      </c>
      <c r="AL175" s="4" t="str">
        <f t="shared" si="28"/>
        <v>G86</v>
      </c>
      <c r="AM175" t="e">
        <f ca="1" t="shared" si="24"/>
        <v>#N/A</v>
      </c>
      <c r="AN175" t="e">
        <f ca="1" t="shared" si="25"/>
        <v>#N/A</v>
      </c>
      <c r="AO175" t="e">
        <f ca="1" t="shared" si="26"/>
        <v>#N/A</v>
      </c>
      <c r="AP175" s="15" t="e">
        <f t="shared" si="29"/>
        <v>#N/A</v>
      </c>
      <c r="AQ175" s="15" t="str">
        <f t="shared" si="30"/>
        <v>.</v>
      </c>
    </row>
    <row r="176" spans="6:43" ht="13.5" thickBot="1">
      <c r="F176" s="137" t="s">
        <v>60</v>
      </c>
      <c r="G176" s="18"/>
      <c r="H176" s="21"/>
      <c r="I176" s="21"/>
      <c r="J176" s="21"/>
      <c r="K176" s="21"/>
      <c r="L176" s="21"/>
      <c r="M176" s="21"/>
      <c r="N176" s="21"/>
      <c r="AH176" s="4" t="s">
        <v>68</v>
      </c>
      <c r="AI176">
        <f t="shared" si="31"/>
        <v>174</v>
      </c>
      <c r="AJ176" s="4" t="str">
        <f t="shared" si="28"/>
        <v>H87</v>
      </c>
      <c r="AK176" s="4" t="str">
        <f t="shared" si="28"/>
        <v>F87</v>
      </c>
      <c r="AL176" s="4" t="str">
        <f t="shared" si="28"/>
        <v>G87</v>
      </c>
      <c r="AM176" t="e">
        <f ca="1" t="shared" si="24"/>
        <v>#N/A</v>
      </c>
      <c r="AN176" t="e">
        <f ca="1" t="shared" si="25"/>
        <v>#N/A</v>
      </c>
      <c r="AO176" t="e">
        <f ca="1" t="shared" si="26"/>
        <v>#N/A</v>
      </c>
      <c r="AP176" s="15" t="e">
        <f t="shared" si="29"/>
        <v>#N/A</v>
      </c>
      <c r="AQ176" s="15" t="str">
        <f t="shared" si="30"/>
        <v>.</v>
      </c>
    </row>
    <row r="177" spans="6:43" ht="13.5" thickBot="1">
      <c r="F177" s="110" t="e">
        <f>MAX((((100-I148)*I149)/((100-I149)*I148))^(1/$I$162),((((100-I148)*I149)/((100-I149)*I148))^(1/$I$162))^-1)</f>
        <v>#DIV/0!</v>
      </c>
      <c r="G177" s="163" t="e">
        <f>IF(OR(MAX($Q$13,$Q$28,$Q$43,$Q$58,$Q$73,$Q$88,$Q$103,$Q$118,$Q$133)&gt;100,MIN($Q$13,$Q$28,$Q$43,$Q$58,$Q$73,$Q$88,$Q$103,$Q$118,$Q$133)&lt;0),"Expt.Invalid - MID % Mean(s) Offscale",IF(F177&gt;2,"High",""))</f>
        <v>#DIV/0!</v>
      </c>
      <c r="H177" s="164"/>
      <c r="I177" s="164"/>
      <c r="J177" s="164"/>
      <c r="K177" s="164"/>
      <c r="L177" s="123" t="e">
        <f>IF(G177="","Meets Criterion","")</f>
        <v>#DIV/0!</v>
      </c>
      <c r="N177" s="21"/>
      <c r="AH177" s="4" t="s">
        <v>68</v>
      </c>
      <c r="AI177">
        <f t="shared" si="31"/>
        <v>175</v>
      </c>
      <c r="AJ177" s="4" t="str">
        <f t="shared" si="28"/>
        <v>H88</v>
      </c>
      <c r="AK177" s="4" t="str">
        <f t="shared" si="28"/>
        <v>F88</v>
      </c>
      <c r="AL177" s="4" t="str">
        <f t="shared" si="28"/>
        <v>G88</v>
      </c>
      <c r="AM177" t="e">
        <f ca="1" t="shared" si="24"/>
        <v>#N/A</v>
      </c>
      <c r="AN177" t="e">
        <f ca="1" t="shared" si="25"/>
        <v>#N/A</v>
      </c>
      <c r="AO177" t="e">
        <f ca="1" t="shared" si="26"/>
        <v>#N/A</v>
      </c>
      <c r="AP177" s="15" t="e">
        <f t="shared" si="29"/>
        <v>#N/A</v>
      </c>
      <c r="AQ177" s="15" t="str">
        <f t="shared" si="30"/>
        <v>.</v>
      </c>
    </row>
    <row r="178" spans="6:43" ht="13.5" thickBot="1">
      <c r="F178" s="98"/>
      <c r="G178" s="98"/>
      <c r="H178" s="21"/>
      <c r="I178" s="97"/>
      <c r="J178" s="97"/>
      <c r="K178" s="97"/>
      <c r="L178" s="123"/>
      <c r="N178" s="21"/>
      <c r="AH178" s="4" t="s">
        <v>68</v>
      </c>
      <c r="AI178" s="43">
        <f t="shared" si="31"/>
        <v>176</v>
      </c>
      <c r="AJ178" s="102" t="str">
        <f t="shared" si="28"/>
        <v>H89</v>
      </c>
      <c r="AK178" s="102" t="str">
        <f t="shared" si="28"/>
        <v>F89</v>
      </c>
      <c r="AL178" s="102" t="str">
        <f t="shared" si="28"/>
        <v>G89</v>
      </c>
      <c r="AM178" s="43" t="e">
        <f ca="1" t="shared" si="24"/>
        <v>#N/A</v>
      </c>
      <c r="AN178" s="43" t="e">
        <f ca="1" t="shared" si="25"/>
        <v>#N/A</v>
      </c>
      <c r="AO178" s="43" t="e">
        <f ca="1" t="shared" si="26"/>
        <v>#N/A</v>
      </c>
      <c r="AP178" s="44" t="e">
        <f t="shared" si="29"/>
        <v>#N/A</v>
      </c>
      <c r="AQ178" s="44" t="str">
        <f t="shared" si="30"/>
        <v>.</v>
      </c>
    </row>
    <row r="179" spans="6:43" ht="12.75">
      <c r="F179" s="98"/>
      <c r="G179" s="98"/>
      <c r="I179" s="97"/>
      <c r="J179" s="97"/>
      <c r="K179" s="97"/>
      <c r="L179" s="54"/>
      <c r="AH179" s="4" t="s">
        <v>68</v>
      </c>
      <c r="AI179">
        <f t="shared" si="31"/>
        <v>177</v>
      </c>
      <c r="AJ179" s="4" t="str">
        <f aca="true" t="shared" si="33" ref="AJ179:AL194">CONCATENATE(LEFT(AJ83,1),(MID(AJ83,2,4))+45)</f>
        <v>K82</v>
      </c>
      <c r="AK179" s="4" t="str">
        <f t="shared" si="33"/>
        <v>I82</v>
      </c>
      <c r="AL179" s="4" t="str">
        <f t="shared" si="33"/>
        <v>J82</v>
      </c>
      <c r="AM179" t="e">
        <f ca="1" t="shared" si="24"/>
        <v>#N/A</v>
      </c>
      <c r="AN179" t="e">
        <f ca="1" t="shared" si="25"/>
        <v>#N/A</v>
      </c>
      <c r="AO179" t="e">
        <f ca="1" t="shared" si="26"/>
        <v>#N/A</v>
      </c>
      <c r="AP179" s="15" t="e">
        <f t="shared" si="29"/>
        <v>#N/A</v>
      </c>
      <c r="AQ179" s="15" t="str">
        <f t="shared" si="30"/>
        <v>.</v>
      </c>
    </row>
    <row r="180" spans="6:43" ht="13.5" thickBot="1">
      <c r="F180" s="137" t="s">
        <v>96</v>
      </c>
      <c r="G180" s="18"/>
      <c r="H180" s="21"/>
      <c r="I180" s="97"/>
      <c r="J180" s="97"/>
      <c r="K180" s="97"/>
      <c r="L180" s="123"/>
      <c r="N180" s="21"/>
      <c r="AH180" s="4" t="s">
        <v>68</v>
      </c>
      <c r="AI180">
        <f t="shared" si="31"/>
        <v>178</v>
      </c>
      <c r="AJ180" s="4" t="str">
        <f t="shared" si="33"/>
        <v>K83</v>
      </c>
      <c r="AK180" s="4" t="str">
        <f t="shared" si="33"/>
        <v>I83</v>
      </c>
      <c r="AL180" s="4" t="str">
        <f t="shared" si="33"/>
        <v>J83</v>
      </c>
      <c r="AM180" t="e">
        <f ca="1" t="shared" si="24"/>
        <v>#N/A</v>
      </c>
      <c r="AN180" t="e">
        <f ca="1" t="shared" si="25"/>
        <v>#N/A</v>
      </c>
      <c r="AO180" t="e">
        <f ca="1" t="shared" si="26"/>
        <v>#N/A</v>
      </c>
      <c r="AP180" s="15" t="e">
        <f t="shared" si="29"/>
        <v>#N/A</v>
      </c>
      <c r="AQ180" s="15" t="str">
        <f t="shared" si="30"/>
        <v>.</v>
      </c>
    </row>
    <row r="181" spans="6:43" ht="13.5" thickBot="1">
      <c r="F181" s="110" t="e">
        <f>MAX((((100-I148)*I150)/((100-I150)*I148))^(1/$I$162),((((100-I148)*I150)/((100-I150)*I148))^(1/$I$162))^-1)</f>
        <v>#DIV/0!</v>
      </c>
      <c r="G181" s="163" t="e">
        <f>IF(OR(MAX($Q$13,$Q$28,$Q$43,$Q$58,$Q$73,$Q$88,$Q$103,$Q$118,$Q$133)&gt;100,MIN($Q$13,$Q$28,$Q$43,$Q$58,$Q$73,$Q$88,$Q$103,$Q$118,$Q$133)&lt;0),"Expt.Invalid - MID % Mean(s) Offscale",IF(F181&gt;2,"High",""))</f>
        <v>#DIV/0!</v>
      </c>
      <c r="H181" s="164"/>
      <c r="I181" s="164"/>
      <c r="J181" s="164"/>
      <c r="K181" s="164"/>
      <c r="L181" s="123" t="e">
        <f>IF(G181="","Meets Criterion","")</f>
        <v>#DIV/0!</v>
      </c>
      <c r="N181" s="21"/>
      <c r="AH181" s="4" t="s">
        <v>68</v>
      </c>
      <c r="AI181">
        <f t="shared" si="31"/>
        <v>179</v>
      </c>
      <c r="AJ181" s="4" t="str">
        <f t="shared" si="33"/>
        <v>K84</v>
      </c>
      <c r="AK181" s="4" t="str">
        <f t="shared" si="33"/>
        <v>I84</v>
      </c>
      <c r="AL181" s="4" t="str">
        <f t="shared" si="33"/>
        <v>J84</v>
      </c>
      <c r="AM181" t="e">
        <f ca="1" t="shared" si="24"/>
        <v>#N/A</v>
      </c>
      <c r="AN181" t="e">
        <f ca="1" t="shared" si="25"/>
        <v>#N/A</v>
      </c>
      <c r="AO181" t="e">
        <f ca="1" t="shared" si="26"/>
        <v>#N/A</v>
      </c>
      <c r="AP181" s="15" t="e">
        <f t="shared" si="29"/>
        <v>#N/A</v>
      </c>
      <c r="AQ181" s="15" t="str">
        <f t="shared" si="30"/>
        <v>.</v>
      </c>
    </row>
    <row r="182" spans="6:43" ht="12.75">
      <c r="F182" s="98"/>
      <c r="G182" s="98"/>
      <c r="H182" s="21"/>
      <c r="I182" s="97"/>
      <c r="J182" s="97"/>
      <c r="K182" s="97"/>
      <c r="L182" s="123"/>
      <c r="N182" s="21"/>
      <c r="AH182" s="4" t="s">
        <v>68</v>
      </c>
      <c r="AI182">
        <f t="shared" si="31"/>
        <v>180</v>
      </c>
      <c r="AJ182" s="4" t="str">
        <f t="shared" si="33"/>
        <v>K85</v>
      </c>
      <c r="AK182" s="4" t="str">
        <f t="shared" si="33"/>
        <v>I85</v>
      </c>
      <c r="AL182" s="4" t="str">
        <f t="shared" si="33"/>
        <v>J85</v>
      </c>
      <c r="AM182" t="e">
        <f ca="1" t="shared" si="24"/>
        <v>#N/A</v>
      </c>
      <c r="AN182" t="e">
        <f ca="1" t="shared" si="25"/>
        <v>#N/A</v>
      </c>
      <c r="AO182" t="e">
        <f ca="1" t="shared" si="26"/>
        <v>#N/A</v>
      </c>
      <c r="AP182" s="15" t="e">
        <f t="shared" si="29"/>
        <v>#N/A</v>
      </c>
      <c r="AQ182" s="15" t="str">
        <f t="shared" si="30"/>
        <v>.</v>
      </c>
    </row>
    <row r="183" spans="6:43" ht="12.75">
      <c r="F183" s="98"/>
      <c r="G183" s="98"/>
      <c r="I183" s="97"/>
      <c r="J183" s="97"/>
      <c r="K183" s="97"/>
      <c r="L183" s="54"/>
      <c r="AH183" s="4" t="s">
        <v>68</v>
      </c>
      <c r="AI183">
        <f t="shared" si="31"/>
        <v>181</v>
      </c>
      <c r="AJ183" s="4" t="str">
        <f t="shared" si="33"/>
        <v>K86</v>
      </c>
      <c r="AK183" s="4" t="str">
        <f t="shared" si="33"/>
        <v>I86</v>
      </c>
      <c r="AL183" s="4" t="str">
        <f t="shared" si="33"/>
        <v>J86</v>
      </c>
      <c r="AM183" t="e">
        <f ca="1" t="shared" si="24"/>
        <v>#N/A</v>
      </c>
      <c r="AN183" t="e">
        <f ca="1" t="shared" si="25"/>
        <v>#N/A</v>
      </c>
      <c r="AO183" t="e">
        <f ca="1" t="shared" si="26"/>
        <v>#N/A</v>
      </c>
      <c r="AP183" s="15" t="e">
        <f t="shared" si="29"/>
        <v>#N/A</v>
      </c>
      <c r="AQ183" s="15" t="str">
        <f t="shared" si="30"/>
        <v>.</v>
      </c>
    </row>
    <row r="184" spans="6:43" ht="13.5" thickBot="1">
      <c r="F184" s="137" t="s">
        <v>97</v>
      </c>
      <c r="G184" s="18"/>
      <c r="H184" s="21"/>
      <c r="I184" s="97"/>
      <c r="J184" s="97"/>
      <c r="K184" s="97"/>
      <c r="L184" s="123"/>
      <c r="N184" s="21"/>
      <c r="AH184" s="4" t="s">
        <v>68</v>
      </c>
      <c r="AI184">
        <f t="shared" si="31"/>
        <v>182</v>
      </c>
      <c r="AJ184" s="4" t="str">
        <f t="shared" si="33"/>
        <v>K87</v>
      </c>
      <c r="AK184" s="4" t="str">
        <f t="shared" si="33"/>
        <v>I87</v>
      </c>
      <c r="AL184" s="4" t="str">
        <f t="shared" si="33"/>
        <v>J87</v>
      </c>
      <c r="AM184" t="e">
        <f ca="1" t="shared" si="24"/>
        <v>#N/A</v>
      </c>
      <c r="AN184" t="e">
        <f ca="1" t="shared" si="25"/>
        <v>#N/A</v>
      </c>
      <c r="AO184" t="e">
        <f ca="1" t="shared" si="26"/>
        <v>#N/A</v>
      </c>
      <c r="AP184" s="15" t="e">
        <f t="shared" si="29"/>
        <v>#N/A</v>
      </c>
      <c r="AQ184" s="15" t="str">
        <f t="shared" si="30"/>
        <v>.</v>
      </c>
    </row>
    <row r="185" spans="6:43" ht="13.5" thickBot="1">
      <c r="F185" s="110" t="e">
        <f>MAX((((100-I149)*I150)/((100-I150)*I149))^(1/$I$162),((((100-I149)*I150)/((100-I150)*I149))^(1/$I$162))^-1)</f>
        <v>#DIV/0!</v>
      </c>
      <c r="G185" s="163" t="e">
        <f>IF(OR(MAX($Q$13,$Q$28,$Q$43,$Q$58,$Q$73,$Q$88,$Q$103,$Q$118,$Q$133)&gt;100,MIN($Q$13,$Q$28,$Q$43,$Q$58,$Q$73,$Q$88,$Q$103,$Q$118,$Q$133)&lt;0),"Expt.Invalid - MID % Mean(s) Offscale",IF(F185&gt;2,"High",""))</f>
        <v>#DIV/0!</v>
      </c>
      <c r="H185" s="164"/>
      <c r="I185" s="164"/>
      <c r="J185" s="164"/>
      <c r="K185" s="164"/>
      <c r="L185" s="123" t="e">
        <f>IF(G185="","Meets Criterion","")</f>
        <v>#DIV/0!</v>
      </c>
      <c r="N185" s="21"/>
      <c r="AH185" s="4" t="s">
        <v>68</v>
      </c>
      <c r="AI185">
        <f t="shared" si="31"/>
        <v>183</v>
      </c>
      <c r="AJ185" s="4" t="str">
        <f t="shared" si="33"/>
        <v>K88</v>
      </c>
      <c r="AK185" s="4" t="str">
        <f t="shared" si="33"/>
        <v>I88</v>
      </c>
      <c r="AL185" s="4" t="str">
        <f t="shared" si="33"/>
        <v>J88</v>
      </c>
      <c r="AM185" t="e">
        <f ca="1" t="shared" si="24"/>
        <v>#N/A</v>
      </c>
      <c r="AN185" t="e">
        <f ca="1" t="shared" si="25"/>
        <v>#N/A</v>
      </c>
      <c r="AO185" t="e">
        <f ca="1" t="shared" si="26"/>
        <v>#N/A</v>
      </c>
      <c r="AP185" s="15" t="e">
        <f t="shared" si="29"/>
        <v>#N/A</v>
      </c>
      <c r="AQ185" s="15" t="str">
        <f t="shared" si="30"/>
        <v>.</v>
      </c>
    </row>
    <row r="186" spans="6:43" ht="13.5" thickBot="1">
      <c r="F186" s="98"/>
      <c r="G186" s="98"/>
      <c r="H186" s="21"/>
      <c r="I186" s="97"/>
      <c r="J186" s="97"/>
      <c r="K186" s="97"/>
      <c r="L186" s="97"/>
      <c r="M186" s="123"/>
      <c r="N186" s="21"/>
      <c r="AH186" s="4" t="s">
        <v>68</v>
      </c>
      <c r="AI186" s="43">
        <f t="shared" si="31"/>
        <v>184</v>
      </c>
      <c r="AJ186" s="102" t="str">
        <f t="shared" si="33"/>
        <v>K89</v>
      </c>
      <c r="AK186" s="102" t="str">
        <f t="shared" si="33"/>
        <v>I89</v>
      </c>
      <c r="AL186" s="102" t="str">
        <f t="shared" si="33"/>
        <v>J89</v>
      </c>
      <c r="AM186" s="43" t="e">
        <f ca="1" t="shared" si="24"/>
        <v>#N/A</v>
      </c>
      <c r="AN186" s="43" t="e">
        <f ca="1" t="shared" si="25"/>
        <v>#N/A</v>
      </c>
      <c r="AO186" s="43" t="e">
        <f ca="1" t="shared" si="26"/>
        <v>#N/A</v>
      </c>
      <c r="AP186" s="44" t="e">
        <f t="shared" si="29"/>
        <v>#N/A</v>
      </c>
      <c r="AQ186" s="44" t="str">
        <f t="shared" si="30"/>
        <v>.</v>
      </c>
    </row>
    <row r="187" spans="11:43" ht="12.75">
      <c r="K187" s="41"/>
      <c r="AH187" s="4" t="s">
        <v>68</v>
      </c>
      <c r="AI187">
        <f t="shared" si="31"/>
        <v>185</v>
      </c>
      <c r="AJ187" s="4" t="str">
        <f t="shared" si="33"/>
        <v>N82</v>
      </c>
      <c r="AK187" s="4" t="str">
        <f t="shared" si="33"/>
        <v>L82</v>
      </c>
      <c r="AL187" s="4" t="str">
        <f t="shared" si="33"/>
        <v>M82</v>
      </c>
      <c r="AM187" t="e">
        <f ca="1" t="shared" si="24"/>
        <v>#N/A</v>
      </c>
      <c r="AN187" t="e">
        <f ca="1" t="shared" si="25"/>
        <v>#N/A</v>
      </c>
      <c r="AO187" t="e">
        <f ca="1" t="shared" si="26"/>
        <v>#N/A</v>
      </c>
      <c r="AP187" s="15" t="e">
        <f t="shared" si="29"/>
        <v>#N/A</v>
      </c>
      <c r="AQ187" s="15" t="str">
        <f t="shared" si="30"/>
        <v>.</v>
      </c>
    </row>
    <row r="188" spans="1:43" ht="12.7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87"/>
      <c r="AH188" s="4" t="s">
        <v>68</v>
      </c>
      <c r="AI188">
        <f t="shared" si="31"/>
        <v>186</v>
      </c>
      <c r="AJ188" s="4" t="str">
        <f t="shared" si="33"/>
        <v>N83</v>
      </c>
      <c r="AK188" s="4" t="str">
        <f t="shared" si="33"/>
        <v>L83</v>
      </c>
      <c r="AL188" s="4" t="str">
        <f t="shared" si="33"/>
        <v>M83</v>
      </c>
      <c r="AM188" t="e">
        <f ca="1" t="shared" si="24"/>
        <v>#N/A</v>
      </c>
      <c r="AN188" t="e">
        <f ca="1" t="shared" si="25"/>
        <v>#N/A</v>
      </c>
      <c r="AO188" t="e">
        <f ca="1" t="shared" si="26"/>
        <v>#N/A</v>
      </c>
      <c r="AP188" s="15" t="e">
        <f t="shared" si="29"/>
        <v>#N/A</v>
      </c>
      <c r="AQ188" s="15" t="str">
        <f t="shared" si="30"/>
        <v>.</v>
      </c>
    </row>
    <row r="189" spans="1:43" ht="12.75">
      <c r="A189" s="72"/>
      <c r="B189" s="72" t="s">
        <v>73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87"/>
      <c r="AH189" s="4" t="s">
        <v>68</v>
      </c>
      <c r="AI189">
        <f t="shared" si="31"/>
        <v>187</v>
      </c>
      <c r="AJ189" s="4" t="str">
        <f t="shared" si="33"/>
        <v>N84</v>
      </c>
      <c r="AK189" s="4" t="str">
        <f t="shared" si="33"/>
        <v>L84</v>
      </c>
      <c r="AL189" s="4" t="str">
        <f t="shared" si="33"/>
        <v>M84</v>
      </c>
      <c r="AM189" t="e">
        <f ca="1" t="shared" si="24"/>
        <v>#N/A</v>
      </c>
      <c r="AN189" t="e">
        <f ca="1" t="shared" si="25"/>
        <v>#N/A</v>
      </c>
      <c r="AO189" t="e">
        <f ca="1" t="shared" si="26"/>
        <v>#N/A</v>
      </c>
      <c r="AP189" s="15" t="e">
        <f t="shared" si="29"/>
        <v>#N/A</v>
      </c>
      <c r="AQ189" s="15" t="str">
        <f t="shared" si="30"/>
        <v>.</v>
      </c>
    </row>
    <row r="190" spans="1:43" ht="12.7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87"/>
      <c r="AH190" s="4" t="s">
        <v>68</v>
      </c>
      <c r="AI190">
        <f t="shared" si="31"/>
        <v>188</v>
      </c>
      <c r="AJ190" s="4" t="str">
        <f t="shared" si="33"/>
        <v>N85</v>
      </c>
      <c r="AK190" s="4" t="str">
        <f t="shared" si="33"/>
        <v>L85</v>
      </c>
      <c r="AL190" s="4" t="str">
        <f t="shared" si="33"/>
        <v>M85</v>
      </c>
      <c r="AM190" t="e">
        <f ca="1" t="shared" si="24"/>
        <v>#N/A</v>
      </c>
      <c r="AN190" t="e">
        <f ca="1" t="shared" si="25"/>
        <v>#N/A</v>
      </c>
      <c r="AO190" t="e">
        <f ca="1" t="shared" si="26"/>
        <v>#N/A</v>
      </c>
      <c r="AP190" s="15" t="e">
        <f t="shared" si="29"/>
        <v>#N/A</v>
      </c>
      <c r="AQ190" s="15" t="str">
        <f t="shared" si="30"/>
        <v>.</v>
      </c>
    </row>
    <row r="191" spans="1:43" ht="12.75">
      <c r="A191" s="72"/>
      <c r="B191" s="92" t="s">
        <v>76</v>
      </c>
      <c r="C191" s="92"/>
      <c r="D191" s="72"/>
      <c r="E191" s="72"/>
      <c r="F191" s="72"/>
      <c r="G191" s="72"/>
      <c r="H191" s="72"/>
      <c r="I191" s="72"/>
      <c r="J191" s="72"/>
      <c r="K191" s="165" t="s">
        <v>84</v>
      </c>
      <c r="L191" s="165"/>
      <c r="M191" s="87"/>
      <c r="AH191" s="4" t="s">
        <v>68</v>
      </c>
      <c r="AI191">
        <f t="shared" si="31"/>
        <v>189</v>
      </c>
      <c r="AJ191" s="4" t="str">
        <f t="shared" si="33"/>
        <v>N86</v>
      </c>
      <c r="AK191" s="4" t="str">
        <f t="shared" si="33"/>
        <v>L86</v>
      </c>
      <c r="AL191" s="4" t="str">
        <f t="shared" si="33"/>
        <v>M86</v>
      </c>
      <c r="AM191" t="e">
        <f ca="1" t="shared" si="24"/>
        <v>#N/A</v>
      </c>
      <c r="AN191" t="e">
        <f ca="1" t="shared" si="25"/>
        <v>#N/A</v>
      </c>
      <c r="AO191" t="e">
        <f ca="1" t="shared" si="26"/>
        <v>#N/A</v>
      </c>
      <c r="AP191" s="15" t="e">
        <f t="shared" si="29"/>
        <v>#N/A</v>
      </c>
      <c r="AQ191" s="15" t="str">
        <f t="shared" si="30"/>
        <v>.</v>
      </c>
    </row>
    <row r="192" spans="1:43" ht="12.7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87"/>
      <c r="AH192" s="4" t="s">
        <v>68</v>
      </c>
      <c r="AI192">
        <f t="shared" si="31"/>
        <v>190</v>
      </c>
      <c r="AJ192" s="4" t="str">
        <f t="shared" si="33"/>
        <v>N87</v>
      </c>
      <c r="AK192" s="4" t="str">
        <f t="shared" si="33"/>
        <v>L87</v>
      </c>
      <c r="AL192" s="4" t="str">
        <f t="shared" si="33"/>
        <v>M87</v>
      </c>
      <c r="AM192" t="e">
        <f ca="1" t="shared" si="24"/>
        <v>#N/A</v>
      </c>
      <c r="AN192" t="e">
        <f ca="1" t="shared" si="25"/>
        <v>#N/A</v>
      </c>
      <c r="AO192" t="e">
        <f ca="1" t="shared" si="26"/>
        <v>#N/A</v>
      </c>
      <c r="AP192" s="15" t="e">
        <f t="shared" si="29"/>
        <v>#N/A</v>
      </c>
      <c r="AQ192" s="15" t="str">
        <f t="shared" si="30"/>
        <v>.</v>
      </c>
    </row>
    <row r="193" spans="1:43" ht="12.75">
      <c r="A193" s="72"/>
      <c r="B193" s="73">
        <v>1</v>
      </c>
      <c r="C193" s="72" t="s">
        <v>85</v>
      </c>
      <c r="D193" s="72"/>
      <c r="E193" s="72"/>
      <c r="F193" s="72"/>
      <c r="G193" s="72"/>
      <c r="H193" s="72"/>
      <c r="I193" s="72"/>
      <c r="J193" s="74"/>
      <c r="K193" s="73"/>
      <c r="L193" s="73"/>
      <c r="M193" s="87"/>
      <c r="AH193" s="4" t="s">
        <v>68</v>
      </c>
      <c r="AI193">
        <f t="shared" si="31"/>
        <v>191</v>
      </c>
      <c r="AJ193" s="4" t="str">
        <f t="shared" si="33"/>
        <v>N88</v>
      </c>
      <c r="AK193" s="4" t="str">
        <f t="shared" si="33"/>
        <v>L88</v>
      </c>
      <c r="AL193" s="4" t="str">
        <f t="shared" si="33"/>
        <v>M88</v>
      </c>
      <c r="AM193" t="e">
        <f ca="1" t="shared" si="24"/>
        <v>#N/A</v>
      </c>
      <c r="AN193" t="e">
        <f ca="1" t="shared" si="25"/>
        <v>#N/A</v>
      </c>
      <c r="AO193" t="e">
        <f ca="1" t="shared" si="26"/>
        <v>#N/A</v>
      </c>
      <c r="AP193" s="15" t="e">
        <f t="shared" si="29"/>
        <v>#N/A</v>
      </c>
      <c r="AQ193" s="15" t="str">
        <f t="shared" si="30"/>
        <v>.</v>
      </c>
    </row>
    <row r="194" spans="1:43" ht="13.5" thickBot="1">
      <c r="A194" s="72"/>
      <c r="B194" s="73">
        <v>2</v>
      </c>
      <c r="C194" s="72" t="s">
        <v>86</v>
      </c>
      <c r="D194" s="72"/>
      <c r="E194" s="72"/>
      <c r="F194" s="72"/>
      <c r="G194" s="72"/>
      <c r="H194" s="72"/>
      <c r="I194" s="72"/>
      <c r="J194" s="75"/>
      <c r="K194" s="76" t="e">
        <f>IF(MAX(R7,R22,R37,R52,R67,R82,R97,R112,R127)&gt;20," ","Yes")</f>
        <v>#DIV/0!</v>
      </c>
      <c r="L194" s="76" t="e">
        <f aca="true" t="shared" si="34" ref="L194:L199">IF((K194="Yes")," ","No")</f>
        <v>#DIV/0!</v>
      </c>
      <c r="M194" s="88"/>
      <c r="N194" s="29"/>
      <c r="AH194" s="52" t="s">
        <v>68</v>
      </c>
      <c r="AI194" s="43">
        <f t="shared" si="31"/>
        <v>192</v>
      </c>
      <c r="AJ194" s="102" t="str">
        <f t="shared" si="33"/>
        <v>N89</v>
      </c>
      <c r="AK194" s="102" t="str">
        <f t="shared" si="33"/>
        <v>L89</v>
      </c>
      <c r="AL194" s="102" t="str">
        <f t="shared" si="33"/>
        <v>M89</v>
      </c>
      <c r="AM194" s="43" t="e">
        <f ca="1" t="shared" si="24"/>
        <v>#N/A</v>
      </c>
      <c r="AN194" s="43" t="e">
        <f ca="1" t="shared" si="25"/>
        <v>#N/A</v>
      </c>
      <c r="AO194" s="43" t="e">
        <f ca="1" t="shared" si="26"/>
        <v>#N/A</v>
      </c>
      <c r="AP194" s="44" t="e">
        <f t="shared" si="29"/>
        <v>#N/A</v>
      </c>
      <c r="AQ194" s="44" t="str">
        <f t="shared" si="30"/>
        <v>.</v>
      </c>
    </row>
    <row r="195" spans="1:43" ht="12.75">
      <c r="A195" s="72"/>
      <c r="B195" s="73">
        <v>3</v>
      </c>
      <c r="C195" s="72" t="s">
        <v>79</v>
      </c>
      <c r="D195" s="72"/>
      <c r="E195" s="72"/>
      <c r="F195" s="72"/>
      <c r="G195" s="72"/>
      <c r="H195" s="72"/>
      <c r="I195" s="77"/>
      <c r="J195" s="78"/>
      <c r="K195" s="73" t="e">
        <f>IF(MAX(R9,R24,R39,R54,R69,R84,R99,R114,R129)&gt;20," ","Yes")</f>
        <v>#DIV/0!</v>
      </c>
      <c r="L195" s="76" t="e">
        <f t="shared" si="34"/>
        <v>#DIV/0!</v>
      </c>
      <c r="M195" s="87"/>
      <c r="N195" s="28"/>
      <c r="AH195" s="4" t="s">
        <v>92</v>
      </c>
      <c r="AI195">
        <f t="shared" si="31"/>
        <v>193</v>
      </c>
      <c r="AJ195" s="4" t="str">
        <f aca="true" t="shared" si="35" ref="AJ195:AL210">CONCATENATE(LEFT(AJ3,1),(MID(AJ3,2,4))+90)</f>
        <v>C97</v>
      </c>
      <c r="AK195" s="4" t="str">
        <f t="shared" si="35"/>
        <v>D97</v>
      </c>
      <c r="AL195" s="4" t="str">
        <f t="shared" si="35"/>
        <v>E97</v>
      </c>
      <c r="AM195" t="e">
        <f ca="1" t="shared" si="24"/>
        <v>#N/A</v>
      </c>
      <c r="AN195" t="e">
        <f ca="1" t="shared" si="25"/>
        <v>#N/A</v>
      </c>
      <c r="AO195" t="e">
        <f ca="1" t="shared" si="26"/>
        <v>#N/A</v>
      </c>
      <c r="AP195" s="15" t="e">
        <f>IF($P$2="inh",100*(AN195-Q$97)/(Q$101-Q$97),IF($P$2="act",100*(AN195-Q$101)/(Q$97-Q$101),"Check M2"))</f>
        <v>#N/A</v>
      </c>
      <c r="AQ195" s="15" t="str">
        <f t="shared" si="30"/>
        <v>.</v>
      </c>
    </row>
    <row r="196" spans="1:43" ht="12.75">
      <c r="A196" s="72"/>
      <c r="B196" s="73">
        <v>4</v>
      </c>
      <c r="C196" s="72" t="s">
        <v>87</v>
      </c>
      <c r="D196" s="72"/>
      <c r="E196" s="72"/>
      <c r="F196" s="72"/>
      <c r="G196" s="76"/>
      <c r="H196" s="72"/>
      <c r="I196" s="76"/>
      <c r="J196" s="78"/>
      <c r="K196" s="73" t="e">
        <f>IF(MAX(Q14,Q29,Q44,Q59,Q74,Q89,Q104,Q119,Q134)&gt;20," ","Yes")</f>
        <v>#DIV/0!</v>
      </c>
      <c r="L196" s="76" t="e">
        <f t="shared" si="34"/>
        <v>#DIV/0!</v>
      </c>
      <c r="M196" s="87"/>
      <c r="N196" s="21"/>
      <c r="AH196" s="4" t="s">
        <v>92</v>
      </c>
      <c r="AI196">
        <f t="shared" si="31"/>
        <v>194</v>
      </c>
      <c r="AJ196" s="4" t="str">
        <f t="shared" si="35"/>
        <v>C98</v>
      </c>
      <c r="AK196" s="4" t="str">
        <f t="shared" si="35"/>
        <v>D98</v>
      </c>
      <c r="AL196" s="4" t="str">
        <f t="shared" si="35"/>
        <v>E98</v>
      </c>
      <c r="AM196" t="e">
        <f aca="true" ca="1" t="shared" si="36" ref="AM196:AM259">IF(ISNUMBER(INDIRECT(AJ196)),INDIRECT(AJ196),#N/A)</f>
        <v>#N/A</v>
      </c>
      <c r="AN196" t="e">
        <f aca="true" ca="1" t="shared" si="37" ref="AN196:AN259">IF(ISNUMBER(INDIRECT(AK196)),INDIRECT(AK196),#N/A)</f>
        <v>#N/A</v>
      </c>
      <c r="AO196" t="e">
        <f aca="true" ca="1" t="shared" si="38" ref="AO196:AO259">IF(ISNUMBER(INDIRECT(AL196)),INDIRECT(AL196),#N/A)</f>
        <v>#N/A</v>
      </c>
      <c r="AP196" s="15" t="e">
        <f aca="true" t="shared" si="39" ref="AP196:AP226">IF($P$2="inh",100*(AN196-Q$97)/(Q$101-Q$97),IF($P$2="act",100*(AN196-Q$101)/(Q$97-Q$101),"Check M2"))</f>
        <v>#N/A</v>
      </c>
      <c r="AQ196" s="15" t="str">
        <f t="shared" si="30"/>
        <v>.</v>
      </c>
    </row>
    <row r="197" spans="1:43" ht="12.75">
      <c r="A197" s="72"/>
      <c r="B197" s="73">
        <v>5</v>
      </c>
      <c r="C197" s="72" t="s">
        <v>88</v>
      </c>
      <c r="D197" s="72"/>
      <c r="E197" s="72"/>
      <c r="F197" s="72"/>
      <c r="G197" s="72"/>
      <c r="H197" s="72"/>
      <c r="I197" s="72"/>
      <c r="J197" s="77"/>
      <c r="K197" s="76" t="e">
        <f>IF(AND(Q12&lt;MIN(Q8,Q10),Q27&lt;MIN(Q23,Q25),Q42&lt;MIN(Q38,Q40),Q57&lt;MIN(Q53,Q55),Q72&lt;MIN(Q68,Q70),Q87&lt;MIN(Q83,Q85),Q102&lt;MIN(Q98,Q100),Q117&lt;MIN(Q113,Q115),Q132&lt;MIN(Q128,Q130)),"Yes"," ")</f>
        <v>#DIV/0!</v>
      </c>
      <c r="L197" s="76" t="e">
        <f t="shared" si="34"/>
        <v>#DIV/0!</v>
      </c>
      <c r="M197" s="89"/>
      <c r="N197" s="21"/>
      <c r="X197" s="162">
        <f>IF(MIN($AQ$3:$AQ$290)&gt;0,IF(MAX($AQ$3:$AQ$290)&lt;100,"All Midpoint % Values are on Scale",""),"")</f>
      </c>
      <c r="Y197" s="162"/>
      <c r="Z197" s="162"/>
      <c r="AA197" s="162"/>
      <c r="AB197" s="162"/>
      <c r="AC197" s="162"/>
      <c r="AH197" s="4" t="s">
        <v>92</v>
      </c>
      <c r="AI197">
        <f t="shared" si="31"/>
        <v>195</v>
      </c>
      <c r="AJ197" s="4" t="str">
        <f t="shared" si="35"/>
        <v>C99</v>
      </c>
      <c r="AK197" s="4" t="str">
        <f t="shared" si="35"/>
        <v>D99</v>
      </c>
      <c r="AL197" s="4" t="str">
        <f t="shared" si="35"/>
        <v>E99</v>
      </c>
      <c r="AM197" t="e">
        <f ca="1" t="shared" si="36"/>
        <v>#N/A</v>
      </c>
      <c r="AN197" t="e">
        <f ca="1" t="shared" si="37"/>
        <v>#N/A</v>
      </c>
      <c r="AO197" t="e">
        <f ca="1" t="shared" si="38"/>
        <v>#N/A</v>
      </c>
      <c r="AP197" s="15" t="e">
        <f t="shared" si="39"/>
        <v>#N/A</v>
      </c>
      <c r="AQ197" s="15" t="str">
        <f t="shared" si="30"/>
        <v>.</v>
      </c>
    </row>
    <row r="198" spans="1:43" ht="15.75">
      <c r="A198" s="72"/>
      <c r="B198" s="73">
        <v>6</v>
      </c>
      <c r="C198" s="72" t="s">
        <v>74</v>
      </c>
      <c r="D198" s="72"/>
      <c r="E198" s="72"/>
      <c r="F198" s="72"/>
      <c r="G198" s="72"/>
      <c r="H198" s="72"/>
      <c r="I198" s="72"/>
      <c r="J198" s="72"/>
      <c r="K198" s="73" t="e">
        <f>IF(MIN(J17,J32,J47,J62,J77,J92,J107,J122,J137)&gt;2,"Yes"," ")</f>
        <v>#DIV/0!</v>
      </c>
      <c r="L198" s="76" t="e">
        <f t="shared" si="34"/>
        <v>#DIV/0!</v>
      </c>
      <c r="M198" s="87"/>
      <c r="W198" s="90">
        <f>IF(MIN($AQ$3:$AQ$290)&lt;0,"Warning","")</f>
      </c>
      <c r="X198" s="93">
        <f>IF(MIN($AQ$3:$AQ$290)&lt;0,COUNTIF($AQ$3:$AQ$290,"&lt;0"),"")</f>
      </c>
      <c r="Y198" s="161">
        <f>IF(MIN($AQ$3:$AQ$290)&lt;0,"Midpoint % Values are &lt; 0","")</f>
      </c>
      <c r="Z198" s="161"/>
      <c r="AA198" s="161"/>
      <c r="AB198" s="161"/>
      <c r="AH198" s="4" t="s">
        <v>92</v>
      </c>
      <c r="AI198">
        <f t="shared" si="31"/>
        <v>196</v>
      </c>
      <c r="AJ198" s="4" t="str">
        <f t="shared" si="35"/>
        <v>C100</v>
      </c>
      <c r="AK198" s="4" t="str">
        <f t="shared" si="35"/>
        <v>D100</v>
      </c>
      <c r="AL198" s="4" t="str">
        <f t="shared" si="35"/>
        <v>E100</v>
      </c>
      <c r="AM198" t="e">
        <f ca="1" t="shared" si="36"/>
        <v>#N/A</v>
      </c>
      <c r="AN198" t="e">
        <f ca="1" t="shared" si="37"/>
        <v>#N/A</v>
      </c>
      <c r="AO198" t="e">
        <f ca="1" t="shared" si="38"/>
        <v>#N/A</v>
      </c>
      <c r="AP198" s="15" t="e">
        <f t="shared" si="39"/>
        <v>#N/A</v>
      </c>
      <c r="AQ198" s="15" t="str">
        <f t="shared" si="30"/>
        <v>.</v>
      </c>
    </row>
    <row r="199" spans="1:43" ht="15.75">
      <c r="A199" s="72"/>
      <c r="B199" s="73">
        <v>7</v>
      </c>
      <c r="C199" s="72" t="s">
        <v>407</v>
      </c>
      <c r="D199" s="72"/>
      <c r="E199" s="72"/>
      <c r="F199" s="72"/>
      <c r="G199" s="72"/>
      <c r="H199" s="72"/>
      <c r="I199" s="72"/>
      <c r="J199" s="72"/>
      <c r="K199" s="73" t="e">
        <f>IF(MAX(K17,K32,K47,K62,K77,K92,K107,K122,K137)&gt;=1," ",IF(MIN(K17,K32,K47,K62,K77,K92,K107,K122,K137)&gt;0.4,"Yes"," "))</f>
        <v>#DIV/0!</v>
      </c>
      <c r="L199" s="76" t="e">
        <f t="shared" si="34"/>
        <v>#DIV/0!</v>
      </c>
      <c r="M199" s="87"/>
      <c r="W199" s="90">
        <f>IF(MAX($AQ$3:$AQ$290)&gt;100,"Warning","")</f>
      </c>
      <c r="X199" s="93">
        <f>IF(MAX($AQ$3:$AQ$290)&gt;100,COUNTIF($AQ$3:$AQ$290,"&gt;100"),"")</f>
      </c>
      <c r="Y199" s="161">
        <f>IF(MAX($AQ$3:$AQ$290)&gt;100,"Midpoint % Values are &gt;100","")</f>
      </c>
      <c r="Z199" s="161"/>
      <c r="AA199" s="161"/>
      <c r="AB199" s="161"/>
      <c r="AH199" s="4" t="s">
        <v>92</v>
      </c>
      <c r="AI199">
        <f t="shared" si="31"/>
        <v>197</v>
      </c>
      <c r="AJ199" s="4" t="str">
        <f t="shared" si="35"/>
        <v>C101</v>
      </c>
      <c r="AK199" s="4" t="str">
        <f t="shared" si="35"/>
        <v>D101</v>
      </c>
      <c r="AL199" s="4" t="str">
        <f t="shared" si="35"/>
        <v>E101</v>
      </c>
      <c r="AM199" t="e">
        <f ca="1" t="shared" si="36"/>
        <v>#N/A</v>
      </c>
      <c r="AN199" t="e">
        <f ca="1" t="shared" si="37"/>
        <v>#N/A</v>
      </c>
      <c r="AO199" t="e">
        <f ca="1" t="shared" si="38"/>
        <v>#N/A</v>
      </c>
      <c r="AP199" s="15" t="e">
        <f t="shared" si="39"/>
        <v>#N/A</v>
      </c>
      <c r="AQ199" s="15" t="str">
        <f t="shared" si="30"/>
        <v>.</v>
      </c>
    </row>
    <row r="200" spans="1:43" ht="12.75">
      <c r="A200" s="72"/>
      <c r="B200" s="73"/>
      <c r="C200" s="72"/>
      <c r="D200" s="72"/>
      <c r="E200" s="72"/>
      <c r="F200" s="72"/>
      <c r="G200" s="72"/>
      <c r="H200" s="72"/>
      <c r="I200" s="79"/>
      <c r="J200" s="72"/>
      <c r="K200" s="73"/>
      <c r="L200" s="73"/>
      <c r="M200" s="87"/>
      <c r="AH200" s="4" t="s">
        <v>92</v>
      </c>
      <c r="AI200">
        <f t="shared" si="31"/>
        <v>198</v>
      </c>
      <c r="AJ200" s="4" t="str">
        <f t="shared" si="35"/>
        <v>C102</v>
      </c>
      <c r="AK200" s="4" t="str">
        <f t="shared" si="35"/>
        <v>D102</v>
      </c>
      <c r="AL200" s="4" t="str">
        <f t="shared" si="35"/>
        <v>E102</v>
      </c>
      <c r="AM200" t="e">
        <f ca="1" t="shared" si="36"/>
        <v>#N/A</v>
      </c>
      <c r="AN200" t="e">
        <f ca="1" t="shared" si="37"/>
        <v>#N/A</v>
      </c>
      <c r="AO200" t="e">
        <f ca="1" t="shared" si="38"/>
        <v>#N/A</v>
      </c>
      <c r="AP200" s="15" t="e">
        <f t="shared" si="39"/>
        <v>#N/A</v>
      </c>
      <c r="AQ200" s="15" t="str">
        <f t="shared" si="30"/>
        <v>.</v>
      </c>
    </row>
    <row r="201" spans="1:43" ht="12.75">
      <c r="A201" s="72"/>
      <c r="B201" s="73"/>
      <c r="C201" s="72"/>
      <c r="D201" s="72"/>
      <c r="E201" s="72"/>
      <c r="F201" s="72"/>
      <c r="G201" s="72"/>
      <c r="H201" s="72"/>
      <c r="I201" s="72"/>
      <c r="J201" s="72"/>
      <c r="K201" s="73"/>
      <c r="L201" s="73"/>
      <c r="M201" s="87"/>
      <c r="AH201" s="4" t="s">
        <v>92</v>
      </c>
      <c r="AI201">
        <f t="shared" si="31"/>
        <v>199</v>
      </c>
      <c r="AJ201" s="4" t="str">
        <f t="shared" si="35"/>
        <v>C103</v>
      </c>
      <c r="AK201" s="4" t="str">
        <f t="shared" si="35"/>
        <v>D103</v>
      </c>
      <c r="AL201" s="4" t="str">
        <f t="shared" si="35"/>
        <v>E103</v>
      </c>
      <c r="AM201" t="e">
        <f ca="1" t="shared" si="36"/>
        <v>#N/A</v>
      </c>
      <c r="AN201" t="e">
        <f ca="1" t="shared" si="37"/>
        <v>#N/A</v>
      </c>
      <c r="AO201" t="e">
        <f ca="1" t="shared" si="38"/>
        <v>#N/A</v>
      </c>
      <c r="AP201" s="15" t="e">
        <f t="shared" si="39"/>
        <v>#N/A</v>
      </c>
      <c r="AQ201" s="15" t="str">
        <f t="shared" si="30"/>
        <v>.</v>
      </c>
    </row>
    <row r="202" spans="1:43" ht="13.5" thickBot="1">
      <c r="A202" s="72"/>
      <c r="B202" s="80" t="s">
        <v>75</v>
      </c>
      <c r="C202" s="81"/>
      <c r="D202" s="72"/>
      <c r="E202" s="72"/>
      <c r="F202" s="72"/>
      <c r="G202" s="81"/>
      <c r="H202" s="72"/>
      <c r="I202" s="72"/>
      <c r="J202" s="72"/>
      <c r="K202" s="73"/>
      <c r="L202" s="73"/>
      <c r="M202" s="87"/>
      <c r="AH202" s="4" t="s">
        <v>92</v>
      </c>
      <c r="AI202" s="43">
        <f t="shared" si="31"/>
        <v>200</v>
      </c>
      <c r="AJ202" s="102" t="str">
        <f t="shared" si="35"/>
        <v>C104</v>
      </c>
      <c r="AK202" s="102" t="str">
        <f t="shared" si="35"/>
        <v>D104</v>
      </c>
      <c r="AL202" s="102" t="str">
        <f t="shared" si="35"/>
        <v>E104</v>
      </c>
      <c r="AM202" s="43" t="e">
        <f ca="1" t="shared" si="36"/>
        <v>#N/A</v>
      </c>
      <c r="AN202" s="43" t="e">
        <f ca="1" t="shared" si="37"/>
        <v>#N/A</v>
      </c>
      <c r="AO202" s="43" t="e">
        <f ca="1" t="shared" si="38"/>
        <v>#N/A</v>
      </c>
      <c r="AP202" s="44" t="e">
        <f t="shared" si="39"/>
        <v>#N/A</v>
      </c>
      <c r="AQ202" s="44" t="str">
        <f t="shared" si="30"/>
        <v>.</v>
      </c>
    </row>
    <row r="203" spans="1:43" ht="12.75">
      <c r="A203" s="72"/>
      <c r="B203" s="73"/>
      <c r="C203" s="73"/>
      <c r="D203" s="81"/>
      <c r="E203" s="81"/>
      <c r="F203" s="81"/>
      <c r="G203" s="81"/>
      <c r="H203" s="72"/>
      <c r="I203" s="81"/>
      <c r="J203" s="72"/>
      <c r="K203" s="73"/>
      <c r="L203" s="73"/>
      <c r="M203" s="87"/>
      <c r="AH203" s="4" t="s">
        <v>92</v>
      </c>
      <c r="AI203">
        <f t="shared" si="31"/>
        <v>201</v>
      </c>
      <c r="AJ203" s="4" t="str">
        <f t="shared" si="35"/>
        <v>F97</v>
      </c>
      <c r="AK203" s="4" t="str">
        <f t="shared" si="35"/>
        <v>G97</v>
      </c>
      <c r="AL203" s="4" t="str">
        <f t="shared" si="35"/>
        <v>H97</v>
      </c>
      <c r="AM203" t="e">
        <f ca="1" t="shared" si="36"/>
        <v>#N/A</v>
      </c>
      <c r="AN203" t="e">
        <f ca="1" t="shared" si="37"/>
        <v>#N/A</v>
      </c>
      <c r="AO203" t="e">
        <f ca="1" t="shared" si="38"/>
        <v>#N/A</v>
      </c>
      <c r="AP203" s="15" t="e">
        <f t="shared" si="39"/>
        <v>#N/A</v>
      </c>
      <c r="AQ203" s="15" t="str">
        <f t="shared" si="30"/>
        <v>.</v>
      </c>
    </row>
    <row r="204" spans="1:43" ht="12.75">
      <c r="A204" s="72"/>
      <c r="B204" s="73">
        <v>1</v>
      </c>
      <c r="C204" s="80" t="s">
        <v>80</v>
      </c>
      <c r="D204" s="80"/>
      <c r="E204" s="80"/>
      <c r="F204" s="80"/>
      <c r="G204" s="82"/>
      <c r="H204" s="80"/>
      <c r="I204" s="82"/>
      <c r="J204" s="83"/>
      <c r="K204" s="76" t="e">
        <f>IF(AND(L170="Meets Criterion",L171="Meets Criterion",L172="Meets Criterion"),"Yes"," ")</f>
        <v>#DIV/0!</v>
      </c>
      <c r="L204" s="76" t="e">
        <f>IF((K204="Yes")," ","No")</f>
        <v>#DIV/0!</v>
      </c>
      <c r="M204" s="87"/>
      <c r="AH204" s="4" t="s">
        <v>92</v>
      </c>
      <c r="AI204">
        <f t="shared" si="31"/>
        <v>202</v>
      </c>
      <c r="AJ204" s="4" t="str">
        <f t="shared" si="35"/>
        <v>F98</v>
      </c>
      <c r="AK204" s="4" t="str">
        <f t="shared" si="35"/>
        <v>G98</v>
      </c>
      <c r="AL204" s="4" t="str">
        <f t="shared" si="35"/>
        <v>H98</v>
      </c>
      <c r="AM204" t="e">
        <f ca="1" t="shared" si="36"/>
        <v>#N/A</v>
      </c>
      <c r="AN204" t="e">
        <f ca="1" t="shared" si="37"/>
        <v>#N/A</v>
      </c>
      <c r="AO204" t="e">
        <f ca="1" t="shared" si="38"/>
        <v>#N/A</v>
      </c>
      <c r="AP204" s="15" t="e">
        <f t="shared" si="39"/>
        <v>#N/A</v>
      </c>
      <c r="AQ204" s="15" t="str">
        <f t="shared" si="30"/>
        <v>.</v>
      </c>
    </row>
    <row r="205" spans="1:43" ht="12.75">
      <c r="A205" s="72"/>
      <c r="B205" s="73">
        <v>2</v>
      </c>
      <c r="C205" s="80" t="s">
        <v>390</v>
      </c>
      <c r="D205" s="80"/>
      <c r="E205" s="80"/>
      <c r="F205" s="80"/>
      <c r="G205" s="82"/>
      <c r="H205" s="80"/>
      <c r="I205" s="82"/>
      <c r="J205" s="80"/>
      <c r="K205" s="73" t="e">
        <f>IF(AND(L177="Meets Criterion",L181="Meets Criterion",L185="Meets Criterion"),"Yes"," ")</f>
        <v>#DIV/0!</v>
      </c>
      <c r="L205" s="76" t="e">
        <f>IF((K205="Yes")," ","No")</f>
        <v>#DIV/0!</v>
      </c>
      <c r="M205" s="87"/>
      <c r="AH205" s="4" t="s">
        <v>92</v>
      </c>
      <c r="AI205">
        <f t="shared" si="31"/>
        <v>203</v>
      </c>
      <c r="AJ205" s="4" t="str">
        <f t="shared" si="35"/>
        <v>F99</v>
      </c>
      <c r="AK205" s="4" t="str">
        <f t="shared" si="35"/>
        <v>G99</v>
      </c>
      <c r="AL205" s="4" t="str">
        <f t="shared" si="35"/>
        <v>H99</v>
      </c>
      <c r="AM205" t="e">
        <f ca="1" t="shared" si="36"/>
        <v>#N/A</v>
      </c>
      <c r="AN205" t="e">
        <f ca="1" t="shared" si="37"/>
        <v>#N/A</v>
      </c>
      <c r="AO205" t="e">
        <f ca="1" t="shared" si="38"/>
        <v>#N/A</v>
      </c>
      <c r="AP205" s="15" t="e">
        <f t="shared" si="39"/>
        <v>#N/A</v>
      </c>
      <c r="AQ205" s="15" t="str">
        <f t="shared" si="30"/>
        <v>.</v>
      </c>
    </row>
    <row r="206" spans="1:43" ht="12.75">
      <c r="A206" s="72"/>
      <c r="B206" s="72"/>
      <c r="C206" s="73"/>
      <c r="D206" s="73"/>
      <c r="E206" s="73"/>
      <c r="F206" s="73"/>
      <c r="G206" s="79"/>
      <c r="H206" s="77"/>
      <c r="I206" s="84"/>
      <c r="J206" s="72"/>
      <c r="K206" s="72"/>
      <c r="L206" s="72"/>
      <c r="M206" s="87"/>
      <c r="AH206" s="4" t="s">
        <v>92</v>
      </c>
      <c r="AI206">
        <f t="shared" si="31"/>
        <v>204</v>
      </c>
      <c r="AJ206" s="4" t="str">
        <f t="shared" si="35"/>
        <v>F100</v>
      </c>
      <c r="AK206" s="4" t="str">
        <f t="shared" si="35"/>
        <v>G100</v>
      </c>
      <c r="AL206" s="4" t="str">
        <f t="shared" si="35"/>
        <v>H100</v>
      </c>
      <c r="AM206" t="e">
        <f ca="1" t="shared" si="36"/>
        <v>#N/A</v>
      </c>
      <c r="AN206" t="e">
        <f ca="1" t="shared" si="37"/>
        <v>#N/A</v>
      </c>
      <c r="AO206" t="e">
        <f ca="1" t="shared" si="38"/>
        <v>#N/A</v>
      </c>
      <c r="AP206" s="15" t="e">
        <f t="shared" si="39"/>
        <v>#N/A</v>
      </c>
      <c r="AQ206" s="15" t="str">
        <f t="shared" si="30"/>
        <v>.</v>
      </c>
    </row>
    <row r="207" spans="1:43" ht="12.75">
      <c r="A207" s="72"/>
      <c r="B207" s="72"/>
      <c r="C207" s="73"/>
      <c r="D207" s="73"/>
      <c r="E207" s="73"/>
      <c r="F207" s="73"/>
      <c r="G207" s="79"/>
      <c r="H207" s="72"/>
      <c r="I207" s="84"/>
      <c r="J207" s="72"/>
      <c r="K207" s="72"/>
      <c r="L207" s="72"/>
      <c r="M207" s="87"/>
      <c r="AH207" s="4" t="s">
        <v>92</v>
      </c>
      <c r="AI207">
        <f t="shared" si="31"/>
        <v>205</v>
      </c>
      <c r="AJ207" s="4" t="str">
        <f t="shared" si="35"/>
        <v>F101</v>
      </c>
      <c r="AK207" s="4" t="str">
        <f t="shared" si="35"/>
        <v>G101</v>
      </c>
      <c r="AL207" s="4" t="str">
        <f t="shared" si="35"/>
        <v>H101</v>
      </c>
      <c r="AM207" t="e">
        <f ca="1" t="shared" si="36"/>
        <v>#N/A</v>
      </c>
      <c r="AN207" t="e">
        <f ca="1" t="shared" si="37"/>
        <v>#N/A</v>
      </c>
      <c r="AO207" t="e">
        <f ca="1" t="shared" si="38"/>
        <v>#N/A</v>
      </c>
      <c r="AP207" s="15" t="e">
        <f t="shared" si="39"/>
        <v>#N/A</v>
      </c>
      <c r="AQ207" s="15" t="str">
        <f t="shared" si="30"/>
        <v>.</v>
      </c>
    </row>
    <row r="208" spans="3:43" ht="12.75">
      <c r="C208" s="67"/>
      <c r="D208" s="67"/>
      <c r="E208" s="67"/>
      <c r="F208" s="67"/>
      <c r="G208" s="68"/>
      <c r="H208" s="42"/>
      <c r="I208" s="69"/>
      <c r="AH208" s="4" t="s">
        <v>92</v>
      </c>
      <c r="AI208">
        <f t="shared" si="31"/>
        <v>206</v>
      </c>
      <c r="AJ208" s="4" t="str">
        <f t="shared" si="35"/>
        <v>F102</v>
      </c>
      <c r="AK208" s="4" t="str">
        <f t="shared" si="35"/>
        <v>G102</v>
      </c>
      <c r="AL208" s="4" t="str">
        <f t="shared" si="35"/>
        <v>H102</v>
      </c>
      <c r="AM208" t="e">
        <f ca="1" t="shared" si="36"/>
        <v>#N/A</v>
      </c>
      <c r="AN208" t="e">
        <f ca="1" t="shared" si="37"/>
        <v>#N/A</v>
      </c>
      <c r="AO208" t="e">
        <f ca="1" t="shared" si="38"/>
        <v>#N/A</v>
      </c>
      <c r="AP208" s="15" t="e">
        <f t="shared" si="39"/>
        <v>#N/A</v>
      </c>
      <c r="AQ208" s="15" t="str">
        <f t="shared" si="30"/>
        <v>.</v>
      </c>
    </row>
    <row r="209" spans="3:43" ht="12.75">
      <c r="C209" s="67"/>
      <c r="D209" s="67"/>
      <c r="E209" s="67"/>
      <c r="F209" s="67"/>
      <c r="G209" s="68"/>
      <c r="H209" s="42"/>
      <c r="I209" s="69"/>
      <c r="AH209" s="4" t="s">
        <v>92</v>
      </c>
      <c r="AI209">
        <f t="shared" si="31"/>
        <v>207</v>
      </c>
      <c r="AJ209" s="4" t="str">
        <f t="shared" si="35"/>
        <v>F103</v>
      </c>
      <c r="AK209" s="4" t="str">
        <f t="shared" si="35"/>
        <v>G103</v>
      </c>
      <c r="AL209" s="4" t="str">
        <f t="shared" si="35"/>
        <v>H103</v>
      </c>
      <c r="AM209" t="e">
        <f ca="1" t="shared" si="36"/>
        <v>#N/A</v>
      </c>
      <c r="AN209" t="e">
        <f ca="1" t="shared" si="37"/>
        <v>#N/A</v>
      </c>
      <c r="AO209" t="e">
        <f ca="1" t="shared" si="38"/>
        <v>#N/A</v>
      </c>
      <c r="AP209" s="15" t="e">
        <f t="shared" si="39"/>
        <v>#N/A</v>
      </c>
      <c r="AQ209" s="15" t="str">
        <f t="shared" si="30"/>
        <v>.</v>
      </c>
    </row>
    <row r="210" spans="3:43" ht="13.5" thickBot="1">
      <c r="C210" s="67"/>
      <c r="D210" s="67"/>
      <c r="E210" s="67"/>
      <c r="F210" s="67"/>
      <c r="G210" s="68"/>
      <c r="H210" s="42"/>
      <c r="I210" s="69"/>
      <c r="AH210" s="4" t="s">
        <v>92</v>
      </c>
      <c r="AI210" s="43">
        <f t="shared" si="31"/>
        <v>208</v>
      </c>
      <c r="AJ210" s="102" t="str">
        <f t="shared" si="35"/>
        <v>F104</v>
      </c>
      <c r="AK210" s="102" t="str">
        <f t="shared" si="35"/>
        <v>G104</v>
      </c>
      <c r="AL210" s="102" t="str">
        <f t="shared" si="35"/>
        <v>H104</v>
      </c>
      <c r="AM210" s="43" t="e">
        <f ca="1" t="shared" si="36"/>
        <v>#N/A</v>
      </c>
      <c r="AN210" s="43" t="e">
        <f ca="1" t="shared" si="37"/>
        <v>#N/A</v>
      </c>
      <c r="AO210" s="43" t="e">
        <f ca="1" t="shared" si="38"/>
        <v>#N/A</v>
      </c>
      <c r="AP210" s="44" t="e">
        <f t="shared" si="39"/>
        <v>#N/A</v>
      </c>
      <c r="AQ210" s="44" t="str">
        <f t="shared" si="30"/>
        <v>.</v>
      </c>
    </row>
    <row r="211" spans="3:43" ht="12.75">
      <c r="C211" s="67"/>
      <c r="D211" s="67"/>
      <c r="E211" s="67"/>
      <c r="F211" s="67"/>
      <c r="G211" s="68"/>
      <c r="H211" s="42"/>
      <c r="I211" s="69"/>
      <c r="AH211" s="4" t="s">
        <v>92</v>
      </c>
      <c r="AI211">
        <f t="shared" si="31"/>
        <v>209</v>
      </c>
      <c r="AJ211" s="4" t="str">
        <f aca="true" t="shared" si="40" ref="AJ211:AL226">CONCATENATE(LEFT(AJ19,1),(MID(AJ19,2,4))+90)</f>
        <v>I97</v>
      </c>
      <c r="AK211" s="4" t="str">
        <f t="shared" si="40"/>
        <v>J97</v>
      </c>
      <c r="AL211" s="4" t="str">
        <f t="shared" si="40"/>
        <v>K97</v>
      </c>
      <c r="AM211" t="e">
        <f ca="1" t="shared" si="36"/>
        <v>#N/A</v>
      </c>
      <c r="AN211" t="e">
        <f ca="1" t="shared" si="37"/>
        <v>#N/A</v>
      </c>
      <c r="AO211" t="e">
        <f ca="1" t="shared" si="38"/>
        <v>#N/A</v>
      </c>
      <c r="AP211" s="15" t="e">
        <f t="shared" si="39"/>
        <v>#N/A</v>
      </c>
      <c r="AQ211" s="15" t="str">
        <f t="shared" si="30"/>
        <v>.</v>
      </c>
    </row>
    <row r="212" spans="3:43" ht="12.75">
      <c r="C212" s="67"/>
      <c r="D212" s="67"/>
      <c r="E212" s="67"/>
      <c r="F212" s="67"/>
      <c r="G212" s="68"/>
      <c r="H212" s="42"/>
      <c r="I212" s="69"/>
      <c r="AH212" s="4" t="s">
        <v>92</v>
      </c>
      <c r="AI212">
        <f t="shared" si="31"/>
        <v>210</v>
      </c>
      <c r="AJ212" s="4" t="str">
        <f t="shared" si="40"/>
        <v>I98</v>
      </c>
      <c r="AK212" s="4" t="str">
        <f t="shared" si="40"/>
        <v>J98</v>
      </c>
      <c r="AL212" s="4" t="str">
        <f t="shared" si="40"/>
        <v>K98</v>
      </c>
      <c r="AM212" t="e">
        <f ca="1" t="shared" si="36"/>
        <v>#N/A</v>
      </c>
      <c r="AN212" t="e">
        <f ca="1" t="shared" si="37"/>
        <v>#N/A</v>
      </c>
      <c r="AO212" t="e">
        <f ca="1" t="shared" si="38"/>
        <v>#N/A</v>
      </c>
      <c r="AP212" s="15" t="e">
        <f t="shared" si="39"/>
        <v>#N/A</v>
      </c>
      <c r="AQ212" s="15" t="str">
        <f t="shared" si="30"/>
        <v>.</v>
      </c>
    </row>
    <row r="213" spans="3:43" ht="12.75">
      <c r="C213" s="70"/>
      <c r="D213" s="67"/>
      <c r="E213" s="67"/>
      <c r="F213" s="67"/>
      <c r="G213" s="68"/>
      <c r="H213" s="42"/>
      <c r="I213" s="69"/>
      <c r="AH213" s="4" t="s">
        <v>92</v>
      </c>
      <c r="AI213">
        <f t="shared" si="31"/>
        <v>211</v>
      </c>
      <c r="AJ213" s="4" t="str">
        <f t="shared" si="40"/>
        <v>I99</v>
      </c>
      <c r="AK213" s="4" t="str">
        <f t="shared" si="40"/>
        <v>J99</v>
      </c>
      <c r="AL213" s="4" t="str">
        <f t="shared" si="40"/>
        <v>K99</v>
      </c>
      <c r="AM213" t="e">
        <f ca="1" t="shared" si="36"/>
        <v>#N/A</v>
      </c>
      <c r="AN213" t="e">
        <f ca="1" t="shared" si="37"/>
        <v>#N/A</v>
      </c>
      <c r="AO213" t="e">
        <f ca="1" t="shared" si="38"/>
        <v>#N/A</v>
      </c>
      <c r="AP213" s="15" t="e">
        <f t="shared" si="39"/>
        <v>#N/A</v>
      </c>
      <c r="AQ213" s="15" t="str">
        <f t="shared" si="30"/>
        <v>.</v>
      </c>
    </row>
    <row r="214" spans="3:43" ht="12.75">
      <c r="C214" s="42"/>
      <c r="D214" s="42"/>
      <c r="E214" s="42"/>
      <c r="F214" s="42"/>
      <c r="G214" s="42"/>
      <c r="H214" s="42"/>
      <c r="I214" s="42"/>
      <c r="AH214" s="4" t="s">
        <v>92</v>
      </c>
      <c r="AI214">
        <f t="shared" si="31"/>
        <v>212</v>
      </c>
      <c r="AJ214" s="4" t="str">
        <f t="shared" si="40"/>
        <v>I100</v>
      </c>
      <c r="AK214" s="4" t="str">
        <f t="shared" si="40"/>
        <v>J100</v>
      </c>
      <c r="AL214" s="4" t="str">
        <f t="shared" si="40"/>
        <v>K100</v>
      </c>
      <c r="AM214" t="e">
        <f ca="1" t="shared" si="36"/>
        <v>#N/A</v>
      </c>
      <c r="AN214" t="e">
        <f ca="1" t="shared" si="37"/>
        <v>#N/A</v>
      </c>
      <c r="AO214" t="e">
        <f ca="1" t="shared" si="38"/>
        <v>#N/A</v>
      </c>
      <c r="AP214" s="15" t="e">
        <f t="shared" si="39"/>
        <v>#N/A</v>
      </c>
      <c r="AQ214" s="15" t="str">
        <f t="shared" si="30"/>
        <v>.</v>
      </c>
    </row>
    <row r="215" spans="3:43" ht="12.75">
      <c r="C215" s="42"/>
      <c r="D215" s="42"/>
      <c r="E215" s="42"/>
      <c r="F215" s="42"/>
      <c r="G215" s="42"/>
      <c r="H215" s="42"/>
      <c r="I215" s="42"/>
      <c r="AH215" s="4" t="s">
        <v>92</v>
      </c>
      <c r="AI215">
        <f t="shared" si="31"/>
        <v>213</v>
      </c>
      <c r="AJ215" s="4" t="str">
        <f t="shared" si="40"/>
        <v>I101</v>
      </c>
      <c r="AK215" s="4" t="str">
        <f t="shared" si="40"/>
        <v>J101</v>
      </c>
      <c r="AL215" s="4" t="str">
        <f t="shared" si="40"/>
        <v>K101</v>
      </c>
      <c r="AM215" t="e">
        <f ca="1" t="shared" si="36"/>
        <v>#N/A</v>
      </c>
      <c r="AN215" t="e">
        <f ca="1" t="shared" si="37"/>
        <v>#N/A</v>
      </c>
      <c r="AO215" t="e">
        <f ca="1" t="shared" si="38"/>
        <v>#N/A</v>
      </c>
      <c r="AP215" s="15" t="e">
        <f t="shared" si="39"/>
        <v>#N/A</v>
      </c>
      <c r="AQ215" s="15" t="str">
        <f t="shared" si="30"/>
        <v>.</v>
      </c>
    </row>
    <row r="216" spans="3:43" ht="12.75">
      <c r="C216" s="42"/>
      <c r="D216" s="42"/>
      <c r="E216" s="42"/>
      <c r="F216" s="42"/>
      <c r="G216" s="42"/>
      <c r="H216" s="42"/>
      <c r="I216" s="42"/>
      <c r="AH216" s="4" t="s">
        <v>92</v>
      </c>
      <c r="AI216">
        <f t="shared" si="31"/>
        <v>214</v>
      </c>
      <c r="AJ216" s="4" t="str">
        <f t="shared" si="40"/>
        <v>I102</v>
      </c>
      <c r="AK216" s="4" t="str">
        <f t="shared" si="40"/>
        <v>J102</v>
      </c>
      <c r="AL216" s="4" t="str">
        <f t="shared" si="40"/>
        <v>K102</v>
      </c>
      <c r="AM216" t="e">
        <f ca="1" t="shared" si="36"/>
        <v>#N/A</v>
      </c>
      <c r="AN216" t="e">
        <f ca="1" t="shared" si="37"/>
        <v>#N/A</v>
      </c>
      <c r="AO216" t="e">
        <f ca="1" t="shared" si="38"/>
        <v>#N/A</v>
      </c>
      <c r="AP216" s="15" t="e">
        <f t="shared" si="39"/>
        <v>#N/A</v>
      </c>
      <c r="AQ216" s="15" t="str">
        <f t="shared" si="30"/>
        <v>.</v>
      </c>
    </row>
    <row r="217" spans="3:43" ht="12.75">
      <c r="C217" s="42"/>
      <c r="D217" s="42"/>
      <c r="E217" s="42"/>
      <c r="F217" s="42"/>
      <c r="G217" s="42"/>
      <c r="H217" s="42"/>
      <c r="I217" s="42"/>
      <c r="AH217" s="4" t="s">
        <v>92</v>
      </c>
      <c r="AI217">
        <f t="shared" si="31"/>
        <v>215</v>
      </c>
      <c r="AJ217" s="4" t="str">
        <f t="shared" si="40"/>
        <v>I103</v>
      </c>
      <c r="AK217" s="4" t="str">
        <f t="shared" si="40"/>
        <v>J103</v>
      </c>
      <c r="AL217" s="4" t="str">
        <f t="shared" si="40"/>
        <v>K103</v>
      </c>
      <c r="AM217" t="e">
        <f ca="1" t="shared" si="36"/>
        <v>#N/A</v>
      </c>
      <c r="AN217" t="e">
        <f ca="1" t="shared" si="37"/>
        <v>#N/A</v>
      </c>
      <c r="AO217" t="e">
        <f ca="1" t="shared" si="38"/>
        <v>#N/A</v>
      </c>
      <c r="AP217" s="15" t="e">
        <f t="shared" si="39"/>
        <v>#N/A</v>
      </c>
      <c r="AQ217" s="15" t="str">
        <f t="shared" si="30"/>
        <v>.</v>
      </c>
    </row>
    <row r="218" spans="3:43" ht="13.5" thickBot="1">
      <c r="C218" s="42"/>
      <c r="D218" s="42"/>
      <c r="E218" s="42"/>
      <c r="F218" s="42"/>
      <c r="G218" s="42"/>
      <c r="H218" s="42"/>
      <c r="I218" s="42"/>
      <c r="AH218" s="4" t="s">
        <v>92</v>
      </c>
      <c r="AI218" s="43">
        <f t="shared" si="31"/>
        <v>216</v>
      </c>
      <c r="AJ218" s="102" t="str">
        <f t="shared" si="40"/>
        <v>I104</v>
      </c>
      <c r="AK218" s="102" t="str">
        <f t="shared" si="40"/>
        <v>J104</v>
      </c>
      <c r="AL218" s="102" t="str">
        <f t="shared" si="40"/>
        <v>K104</v>
      </c>
      <c r="AM218" s="43" t="e">
        <f ca="1" t="shared" si="36"/>
        <v>#N/A</v>
      </c>
      <c r="AN218" s="43" t="e">
        <f ca="1" t="shared" si="37"/>
        <v>#N/A</v>
      </c>
      <c r="AO218" s="43" t="e">
        <f ca="1" t="shared" si="38"/>
        <v>#N/A</v>
      </c>
      <c r="AP218" s="44" t="e">
        <f t="shared" si="39"/>
        <v>#N/A</v>
      </c>
      <c r="AQ218" s="44" t="str">
        <f t="shared" si="30"/>
        <v>.</v>
      </c>
    </row>
    <row r="219" spans="34:43" ht="12.75">
      <c r="AH219" s="4" t="s">
        <v>92</v>
      </c>
      <c r="AI219">
        <f t="shared" si="31"/>
        <v>217</v>
      </c>
      <c r="AJ219" s="4" t="str">
        <f t="shared" si="40"/>
        <v>L97</v>
      </c>
      <c r="AK219" s="4" t="str">
        <f t="shared" si="40"/>
        <v>M97</v>
      </c>
      <c r="AL219" s="4" t="str">
        <f t="shared" si="40"/>
        <v>N97</v>
      </c>
      <c r="AM219" t="e">
        <f ca="1" t="shared" si="36"/>
        <v>#N/A</v>
      </c>
      <c r="AN219" t="e">
        <f ca="1" t="shared" si="37"/>
        <v>#N/A</v>
      </c>
      <c r="AO219" t="e">
        <f ca="1" t="shared" si="38"/>
        <v>#N/A</v>
      </c>
      <c r="AP219" s="15" t="e">
        <f t="shared" si="39"/>
        <v>#N/A</v>
      </c>
      <c r="AQ219" s="15" t="str">
        <f t="shared" si="30"/>
        <v>.</v>
      </c>
    </row>
    <row r="220" spans="34:43" ht="12.75">
      <c r="AH220" s="4" t="s">
        <v>92</v>
      </c>
      <c r="AI220">
        <f t="shared" si="31"/>
        <v>218</v>
      </c>
      <c r="AJ220" s="4" t="str">
        <f t="shared" si="40"/>
        <v>L98</v>
      </c>
      <c r="AK220" s="4" t="str">
        <f t="shared" si="40"/>
        <v>M98</v>
      </c>
      <c r="AL220" s="4" t="str">
        <f t="shared" si="40"/>
        <v>N98</v>
      </c>
      <c r="AM220" t="e">
        <f ca="1" t="shared" si="36"/>
        <v>#N/A</v>
      </c>
      <c r="AN220" t="e">
        <f ca="1" t="shared" si="37"/>
        <v>#N/A</v>
      </c>
      <c r="AO220" t="e">
        <f ca="1" t="shared" si="38"/>
        <v>#N/A</v>
      </c>
      <c r="AP220" s="15" t="e">
        <f t="shared" si="39"/>
        <v>#N/A</v>
      </c>
      <c r="AQ220" s="15" t="str">
        <f t="shared" si="30"/>
        <v>.</v>
      </c>
    </row>
    <row r="221" spans="34:43" ht="12.75">
      <c r="AH221" s="4" t="s">
        <v>92</v>
      </c>
      <c r="AI221">
        <f t="shared" si="31"/>
        <v>219</v>
      </c>
      <c r="AJ221" s="4" t="str">
        <f t="shared" si="40"/>
        <v>L99</v>
      </c>
      <c r="AK221" s="4" t="str">
        <f t="shared" si="40"/>
        <v>M99</v>
      </c>
      <c r="AL221" s="4" t="str">
        <f t="shared" si="40"/>
        <v>N99</v>
      </c>
      <c r="AM221" t="e">
        <f ca="1" t="shared" si="36"/>
        <v>#N/A</v>
      </c>
      <c r="AN221" t="e">
        <f ca="1" t="shared" si="37"/>
        <v>#N/A</v>
      </c>
      <c r="AO221" t="e">
        <f ca="1" t="shared" si="38"/>
        <v>#N/A</v>
      </c>
      <c r="AP221" s="15" t="e">
        <f t="shared" si="39"/>
        <v>#N/A</v>
      </c>
      <c r="AQ221" s="15" t="str">
        <f t="shared" si="30"/>
        <v>.</v>
      </c>
    </row>
    <row r="222" spans="34:43" ht="12.75">
      <c r="AH222" s="4" t="s">
        <v>92</v>
      </c>
      <c r="AI222">
        <f t="shared" si="31"/>
        <v>220</v>
      </c>
      <c r="AJ222" s="4" t="str">
        <f t="shared" si="40"/>
        <v>L100</v>
      </c>
      <c r="AK222" s="4" t="str">
        <f t="shared" si="40"/>
        <v>M100</v>
      </c>
      <c r="AL222" s="4" t="str">
        <f t="shared" si="40"/>
        <v>N100</v>
      </c>
      <c r="AM222" t="e">
        <f ca="1" t="shared" si="36"/>
        <v>#N/A</v>
      </c>
      <c r="AN222" t="e">
        <f ca="1" t="shared" si="37"/>
        <v>#N/A</v>
      </c>
      <c r="AO222" t="e">
        <f ca="1" t="shared" si="38"/>
        <v>#N/A</v>
      </c>
      <c r="AP222" s="15" t="e">
        <f t="shared" si="39"/>
        <v>#N/A</v>
      </c>
      <c r="AQ222" s="15" t="str">
        <f t="shared" si="30"/>
        <v>.</v>
      </c>
    </row>
    <row r="223" spans="34:43" ht="12.75">
      <c r="AH223" s="4" t="s">
        <v>92</v>
      </c>
      <c r="AI223">
        <f t="shared" si="31"/>
        <v>221</v>
      </c>
      <c r="AJ223" s="4" t="str">
        <f t="shared" si="40"/>
        <v>L101</v>
      </c>
      <c r="AK223" s="4" t="str">
        <f t="shared" si="40"/>
        <v>M101</v>
      </c>
      <c r="AL223" s="4" t="str">
        <f t="shared" si="40"/>
        <v>N101</v>
      </c>
      <c r="AM223" t="e">
        <f ca="1" t="shared" si="36"/>
        <v>#N/A</v>
      </c>
      <c r="AN223" t="e">
        <f ca="1" t="shared" si="37"/>
        <v>#N/A</v>
      </c>
      <c r="AO223" t="e">
        <f ca="1" t="shared" si="38"/>
        <v>#N/A</v>
      </c>
      <c r="AP223" s="15" t="e">
        <f t="shared" si="39"/>
        <v>#N/A</v>
      </c>
      <c r="AQ223" s="15" t="str">
        <f t="shared" si="30"/>
        <v>.</v>
      </c>
    </row>
    <row r="224" spans="34:43" ht="12.75">
      <c r="AH224" s="4" t="s">
        <v>92</v>
      </c>
      <c r="AI224">
        <f t="shared" si="31"/>
        <v>222</v>
      </c>
      <c r="AJ224" s="4" t="str">
        <f t="shared" si="40"/>
        <v>L102</v>
      </c>
      <c r="AK224" s="4" t="str">
        <f t="shared" si="40"/>
        <v>M102</v>
      </c>
      <c r="AL224" s="4" t="str">
        <f t="shared" si="40"/>
        <v>N102</v>
      </c>
      <c r="AM224" t="e">
        <f ca="1" t="shared" si="36"/>
        <v>#N/A</v>
      </c>
      <c r="AN224" t="e">
        <f ca="1" t="shared" si="37"/>
        <v>#N/A</v>
      </c>
      <c r="AO224" t="e">
        <f ca="1" t="shared" si="38"/>
        <v>#N/A</v>
      </c>
      <c r="AP224" s="15" t="e">
        <f t="shared" si="39"/>
        <v>#N/A</v>
      </c>
      <c r="AQ224" s="15" t="str">
        <f t="shared" si="30"/>
        <v>.</v>
      </c>
    </row>
    <row r="225" spans="34:43" ht="12.75">
      <c r="AH225" s="4" t="s">
        <v>92</v>
      </c>
      <c r="AI225">
        <f t="shared" si="31"/>
        <v>223</v>
      </c>
      <c r="AJ225" s="4" t="str">
        <f t="shared" si="40"/>
        <v>L103</v>
      </c>
      <c r="AK225" s="4" t="str">
        <f t="shared" si="40"/>
        <v>M103</v>
      </c>
      <c r="AL225" s="4" t="str">
        <f t="shared" si="40"/>
        <v>N103</v>
      </c>
      <c r="AM225" t="e">
        <f ca="1" t="shared" si="36"/>
        <v>#N/A</v>
      </c>
      <c r="AN225" t="e">
        <f ca="1" t="shared" si="37"/>
        <v>#N/A</v>
      </c>
      <c r="AO225" t="e">
        <f ca="1" t="shared" si="38"/>
        <v>#N/A</v>
      </c>
      <c r="AP225" s="15" t="e">
        <f t="shared" si="39"/>
        <v>#N/A</v>
      </c>
      <c r="AQ225" s="15" t="str">
        <f t="shared" si="30"/>
        <v>.</v>
      </c>
    </row>
    <row r="226" spans="34:43" ht="13.5" thickBot="1">
      <c r="AH226" s="52" t="s">
        <v>92</v>
      </c>
      <c r="AI226" s="43">
        <f t="shared" si="31"/>
        <v>224</v>
      </c>
      <c r="AJ226" s="102" t="str">
        <f t="shared" si="40"/>
        <v>L104</v>
      </c>
      <c r="AK226" s="102" t="str">
        <f t="shared" si="40"/>
        <v>M104</v>
      </c>
      <c r="AL226" s="102" t="str">
        <f t="shared" si="40"/>
        <v>N104</v>
      </c>
      <c r="AM226" s="43" t="e">
        <f ca="1" t="shared" si="36"/>
        <v>#N/A</v>
      </c>
      <c r="AN226" s="43" t="e">
        <f ca="1" t="shared" si="37"/>
        <v>#N/A</v>
      </c>
      <c r="AO226" s="43" t="e">
        <f ca="1" t="shared" si="38"/>
        <v>#N/A</v>
      </c>
      <c r="AP226" s="44" t="e">
        <f t="shared" si="39"/>
        <v>#N/A</v>
      </c>
      <c r="AQ226" s="44" t="str">
        <f t="shared" si="30"/>
        <v>.</v>
      </c>
    </row>
    <row r="227" spans="34:43" ht="12.75">
      <c r="AH227" s="4" t="s">
        <v>93</v>
      </c>
      <c r="AI227">
        <f t="shared" si="31"/>
        <v>225</v>
      </c>
      <c r="AJ227" s="4" t="str">
        <f aca="true" t="shared" si="41" ref="AJ227:AL242">CONCATENATE(LEFT(AJ35,1),(MID(AJ35,2,4))+90)</f>
        <v>D112</v>
      </c>
      <c r="AK227" s="4" t="str">
        <f t="shared" si="41"/>
        <v>E112</v>
      </c>
      <c r="AL227" s="4" t="str">
        <f t="shared" si="41"/>
        <v>C112</v>
      </c>
      <c r="AM227" t="e">
        <f ca="1" t="shared" si="36"/>
        <v>#N/A</v>
      </c>
      <c r="AN227" t="e">
        <f ca="1" t="shared" si="37"/>
        <v>#N/A</v>
      </c>
      <c r="AO227" t="e">
        <f ca="1" t="shared" si="38"/>
        <v>#N/A</v>
      </c>
      <c r="AP227" s="15" t="e">
        <f>IF($P$2="inh",100*(AN227-Q$112)/(Q$116-Q$112),IF($P$2="act",100*(AN227-Q$116)/(Q$112-Q$116),"Check M2"))</f>
        <v>#N/A</v>
      </c>
      <c r="AQ227" s="15" t="str">
        <f aca="true" t="shared" si="42" ref="AQ227:AQ290">IF(ISNUMBER(AP227),AP227,".")</f>
        <v>.</v>
      </c>
    </row>
    <row r="228" spans="34:43" ht="12.75">
      <c r="AH228" s="4" t="s">
        <v>93</v>
      </c>
      <c r="AI228">
        <f aca="true" t="shared" si="43" ref="AI228:AI290">AI227+1</f>
        <v>226</v>
      </c>
      <c r="AJ228" s="4" t="str">
        <f t="shared" si="41"/>
        <v>D113</v>
      </c>
      <c r="AK228" s="4" t="str">
        <f t="shared" si="41"/>
        <v>E113</v>
      </c>
      <c r="AL228" s="4" t="str">
        <f t="shared" si="41"/>
        <v>C113</v>
      </c>
      <c r="AM228" t="e">
        <f ca="1" t="shared" si="36"/>
        <v>#N/A</v>
      </c>
      <c r="AN228" t="e">
        <f ca="1" t="shared" si="37"/>
        <v>#N/A</v>
      </c>
      <c r="AO228" t="e">
        <f ca="1" t="shared" si="38"/>
        <v>#N/A</v>
      </c>
      <c r="AP228" s="15" t="e">
        <f aca="true" t="shared" si="44" ref="AP228:AP258">IF($P$2="inh",100*(AN228-Q$112)/(Q$116-Q$112),IF($P$2="act",100*(AN228-Q$116)/(Q$112-Q$116),"Check M2"))</f>
        <v>#N/A</v>
      </c>
      <c r="AQ228" s="15" t="str">
        <f t="shared" si="42"/>
        <v>.</v>
      </c>
    </row>
    <row r="229" spans="34:43" ht="12.75">
      <c r="AH229" s="4" t="s">
        <v>93</v>
      </c>
      <c r="AI229">
        <f t="shared" si="43"/>
        <v>227</v>
      </c>
      <c r="AJ229" s="4" t="str">
        <f t="shared" si="41"/>
        <v>D114</v>
      </c>
      <c r="AK229" s="4" t="str">
        <f t="shared" si="41"/>
        <v>E114</v>
      </c>
      <c r="AL229" s="4" t="str">
        <f t="shared" si="41"/>
        <v>C114</v>
      </c>
      <c r="AM229" t="e">
        <f ca="1" t="shared" si="36"/>
        <v>#N/A</v>
      </c>
      <c r="AN229" t="e">
        <f ca="1" t="shared" si="37"/>
        <v>#N/A</v>
      </c>
      <c r="AO229" t="e">
        <f ca="1" t="shared" si="38"/>
        <v>#N/A</v>
      </c>
      <c r="AP229" s="15" t="e">
        <f t="shared" si="44"/>
        <v>#N/A</v>
      </c>
      <c r="AQ229" s="15" t="str">
        <f t="shared" si="42"/>
        <v>.</v>
      </c>
    </row>
    <row r="230" spans="34:43" ht="12.75">
      <c r="AH230" s="4" t="s">
        <v>93</v>
      </c>
      <c r="AI230">
        <f t="shared" si="43"/>
        <v>228</v>
      </c>
      <c r="AJ230" s="4" t="str">
        <f t="shared" si="41"/>
        <v>D115</v>
      </c>
      <c r="AK230" s="4" t="str">
        <f t="shared" si="41"/>
        <v>E115</v>
      </c>
      <c r="AL230" s="4" t="str">
        <f t="shared" si="41"/>
        <v>C115</v>
      </c>
      <c r="AM230" t="e">
        <f ca="1" t="shared" si="36"/>
        <v>#N/A</v>
      </c>
      <c r="AN230" t="e">
        <f ca="1" t="shared" si="37"/>
        <v>#N/A</v>
      </c>
      <c r="AO230" t="e">
        <f ca="1" t="shared" si="38"/>
        <v>#N/A</v>
      </c>
      <c r="AP230" s="15" t="e">
        <f t="shared" si="44"/>
        <v>#N/A</v>
      </c>
      <c r="AQ230" s="15" t="str">
        <f t="shared" si="42"/>
        <v>.</v>
      </c>
    </row>
    <row r="231" spans="34:43" ht="12.75">
      <c r="AH231" s="4" t="s">
        <v>93</v>
      </c>
      <c r="AI231">
        <f t="shared" si="43"/>
        <v>229</v>
      </c>
      <c r="AJ231" s="4" t="str">
        <f t="shared" si="41"/>
        <v>D116</v>
      </c>
      <c r="AK231" s="4" t="str">
        <f t="shared" si="41"/>
        <v>E116</v>
      </c>
      <c r="AL231" s="4" t="str">
        <f t="shared" si="41"/>
        <v>C116</v>
      </c>
      <c r="AM231" t="e">
        <f ca="1" t="shared" si="36"/>
        <v>#N/A</v>
      </c>
      <c r="AN231" t="e">
        <f ca="1" t="shared" si="37"/>
        <v>#N/A</v>
      </c>
      <c r="AO231" t="e">
        <f ca="1" t="shared" si="38"/>
        <v>#N/A</v>
      </c>
      <c r="AP231" s="15" t="e">
        <f t="shared" si="44"/>
        <v>#N/A</v>
      </c>
      <c r="AQ231" s="15" t="str">
        <f t="shared" si="42"/>
        <v>.</v>
      </c>
    </row>
    <row r="232" spans="34:43" ht="12.75">
      <c r="AH232" s="4" t="s">
        <v>93</v>
      </c>
      <c r="AI232">
        <f t="shared" si="43"/>
        <v>230</v>
      </c>
      <c r="AJ232" s="4" t="str">
        <f t="shared" si="41"/>
        <v>D117</v>
      </c>
      <c r="AK232" s="4" t="str">
        <f t="shared" si="41"/>
        <v>E117</v>
      </c>
      <c r="AL232" s="4" t="str">
        <f t="shared" si="41"/>
        <v>C117</v>
      </c>
      <c r="AM232" t="e">
        <f ca="1" t="shared" si="36"/>
        <v>#N/A</v>
      </c>
      <c r="AN232" t="e">
        <f ca="1" t="shared" si="37"/>
        <v>#N/A</v>
      </c>
      <c r="AO232" t="e">
        <f ca="1" t="shared" si="38"/>
        <v>#N/A</v>
      </c>
      <c r="AP232" s="15" t="e">
        <f t="shared" si="44"/>
        <v>#N/A</v>
      </c>
      <c r="AQ232" s="15" t="str">
        <f t="shared" si="42"/>
        <v>.</v>
      </c>
    </row>
    <row r="233" spans="34:43" ht="12.75">
      <c r="AH233" s="4" t="s">
        <v>93</v>
      </c>
      <c r="AI233">
        <f t="shared" si="43"/>
        <v>231</v>
      </c>
      <c r="AJ233" s="4" t="str">
        <f t="shared" si="41"/>
        <v>D118</v>
      </c>
      <c r="AK233" s="4" t="str">
        <f t="shared" si="41"/>
        <v>E118</v>
      </c>
      <c r="AL233" s="4" t="str">
        <f t="shared" si="41"/>
        <v>C118</v>
      </c>
      <c r="AM233" t="e">
        <f ca="1" t="shared" si="36"/>
        <v>#N/A</v>
      </c>
      <c r="AN233" t="e">
        <f ca="1" t="shared" si="37"/>
        <v>#N/A</v>
      </c>
      <c r="AO233" t="e">
        <f ca="1" t="shared" si="38"/>
        <v>#N/A</v>
      </c>
      <c r="AP233" s="15" t="e">
        <f t="shared" si="44"/>
        <v>#N/A</v>
      </c>
      <c r="AQ233" s="15" t="str">
        <f t="shared" si="42"/>
        <v>.</v>
      </c>
    </row>
    <row r="234" spans="34:43" ht="13.5" thickBot="1">
      <c r="AH234" s="4" t="s">
        <v>93</v>
      </c>
      <c r="AI234" s="43">
        <f t="shared" si="43"/>
        <v>232</v>
      </c>
      <c r="AJ234" s="102" t="str">
        <f t="shared" si="41"/>
        <v>D119</v>
      </c>
      <c r="AK234" s="102" t="str">
        <f t="shared" si="41"/>
        <v>E119</v>
      </c>
      <c r="AL234" s="102" t="str">
        <f t="shared" si="41"/>
        <v>C119</v>
      </c>
      <c r="AM234" s="43" t="e">
        <f ca="1" t="shared" si="36"/>
        <v>#N/A</v>
      </c>
      <c r="AN234" s="43" t="e">
        <f ca="1" t="shared" si="37"/>
        <v>#N/A</v>
      </c>
      <c r="AO234" s="43" t="e">
        <f ca="1" t="shared" si="38"/>
        <v>#N/A</v>
      </c>
      <c r="AP234" s="44" t="e">
        <f t="shared" si="44"/>
        <v>#N/A</v>
      </c>
      <c r="AQ234" s="44" t="str">
        <f t="shared" si="42"/>
        <v>.</v>
      </c>
    </row>
    <row r="235" spans="34:43" ht="12.75">
      <c r="AH235" s="4" t="s">
        <v>93</v>
      </c>
      <c r="AI235">
        <f t="shared" si="43"/>
        <v>233</v>
      </c>
      <c r="AJ235" s="4" t="str">
        <f t="shared" si="41"/>
        <v>G112</v>
      </c>
      <c r="AK235" s="4" t="str">
        <f t="shared" si="41"/>
        <v>H112</v>
      </c>
      <c r="AL235" s="4" t="str">
        <f t="shared" si="41"/>
        <v>F112</v>
      </c>
      <c r="AM235" t="e">
        <f ca="1" t="shared" si="36"/>
        <v>#N/A</v>
      </c>
      <c r="AN235" t="e">
        <f ca="1" t="shared" si="37"/>
        <v>#N/A</v>
      </c>
      <c r="AO235" t="e">
        <f ca="1" t="shared" si="38"/>
        <v>#N/A</v>
      </c>
      <c r="AP235" s="15" t="e">
        <f t="shared" si="44"/>
        <v>#N/A</v>
      </c>
      <c r="AQ235" s="15" t="str">
        <f t="shared" si="42"/>
        <v>.</v>
      </c>
    </row>
    <row r="236" spans="34:43" ht="12.75">
      <c r="AH236" s="4" t="s">
        <v>93</v>
      </c>
      <c r="AI236">
        <f t="shared" si="43"/>
        <v>234</v>
      </c>
      <c r="AJ236" s="4" t="str">
        <f t="shared" si="41"/>
        <v>G113</v>
      </c>
      <c r="AK236" s="4" t="str">
        <f t="shared" si="41"/>
        <v>H113</v>
      </c>
      <c r="AL236" s="4" t="str">
        <f t="shared" si="41"/>
        <v>F113</v>
      </c>
      <c r="AM236" t="e">
        <f ca="1" t="shared" si="36"/>
        <v>#N/A</v>
      </c>
      <c r="AN236" t="e">
        <f ca="1" t="shared" si="37"/>
        <v>#N/A</v>
      </c>
      <c r="AO236" t="e">
        <f ca="1" t="shared" si="38"/>
        <v>#N/A</v>
      </c>
      <c r="AP236" s="15" t="e">
        <f t="shared" si="44"/>
        <v>#N/A</v>
      </c>
      <c r="AQ236" s="15" t="str">
        <f t="shared" si="42"/>
        <v>.</v>
      </c>
    </row>
    <row r="237" spans="34:43" ht="12.75">
      <c r="AH237" s="4" t="s">
        <v>93</v>
      </c>
      <c r="AI237">
        <f t="shared" si="43"/>
        <v>235</v>
      </c>
      <c r="AJ237" s="4" t="str">
        <f t="shared" si="41"/>
        <v>G114</v>
      </c>
      <c r="AK237" s="4" t="str">
        <f t="shared" si="41"/>
        <v>H114</v>
      </c>
      <c r="AL237" s="4" t="str">
        <f t="shared" si="41"/>
        <v>F114</v>
      </c>
      <c r="AM237" t="e">
        <f ca="1" t="shared" si="36"/>
        <v>#N/A</v>
      </c>
      <c r="AN237" t="e">
        <f ca="1" t="shared" si="37"/>
        <v>#N/A</v>
      </c>
      <c r="AO237" t="e">
        <f ca="1" t="shared" si="38"/>
        <v>#N/A</v>
      </c>
      <c r="AP237" s="15" t="e">
        <f t="shared" si="44"/>
        <v>#N/A</v>
      </c>
      <c r="AQ237" s="15" t="str">
        <f t="shared" si="42"/>
        <v>.</v>
      </c>
    </row>
    <row r="238" spans="34:43" ht="12.75">
      <c r="AH238" s="4" t="s">
        <v>93</v>
      </c>
      <c r="AI238">
        <f t="shared" si="43"/>
        <v>236</v>
      </c>
      <c r="AJ238" s="4" t="str">
        <f t="shared" si="41"/>
        <v>G115</v>
      </c>
      <c r="AK238" s="4" t="str">
        <f t="shared" si="41"/>
        <v>H115</v>
      </c>
      <c r="AL238" s="4" t="str">
        <f t="shared" si="41"/>
        <v>F115</v>
      </c>
      <c r="AM238" t="e">
        <f ca="1" t="shared" si="36"/>
        <v>#N/A</v>
      </c>
      <c r="AN238" t="e">
        <f ca="1" t="shared" si="37"/>
        <v>#N/A</v>
      </c>
      <c r="AO238" t="e">
        <f ca="1" t="shared" si="38"/>
        <v>#N/A</v>
      </c>
      <c r="AP238" s="15" t="e">
        <f t="shared" si="44"/>
        <v>#N/A</v>
      </c>
      <c r="AQ238" s="15" t="str">
        <f t="shared" si="42"/>
        <v>.</v>
      </c>
    </row>
    <row r="239" spans="34:43" ht="12.75">
      <c r="AH239" s="4" t="s">
        <v>93</v>
      </c>
      <c r="AI239">
        <f t="shared" si="43"/>
        <v>237</v>
      </c>
      <c r="AJ239" s="4" t="str">
        <f t="shared" si="41"/>
        <v>G116</v>
      </c>
      <c r="AK239" s="4" t="str">
        <f t="shared" si="41"/>
        <v>H116</v>
      </c>
      <c r="AL239" s="4" t="str">
        <f t="shared" si="41"/>
        <v>F116</v>
      </c>
      <c r="AM239" t="e">
        <f ca="1" t="shared" si="36"/>
        <v>#N/A</v>
      </c>
      <c r="AN239" t="e">
        <f ca="1" t="shared" si="37"/>
        <v>#N/A</v>
      </c>
      <c r="AO239" t="e">
        <f ca="1" t="shared" si="38"/>
        <v>#N/A</v>
      </c>
      <c r="AP239" s="15" t="e">
        <f t="shared" si="44"/>
        <v>#N/A</v>
      </c>
      <c r="AQ239" s="15" t="str">
        <f t="shared" si="42"/>
        <v>.</v>
      </c>
    </row>
    <row r="240" spans="34:43" ht="12.75">
      <c r="AH240" s="4" t="s">
        <v>93</v>
      </c>
      <c r="AI240">
        <f t="shared" si="43"/>
        <v>238</v>
      </c>
      <c r="AJ240" s="4" t="str">
        <f t="shared" si="41"/>
        <v>G117</v>
      </c>
      <c r="AK240" s="4" t="str">
        <f t="shared" si="41"/>
        <v>H117</v>
      </c>
      <c r="AL240" s="4" t="str">
        <f t="shared" si="41"/>
        <v>F117</v>
      </c>
      <c r="AM240" t="e">
        <f ca="1" t="shared" si="36"/>
        <v>#N/A</v>
      </c>
      <c r="AN240" t="e">
        <f ca="1" t="shared" si="37"/>
        <v>#N/A</v>
      </c>
      <c r="AO240" t="e">
        <f ca="1" t="shared" si="38"/>
        <v>#N/A</v>
      </c>
      <c r="AP240" s="15" t="e">
        <f t="shared" si="44"/>
        <v>#N/A</v>
      </c>
      <c r="AQ240" s="15" t="str">
        <f t="shared" si="42"/>
        <v>.</v>
      </c>
    </row>
    <row r="241" spans="34:43" ht="12.75">
      <c r="AH241" s="4" t="s">
        <v>93</v>
      </c>
      <c r="AI241">
        <f t="shared" si="43"/>
        <v>239</v>
      </c>
      <c r="AJ241" s="4" t="str">
        <f t="shared" si="41"/>
        <v>G118</v>
      </c>
      <c r="AK241" s="4" t="str">
        <f t="shared" si="41"/>
        <v>H118</v>
      </c>
      <c r="AL241" s="4" t="str">
        <f t="shared" si="41"/>
        <v>F118</v>
      </c>
      <c r="AM241" t="e">
        <f ca="1" t="shared" si="36"/>
        <v>#N/A</v>
      </c>
      <c r="AN241" t="e">
        <f ca="1" t="shared" si="37"/>
        <v>#N/A</v>
      </c>
      <c r="AO241" t="e">
        <f ca="1" t="shared" si="38"/>
        <v>#N/A</v>
      </c>
      <c r="AP241" s="15" t="e">
        <f t="shared" si="44"/>
        <v>#N/A</v>
      </c>
      <c r="AQ241" s="15" t="str">
        <f t="shared" si="42"/>
        <v>.</v>
      </c>
    </row>
    <row r="242" spans="34:43" ht="13.5" thickBot="1">
      <c r="AH242" s="4" t="s">
        <v>93</v>
      </c>
      <c r="AI242" s="43">
        <f t="shared" si="43"/>
        <v>240</v>
      </c>
      <c r="AJ242" s="102" t="str">
        <f t="shared" si="41"/>
        <v>G119</v>
      </c>
      <c r="AK242" s="102" t="str">
        <f t="shared" si="41"/>
        <v>H119</v>
      </c>
      <c r="AL242" s="102" t="str">
        <f t="shared" si="41"/>
        <v>F119</v>
      </c>
      <c r="AM242" s="43" t="e">
        <f ca="1" t="shared" si="36"/>
        <v>#N/A</v>
      </c>
      <c r="AN242" s="43" t="e">
        <f ca="1" t="shared" si="37"/>
        <v>#N/A</v>
      </c>
      <c r="AO242" s="43" t="e">
        <f ca="1" t="shared" si="38"/>
        <v>#N/A</v>
      </c>
      <c r="AP242" s="44" t="e">
        <f t="shared" si="44"/>
        <v>#N/A</v>
      </c>
      <c r="AQ242" s="44" t="str">
        <f t="shared" si="42"/>
        <v>.</v>
      </c>
    </row>
    <row r="243" spans="34:43" ht="12.75">
      <c r="AH243" s="4" t="s">
        <v>93</v>
      </c>
      <c r="AI243">
        <f t="shared" si="43"/>
        <v>241</v>
      </c>
      <c r="AJ243" s="4" t="str">
        <f aca="true" t="shared" si="45" ref="AJ243:AL258">CONCATENATE(LEFT(AJ51,1),(MID(AJ51,2,4))+90)</f>
        <v>J112</v>
      </c>
      <c r="AK243" s="4" t="str">
        <f t="shared" si="45"/>
        <v>K112</v>
      </c>
      <c r="AL243" s="4" t="str">
        <f t="shared" si="45"/>
        <v>I112</v>
      </c>
      <c r="AM243" t="e">
        <f ca="1" t="shared" si="36"/>
        <v>#N/A</v>
      </c>
      <c r="AN243" t="e">
        <f ca="1" t="shared" si="37"/>
        <v>#N/A</v>
      </c>
      <c r="AO243" t="e">
        <f ca="1" t="shared" si="38"/>
        <v>#N/A</v>
      </c>
      <c r="AP243" s="15" t="e">
        <f t="shared" si="44"/>
        <v>#N/A</v>
      </c>
      <c r="AQ243" s="15" t="str">
        <f t="shared" si="42"/>
        <v>.</v>
      </c>
    </row>
    <row r="244" spans="34:43" ht="12.75">
      <c r="AH244" s="4" t="s">
        <v>93</v>
      </c>
      <c r="AI244">
        <f t="shared" si="43"/>
        <v>242</v>
      </c>
      <c r="AJ244" s="4" t="str">
        <f t="shared" si="45"/>
        <v>J113</v>
      </c>
      <c r="AK244" s="4" t="str">
        <f t="shared" si="45"/>
        <v>K113</v>
      </c>
      <c r="AL244" s="4" t="str">
        <f t="shared" si="45"/>
        <v>I113</v>
      </c>
      <c r="AM244" t="e">
        <f ca="1" t="shared" si="36"/>
        <v>#N/A</v>
      </c>
      <c r="AN244" t="e">
        <f ca="1" t="shared" si="37"/>
        <v>#N/A</v>
      </c>
      <c r="AO244" t="e">
        <f ca="1" t="shared" si="38"/>
        <v>#N/A</v>
      </c>
      <c r="AP244" s="15" t="e">
        <f t="shared" si="44"/>
        <v>#N/A</v>
      </c>
      <c r="AQ244" s="15" t="str">
        <f t="shared" si="42"/>
        <v>.</v>
      </c>
    </row>
    <row r="245" spans="34:43" ht="12.75">
      <c r="AH245" s="4" t="s">
        <v>93</v>
      </c>
      <c r="AI245">
        <f t="shared" si="43"/>
        <v>243</v>
      </c>
      <c r="AJ245" s="4" t="str">
        <f t="shared" si="45"/>
        <v>J114</v>
      </c>
      <c r="AK245" s="4" t="str">
        <f t="shared" si="45"/>
        <v>K114</v>
      </c>
      <c r="AL245" s="4" t="str">
        <f t="shared" si="45"/>
        <v>I114</v>
      </c>
      <c r="AM245" t="e">
        <f ca="1" t="shared" si="36"/>
        <v>#N/A</v>
      </c>
      <c r="AN245" t="e">
        <f ca="1" t="shared" si="37"/>
        <v>#N/A</v>
      </c>
      <c r="AO245" t="e">
        <f ca="1" t="shared" si="38"/>
        <v>#N/A</v>
      </c>
      <c r="AP245" s="15" t="e">
        <f t="shared" si="44"/>
        <v>#N/A</v>
      </c>
      <c r="AQ245" s="15" t="str">
        <f t="shared" si="42"/>
        <v>.</v>
      </c>
    </row>
    <row r="246" spans="34:43" ht="12.75">
      <c r="AH246" s="4" t="s">
        <v>93</v>
      </c>
      <c r="AI246">
        <f t="shared" si="43"/>
        <v>244</v>
      </c>
      <c r="AJ246" s="4" t="str">
        <f t="shared" si="45"/>
        <v>J115</v>
      </c>
      <c r="AK246" s="4" t="str">
        <f t="shared" si="45"/>
        <v>K115</v>
      </c>
      <c r="AL246" s="4" t="str">
        <f t="shared" si="45"/>
        <v>I115</v>
      </c>
      <c r="AM246" t="e">
        <f ca="1" t="shared" si="36"/>
        <v>#N/A</v>
      </c>
      <c r="AN246" t="e">
        <f ca="1" t="shared" si="37"/>
        <v>#N/A</v>
      </c>
      <c r="AO246" t="e">
        <f ca="1" t="shared" si="38"/>
        <v>#N/A</v>
      </c>
      <c r="AP246" s="15" t="e">
        <f t="shared" si="44"/>
        <v>#N/A</v>
      </c>
      <c r="AQ246" s="15" t="str">
        <f t="shared" si="42"/>
        <v>.</v>
      </c>
    </row>
    <row r="247" spans="34:43" ht="12.75">
      <c r="AH247" s="4" t="s">
        <v>93</v>
      </c>
      <c r="AI247">
        <f t="shared" si="43"/>
        <v>245</v>
      </c>
      <c r="AJ247" s="4" t="str">
        <f t="shared" si="45"/>
        <v>J116</v>
      </c>
      <c r="AK247" s="4" t="str">
        <f t="shared" si="45"/>
        <v>K116</v>
      </c>
      <c r="AL247" s="4" t="str">
        <f t="shared" si="45"/>
        <v>I116</v>
      </c>
      <c r="AM247" t="e">
        <f ca="1" t="shared" si="36"/>
        <v>#N/A</v>
      </c>
      <c r="AN247" t="e">
        <f ca="1" t="shared" si="37"/>
        <v>#N/A</v>
      </c>
      <c r="AO247" t="e">
        <f ca="1" t="shared" si="38"/>
        <v>#N/A</v>
      </c>
      <c r="AP247" s="15" t="e">
        <f t="shared" si="44"/>
        <v>#N/A</v>
      </c>
      <c r="AQ247" s="15" t="str">
        <f t="shared" si="42"/>
        <v>.</v>
      </c>
    </row>
    <row r="248" spans="34:43" ht="12.75">
      <c r="AH248" s="4" t="s">
        <v>93</v>
      </c>
      <c r="AI248">
        <f t="shared" si="43"/>
        <v>246</v>
      </c>
      <c r="AJ248" s="4" t="str">
        <f t="shared" si="45"/>
        <v>J117</v>
      </c>
      <c r="AK248" s="4" t="str">
        <f t="shared" si="45"/>
        <v>K117</v>
      </c>
      <c r="AL248" s="4" t="str">
        <f t="shared" si="45"/>
        <v>I117</v>
      </c>
      <c r="AM248" t="e">
        <f ca="1" t="shared" si="36"/>
        <v>#N/A</v>
      </c>
      <c r="AN248" t="e">
        <f ca="1" t="shared" si="37"/>
        <v>#N/A</v>
      </c>
      <c r="AO248" t="e">
        <f ca="1" t="shared" si="38"/>
        <v>#N/A</v>
      </c>
      <c r="AP248" s="15" t="e">
        <f t="shared" si="44"/>
        <v>#N/A</v>
      </c>
      <c r="AQ248" s="15" t="str">
        <f t="shared" si="42"/>
        <v>.</v>
      </c>
    </row>
    <row r="249" spans="34:43" ht="12.75">
      <c r="AH249" s="4" t="s">
        <v>93</v>
      </c>
      <c r="AI249">
        <f t="shared" si="43"/>
        <v>247</v>
      </c>
      <c r="AJ249" s="4" t="str">
        <f t="shared" si="45"/>
        <v>J118</v>
      </c>
      <c r="AK249" s="4" t="str">
        <f t="shared" si="45"/>
        <v>K118</v>
      </c>
      <c r="AL249" s="4" t="str">
        <f t="shared" si="45"/>
        <v>I118</v>
      </c>
      <c r="AM249" t="e">
        <f ca="1" t="shared" si="36"/>
        <v>#N/A</v>
      </c>
      <c r="AN249" t="e">
        <f ca="1" t="shared" si="37"/>
        <v>#N/A</v>
      </c>
      <c r="AO249" t="e">
        <f ca="1" t="shared" si="38"/>
        <v>#N/A</v>
      </c>
      <c r="AP249" s="15" t="e">
        <f t="shared" si="44"/>
        <v>#N/A</v>
      </c>
      <c r="AQ249" s="15" t="str">
        <f t="shared" si="42"/>
        <v>.</v>
      </c>
    </row>
    <row r="250" spans="34:43" ht="13.5" thickBot="1">
      <c r="AH250" s="4" t="s">
        <v>93</v>
      </c>
      <c r="AI250" s="43">
        <f t="shared" si="43"/>
        <v>248</v>
      </c>
      <c r="AJ250" s="102" t="str">
        <f t="shared" si="45"/>
        <v>J119</v>
      </c>
      <c r="AK250" s="102" t="str">
        <f t="shared" si="45"/>
        <v>K119</v>
      </c>
      <c r="AL250" s="102" t="str">
        <f t="shared" si="45"/>
        <v>I119</v>
      </c>
      <c r="AM250" s="43" t="e">
        <f ca="1" t="shared" si="36"/>
        <v>#N/A</v>
      </c>
      <c r="AN250" s="43" t="e">
        <f ca="1" t="shared" si="37"/>
        <v>#N/A</v>
      </c>
      <c r="AO250" s="43" t="e">
        <f ca="1" t="shared" si="38"/>
        <v>#N/A</v>
      </c>
      <c r="AP250" s="44" t="e">
        <f t="shared" si="44"/>
        <v>#N/A</v>
      </c>
      <c r="AQ250" s="44" t="str">
        <f t="shared" si="42"/>
        <v>.</v>
      </c>
    </row>
    <row r="251" spans="34:43" ht="12.75">
      <c r="AH251" s="4" t="s">
        <v>93</v>
      </c>
      <c r="AI251">
        <f t="shared" si="43"/>
        <v>249</v>
      </c>
      <c r="AJ251" s="4" t="str">
        <f t="shared" si="45"/>
        <v>M112</v>
      </c>
      <c r="AK251" s="4" t="str">
        <f t="shared" si="45"/>
        <v>N112</v>
      </c>
      <c r="AL251" s="4" t="str">
        <f t="shared" si="45"/>
        <v>L112</v>
      </c>
      <c r="AM251" t="e">
        <f ca="1" t="shared" si="36"/>
        <v>#N/A</v>
      </c>
      <c r="AN251" t="e">
        <f ca="1" t="shared" si="37"/>
        <v>#N/A</v>
      </c>
      <c r="AO251" t="e">
        <f ca="1" t="shared" si="38"/>
        <v>#N/A</v>
      </c>
      <c r="AP251" s="15" t="e">
        <f t="shared" si="44"/>
        <v>#N/A</v>
      </c>
      <c r="AQ251" s="15" t="str">
        <f t="shared" si="42"/>
        <v>.</v>
      </c>
    </row>
    <row r="252" spans="34:43" ht="12.75">
      <c r="AH252" s="4" t="s">
        <v>93</v>
      </c>
      <c r="AI252">
        <f t="shared" si="43"/>
        <v>250</v>
      </c>
      <c r="AJ252" s="4" t="str">
        <f t="shared" si="45"/>
        <v>M113</v>
      </c>
      <c r="AK252" s="4" t="str">
        <f t="shared" si="45"/>
        <v>N113</v>
      </c>
      <c r="AL252" s="4" t="str">
        <f t="shared" si="45"/>
        <v>L113</v>
      </c>
      <c r="AM252" t="e">
        <f ca="1" t="shared" si="36"/>
        <v>#N/A</v>
      </c>
      <c r="AN252" t="e">
        <f ca="1" t="shared" si="37"/>
        <v>#N/A</v>
      </c>
      <c r="AO252" t="e">
        <f ca="1" t="shared" si="38"/>
        <v>#N/A</v>
      </c>
      <c r="AP252" s="15" t="e">
        <f t="shared" si="44"/>
        <v>#N/A</v>
      </c>
      <c r="AQ252" s="15" t="str">
        <f t="shared" si="42"/>
        <v>.</v>
      </c>
    </row>
    <row r="253" spans="34:43" ht="12.75">
      <c r="AH253" s="4" t="s">
        <v>93</v>
      </c>
      <c r="AI253">
        <f t="shared" si="43"/>
        <v>251</v>
      </c>
      <c r="AJ253" s="4" t="str">
        <f t="shared" si="45"/>
        <v>M114</v>
      </c>
      <c r="AK253" s="4" t="str">
        <f t="shared" si="45"/>
        <v>N114</v>
      </c>
      <c r="AL253" s="4" t="str">
        <f t="shared" si="45"/>
        <v>L114</v>
      </c>
      <c r="AM253" t="e">
        <f ca="1" t="shared" si="36"/>
        <v>#N/A</v>
      </c>
      <c r="AN253" t="e">
        <f ca="1" t="shared" si="37"/>
        <v>#N/A</v>
      </c>
      <c r="AO253" t="e">
        <f ca="1" t="shared" si="38"/>
        <v>#N/A</v>
      </c>
      <c r="AP253" s="15" t="e">
        <f t="shared" si="44"/>
        <v>#N/A</v>
      </c>
      <c r="AQ253" s="15" t="str">
        <f t="shared" si="42"/>
        <v>.</v>
      </c>
    </row>
    <row r="254" spans="34:43" ht="12.75">
      <c r="AH254" s="4" t="s">
        <v>93</v>
      </c>
      <c r="AI254">
        <f t="shared" si="43"/>
        <v>252</v>
      </c>
      <c r="AJ254" s="4" t="str">
        <f t="shared" si="45"/>
        <v>M115</v>
      </c>
      <c r="AK254" s="4" t="str">
        <f t="shared" si="45"/>
        <v>N115</v>
      </c>
      <c r="AL254" s="4" t="str">
        <f t="shared" si="45"/>
        <v>L115</v>
      </c>
      <c r="AM254" t="e">
        <f ca="1" t="shared" si="36"/>
        <v>#N/A</v>
      </c>
      <c r="AN254" t="e">
        <f ca="1" t="shared" si="37"/>
        <v>#N/A</v>
      </c>
      <c r="AO254" t="e">
        <f ca="1" t="shared" si="38"/>
        <v>#N/A</v>
      </c>
      <c r="AP254" s="15" t="e">
        <f t="shared" si="44"/>
        <v>#N/A</v>
      </c>
      <c r="AQ254" s="15" t="str">
        <f t="shared" si="42"/>
        <v>.</v>
      </c>
    </row>
    <row r="255" spans="34:43" ht="12.75">
      <c r="AH255" s="4" t="s">
        <v>93</v>
      </c>
      <c r="AI255">
        <f t="shared" si="43"/>
        <v>253</v>
      </c>
      <c r="AJ255" s="4" t="str">
        <f t="shared" si="45"/>
        <v>M116</v>
      </c>
      <c r="AK255" s="4" t="str">
        <f t="shared" si="45"/>
        <v>N116</v>
      </c>
      <c r="AL255" s="4" t="str">
        <f t="shared" si="45"/>
        <v>L116</v>
      </c>
      <c r="AM255" t="e">
        <f ca="1" t="shared" si="36"/>
        <v>#N/A</v>
      </c>
      <c r="AN255" t="e">
        <f ca="1" t="shared" si="37"/>
        <v>#N/A</v>
      </c>
      <c r="AO255" t="e">
        <f ca="1" t="shared" si="38"/>
        <v>#N/A</v>
      </c>
      <c r="AP255" s="15" t="e">
        <f t="shared" si="44"/>
        <v>#N/A</v>
      </c>
      <c r="AQ255" s="15" t="str">
        <f t="shared" si="42"/>
        <v>.</v>
      </c>
    </row>
    <row r="256" spans="34:43" ht="12.75">
      <c r="AH256" s="4" t="s">
        <v>93</v>
      </c>
      <c r="AI256">
        <f t="shared" si="43"/>
        <v>254</v>
      </c>
      <c r="AJ256" s="4" t="str">
        <f t="shared" si="45"/>
        <v>M117</v>
      </c>
      <c r="AK256" s="4" t="str">
        <f t="shared" si="45"/>
        <v>N117</v>
      </c>
      <c r="AL256" s="4" t="str">
        <f t="shared" si="45"/>
        <v>L117</v>
      </c>
      <c r="AM256" t="e">
        <f ca="1" t="shared" si="36"/>
        <v>#N/A</v>
      </c>
      <c r="AN256" t="e">
        <f ca="1" t="shared" si="37"/>
        <v>#N/A</v>
      </c>
      <c r="AO256" t="e">
        <f ca="1" t="shared" si="38"/>
        <v>#N/A</v>
      </c>
      <c r="AP256" s="15" t="e">
        <f t="shared" si="44"/>
        <v>#N/A</v>
      </c>
      <c r="AQ256" s="15" t="str">
        <f t="shared" si="42"/>
        <v>.</v>
      </c>
    </row>
    <row r="257" spans="34:43" ht="12.75">
      <c r="AH257" s="4" t="s">
        <v>93</v>
      </c>
      <c r="AI257">
        <f t="shared" si="43"/>
        <v>255</v>
      </c>
      <c r="AJ257" s="4" t="str">
        <f t="shared" si="45"/>
        <v>M118</v>
      </c>
      <c r="AK257" s="4" t="str">
        <f t="shared" si="45"/>
        <v>N118</v>
      </c>
      <c r="AL257" s="4" t="str">
        <f t="shared" si="45"/>
        <v>L118</v>
      </c>
      <c r="AM257" t="e">
        <f ca="1" t="shared" si="36"/>
        <v>#N/A</v>
      </c>
      <c r="AN257" t="e">
        <f ca="1" t="shared" si="37"/>
        <v>#N/A</v>
      </c>
      <c r="AO257" t="e">
        <f ca="1" t="shared" si="38"/>
        <v>#N/A</v>
      </c>
      <c r="AP257" s="15" t="e">
        <f t="shared" si="44"/>
        <v>#N/A</v>
      </c>
      <c r="AQ257" s="15" t="str">
        <f t="shared" si="42"/>
        <v>.</v>
      </c>
    </row>
    <row r="258" spans="34:43" ht="13.5" thickBot="1">
      <c r="AH258" s="52" t="s">
        <v>93</v>
      </c>
      <c r="AI258" s="43">
        <f t="shared" si="43"/>
        <v>256</v>
      </c>
      <c r="AJ258" s="102" t="str">
        <f t="shared" si="45"/>
        <v>M119</v>
      </c>
      <c r="AK258" s="102" t="str">
        <f t="shared" si="45"/>
        <v>N119</v>
      </c>
      <c r="AL258" s="102" t="str">
        <f t="shared" si="45"/>
        <v>L119</v>
      </c>
      <c r="AM258" s="43" t="e">
        <f ca="1" t="shared" si="36"/>
        <v>#N/A</v>
      </c>
      <c r="AN258" s="43" t="e">
        <f ca="1" t="shared" si="37"/>
        <v>#N/A</v>
      </c>
      <c r="AO258" s="43" t="e">
        <f ca="1" t="shared" si="38"/>
        <v>#N/A</v>
      </c>
      <c r="AP258" s="44" t="e">
        <f t="shared" si="44"/>
        <v>#N/A</v>
      </c>
      <c r="AQ258" s="44" t="str">
        <f t="shared" si="42"/>
        <v>.</v>
      </c>
    </row>
    <row r="259" spans="34:43" ht="12.75">
      <c r="AH259" s="4" t="s">
        <v>94</v>
      </c>
      <c r="AI259">
        <f t="shared" si="43"/>
        <v>257</v>
      </c>
      <c r="AJ259" s="4" t="str">
        <f aca="true" t="shared" si="46" ref="AJ259:AL274">CONCATENATE(LEFT(AJ67,1),(MID(AJ67,2,4))+90)</f>
        <v>E127</v>
      </c>
      <c r="AK259" s="4" t="str">
        <f t="shared" si="46"/>
        <v>C127</v>
      </c>
      <c r="AL259" s="4" t="str">
        <f t="shared" si="46"/>
        <v>D127</v>
      </c>
      <c r="AM259" t="e">
        <f ca="1" t="shared" si="36"/>
        <v>#N/A</v>
      </c>
      <c r="AN259" t="e">
        <f ca="1" t="shared" si="37"/>
        <v>#N/A</v>
      </c>
      <c r="AO259" t="e">
        <f ca="1" t="shared" si="38"/>
        <v>#N/A</v>
      </c>
      <c r="AP259" s="15" t="e">
        <f>IF($P$2="inh",100*(AN259-Q$127)/(Q$131-Q$127),IF($P$2="act",100*(AN259-Q$131)/(Q$127-Q$131),"Check M2"))</f>
        <v>#N/A</v>
      </c>
      <c r="AQ259" s="15" t="str">
        <f t="shared" si="42"/>
        <v>.</v>
      </c>
    </row>
    <row r="260" spans="34:43" ht="12.75">
      <c r="AH260" s="4" t="s">
        <v>94</v>
      </c>
      <c r="AI260">
        <f t="shared" si="43"/>
        <v>258</v>
      </c>
      <c r="AJ260" s="4" t="str">
        <f t="shared" si="46"/>
        <v>E128</v>
      </c>
      <c r="AK260" s="4" t="str">
        <f t="shared" si="46"/>
        <v>C128</v>
      </c>
      <c r="AL260" s="4" t="str">
        <f t="shared" si="46"/>
        <v>D128</v>
      </c>
      <c r="AM260" t="e">
        <f aca="true" ca="1" t="shared" si="47" ref="AM260:AM290">IF(ISNUMBER(INDIRECT(AJ260)),INDIRECT(AJ260),#N/A)</f>
        <v>#N/A</v>
      </c>
      <c r="AN260" t="e">
        <f aca="true" ca="1" t="shared" si="48" ref="AN260:AN290">IF(ISNUMBER(INDIRECT(AK260)),INDIRECT(AK260),#N/A)</f>
        <v>#N/A</v>
      </c>
      <c r="AO260" t="e">
        <f aca="true" ca="1" t="shared" si="49" ref="AO260:AO290">IF(ISNUMBER(INDIRECT(AL260)),INDIRECT(AL260),#N/A)</f>
        <v>#N/A</v>
      </c>
      <c r="AP260" s="15" t="e">
        <f aca="true" t="shared" si="50" ref="AP260:AP290">IF($P$2="inh",100*(AN260-Q$127)/(Q$131-Q$127),IF($P$2="act",100*(AN260-Q$131)/(Q$127-Q$131),"Check M2"))</f>
        <v>#N/A</v>
      </c>
      <c r="AQ260" s="15" t="str">
        <f t="shared" si="42"/>
        <v>.</v>
      </c>
    </row>
    <row r="261" spans="34:43" ht="12.75">
      <c r="AH261" s="4" t="s">
        <v>94</v>
      </c>
      <c r="AI261">
        <f t="shared" si="43"/>
        <v>259</v>
      </c>
      <c r="AJ261" s="4" t="str">
        <f t="shared" si="46"/>
        <v>E129</v>
      </c>
      <c r="AK261" s="4" t="str">
        <f t="shared" si="46"/>
        <v>C129</v>
      </c>
      <c r="AL261" s="4" t="str">
        <f t="shared" si="46"/>
        <v>D129</v>
      </c>
      <c r="AM261" t="e">
        <f ca="1" t="shared" si="47"/>
        <v>#N/A</v>
      </c>
      <c r="AN261" t="e">
        <f ca="1" t="shared" si="48"/>
        <v>#N/A</v>
      </c>
      <c r="AO261" t="e">
        <f ca="1" t="shared" si="49"/>
        <v>#N/A</v>
      </c>
      <c r="AP261" s="15" t="e">
        <f t="shared" si="50"/>
        <v>#N/A</v>
      </c>
      <c r="AQ261" s="15" t="str">
        <f t="shared" si="42"/>
        <v>.</v>
      </c>
    </row>
    <row r="262" spans="34:43" ht="12.75">
      <c r="AH262" s="4" t="s">
        <v>94</v>
      </c>
      <c r="AI262">
        <f t="shared" si="43"/>
        <v>260</v>
      </c>
      <c r="AJ262" s="4" t="str">
        <f t="shared" si="46"/>
        <v>E130</v>
      </c>
      <c r="AK262" s="4" t="str">
        <f t="shared" si="46"/>
        <v>C130</v>
      </c>
      <c r="AL262" s="4" t="str">
        <f t="shared" si="46"/>
        <v>D130</v>
      </c>
      <c r="AM262" t="e">
        <f ca="1" t="shared" si="47"/>
        <v>#N/A</v>
      </c>
      <c r="AN262" t="e">
        <f ca="1" t="shared" si="48"/>
        <v>#N/A</v>
      </c>
      <c r="AO262" t="e">
        <f ca="1" t="shared" si="49"/>
        <v>#N/A</v>
      </c>
      <c r="AP262" s="15" t="e">
        <f t="shared" si="50"/>
        <v>#N/A</v>
      </c>
      <c r="AQ262" s="15" t="str">
        <f t="shared" si="42"/>
        <v>.</v>
      </c>
    </row>
    <row r="263" spans="34:43" ht="12.75">
      <c r="AH263" s="4" t="s">
        <v>94</v>
      </c>
      <c r="AI263">
        <f t="shared" si="43"/>
        <v>261</v>
      </c>
      <c r="AJ263" s="4" t="str">
        <f t="shared" si="46"/>
        <v>E131</v>
      </c>
      <c r="AK263" s="4" t="str">
        <f t="shared" si="46"/>
        <v>C131</v>
      </c>
      <c r="AL263" s="4" t="str">
        <f t="shared" si="46"/>
        <v>D131</v>
      </c>
      <c r="AM263" t="e">
        <f ca="1" t="shared" si="47"/>
        <v>#N/A</v>
      </c>
      <c r="AN263" t="e">
        <f ca="1" t="shared" si="48"/>
        <v>#N/A</v>
      </c>
      <c r="AO263" t="e">
        <f ca="1" t="shared" si="49"/>
        <v>#N/A</v>
      </c>
      <c r="AP263" s="15" t="e">
        <f t="shared" si="50"/>
        <v>#N/A</v>
      </c>
      <c r="AQ263" s="15" t="str">
        <f t="shared" si="42"/>
        <v>.</v>
      </c>
    </row>
    <row r="264" spans="34:43" ht="12.75">
      <c r="AH264" s="4" t="s">
        <v>94</v>
      </c>
      <c r="AI264">
        <f t="shared" si="43"/>
        <v>262</v>
      </c>
      <c r="AJ264" s="4" t="str">
        <f t="shared" si="46"/>
        <v>E132</v>
      </c>
      <c r="AK264" s="4" t="str">
        <f t="shared" si="46"/>
        <v>C132</v>
      </c>
      <c r="AL264" s="4" t="str">
        <f t="shared" si="46"/>
        <v>D132</v>
      </c>
      <c r="AM264" t="e">
        <f ca="1" t="shared" si="47"/>
        <v>#N/A</v>
      </c>
      <c r="AN264" t="e">
        <f ca="1" t="shared" si="48"/>
        <v>#N/A</v>
      </c>
      <c r="AO264" t="e">
        <f ca="1" t="shared" si="49"/>
        <v>#N/A</v>
      </c>
      <c r="AP264" s="15" t="e">
        <f t="shared" si="50"/>
        <v>#N/A</v>
      </c>
      <c r="AQ264" s="15" t="str">
        <f t="shared" si="42"/>
        <v>.</v>
      </c>
    </row>
    <row r="265" spans="34:43" ht="12.75">
      <c r="AH265" s="4" t="s">
        <v>94</v>
      </c>
      <c r="AI265">
        <f t="shared" si="43"/>
        <v>263</v>
      </c>
      <c r="AJ265" s="4" t="str">
        <f t="shared" si="46"/>
        <v>E133</v>
      </c>
      <c r="AK265" s="4" t="str">
        <f t="shared" si="46"/>
        <v>C133</v>
      </c>
      <c r="AL265" s="4" t="str">
        <f t="shared" si="46"/>
        <v>D133</v>
      </c>
      <c r="AM265" t="e">
        <f ca="1" t="shared" si="47"/>
        <v>#N/A</v>
      </c>
      <c r="AN265" t="e">
        <f ca="1" t="shared" si="48"/>
        <v>#N/A</v>
      </c>
      <c r="AO265" t="e">
        <f ca="1" t="shared" si="49"/>
        <v>#N/A</v>
      </c>
      <c r="AP265" s="15" t="e">
        <f t="shared" si="50"/>
        <v>#N/A</v>
      </c>
      <c r="AQ265" s="15" t="str">
        <f t="shared" si="42"/>
        <v>.</v>
      </c>
    </row>
    <row r="266" spans="34:43" ht="13.5" thickBot="1">
      <c r="AH266" s="4" t="s">
        <v>94</v>
      </c>
      <c r="AI266" s="43">
        <f t="shared" si="43"/>
        <v>264</v>
      </c>
      <c r="AJ266" s="102" t="str">
        <f t="shared" si="46"/>
        <v>E134</v>
      </c>
      <c r="AK266" s="102" t="str">
        <f t="shared" si="46"/>
        <v>C134</v>
      </c>
      <c r="AL266" s="102" t="str">
        <f t="shared" si="46"/>
        <v>D134</v>
      </c>
      <c r="AM266" s="43" t="e">
        <f ca="1" t="shared" si="47"/>
        <v>#N/A</v>
      </c>
      <c r="AN266" s="43" t="e">
        <f ca="1" t="shared" si="48"/>
        <v>#N/A</v>
      </c>
      <c r="AO266" s="43" t="e">
        <f ca="1" t="shared" si="49"/>
        <v>#N/A</v>
      </c>
      <c r="AP266" s="44" t="e">
        <f t="shared" si="50"/>
        <v>#N/A</v>
      </c>
      <c r="AQ266" s="44" t="str">
        <f t="shared" si="42"/>
        <v>.</v>
      </c>
    </row>
    <row r="267" spans="34:43" ht="12.75">
      <c r="AH267" s="4" t="s">
        <v>94</v>
      </c>
      <c r="AI267">
        <f t="shared" si="43"/>
        <v>265</v>
      </c>
      <c r="AJ267" s="4" t="str">
        <f t="shared" si="46"/>
        <v>H127</v>
      </c>
      <c r="AK267" s="4" t="str">
        <f t="shared" si="46"/>
        <v>F127</v>
      </c>
      <c r="AL267" s="4" t="str">
        <f t="shared" si="46"/>
        <v>G127</v>
      </c>
      <c r="AM267" t="e">
        <f ca="1" t="shared" si="47"/>
        <v>#N/A</v>
      </c>
      <c r="AN267" t="e">
        <f ca="1" t="shared" si="48"/>
        <v>#N/A</v>
      </c>
      <c r="AO267" t="e">
        <f ca="1" t="shared" si="49"/>
        <v>#N/A</v>
      </c>
      <c r="AP267" s="15" t="e">
        <f t="shared" si="50"/>
        <v>#N/A</v>
      </c>
      <c r="AQ267" s="15" t="str">
        <f t="shared" si="42"/>
        <v>.</v>
      </c>
    </row>
    <row r="268" spans="34:43" ht="12.75">
      <c r="AH268" s="4" t="s">
        <v>94</v>
      </c>
      <c r="AI268">
        <f t="shared" si="43"/>
        <v>266</v>
      </c>
      <c r="AJ268" s="4" t="str">
        <f t="shared" si="46"/>
        <v>H128</v>
      </c>
      <c r="AK268" s="4" t="str">
        <f t="shared" si="46"/>
        <v>F128</v>
      </c>
      <c r="AL268" s="4" t="str">
        <f t="shared" si="46"/>
        <v>G128</v>
      </c>
      <c r="AM268" t="e">
        <f ca="1" t="shared" si="47"/>
        <v>#N/A</v>
      </c>
      <c r="AN268" t="e">
        <f ca="1" t="shared" si="48"/>
        <v>#N/A</v>
      </c>
      <c r="AO268" t="e">
        <f ca="1" t="shared" si="49"/>
        <v>#N/A</v>
      </c>
      <c r="AP268" s="15" t="e">
        <f t="shared" si="50"/>
        <v>#N/A</v>
      </c>
      <c r="AQ268" s="15" t="str">
        <f t="shared" si="42"/>
        <v>.</v>
      </c>
    </row>
    <row r="269" spans="34:43" ht="12.75">
      <c r="AH269" s="4" t="s">
        <v>94</v>
      </c>
      <c r="AI269">
        <f t="shared" si="43"/>
        <v>267</v>
      </c>
      <c r="AJ269" s="4" t="str">
        <f t="shared" si="46"/>
        <v>H129</v>
      </c>
      <c r="AK269" s="4" t="str">
        <f t="shared" si="46"/>
        <v>F129</v>
      </c>
      <c r="AL269" s="4" t="str">
        <f t="shared" si="46"/>
        <v>G129</v>
      </c>
      <c r="AM269" t="e">
        <f ca="1" t="shared" si="47"/>
        <v>#N/A</v>
      </c>
      <c r="AN269" t="e">
        <f ca="1" t="shared" si="48"/>
        <v>#N/A</v>
      </c>
      <c r="AO269" t="e">
        <f ca="1" t="shared" si="49"/>
        <v>#N/A</v>
      </c>
      <c r="AP269" s="15" t="e">
        <f t="shared" si="50"/>
        <v>#N/A</v>
      </c>
      <c r="AQ269" s="15" t="str">
        <f t="shared" si="42"/>
        <v>.</v>
      </c>
    </row>
    <row r="270" spans="34:43" ht="12.75">
      <c r="AH270" s="4" t="s">
        <v>94</v>
      </c>
      <c r="AI270">
        <f t="shared" si="43"/>
        <v>268</v>
      </c>
      <c r="AJ270" s="4" t="str">
        <f t="shared" si="46"/>
        <v>H130</v>
      </c>
      <c r="AK270" s="4" t="str">
        <f t="shared" si="46"/>
        <v>F130</v>
      </c>
      <c r="AL270" s="4" t="str">
        <f t="shared" si="46"/>
        <v>G130</v>
      </c>
      <c r="AM270" t="e">
        <f ca="1" t="shared" si="47"/>
        <v>#N/A</v>
      </c>
      <c r="AN270" t="e">
        <f ca="1" t="shared" si="48"/>
        <v>#N/A</v>
      </c>
      <c r="AO270" t="e">
        <f ca="1" t="shared" si="49"/>
        <v>#N/A</v>
      </c>
      <c r="AP270" s="15" t="e">
        <f t="shared" si="50"/>
        <v>#N/A</v>
      </c>
      <c r="AQ270" s="15" t="str">
        <f t="shared" si="42"/>
        <v>.</v>
      </c>
    </row>
    <row r="271" spans="34:43" ht="12.75">
      <c r="AH271" s="4" t="s">
        <v>94</v>
      </c>
      <c r="AI271">
        <f t="shared" si="43"/>
        <v>269</v>
      </c>
      <c r="AJ271" s="4" t="str">
        <f t="shared" si="46"/>
        <v>H131</v>
      </c>
      <c r="AK271" s="4" t="str">
        <f t="shared" si="46"/>
        <v>F131</v>
      </c>
      <c r="AL271" s="4" t="str">
        <f t="shared" si="46"/>
        <v>G131</v>
      </c>
      <c r="AM271" t="e">
        <f ca="1" t="shared" si="47"/>
        <v>#N/A</v>
      </c>
      <c r="AN271" t="e">
        <f ca="1" t="shared" si="48"/>
        <v>#N/A</v>
      </c>
      <c r="AO271" t="e">
        <f ca="1" t="shared" si="49"/>
        <v>#N/A</v>
      </c>
      <c r="AP271" s="15" t="e">
        <f t="shared" si="50"/>
        <v>#N/A</v>
      </c>
      <c r="AQ271" s="15" t="str">
        <f t="shared" si="42"/>
        <v>.</v>
      </c>
    </row>
    <row r="272" spans="34:43" ht="12.75">
      <c r="AH272" s="4" t="s">
        <v>94</v>
      </c>
      <c r="AI272">
        <f t="shared" si="43"/>
        <v>270</v>
      </c>
      <c r="AJ272" s="4" t="str">
        <f t="shared" si="46"/>
        <v>H132</v>
      </c>
      <c r="AK272" s="4" t="str">
        <f t="shared" si="46"/>
        <v>F132</v>
      </c>
      <c r="AL272" s="4" t="str">
        <f t="shared" si="46"/>
        <v>G132</v>
      </c>
      <c r="AM272" t="e">
        <f ca="1" t="shared" si="47"/>
        <v>#N/A</v>
      </c>
      <c r="AN272" t="e">
        <f ca="1" t="shared" si="48"/>
        <v>#N/A</v>
      </c>
      <c r="AO272" t="e">
        <f ca="1" t="shared" si="49"/>
        <v>#N/A</v>
      </c>
      <c r="AP272" s="15" t="e">
        <f t="shared" si="50"/>
        <v>#N/A</v>
      </c>
      <c r="AQ272" s="15" t="str">
        <f t="shared" si="42"/>
        <v>.</v>
      </c>
    </row>
    <row r="273" spans="34:43" ht="12.75">
      <c r="AH273" s="4" t="s">
        <v>94</v>
      </c>
      <c r="AI273">
        <f t="shared" si="43"/>
        <v>271</v>
      </c>
      <c r="AJ273" s="4" t="str">
        <f t="shared" si="46"/>
        <v>H133</v>
      </c>
      <c r="AK273" s="4" t="str">
        <f t="shared" si="46"/>
        <v>F133</v>
      </c>
      <c r="AL273" s="4" t="str">
        <f t="shared" si="46"/>
        <v>G133</v>
      </c>
      <c r="AM273" t="e">
        <f ca="1" t="shared" si="47"/>
        <v>#N/A</v>
      </c>
      <c r="AN273" t="e">
        <f ca="1" t="shared" si="48"/>
        <v>#N/A</v>
      </c>
      <c r="AO273" t="e">
        <f ca="1" t="shared" si="49"/>
        <v>#N/A</v>
      </c>
      <c r="AP273" s="15" t="e">
        <f t="shared" si="50"/>
        <v>#N/A</v>
      </c>
      <c r="AQ273" s="15" t="str">
        <f t="shared" si="42"/>
        <v>.</v>
      </c>
    </row>
    <row r="274" spans="34:43" ht="13.5" thickBot="1">
      <c r="AH274" s="4" t="s">
        <v>94</v>
      </c>
      <c r="AI274" s="43">
        <f t="shared" si="43"/>
        <v>272</v>
      </c>
      <c r="AJ274" s="102" t="str">
        <f t="shared" si="46"/>
        <v>H134</v>
      </c>
      <c r="AK274" s="102" t="str">
        <f t="shared" si="46"/>
        <v>F134</v>
      </c>
      <c r="AL274" s="102" t="str">
        <f t="shared" si="46"/>
        <v>G134</v>
      </c>
      <c r="AM274" s="43" t="e">
        <f ca="1" t="shared" si="47"/>
        <v>#N/A</v>
      </c>
      <c r="AN274" s="43" t="e">
        <f ca="1" t="shared" si="48"/>
        <v>#N/A</v>
      </c>
      <c r="AO274" s="43" t="e">
        <f ca="1" t="shared" si="49"/>
        <v>#N/A</v>
      </c>
      <c r="AP274" s="44" t="e">
        <f t="shared" si="50"/>
        <v>#N/A</v>
      </c>
      <c r="AQ274" s="44" t="str">
        <f t="shared" si="42"/>
        <v>.</v>
      </c>
    </row>
    <row r="275" spans="34:43" ht="12.75">
      <c r="AH275" s="4" t="s">
        <v>94</v>
      </c>
      <c r="AI275">
        <f t="shared" si="43"/>
        <v>273</v>
      </c>
      <c r="AJ275" s="4" t="str">
        <f aca="true" t="shared" si="51" ref="AJ275:AL289">CONCATENATE(LEFT(AJ83,1),(MID(AJ83,2,4))+90)</f>
        <v>K127</v>
      </c>
      <c r="AK275" s="4" t="str">
        <f t="shared" si="51"/>
        <v>I127</v>
      </c>
      <c r="AL275" s="4" t="str">
        <f t="shared" si="51"/>
        <v>J127</v>
      </c>
      <c r="AM275" t="e">
        <f ca="1" t="shared" si="47"/>
        <v>#N/A</v>
      </c>
      <c r="AN275" t="e">
        <f ca="1" t="shared" si="48"/>
        <v>#N/A</v>
      </c>
      <c r="AO275" t="e">
        <f ca="1" t="shared" si="49"/>
        <v>#N/A</v>
      </c>
      <c r="AP275" s="15" t="e">
        <f t="shared" si="50"/>
        <v>#N/A</v>
      </c>
      <c r="AQ275" s="15" t="str">
        <f t="shared" si="42"/>
        <v>.</v>
      </c>
    </row>
    <row r="276" spans="34:43" ht="12.75">
      <c r="AH276" s="4" t="s">
        <v>94</v>
      </c>
      <c r="AI276">
        <f t="shared" si="43"/>
        <v>274</v>
      </c>
      <c r="AJ276" s="4" t="str">
        <f t="shared" si="51"/>
        <v>K128</v>
      </c>
      <c r="AK276" s="4" t="str">
        <f t="shared" si="51"/>
        <v>I128</v>
      </c>
      <c r="AL276" s="4" t="str">
        <f t="shared" si="51"/>
        <v>J128</v>
      </c>
      <c r="AM276" t="e">
        <f ca="1" t="shared" si="47"/>
        <v>#N/A</v>
      </c>
      <c r="AN276" t="e">
        <f ca="1" t="shared" si="48"/>
        <v>#N/A</v>
      </c>
      <c r="AO276" t="e">
        <f ca="1" t="shared" si="49"/>
        <v>#N/A</v>
      </c>
      <c r="AP276" s="15" t="e">
        <f t="shared" si="50"/>
        <v>#N/A</v>
      </c>
      <c r="AQ276" s="15" t="str">
        <f t="shared" si="42"/>
        <v>.</v>
      </c>
    </row>
    <row r="277" spans="34:43" ht="12.75">
      <c r="AH277" s="4" t="s">
        <v>94</v>
      </c>
      <c r="AI277">
        <f t="shared" si="43"/>
        <v>275</v>
      </c>
      <c r="AJ277" s="4" t="str">
        <f t="shared" si="51"/>
        <v>K129</v>
      </c>
      <c r="AK277" s="4" t="str">
        <f t="shared" si="51"/>
        <v>I129</v>
      </c>
      <c r="AL277" s="4" t="str">
        <f t="shared" si="51"/>
        <v>J129</v>
      </c>
      <c r="AM277" t="e">
        <f ca="1" t="shared" si="47"/>
        <v>#N/A</v>
      </c>
      <c r="AN277" t="e">
        <f ca="1" t="shared" si="48"/>
        <v>#N/A</v>
      </c>
      <c r="AO277" t="e">
        <f ca="1" t="shared" si="49"/>
        <v>#N/A</v>
      </c>
      <c r="AP277" s="15" t="e">
        <f t="shared" si="50"/>
        <v>#N/A</v>
      </c>
      <c r="AQ277" s="15" t="str">
        <f t="shared" si="42"/>
        <v>.</v>
      </c>
    </row>
    <row r="278" spans="34:43" ht="12.75">
      <c r="AH278" s="4" t="s">
        <v>94</v>
      </c>
      <c r="AI278">
        <f t="shared" si="43"/>
        <v>276</v>
      </c>
      <c r="AJ278" s="4" t="str">
        <f t="shared" si="51"/>
        <v>K130</v>
      </c>
      <c r="AK278" s="4" t="str">
        <f t="shared" si="51"/>
        <v>I130</v>
      </c>
      <c r="AL278" s="4" t="str">
        <f t="shared" si="51"/>
        <v>J130</v>
      </c>
      <c r="AM278" t="e">
        <f ca="1" t="shared" si="47"/>
        <v>#N/A</v>
      </c>
      <c r="AN278" t="e">
        <f ca="1" t="shared" si="48"/>
        <v>#N/A</v>
      </c>
      <c r="AO278" t="e">
        <f ca="1" t="shared" si="49"/>
        <v>#N/A</v>
      </c>
      <c r="AP278" s="15" t="e">
        <f t="shared" si="50"/>
        <v>#N/A</v>
      </c>
      <c r="AQ278" s="15" t="str">
        <f t="shared" si="42"/>
        <v>.</v>
      </c>
    </row>
    <row r="279" spans="34:43" ht="12.75">
      <c r="AH279" s="4" t="s">
        <v>94</v>
      </c>
      <c r="AI279">
        <f t="shared" si="43"/>
        <v>277</v>
      </c>
      <c r="AJ279" s="4" t="str">
        <f t="shared" si="51"/>
        <v>K131</v>
      </c>
      <c r="AK279" s="4" t="str">
        <f t="shared" si="51"/>
        <v>I131</v>
      </c>
      <c r="AL279" s="4" t="str">
        <f t="shared" si="51"/>
        <v>J131</v>
      </c>
      <c r="AM279" t="e">
        <f ca="1" t="shared" si="47"/>
        <v>#N/A</v>
      </c>
      <c r="AN279" t="e">
        <f ca="1" t="shared" si="48"/>
        <v>#N/A</v>
      </c>
      <c r="AO279" t="e">
        <f ca="1" t="shared" si="49"/>
        <v>#N/A</v>
      </c>
      <c r="AP279" s="15" t="e">
        <f t="shared" si="50"/>
        <v>#N/A</v>
      </c>
      <c r="AQ279" s="15" t="str">
        <f t="shared" si="42"/>
        <v>.</v>
      </c>
    </row>
    <row r="280" spans="34:43" ht="12.75">
      <c r="AH280" s="4" t="s">
        <v>94</v>
      </c>
      <c r="AI280">
        <f t="shared" si="43"/>
        <v>278</v>
      </c>
      <c r="AJ280" s="4" t="str">
        <f t="shared" si="51"/>
        <v>K132</v>
      </c>
      <c r="AK280" s="4" t="str">
        <f t="shared" si="51"/>
        <v>I132</v>
      </c>
      <c r="AL280" s="4" t="str">
        <f t="shared" si="51"/>
        <v>J132</v>
      </c>
      <c r="AM280" t="e">
        <f ca="1" t="shared" si="47"/>
        <v>#N/A</v>
      </c>
      <c r="AN280" t="e">
        <f ca="1" t="shared" si="48"/>
        <v>#N/A</v>
      </c>
      <c r="AO280" t="e">
        <f ca="1" t="shared" si="49"/>
        <v>#N/A</v>
      </c>
      <c r="AP280" s="15" t="e">
        <f t="shared" si="50"/>
        <v>#N/A</v>
      </c>
      <c r="AQ280" s="15" t="str">
        <f t="shared" si="42"/>
        <v>.</v>
      </c>
    </row>
    <row r="281" spans="34:43" ht="12.75">
      <c r="AH281" s="4" t="s">
        <v>94</v>
      </c>
      <c r="AI281">
        <f t="shared" si="43"/>
        <v>279</v>
      </c>
      <c r="AJ281" s="4" t="str">
        <f t="shared" si="51"/>
        <v>K133</v>
      </c>
      <c r="AK281" s="4" t="str">
        <f t="shared" si="51"/>
        <v>I133</v>
      </c>
      <c r="AL281" s="4" t="str">
        <f t="shared" si="51"/>
        <v>J133</v>
      </c>
      <c r="AM281" t="e">
        <f ca="1" t="shared" si="47"/>
        <v>#N/A</v>
      </c>
      <c r="AN281" t="e">
        <f ca="1" t="shared" si="48"/>
        <v>#N/A</v>
      </c>
      <c r="AO281" t="e">
        <f ca="1" t="shared" si="49"/>
        <v>#N/A</v>
      </c>
      <c r="AP281" s="15" t="e">
        <f t="shared" si="50"/>
        <v>#N/A</v>
      </c>
      <c r="AQ281" s="15" t="str">
        <f t="shared" si="42"/>
        <v>.</v>
      </c>
    </row>
    <row r="282" spans="34:43" ht="13.5" thickBot="1">
      <c r="AH282" s="4" t="s">
        <v>94</v>
      </c>
      <c r="AI282" s="43">
        <f t="shared" si="43"/>
        <v>280</v>
      </c>
      <c r="AJ282" s="102" t="str">
        <f t="shared" si="51"/>
        <v>K134</v>
      </c>
      <c r="AK282" s="102" t="str">
        <f t="shared" si="51"/>
        <v>I134</v>
      </c>
      <c r="AL282" s="102" t="str">
        <f t="shared" si="51"/>
        <v>J134</v>
      </c>
      <c r="AM282" s="43" t="e">
        <f ca="1" t="shared" si="47"/>
        <v>#N/A</v>
      </c>
      <c r="AN282" s="43" t="e">
        <f ca="1" t="shared" si="48"/>
        <v>#N/A</v>
      </c>
      <c r="AO282" s="43" t="e">
        <f ca="1" t="shared" si="49"/>
        <v>#N/A</v>
      </c>
      <c r="AP282" s="44" t="e">
        <f t="shared" si="50"/>
        <v>#N/A</v>
      </c>
      <c r="AQ282" s="44" t="str">
        <f t="shared" si="42"/>
        <v>.</v>
      </c>
    </row>
    <row r="283" spans="34:43" ht="12.75">
      <c r="AH283" s="4" t="s">
        <v>94</v>
      </c>
      <c r="AI283">
        <f t="shared" si="43"/>
        <v>281</v>
      </c>
      <c r="AJ283" s="4" t="str">
        <f t="shared" si="51"/>
        <v>N127</v>
      </c>
      <c r="AK283" s="4" t="str">
        <f t="shared" si="51"/>
        <v>L127</v>
      </c>
      <c r="AL283" s="4" t="str">
        <f t="shared" si="51"/>
        <v>M127</v>
      </c>
      <c r="AM283" t="e">
        <f ca="1" t="shared" si="47"/>
        <v>#N/A</v>
      </c>
      <c r="AN283" t="e">
        <f ca="1" t="shared" si="48"/>
        <v>#N/A</v>
      </c>
      <c r="AO283" t="e">
        <f ca="1" t="shared" si="49"/>
        <v>#N/A</v>
      </c>
      <c r="AP283" s="15" t="e">
        <f t="shared" si="50"/>
        <v>#N/A</v>
      </c>
      <c r="AQ283" s="15" t="str">
        <f t="shared" si="42"/>
        <v>.</v>
      </c>
    </row>
    <row r="284" spans="34:43" ht="12.75">
      <c r="AH284" s="4" t="s">
        <v>94</v>
      </c>
      <c r="AI284">
        <f t="shared" si="43"/>
        <v>282</v>
      </c>
      <c r="AJ284" s="4" t="str">
        <f t="shared" si="51"/>
        <v>N128</v>
      </c>
      <c r="AK284" s="4" t="str">
        <f t="shared" si="51"/>
        <v>L128</v>
      </c>
      <c r="AL284" s="4" t="str">
        <f t="shared" si="51"/>
        <v>M128</v>
      </c>
      <c r="AM284" t="e">
        <f ca="1" t="shared" si="47"/>
        <v>#N/A</v>
      </c>
      <c r="AN284" t="e">
        <f ca="1" t="shared" si="48"/>
        <v>#N/A</v>
      </c>
      <c r="AO284" t="e">
        <f ca="1" t="shared" si="49"/>
        <v>#N/A</v>
      </c>
      <c r="AP284" s="15" t="e">
        <f t="shared" si="50"/>
        <v>#N/A</v>
      </c>
      <c r="AQ284" s="15" t="str">
        <f t="shared" si="42"/>
        <v>.</v>
      </c>
    </row>
    <row r="285" spans="34:43" ht="12.75">
      <c r="AH285" s="4" t="s">
        <v>94</v>
      </c>
      <c r="AI285">
        <f t="shared" si="43"/>
        <v>283</v>
      </c>
      <c r="AJ285" s="4" t="str">
        <f t="shared" si="51"/>
        <v>N129</v>
      </c>
      <c r="AK285" s="4" t="str">
        <f t="shared" si="51"/>
        <v>L129</v>
      </c>
      <c r="AL285" s="4" t="str">
        <f t="shared" si="51"/>
        <v>M129</v>
      </c>
      <c r="AM285" t="e">
        <f ca="1" t="shared" si="47"/>
        <v>#N/A</v>
      </c>
      <c r="AN285" t="e">
        <f ca="1" t="shared" si="48"/>
        <v>#N/A</v>
      </c>
      <c r="AO285" t="e">
        <f ca="1" t="shared" si="49"/>
        <v>#N/A</v>
      </c>
      <c r="AP285" s="15" t="e">
        <f t="shared" si="50"/>
        <v>#N/A</v>
      </c>
      <c r="AQ285" s="15" t="str">
        <f t="shared" si="42"/>
        <v>.</v>
      </c>
    </row>
    <row r="286" spans="34:43" ht="12.75">
      <c r="AH286" s="4" t="s">
        <v>94</v>
      </c>
      <c r="AI286">
        <f t="shared" si="43"/>
        <v>284</v>
      </c>
      <c r="AJ286" s="4" t="str">
        <f t="shared" si="51"/>
        <v>N130</v>
      </c>
      <c r="AK286" s="4" t="str">
        <f t="shared" si="51"/>
        <v>L130</v>
      </c>
      <c r="AL286" s="4" t="str">
        <f t="shared" si="51"/>
        <v>M130</v>
      </c>
      <c r="AM286" t="e">
        <f ca="1" t="shared" si="47"/>
        <v>#N/A</v>
      </c>
      <c r="AN286" t="e">
        <f ca="1" t="shared" si="48"/>
        <v>#N/A</v>
      </c>
      <c r="AO286" t="e">
        <f ca="1" t="shared" si="49"/>
        <v>#N/A</v>
      </c>
      <c r="AP286" s="15" t="e">
        <f t="shared" si="50"/>
        <v>#N/A</v>
      </c>
      <c r="AQ286" s="15" t="str">
        <f t="shared" si="42"/>
        <v>.</v>
      </c>
    </row>
    <row r="287" spans="34:43" ht="12.75">
      <c r="AH287" s="4" t="s">
        <v>94</v>
      </c>
      <c r="AI287">
        <f t="shared" si="43"/>
        <v>285</v>
      </c>
      <c r="AJ287" s="4" t="str">
        <f t="shared" si="51"/>
        <v>N131</v>
      </c>
      <c r="AK287" s="4" t="str">
        <f t="shared" si="51"/>
        <v>L131</v>
      </c>
      <c r="AL287" s="4" t="str">
        <f t="shared" si="51"/>
        <v>M131</v>
      </c>
      <c r="AM287" t="e">
        <f ca="1" t="shared" si="47"/>
        <v>#N/A</v>
      </c>
      <c r="AN287" t="e">
        <f ca="1" t="shared" si="48"/>
        <v>#N/A</v>
      </c>
      <c r="AO287" t="e">
        <f ca="1" t="shared" si="49"/>
        <v>#N/A</v>
      </c>
      <c r="AP287" s="15" t="e">
        <f t="shared" si="50"/>
        <v>#N/A</v>
      </c>
      <c r="AQ287" s="15" t="str">
        <f t="shared" si="42"/>
        <v>.</v>
      </c>
    </row>
    <row r="288" spans="34:43" ht="12.75">
      <c r="AH288" s="4" t="s">
        <v>94</v>
      </c>
      <c r="AI288">
        <f t="shared" si="43"/>
        <v>286</v>
      </c>
      <c r="AJ288" s="4" t="str">
        <f t="shared" si="51"/>
        <v>N132</v>
      </c>
      <c r="AK288" s="4" t="str">
        <f t="shared" si="51"/>
        <v>L132</v>
      </c>
      <c r="AL288" s="4" t="str">
        <f t="shared" si="51"/>
        <v>M132</v>
      </c>
      <c r="AM288" t="e">
        <f ca="1" t="shared" si="47"/>
        <v>#N/A</v>
      </c>
      <c r="AN288" t="e">
        <f ca="1" t="shared" si="48"/>
        <v>#N/A</v>
      </c>
      <c r="AO288" t="e">
        <f ca="1" t="shared" si="49"/>
        <v>#N/A</v>
      </c>
      <c r="AP288" s="15" t="e">
        <f t="shared" si="50"/>
        <v>#N/A</v>
      </c>
      <c r="AQ288" s="15" t="str">
        <f t="shared" si="42"/>
        <v>.</v>
      </c>
    </row>
    <row r="289" spans="34:43" ht="12.75">
      <c r="AH289" s="4" t="s">
        <v>94</v>
      </c>
      <c r="AI289">
        <f t="shared" si="43"/>
        <v>287</v>
      </c>
      <c r="AJ289" s="4" t="str">
        <f t="shared" si="51"/>
        <v>N133</v>
      </c>
      <c r="AK289" s="4" t="str">
        <f t="shared" si="51"/>
        <v>L133</v>
      </c>
      <c r="AL289" s="4" t="str">
        <f t="shared" si="51"/>
        <v>M133</v>
      </c>
      <c r="AM289" t="e">
        <f ca="1" t="shared" si="47"/>
        <v>#N/A</v>
      </c>
      <c r="AN289" t="e">
        <f ca="1" t="shared" si="48"/>
        <v>#N/A</v>
      </c>
      <c r="AO289" t="e">
        <f ca="1" t="shared" si="49"/>
        <v>#N/A</v>
      </c>
      <c r="AP289" s="15" t="e">
        <f t="shared" si="50"/>
        <v>#N/A</v>
      </c>
      <c r="AQ289" s="15" t="str">
        <f t="shared" si="42"/>
        <v>.</v>
      </c>
    </row>
    <row r="290" spans="34:43" ht="13.5" thickBot="1">
      <c r="AH290" s="52" t="s">
        <v>94</v>
      </c>
      <c r="AI290" s="43">
        <f t="shared" si="43"/>
        <v>288</v>
      </c>
      <c r="AJ290" s="102" t="str">
        <f>CONCATENATE(LEFT(AJ98,1),(MID(AJ98,2,4))+90)</f>
        <v>N134</v>
      </c>
      <c r="AK290" s="102" t="str">
        <f>CONCATENATE(LEFT(AK98,1),(MID(AK98,2,4))+90)</f>
        <v>L134</v>
      </c>
      <c r="AL290" s="102" t="str">
        <f>CONCATENATE(LEFT(AL98,1),(MID(AL98,2,4))+90)</f>
        <v>M134</v>
      </c>
      <c r="AM290" s="43" t="e">
        <f ca="1" t="shared" si="47"/>
        <v>#N/A</v>
      </c>
      <c r="AN290" s="43" t="e">
        <f ca="1" t="shared" si="48"/>
        <v>#N/A</v>
      </c>
      <c r="AO290" s="43" t="e">
        <f ca="1" t="shared" si="49"/>
        <v>#N/A</v>
      </c>
      <c r="AP290" s="44" t="e">
        <f t="shared" si="50"/>
        <v>#N/A</v>
      </c>
      <c r="AQ290" s="44" t="str">
        <f t="shared" si="42"/>
        <v>.</v>
      </c>
    </row>
    <row r="298" ht="12.75">
      <c r="AH298"/>
    </row>
    <row r="299" ht="12.75">
      <c r="AH299"/>
    </row>
    <row r="300" ht="12.75">
      <c r="AH300"/>
    </row>
  </sheetData>
  <mergeCells count="39">
    <mergeCell ref="M62:N62"/>
    <mergeCell ref="C174:J174"/>
    <mergeCell ref="AJ1:AL1"/>
    <mergeCell ref="M16:N16"/>
    <mergeCell ref="M17:N17"/>
    <mergeCell ref="A153:F153"/>
    <mergeCell ref="M136:N136"/>
    <mergeCell ref="I153:M153"/>
    <mergeCell ref="B166:I166"/>
    <mergeCell ref="M76:N76"/>
    <mergeCell ref="M77:N77"/>
    <mergeCell ref="M92:N92"/>
    <mergeCell ref="M137:N137"/>
    <mergeCell ref="M91:N91"/>
    <mergeCell ref="G177:K177"/>
    <mergeCell ref="G181:K181"/>
    <mergeCell ref="K191:L191"/>
    <mergeCell ref="G185:K185"/>
    <mergeCell ref="Y199:AB199"/>
    <mergeCell ref="R6:S6"/>
    <mergeCell ref="R21:S21"/>
    <mergeCell ref="R36:S36"/>
    <mergeCell ref="R51:S51"/>
    <mergeCell ref="X197:AC197"/>
    <mergeCell ref="R66:S66"/>
    <mergeCell ref="R81:S81"/>
    <mergeCell ref="Y198:AB198"/>
    <mergeCell ref="R96:S96"/>
    <mergeCell ref="R111:S111"/>
    <mergeCell ref="R126:S126"/>
    <mergeCell ref="M106:N106"/>
    <mergeCell ref="M121:N121"/>
    <mergeCell ref="M107:N107"/>
    <mergeCell ref="M122:N122"/>
    <mergeCell ref="M31:N31"/>
    <mergeCell ref="M32:N32"/>
    <mergeCell ref="M46:N46"/>
    <mergeCell ref="M61:N61"/>
    <mergeCell ref="M47:N47"/>
  </mergeCells>
  <printOptions headings="1"/>
  <pageMargins left="0" right="0" top="0" bottom="0" header="0" footer="0"/>
  <pageSetup fitToHeight="1" fitToWidth="1" horizontalDpi="600" verticalDpi="600" orientation="portrait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00"/>
  <sheetViews>
    <sheetView zoomScale="75" zoomScaleNormal="75" workbookViewId="0" topLeftCell="A1">
      <selection activeCell="P146" sqref="P146"/>
    </sheetView>
  </sheetViews>
  <sheetFormatPr defaultColWidth="9.140625" defaultRowHeight="12.75"/>
  <cols>
    <col min="1" max="1" width="5.7109375" style="0" customWidth="1"/>
    <col min="2" max="2" width="7.421875" style="0" customWidth="1"/>
    <col min="3" max="3" width="7.7109375" style="0" customWidth="1"/>
    <col min="4" max="7" width="7.421875" style="0" customWidth="1"/>
    <col min="8" max="8" width="7.8515625" style="0" customWidth="1"/>
    <col min="9" max="11" width="7.421875" style="0" customWidth="1"/>
    <col min="12" max="12" width="7.28125" style="0" customWidth="1"/>
    <col min="13" max="13" width="8.00390625" style="0" customWidth="1"/>
    <col min="14" max="14" width="7.57421875" style="0" customWidth="1"/>
    <col min="15" max="15" width="2.57421875" style="0" customWidth="1"/>
    <col min="16" max="16" width="7.140625" style="0" customWidth="1"/>
    <col min="17" max="17" width="8.57421875" style="15" customWidth="1"/>
    <col min="18" max="18" width="7.421875" style="0" customWidth="1"/>
    <col min="19" max="19" width="3.421875" style="0" customWidth="1"/>
    <col min="26" max="26" width="3.00390625" style="0" customWidth="1"/>
    <col min="33" max="33" width="3.421875" style="0" customWidth="1"/>
    <col min="34" max="34" width="10.8515625" style="4" customWidth="1"/>
    <col min="35" max="38" width="7.28125" style="0" customWidth="1"/>
    <col min="39" max="39" width="8.140625" style="0" customWidth="1"/>
    <col min="40" max="43" width="7.57421875" style="0" customWidth="1"/>
    <col min="44" max="44" width="7.8515625" style="0" customWidth="1"/>
    <col min="45" max="45" width="7.57421875" style="0" customWidth="1"/>
    <col min="46" max="46" width="4.00390625" style="0" customWidth="1"/>
    <col min="47" max="58" width="3.421875" style="0" customWidth="1"/>
    <col min="59" max="59" width="6.7109375" style="0" customWidth="1"/>
    <col min="60" max="61" width="3.7109375" style="0" customWidth="1"/>
    <col min="62" max="62" width="3.421875" style="0" customWidth="1"/>
    <col min="63" max="63" width="3.7109375" style="0" customWidth="1"/>
    <col min="64" max="65" width="3.421875" style="0" customWidth="1"/>
    <col min="66" max="66" width="4.00390625" style="0" customWidth="1"/>
    <col min="67" max="67" width="3.8515625" style="0" customWidth="1"/>
    <col min="68" max="70" width="3.7109375" style="0" customWidth="1"/>
    <col min="71" max="74" width="3.421875" style="0" customWidth="1"/>
    <col min="75" max="75" width="3.7109375" style="0" customWidth="1"/>
    <col min="76" max="79" width="3.421875" style="0" customWidth="1"/>
    <col min="80" max="80" width="4.7109375" style="0" customWidth="1"/>
    <col min="81" max="92" width="3.00390625" style="0" bestFit="1" customWidth="1"/>
  </cols>
  <sheetData>
    <row r="1" spans="36:46" ht="13.5" thickBot="1">
      <c r="AJ1" s="167" t="s">
        <v>98</v>
      </c>
      <c r="AK1" s="167"/>
      <c r="AL1" s="167"/>
      <c r="AT1" t="s">
        <v>14</v>
      </c>
    </row>
    <row r="2" spans="2:58" ht="18.75" thickBot="1">
      <c r="B2" s="9" t="s">
        <v>72</v>
      </c>
      <c r="O2" s="10"/>
      <c r="P2" s="5" t="s">
        <v>71</v>
      </c>
      <c r="U2" s="42"/>
      <c r="W2" s="41"/>
      <c r="AH2" s="50" t="s">
        <v>62</v>
      </c>
      <c r="AI2" s="50" t="s">
        <v>52</v>
      </c>
      <c r="AJ2" s="50" t="s">
        <v>45</v>
      </c>
      <c r="AK2" s="50" t="s">
        <v>16</v>
      </c>
      <c r="AL2" s="50" t="s">
        <v>48</v>
      </c>
      <c r="AM2" s="51" t="s">
        <v>45</v>
      </c>
      <c r="AN2" s="51" t="s">
        <v>16</v>
      </c>
      <c r="AO2" s="51" t="s">
        <v>48</v>
      </c>
      <c r="AP2" s="51" t="s">
        <v>53</v>
      </c>
      <c r="AQ2" s="51" t="s">
        <v>50</v>
      </c>
      <c r="AT2" s="2" t="s">
        <v>0</v>
      </c>
      <c r="AU2" s="33">
        <v>1</v>
      </c>
      <c r="AV2" s="2">
        <v>2</v>
      </c>
      <c r="AW2" s="2">
        <v>3</v>
      </c>
      <c r="AX2" s="2">
        <v>4</v>
      </c>
      <c r="AY2" s="2">
        <v>5</v>
      </c>
      <c r="AZ2" s="2">
        <v>6</v>
      </c>
      <c r="BA2" s="2">
        <v>7</v>
      </c>
      <c r="BB2" s="2">
        <v>8</v>
      </c>
      <c r="BC2" s="2">
        <v>9</v>
      </c>
      <c r="BD2" s="2">
        <v>10</v>
      </c>
      <c r="BE2" s="2">
        <v>11</v>
      </c>
      <c r="BF2" s="2">
        <v>12</v>
      </c>
    </row>
    <row r="3" spans="2:58" ht="15.75" thickBot="1">
      <c r="B3" s="9" t="s">
        <v>70</v>
      </c>
      <c r="P3" s="5">
        <v>1</v>
      </c>
      <c r="AH3" s="4" t="s">
        <v>63</v>
      </c>
      <c r="AI3">
        <v>1</v>
      </c>
      <c r="AJ3" s="103" t="s">
        <v>24</v>
      </c>
      <c r="AK3" s="4" t="s">
        <v>99</v>
      </c>
      <c r="AL3" s="4" t="s">
        <v>100</v>
      </c>
      <c r="AM3" t="e">
        <f aca="true" ca="1" t="shared" si="0" ref="AM3:AM66">IF(ISNUMBER(INDIRECT(AJ3)),INDIRECT(AJ3),#N/A)</f>
        <v>#N/A</v>
      </c>
      <c r="AN3" t="e">
        <f aca="true" ca="1" t="shared" si="1" ref="AN3:AN66">IF(ISNUMBER(INDIRECT(AK3)),INDIRECT(AK3),#N/A)</f>
        <v>#N/A</v>
      </c>
      <c r="AO3" t="e">
        <f aca="true" ca="1" t="shared" si="2" ref="AO3:AO66">IF(ISNUMBER(INDIRECT(AL3)),INDIRECT(AL3),#N/A)</f>
        <v>#N/A</v>
      </c>
      <c r="AP3" s="15" t="e">
        <f aca="true" t="shared" si="3" ref="AP3:AP34">IF($P$2="inh",100*(AN3-Q$7)/(Q$11-Q$7),IF($P$2="act",100*(AN3-Q$11)/(Q$7-Q$11),"Check M2"))</f>
        <v>#N/A</v>
      </c>
      <c r="AQ3" s="15" t="str">
        <f aca="true" t="shared" si="4" ref="AQ3:AQ66">IF(ISNUMBER(AP3),AP3,".")</f>
        <v>.</v>
      </c>
      <c r="AR3" s="96"/>
      <c r="AS3" s="15"/>
      <c r="AT3" t="s">
        <v>1</v>
      </c>
      <c r="AU3" s="32">
        <v>1</v>
      </c>
      <c r="AV3">
        <v>2</v>
      </c>
      <c r="AW3">
        <v>3</v>
      </c>
      <c r="AX3">
        <v>4</v>
      </c>
      <c r="AY3">
        <v>5</v>
      </c>
      <c r="AZ3">
        <v>6</v>
      </c>
      <c r="BA3">
        <v>7</v>
      </c>
      <c r="BB3">
        <v>8</v>
      </c>
      <c r="BC3">
        <v>9</v>
      </c>
      <c r="BD3">
        <v>10</v>
      </c>
      <c r="BE3">
        <v>11</v>
      </c>
      <c r="BF3">
        <v>12</v>
      </c>
    </row>
    <row r="4" spans="34:58" ht="12.75">
      <c r="AH4" s="4" t="s">
        <v>63</v>
      </c>
      <c r="AI4">
        <f aca="true" t="shared" si="5" ref="AI4:AI67">AI3+1</f>
        <v>2</v>
      </c>
      <c r="AJ4" s="4" t="s">
        <v>25</v>
      </c>
      <c r="AK4" s="4" t="s">
        <v>101</v>
      </c>
      <c r="AL4" s="4" t="s">
        <v>102</v>
      </c>
      <c r="AM4" t="e">
        <f ca="1" t="shared" si="0"/>
        <v>#N/A</v>
      </c>
      <c r="AN4" t="e">
        <f ca="1" t="shared" si="1"/>
        <v>#N/A</v>
      </c>
      <c r="AO4" t="e">
        <f ca="1" t="shared" si="2"/>
        <v>#N/A</v>
      </c>
      <c r="AP4" s="15" t="e">
        <f t="shared" si="3"/>
        <v>#N/A</v>
      </c>
      <c r="AQ4" s="15" t="str">
        <f t="shared" si="4"/>
        <v>.</v>
      </c>
      <c r="AR4" s="96"/>
      <c r="AT4" t="s">
        <v>2</v>
      </c>
      <c r="AU4" s="32">
        <v>13</v>
      </c>
      <c r="AV4">
        <v>14</v>
      </c>
      <c r="AW4">
        <v>15</v>
      </c>
      <c r="AX4">
        <v>16</v>
      </c>
      <c r="AY4">
        <v>17</v>
      </c>
      <c r="AZ4">
        <v>18</v>
      </c>
      <c r="BA4">
        <v>19</v>
      </c>
      <c r="BB4">
        <v>20</v>
      </c>
      <c r="BC4">
        <v>21</v>
      </c>
      <c r="BD4">
        <v>22</v>
      </c>
      <c r="BE4">
        <v>23</v>
      </c>
      <c r="BF4">
        <v>24</v>
      </c>
    </row>
    <row r="5" spans="2:58" ht="12.75">
      <c r="B5" s="7" t="s">
        <v>9</v>
      </c>
      <c r="AH5" s="4" t="s">
        <v>63</v>
      </c>
      <c r="AI5">
        <f t="shared" si="5"/>
        <v>3</v>
      </c>
      <c r="AJ5" s="4" t="s">
        <v>26</v>
      </c>
      <c r="AK5" s="4" t="s">
        <v>103</v>
      </c>
      <c r="AL5" s="4" t="s">
        <v>104</v>
      </c>
      <c r="AM5" t="e">
        <f ca="1" t="shared" si="0"/>
        <v>#N/A</v>
      </c>
      <c r="AN5" t="e">
        <f ca="1" t="shared" si="1"/>
        <v>#N/A</v>
      </c>
      <c r="AO5" t="e">
        <f ca="1" t="shared" si="2"/>
        <v>#N/A</v>
      </c>
      <c r="AP5" s="15" t="e">
        <f t="shared" si="3"/>
        <v>#N/A</v>
      </c>
      <c r="AQ5" s="15" t="str">
        <f t="shared" si="4"/>
        <v>.</v>
      </c>
      <c r="AR5" s="96"/>
      <c r="AT5" t="s">
        <v>3</v>
      </c>
      <c r="AU5" s="32">
        <v>25</v>
      </c>
      <c r="AV5">
        <v>26</v>
      </c>
      <c r="AW5">
        <v>27</v>
      </c>
      <c r="AX5">
        <v>28</v>
      </c>
      <c r="AY5">
        <v>29</v>
      </c>
      <c r="AZ5">
        <v>30</v>
      </c>
      <c r="BA5">
        <v>31</v>
      </c>
      <c r="BB5">
        <v>32</v>
      </c>
      <c r="BC5">
        <v>33</v>
      </c>
      <c r="BD5">
        <v>34</v>
      </c>
      <c r="BE5">
        <v>35</v>
      </c>
      <c r="BF5">
        <v>36</v>
      </c>
    </row>
    <row r="6" spans="2:58" ht="13.5" thickBot="1">
      <c r="B6" t="s">
        <v>0</v>
      </c>
      <c r="C6" s="52">
        <v>1</v>
      </c>
      <c r="D6" s="52">
        <v>2</v>
      </c>
      <c r="E6" s="52">
        <v>3</v>
      </c>
      <c r="F6" s="52">
        <v>4</v>
      </c>
      <c r="G6" s="52">
        <v>5</v>
      </c>
      <c r="H6" s="52">
        <v>6</v>
      </c>
      <c r="I6" s="52">
        <v>7</v>
      </c>
      <c r="J6" s="52">
        <v>8</v>
      </c>
      <c r="K6" s="52">
        <v>9</v>
      </c>
      <c r="L6" s="52">
        <v>10</v>
      </c>
      <c r="M6" s="52">
        <v>11</v>
      </c>
      <c r="N6" s="52">
        <v>12</v>
      </c>
      <c r="O6" s="1"/>
      <c r="P6" s="37" t="s">
        <v>13</v>
      </c>
      <c r="Q6" s="24" t="s">
        <v>46</v>
      </c>
      <c r="R6" s="159" t="s">
        <v>69</v>
      </c>
      <c r="S6" s="159"/>
      <c r="AH6" s="4" t="s">
        <v>63</v>
      </c>
      <c r="AI6">
        <f t="shared" si="5"/>
        <v>4</v>
      </c>
      <c r="AJ6" s="4" t="s">
        <v>27</v>
      </c>
      <c r="AK6" s="4" t="s">
        <v>105</v>
      </c>
      <c r="AL6" s="4" t="s">
        <v>106</v>
      </c>
      <c r="AM6" t="e">
        <f ca="1" t="shared" si="0"/>
        <v>#N/A</v>
      </c>
      <c r="AN6" t="e">
        <f ca="1" t="shared" si="1"/>
        <v>#N/A</v>
      </c>
      <c r="AO6" t="e">
        <f ca="1" t="shared" si="2"/>
        <v>#N/A</v>
      </c>
      <c r="AP6" s="15" t="e">
        <f t="shared" si="3"/>
        <v>#N/A</v>
      </c>
      <c r="AQ6" s="15" t="str">
        <f t="shared" si="4"/>
        <v>.</v>
      </c>
      <c r="AR6" s="96"/>
      <c r="AT6" t="s">
        <v>4</v>
      </c>
      <c r="AU6" s="32">
        <v>37</v>
      </c>
      <c r="AV6">
        <v>38</v>
      </c>
      <c r="AW6">
        <v>39</v>
      </c>
      <c r="AX6">
        <v>40</v>
      </c>
      <c r="AY6">
        <v>41</v>
      </c>
      <c r="AZ6">
        <v>42</v>
      </c>
      <c r="BA6">
        <v>43</v>
      </c>
      <c r="BB6">
        <v>44</v>
      </c>
      <c r="BC6">
        <v>45</v>
      </c>
      <c r="BD6">
        <v>46</v>
      </c>
      <c r="BE6">
        <v>47</v>
      </c>
      <c r="BF6">
        <v>48</v>
      </c>
    </row>
    <row r="7" spans="2:58" ht="12.75">
      <c r="B7" s="1" t="s">
        <v>1</v>
      </c>
      <c r="C7" s="59"/>
      <c r="D7" s="60" t="s">
        <v>398</v>
      </c>
      <c r="E7" s="60"/>
      <c r="F7" s="60"/>
      <c r="G7" s="60"/>
      <c r="H7" s="60"/>
      <c r="I7" s="60"/>
      <c r="J7" s="60"/>
      <c r="K7" s="60"/>
      <c r="L7" s="60"/>
      <c r="M7" s="60"/>
      <c r="N7" s="61"/>
      <c r="O7" s="19"/>
      <c r="P7" s="38" t="s">
        <v>45</v>
      </c>
      <c r="Q7" s="22" t="e">
        <f>AVERAGE(C7:C14,F7:F14,I7:I14,L7:L14)</f>
        <v>#DIV/0!</v>
      </c>
      <c r="R7" s="22" t="e">
        <f>100*(Q8/SQRT($P$3))/Q7</f>
        <v>#DIV/0!</v>
      </c>
      <c r="AH7" s="4" t="s">
        <v>63</v>
      </c>
      <c r="AI7">
        <f t="shared" si="5"/>
        <v>5</v>
      </c>
      <c r="AJ7" s="4" t="s">
        <v>28</v>
      </c>
      <c r="AK7" s="4" t="s">
        <v>107</v>
      </c>
      <c r="AL7" s="4" t="s">
        <v>108</v>
      </c>
      <c r="AM7" t="e">
        <f ca="1" t="shared" si="0"/>
        <v>#N/A</v>
      </c>
      <c r="AN7" t="e">
        <f ca="1" t="shared" si="1"/>
        <v>#N/A</v>
      </c>
      <c r="AO7" t="e">
        <f ca="1" t="shared" si="2"/>
        <v>#N/A</v>
      </c>
      <c r="AP7" s="15" t="e">
        <f t="shared" si="3"/>
        <v>#N/A</v>
      </c>
      <c r="AQ7" s="15" t="str">
        <f t="shared" si="4"/>
        <v>.</v>
      </c>
      <c r="AR7" s="96"/>
      <c r="AT7" t="s">
        <v>5</v>
      </c>
      <c r="AU7" s="32">
        <v>49</v>
      </c>
      <c r="AV7">
        <v>50</v>
      </c>
      <c r="AW7">
        <v>51</v>
      </c>
      <c r="AX7">
        <v>52</v>
      </c>
      <c r="AY7">
        <v>53</v>
      </c>
      <c r="AZ7">
        <v>54</v>
      </c>
      <c r="BA7">
        <v>55</v>
      </c>
      <c r="BB7">
        <v>56</v>
      </c>
      <c r="BC7">
        <v>57</v>
      </c>
      <c r="BD7">
        <v>58</v>
      </c>
      <c r="BE7">
        <v>59</v>
      </c>
      <c r="BF7">
        <v>60</v>
      </c>
    </row>
    <row r="8" spans="2:58" ht="12.75">
      <c r="B8" s="1" t="s">
        <v>2</v>
      </c>
      <c r="C8" s="62"/>
      <c r="D8" s="31"/>
      <c r="E8" s="31"/>
      <c r="F8" s="31"/>
      <c r="G8" s="31"/>
      <c r="H8" s="31"/>
      <c r="I8" s="31"/>
      <c r="J8" s="31"/>
      <c r="K8" s="31"/>
      <c r="L8" s="31"/>
      <c r="M8" s="31"/>
      <c r="N8" s="63"/>
      <c r="O8" s="19"/>
      <c r="P8" s="38"/>
      <c r="Q8" s="22" t="e">
        <f>STDEV(C7:C14,F7:F14,I7:I14,L7:L14)</f>
        <v>#DIV/0!</v>
      </c>
      <c r="R8" s="22"/>
      <c r="AH8" s="4" t="s">
        <v>63</v>
      </c>
      <c r="AI8">
        <f t="shared" si="5"/>
        <v>6</v>
      </c>
      <c r="AJ8" s="4" t="s">
        <v>29</v>
      </c>
      <c r="AK8" s="4" t="s">
        <v>109</v>
      </c>
      <c r="AL8" s="4" t="s">
        <v>110</v>
      </c>
      <c r="AM8" t="e">
        <f ca="1" t="shared" si="0"/>
        <v>#N/A</v>
      </c>
      <c r="AN8" t="e">
        <f ca="1" t="shared" si="1"/>
        <v>#N/A</v>
      </c>
      <c r="AO8" t="e">
        <f ca="1" t="shared" si="2"/>
        <v>#N/A</v>
      </c>
      <c r="AP8" s="15" t="e">
        <f t="shared" si="3"/>
        <v>#N/A</v>
      </c>
      <c r="AQ8" s="15" t="str">
        <f t="shared" si="4"/>
        <v>.</v>
      </c>
      <c r="AR8" s="96"/>
      <c r="AT8" t="s">
        <v>6</v>
      </c>
      <c r="AU8" s="32">
        <v>61</v>
      </c>
      <c r="AV8">
        <v>62</v>
      </c>
      <c r="AW8">
        <v>63</v>
      </c>
      <c r="AX8">
        <v>64</v>
      </c>
      <c r="AY8">
        <v>65</v>
      </c>
      <c r="AZ8">
        <v>66</v>
      </c>
      <c r="BA8">
        <v>67</v>
      </c>
      <c r="BB8">
        <v>68</v>
      </c>
      <c r="BC8">
        <v>69</v>
      </c>
      <c r="BD8">
        <v>70</v>
      </c>
      <c r="BE8">
        <v>71</v>
      </c>
      <c r="BF8">
        <v>72</v>
      </c>
    </row>
    <row r="9" spans="2:58" ht="12.75">
      <c r="B9" s="1" t="s">
        <v>3</v>
      </c>
      <c r="C9" s="62"/>
      <c r="D9" s="31"/>
      <c r="E9" s="31"/>
      <c r="F9" s="31"/>
      <c r="G9" s="31"/>
      <c r="H9" s="31"/>
      <c r="I9" s="31"/>
      <c r="J9" s="31"/>
      <c r="K9" s="31"/>
      <c r="L9" s="31"/>
      <c r="M9" s="31"/>
      <c r="N9" s="63"/>
      <c r="O9" s="19"/>
      <c r="P9" s="38" t="s">
        <v>16</v>
      </c>
      <c r="Q9" s="22" t="e">
        <f>AVERAGE(D7:D14,G7:G14,J7:J14,M7:M14)</f>
        <v>#DIV/0!</v>
      </c>
      <c r="R9" s="22" t="e">
        <f>100*(Q10/SQRT($P$3))/Q9</f>
        <v>#DIV/0!</v>
      </c>
      <c r="AH9" s="4" t="s">
        <v>63</v>
      </c>
      <c r="AI9">
        <f t="shared" si="5"/>
        <v>7</v>
      </c>
      <c r="AJ9" s="4" t="s">
        <v>111</v>
      </c>
      <c r="AK9" s="4" t="s">
        <v>112</v>
      </c>
      <c r="AL9" s="4" t="s">
        <v>113</v>
      </c>
      <c r="AM9" t="e">
        <f ca="1" t="shared" si="0"/>
        <v>#N/A</v>
      </c>
      <c r="AN9" t="e">
        <f ca="1" t="shared" si="1"/>
        <v>#N/A</v>
      </c>
      <c r="AO9" t="e">
        <f ca="1" t="shared" si="2"/>
        <v>#N/A</v>
      </c>
      <c r="AP9" s="15" t="e">
        <f t="shared" si="3"/>
        <v>#N/A</v>
      </c>
      <c r="AQ9" s="15" t="str">
        <f t="shared" si="4"/>
        <v>.</v>
      </c>
      <c r="AR9" s="96"/>
      <c r="AT9" t="s">
        <v>7</v>
      </c>
      <c r="AU9" s="32">
        <v>73</v>
      </c>
      <c r="AV9">
        <v>74</v>
      </c>
      <c r="AW9">
        <v>75</v>
      </c>
      <c r="AX9">
        <v>76</v>
      </c>
      <c r="AY9">
        <v>77</v>
      </c>
      <c r="AZ9">
        <v>78</v>
      </c>
      <c r="BA9">
        <v>79</v>
      </c>
      <c r="BB9">
        <v>80</v>
      </c>
      <c r="BC9">
        <v>81</v>
      </c>
      <c r="BD9">
        <v>82</v>
      </c>
      <c r="BE9">
        <v>83</v>
      </c>
      <c r="BF9">
        <v>84</v>
      </c>
    </row>
    <row r="10" spans="2:58" ht="13.5" thickBot="1">
      <c r="B10" s="1" t="s">
        <v>4</v>
      </c>
      <c r="C10" s="6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63"/>
      <c r="O10" s="19"/>
      <c r="P10" s="38" t="s">
        <v>47</v>
      </c>
      <c r="Q10" s="22" t="e">
        <f>STDEV(D7:D14,G7:G14,J7:J14,M7:M14)</f>
        <v>#DIV/0!</v>
      </c>
      <c r="R10" s="22"/>
      <c r="AH10" s="4" t="s">
        <v>63</v>
      </c>
      <c r="AI10" s="43">
        <f t="shared" si="5"/>
        <v>8</v>
      </c>
      <c r="AJ10" s="102" t="s">
        <v>114</v>
      </c>
      <c r="AK10" s="102" t="s">
        <v>115</v>
      </c>
      <c r="AL10" s="102" t="s">
        <v>116</v>
      </c>
      <c r="AM10" s="43" t="e">
        <f ca="1" t="shared" si="0"/>
        <v>#N/A</v>
      </c>
      <c r="AN10" s="43" t="e">
        <f ca="1" t="shared" si="1"/>
        <v>#N/A</v>
      </c>
      <c r="AO10" s="43" t="e">
        <f ca="1" t="shared" si="2"/>
        <v>#N/A</v>
      </c>
      <c r="AP10" s="43" t="e">
        <f t="shared" si="3"/>
        <v>#N/A</v>
      </c>
      <c r="AQ10" s="43" t="str">
        <f t="shared" si="4"/>
        <v>.</v>
      </c>
      <c r="AR10" s="96"/>
      <c r="AT10" t="s">
        <v>8</v>
      </c>
      <c r="AU10" s="32">
        <v>85</v>
      </c>
      <c r="AV10">
        <v>86</v>
      </c>
      <c r="AW10">
        <v>87</v>
      </c>
      <c r="AX10">
        <v>88</v>
      </c>
      <c r="AY10">
        <v>89</v>
      </c>
      <c r="AZ10">
        <v>90</v>
      </c>
      <c r="BA10">
        <v>91</v>
      </c>
      <c r="BB10">
        <v>92</v>
      </c>
      <c r="BC10">
        <v>93</v>
      </c>
      <c r="BD10">
        <v>94</v>
      </c>
      <c r="BE10">
        <v>95</v>
      </c>
      <c r="BF10">
        <v>96</v>
      </c>
    </row>
    <row r="11" spans="2:44" ht="12.75">
      <c r="B11" s="1" t="s">
        <v>5</v>
      </c>
      <c r="C11" s="62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63"/>
      <c r="O11" s="19"/>
      <c r="P11" s="38" t="s">
        <v>48</v>
      </c>
      <c r="Q11" s="22" t="e">
        <f>AVERAGE(E7:E14,H7:H14,K7:K14,N7:N14)</f>
        <v>#DIV/0!</v>
      </c>
      <c r="R11" s="22" t="e">
        <f>100*(Q12/SQRT($P$3))/Q11</f>
        <v>#DIV/0!</v>
      </c>
      <c r="AH11" s="4" t="s">
        <v>63</v>
      </c>
      <c r="AI11">
        <f t="shared" si="5"/>
        <v>9</v>
      </c>
      <c r="AJ11" s="4" t="s">
        <v>117</v>
      </c>
      <c r="AK11" s="4" t="s">
        <v>118</v>
      </c>
      <c r="AL11" s="4" t="s">
        <v>119</v>
      </c>
      <c r="AM11" t="e">
        <f ca="1" t="shared" si="0"/>
        <v>#N/A</v>
      </c>
      <c r="AN11" t="e">
        <f ca="1" t="shared" si="1"/>
        <v>#N/A</v>
      </c>
      <c r="AO11" t="e">
        <f ca="1" t="shared" si="2"/>
        <v>#N/A</v>
      </c>
      <c r="AP11" s="15" t="e">
        <f t="shared" si="3"/>
        <v>#N/A</v>
      </c>
      <c r="AQ11" s="15" t="str">
        <f t="shared" si="4"/>
        <v>.</v>
      </c>
      <c r="AR11" s="96"/>
    </row>
    <row r="12" spans="2:46" ht="12.75">
      <c r="B12" s="1" t="s">
        <v>6</v>
      </c>
      <c r="C12" s="62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63"/>
      <c r="O12" s="19"/>
      <c r="P12" s="38"/>
      <c r="Q12" s="22" t="e">
        <f>STDEV(E7:E14,H7:H14,K7:K14,N7:N14)</f>
        <v>#DIV/0!</v>
      </c>
      <c r="R12" s="22"/>
      <c r="AH12" s="4" t="s">
        <v>63</v>
      </c>
      <c r="AI12">
        <f t="shared" si="5"/>
        <v>10</v>
      </c>
      <c r="AJ12" s="4" t="s">
        <v>120</v>
      </c>
      <c r="AK12" s="4" t="s">
        <v>121</v>
      </c>
      <c r="AL12" s="4" t="s">
        <v>122</v>
      </c>
      <c r="AM12" t="e">
        <f ca="1" t="shared" si="0"/>
        <v>#N/A</v>
      </c>
      <c r="AN12" t="e">
        <f ca="1" t="shared" si="1"/>
        <v>#N/A</v>
      </c>
      <c r="AO12" t="e">
        <f ca="1" t="shared" si="2"/>
        <v>#N/A</v>
      </c>
      <c r="AP12" s="15" t="e">
        <f t="shared" si="3"/>
        <v>#N/A</v>
      </c>
      <c r="AQ12" s="15" t="str">
        <f t="shared" si="4"/>
        <v>.</v>
      </c>
      <c r="AR12" s="96"/>
      <c r="AT12" t="s">
        <v>15</v>
      </c>
    </row>
    <row r="13" spans="2:58" ht="13.5" thickBot="1">
      <c r="B13" s="1" t="s">
        <v>7</v>
      </c>
      <c r="C13" s="62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63"/>
      <c r="O13" s="19"/>
      <c r="P13" s="38" t="s">
        <v>50</v>
      </c>
      <c r="Q13" s="22" t="e">
        <f>AVERAGE(AQ3:AQ34)</f>
        <v>#DIV/0!</v>
      </c>
      <c r="R13" s="22" t="e">
        <f>100*(Q14/SQRT($P$3))/Q13</f>
        <v>#DIV/0!</v>
      </c>
      <c r="AH13" s="4" t="s">
        <v>63</v>
      </c>
      <c r="AI13">
        <f t="shared" si="5"/>
        <v>11</v>
      </c>
      <c r="AJ13" s="4" t="s">
        <v>123</v>
      </c>
      <c r="AK13" s="4" t="s">
        <v>124</v>
      </c>
      <c r="AL13" s="4" t="s">
        <v>125</v>
      </c>
      <c r="AM13" t="e">
        <f ca="1" t="shared" si="0"/>
        <v>#N/A</v>
      </c>
      <c r="AN13" t="e">
        <f ca="1" t="shared" si="1"/>
        <v>#N/A</v>
      </c>
      <c r="AO13" t="e">
        <f ca="1" t="shared" si="2"/>
        <v>#N/A</v>
      </c>
      <c r="AP13" s="15" t="e">
        <f t="shared" si="3"/>
        <v>#N/A</v>
      </c>
      <c r="AQ13" s="15" t="str">
        <f t="shared" si="4"/>
        <v>.</v>
      </c>
      <c r="AR13" s="96"/>
      <c r="AT13" s="2" t="s">
        <v>0</v>
      </c>
      <c r="AU13" s="33">
        <v>1</v>
      </c>
      <c r="AV13" s="2">
        <v>2</v>
      </c>
      <c r="AW13" s="2">
        <v>3</v>
      </c>
      <c r="AX13" s="2">
        <v>4</v>
      </c>
      <c r="AY13" s="2">
        <v>5</v>
      </c>
      <c r="AZ13" s="2">
        <v>6</v>
      </c>
      <c r="BA13" s="2">
        <v>7</v>
      </c>
      <c r="BB13" s="2">
        <v>8</v>
      </c>
      <c r="BC13" s="2">
        <v>9</v>
      </c>
      <c r="BD13" s="2">
        <v>10</v>
      </c>
      <c r="BE13" s="2">
        <v>11</v>
      </c>
      <c r="BF13" s="2">
        <v>12</v>
      </c>
    </row>
    <row r="14" spans="2:58" ht="13.5" thickBot="1">
      <c r="B14" s="1" t="s">
        <v>8</v>
      </c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  <c r="O14" s="19"/>
      <c r="P14" s="3"/>
      <c r="Q14" s="22" t="e">
        <f>STDEV(AQ3:AQ34)</f>
        <v>#DIV/0!</v>
      </c>
      <c r="R14" s="14"/>
      <c r="AH14" s="4" t="s">
        <v>63</v>
      </c>
      <c r="AI14">
        <f t="shared" si="5"/>
        <v>12</v>
      </c>
      <c r="AJ14" s="4" t="s">
        <v>126</v>
      </c>
      <c r="AK14" s="4" t="s">
        <v>127</v>
      </c>
      <c r="AL14" s="4" t="s">
        <v>128</v>
      </c>
      <c r="AM14" t="e">
        <f ca="1" t="shared" si="0"/>
        <v>#N/A</v>
      </c>
      <c r="AN14" t="e">
        <f ca="1" t="shared" si="1"/>
        <v>#N/A</v>
      </c>
      <c r="AO14" t="e">
        <f ca="1" t="shared" si="2"/>
        <v>#N/A</v>
      </c>
      <c r="AP14" s="15" t="e">
        <f t="shared" si="3"/>
        <v>#N/A</v>
      </c>
      <c r="AQ14" s="15" t="str">
        <f t="shared" si="4"/>
        <v>.</v>
      </c>
      <c r="AR14" s="96"/>
      <c r="AT14" t="s">
        <v>1</v>
      </c>
      <c r="AU14" s="32">
        <v>1</v>
      </c>
      <c r="AV14">
        <v>9</v>
      </c>
      <c r="AW14">
        <v>17</v>
      </c>
      <c r="AX14">
        <v>25</v>
      </c>
      <c r="AY14">
        <v>33</v>
      </c>
      <c r="AZ14">
        <v>41</v>
      </c>
      <c r="BA14">
        <v>49</v>
      </c>
      <c r="BB14">
        <v>57</v>
      </c>
      <c r="BC14">
        <v>65</v>
      </c>
      <c r="BD14">
        <v>73</v>
      </c>
      <c r="BE14">
        <v>81</v>
      </c>
      <c r="BF14">
        <v>89</v>
      </c>
    </row>
    <row r="15" spans="2:58" ht="12.75">
      <c r="B15" s="1"/>
      <c r="C15" s="99" t="s">
        <v>8</v>
      </c>
      <c r="D15" s="99" t="s">
        <v>30</v>
      </c>
      <c r="E15" s="99" t="s">
        <v>31</v>
      </c>
      <c r="F15" s="99" t="s">
        <v>8</v>
      </c>
      <c r="G15" s="99" t="s">
        <v>30</v>
      </c>
      <c r="H15" s="99" t="s">
        <v>31</v>
      </c>
      <c r="I15" s="99" t="s">
        <v>8</v>
      </c>
      <c r="J15" s="99" t="s">
        <v>30</v>
      </c>
      <c r="K15" s="99" t="s">
        <v>31</v>
      </c>
      <c r="L15" s="99" t="s">
        <v>8</v>
      </c>
      <c r="M15" s="99" t="s">
        <v>30</v>
      </c>
      <c r="N15" s="99" t="s">
        <v>31</v>
      </c>
      <c r="O15" s="19"/>
      <c r="Q15"/>
      <c r="AH15" s="4" t="s">
        <v>63</v>
      </c>
      <c r="AI15">
        <f t="shared" si="5"/>
        <v>13</v>
      </c>
      <c r="AJ15" s="4" t="s">
        <v>129</v>
      </c>
      <c r="AK15" s="4" t="s">
        <v>130</v>
      </c>
      <c r="AL15" s="4" t="s">
        <v>131</v>
      </c>
      <c r="AM15" t="e">
        <f ca="1" t="shared" si="0"/>
        <v>#N/A</v>
      </c>
      <c r="AN15" t="e">
        <f ca="1" t="shared" si="1"/>
        <v>#N/A</v>
      </c>
      <c r="AO15" t="e">
        <f ca="1" t="shared" si="2"/>
        <v>#N/A</v>
      </c>
      <c r="AP15" s="15" t="e">
        <f t="shared" si="3"/>
        <v>#N/A</v>
      </c>
      <c r="AQ15" s="15" t="str">
        <f t="shared" si="4"/>
        <v>.</v>
      </c>
      <c r="AR15" s="96"/>
      <c r="AT15" t="s">
        <v>2</v>
      </c>
      <c r="AU15" s="32">
        <v>2</v>
      </c>
      <c r="AV15">
        <v>10</v>
      </c>
      <c r="AW15">
        <v>18</v>
      </c>
      <c r="AX15">
        <v>26</v>
      </c>
      <c r="AY15">
        <v>34</v>
      </c>
      <c r="AZ15">
        <v>42</v>
      </c>
      <c r="BA15">
        <v>50</v>
      </c>
      <c r="BB15">
        <v>58</v>
      </c>
      <c r="BC15">
        <v>66</v>
      </c>
      <c r="BD15">
        <v>74</v>
      </c>
      <c r="BE15">
        <v>82</v>
      </c>
      <c r="BF15">
        <v>90</v>
      </c>
    </row>
    <row r="16" spans="2:58" ht="12.75">
      <c r="B16" s="1"/>
      <c r="C16" s="19"/>
      <c r="D16" s="19"/>
      <c r="E16" s="19"/>
      <c r="F16" s="19"/>
      <c r="G16" s="19"/>
      <c r="H16" s="19"/>
      <c r="I16" s="19"/>
      <c r="J16" s="100" t="s">
        <v>49</v>
      </c>
      <c r="K16" s="100" t="s">
        <v>406</v>
      </c>
      <c r="L16" s="100" t="s">
        <v>391</v>
      </c>
      <c r="M16" s="158" t="s">
        <v>392</v>
      </c>
      <c r="N16" s="158"/>
      <c r="O16" s="19"/>
      <c r="Q16"/>
      <c r="AH16" s="4" t="s">
        <v>63</v>
      </c>
      <c r="AI16">
        <f t="shared" si="5"/>
        <v>14</v>
      </c>
      <c r="AJ16" s="4" t="s">
        <v>132</v>
      </c>
      <c r="AK16" s="4" t="s">
        <v>133</v>
      </c>
      <c r="AL16" s="4" t="s">
        <v>134</v>
      </c>
      <c r="AM16" t="e">
        <f ca="1" t="shared" si="0"/>
        <v>#N/A</v>
      </c>
      <c r="AN16" t="e">
        <f ca="1" t="shared" si="1"/>
        <v>#N/A</v>
      </c>
      <c r="AO16" t="e">
        <f ca="1" t="shared" si="2"/>
        <v>#N/A</v>
      </c>
      <c r="AP16" s="15" t="e">
        <f t="shared" si="3"/>
        <v>#N/A</v>
      </c>
      <c r="AQ16" s="15" t="str">
        <f t="shared" si="4"/>
        <v>.</v>
      </c>
      <c r="AR16" s="96"/>
      <c r="AT16" t="s">
        <v>3</v>
      </c>
      <c r="AU16" s="32">
        <v>3</v>
      </c>
      <c r="AV16">
        <v>11</v>
      </c>
      <c r="AW16">
        <v>19</v>
      </c>
      <c r="AX16">
        <v>27</v>
      </c>
      <c r="AY16">
        <v>35</v>
      </c>
      <c r="AZ16">
        <v>43</v>
      </c>
      <c r="BA16">
        <v>51</v>
      </c>
      <c r="BB16">
        <v>59</v>
      </c>
      <c r="BC16">
        <v>67</v>
      </c>
      <c r="BD16">
        <v>75</v>
      </c>
      <c r="BE16">
        <v>83</v>
      </c>
      <c r="BF16">
        <v>91</v>
      </c>
    </row>
    <row r="17" spans="2:58" ht="12.75">
      <c r="B17" s="1"/>
      <c r="C17" s="19"/>
      <c r="D17" s="19"/>
      <c r="E17" s="19"/>
      <c r="F17" s="19"/>
      <c r="G17" s="19"/>
      <c r="H17" s="19"/>
      <c r="I17" s="19"/>
      <c r="J17" s="101" t="e">
        <f>(Q7-Q11-3*(Q8+Q12)/SQRT($P$3))/(Q8/SQRT($P$3))</f>
        <v>#DIV/0!</v>
      </c>
      <c r="K17" s="101" t="e">
        <f>(Q7-Q11-3*(Q8+Q12)/SQRT($P$3))/(Q7-Q11)</f>
        <v>#DIV/0!</v>
      </c>
      <c r="L17" s="148" t="e">
        <f>100*(Q7-Q11)/Q7</f>
        <v>#DIV/0!</v>
      </c>
      <c r="M17" s="160" t="e">
        <f>Q7/Q11</f>
        <v>#DIV/0!</v>
      </c>
      <c r="N17" s="160"/>
      <c r="O17" s="19"/>
      <c r="Q17" s="42"/>
      <c r="AH17" s="4" t="s">
        <v>63</v>
      </c>
      <c r="AI17">
        <f t="shared" si="5"/>
        <v>15</v>
      </c>
      <c r="AJ17" s="4" t="s">
        <v>135</v>
      </c>
      <c r="AK17" s="4" t="s">
        <v>136</v>
      </c>
      <c r="AL17" s="4" t="s">
        <v>137</v>
      </c>
      <c r="AM17" t="e">
        <f ca="1" t="shared" si="0"/>
        <v>#N/A</v>
      </c>
      <c r="AN17" t="e">
        <f ca="1" t="shared" si="1"/>
        <v>#N/A</v>
      </c>
      <c r="AO17" t="e">
        <f ca="1" t="shared" si="2"/>
        <v>#N/A</v>
      </c>
      <c r="AP17" s="15" t="e">
        <f t="shared" si="3"/>
        <v>#N/A</v>
      </c>
      <c r="AQ17" s="15" t="str">
        <f t="shared" si="4"/>
        <v>.</v>
      </c>
      <c r="AR17" s="96"/>
      <c r="AT17" t="s">
        <v>4</v>
      </c>
      <c r="AU17" s="32">
        <v>4</v>
      </c>
      <c r="AV17">
        <v>12</v>
      </c>
      <c r="AW17">
        <v>20</v>
      </c>
      <c r="AX17">
        <v>28</v>
      </c>
      <c r="AY17">
        <v>36</v>
      </c>
      <c r="AZ17">
        <v>44</v>
      </c>
      <c r="BA17">
        <v>52</v>
      </c>
      <c r="BB17">
        <v>60</v>
      </c>
      <c r="BC17">
        <v>68</v>
      </c>
      <c r="BD17">
        <v>76</v>
      </c>
      <c r="BE17">
        <v>84</v>
      </c>
      <c r="BF17">
        <v>92</v>
      </c>
    </row>
    <row r="18" spans="2:58" ht="13.5" thickBot="1">
      <c r="B18" s="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AH18" s="4" t="s">
        <v>63</v>
      </c>
      <c r="AI18" s="43">
        <f t="shared" si="5"/>
        <v>16</v>
      </c>
      <c r="AJ18" s="102" t="s">
        <v>138</v>
      </c>
      <c r="AK18" s="102" t="s">
        <v>139</v>
      </c>
      <c r="AL18" s="102" t="s">
        <v>140</v>
      </c>
      <c r="AM18" s="43" t="e">
        <f ca="1" t="shared" si="0"/>
        <v>#N/A</v>
      </c>
      <c r="AN18" s="43" t="e">
        <f ca="1" t="shared" si="1"/>
        <v>#N/A</v>
      </c>
      <c r="AO18" s="43" t="e">
        <f ca="1" t="shared" si="2"/>
        <v>#N/A</v>
      </c>
      <c r="AP18" s="43" t="e">
        <f t="shared" si="3"/>
        <v>#N/A</v>
      </c>
      <c r="AQ18" s="43" t="str">
        <f t="shared" si="4"/>
        <v>.</v>
      </c>
      <c r="AR18" s="96"/>
      <c r="AT18" t="s">
        <v>5</v>
      </c>
      <c r="AU18" s="32">
        <v>5</v>
      </c>
      <c r="AV18">
        <v>13</v>
      </c>
      <c r="AW18">
        <v>21</v>
      </c>
      <c r="AX18">
        <v>29</v>
      </c>
      <c r="AY18">
        <v>37</v>
      </c>
      <c r="AZ18">
        <v>45</v>
      </c>
      <c r="BA18">
        <v>53</v>
      </c>
      <c r="BB18">
        <v>61</v>
      </c>
      <c r="BC18">
        <v>69</v>
      </c>
      <c r="BD18">
        <v>77</v>
      </c>
      <c r="BE18">
        <v>85</v>
      </c>
      <c r="BF18">
        <v>93</v>
      </c>
    </row>
    <row r="19" spans="2:58" ht="12.75">
      <c r="B19" s="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2"/>
      <c r="R19" s="15"/>
      <c r="AH19" s="4" t="s">
        <v>63</v>
      </c>
      <c r="AI19">
        <f t="shared" si="5"/>
        <v>17</v>
      </c>
      <c r="AJ19" s="4" t="s">
        <v>141</v>
      </c>
      <c r="AK19" s="4" t="s">
        <v>142</v>
      </c>
      <c r="AL19" s="4" t="s">
        <v>143</v>
      </c>
      <c r="AM19" t="e">
        <f ca="1" t="shared" si="0"/>
        <v>#N/A</v>
      </c>
      <c r="AN19" t="e">
        <f ca="1" t="shared" si="1"/>
        <v>#N/A</v>
      </c>
      <c r="AO19" t="e">
        <f ca="1" t="shared" si="2"/>
        <v>#N/A</v>
      </c>
      <c r="AP19" s="15" t="e">
        <f t="shared" si="3"/>
        <v>#N/A</v>
      </c>
      <c r="AQ19" s="15" t="str">
        <f t="shared" si="4"/>
        <v>.</v>
      </c>
      <c r="AR19" s="96"/>
      <c r="AT19" t="s">
        <v>6</v>
      </c>
      <c r="AU19" s="32">
        <v>6</v>
      </c>
      <c r="AV19">
        <v>14</v>
      </c>
      <c r="AW19">
        <v>22</v>
      </c>
      <c r="AX19">
        <v>30</v>
      </c>
      <c r="AY19">
        <v>38</v>
      </c>
      <c r="AZ19">
        <v>46</v>
      </c>
      <c r="BA19">
        <v>54</v>
      </c>
      <c r="BB19">
        <v>62</v>
      </c>
      <c r="BC19">
        <v>70</v>
      </c>
      <c r="BD19">
        <v>78</v>
      </c>
      <c r="BE19">
        <v>86</v>
      </c>
      <c r="BF19">
        <v>94</v>
      </c>
    </row>
    <row r="20" spans="2:58" ht="12.75">
      <c r="B20" s="7" t="s">
        <v>10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6"/>
      <c r="AH20" s="4" t="s">
        <v>63</v>
      </c>
      <c r="AI20">
        <f t="shared" si="5"/>
        <v>18</v>
      </c>
      <c r="AJ20" s="4" t="s">
        <v>144</v>
      </c>
      <c r="AK20" s="4" t="s">
        <v>145</v>
      </c>
      <c r="AL20" s="4" t="s">
        <v>146</v>
      </c>
      <c r="AM20" t="e">
        <f ca="1" t="shared" si="0"/>
        <v>#N/A</v>
      </c>
      <c r="AN20" t="e">
        <f ca="1" t="shared" si="1"/>
        <v>#N/A</v>
      </c>
      <c r="AO20" t="e">
        <f ca="1" t="shared" si="2"/>
        <v>#N/A</v>
      </c>
      <c r="AP20" s="15" t="e">
        <f t="shared" si="3"/>
        <v>#N/A</v>
      </c>
      <c r="AQ20" s="15" t="str">
        <f t="shared" si="4"/>
        <v>.</v>
      </c>
      <c r="AR20" s="96"/>
      <c r="AT20" t="s">
        <v>7</v>
      </c>
      <c r="AU20" s="32">
        <v>7</v>
      </c>
      <c r="AV20">
        <v>15</v>
      </c>
      <c r="AW20">
        <v>23</v>
      </c>
      <c r="AX20">
        <v>31</v>
      </c>
      <c r="AY20">
        <v>39</v>
      </c>
      <c r="AZ20">
        <v>47</v>
      </c>
      <c r="BA20">
        <v>55</v>
      </c>
      <c r="BB20">
        <v>63</v>
      </c>
      <c r="BC20">
        <v>71</v>
      </c>
      <c r="BD20">
        <v>79</v>
      </c>
      <c r="BE20">
        <v>87</v>
      </c>
      <c r="BF20">
        <v>95</v>
      </c>
    </row>
    <row r="21" spans="2:58" ht="13.5" thickBot="1">
      <c r="B21" t="s">
        <v>0</v>
      </c>
      <c r="C21" s="35">
        <v>1</v>
      </c>
      <c r="D21" s="35">
        <v>2</v>
      </c>
      <c r="E21" s="35">
        <v>3</v>
      </c>
      <c r="F21" s="35">
        <v>4</v>
      </c>
      <c r="G21" s="35">
        <v>5</v>
      </c>
      <c r="H21" s="35">
        <v>6</v>
      </c>
      <c r="I21" s="35">
        <v>7</v>
      </c>
      <c r="J21" s="35">
        <v>8</v>
      </c>
      <c r="K21" s="35">
        <v>9</v>
      </c>
      <c r="L21" s="35">
        <v>10</v>
      </c>
      <c r="M21" s="35">
        <v>11</v>
      </c>
      <c r="N21" s="35">
        <v>12</v>
      </c>
      <c r="O21" s="19"/>
      <c r="P21" s="37" t="s">
        <v>13</v>
      </c>
      <c r="Q21" s="24" t="s">
        <v>46</v>
      </c>
      <c r="R21" s="159" t="s">
        <v>69</v>
      </c>
      <c r="S21" s="159"/>
      <c r="AH21" s="4" t="s">
        <v>63</v>
      </c>
      <c r="AI21">
        <f t="shared" si="5"/>
        <v>19</v>
      </c>
      <c r="AJ21" s="4" t="s">
        <v>147</v>
      </c>
      <c r="AK21" s="4" t="s">
        <v>148</v>
      </c>
      <c r="AL21" s="4" t="s">
        <v>149</v>
      </c>
      <c r="AM21" t="e">
        <f ca="1" t="shared" si="0"/>
        <v>#N/A</v>
      </c>
      <c r="AN21" t="e">
        <f ca="1" t="shared" si="1"/>
        <v>#N/A</v>
      </c>
      <c r="AO21" t="e">
        <f ca="1" t="shared" si="2"/>
        <v>#N/A</v>
      </c>
      <c r="AP21" s="15" t="e">
        <f t="shared" si="3"/>
        <v>#N/A</v>
      </c>
      <c r="AQ21" s="15" t="str">
        <f t="shared" si="4"/>
        <v>.</v>
      </c>
      <c r="AR21" s="96"/>
      <c r="AT21" t="s">
        <v>8</v>
      </c>
      <c r="AU21" s="32">
        <v>8</v>
      </c>
      <c r="AV21">
        <v>16</v>
      </c>
      <c r="AW21">
        <v>24</v>
      </c>
      <c r="AX21">
        <v>32</v>
      </c>
      <c r="AY21">
        <v>40</v>
      </c>
      <c r="AZ21">
        <v>48</v>
      </c>
      <c r="BA21">
        <v>56</v>
      </c>
      <c r="BB21">
        <v>64</v>
      </c>
      <c r="BC21">
        <v>72</v>
      </c>
      <c r="BD21">
        <v>80</v>
      </c>
      <c r="BE21">
        <v>88</v>
      </c>
      <c r="BF21">
        <v>96</v>
      </c>
    </row>
    <row r="22" spans="2:44" ht="12.75">
      <c r="B22" s="1" t="s">
        <v>1</v>
      </c>
      <c r="C22" s="59"/>
      <c r="D22" s="60" t="s">
        <v>398</v>
      </c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25"/>
      <c r="P22" s="38" t="s">
        <v>45</v>
      </c>
      <c r="Q22" s="22" t="e">
        <f>AVERAGE(D22:D29,G22:G29,J22:J29,M22:M29)</f>
        <v>#DIV/0!</v>
      </c>
      <c r="R22" s="45" t="e">
        <f>100*(Q23/SQRT($P$3))/Q22</f>
        <v>#DIV/0!</v>
      </c>
      <c r="AH22" s="4" t="s">
        <v>63</v>
      </c>
      <c r="AI22">
        <f t="shared" si="5"/>
        <v>20</v>
      </c>
      <c r="AJ22" s="4" t="s">
        <v>150</v>
      </c>
      <c r="AK22" s="4" t="s">
        <v>151</v>
      </c>
      <c r="AL22" s="4" t="s">
        <v>152</v>
      </c>
      <c r="AM22" t="e">
        <f ca="1" t="shared" si="0"/>
        <v>#N/A</v>
      </c>
      <c r="AN22" t="e">
        <f ca="1" t="shared" si="1"/>
        <v>#N/A</v>
      </c>
      <c r="AO22" t="e">
        <f ca="1" t="shared" si="2"/>
        <v>#N/A</v>
      </c>
      <c r="AP22" s="15" t="e">
        <f t="shared" si="3"/>
        <v>#N/A</v>
      </c>
      <c r="AQ22" s="15" t="str">
        <f t="shared" si="4"/>
        <v>.</v>
      </c>
      <c r="AR22" s="96"/>
    </row>
    <row r="23" spans="2:44" ht="12.75">
      <c r="B23" s="1" t="s">
        <v>2</v>
      </c>
      <c r="C23" s="62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63"/>
      <c r="O23" s="25"/>
      <c r="P23" s="38"/>
      <c r="Q23" s="22" t="e">
        <f>STDEV(D22:D29,G22:G29,J22:J29,M22:M29)</f>
        <v>#DIV/0!</v>
      </c>
      <c r="R23" s="6"/>
      <c r="AH23" s="4" t="s">
        <v>63</v>
      </c>
      <c r="AI23">
        <f t="shared" si="5"/>
        <v>21</v>
      </c>
      <c r="AJ23" s="4" t="s">
        <v>153</v>
      </c>
      <c r="AK23" s="4" t="s">
        <v>154</v>
      </c>
      <c r="AL23" s="4" t="s">
        <v>155</v>
      </c>
      <c r="AM23" t="e">
        <f ca="1" t="shared" si="0"/>
        <v>#N/A</v>
      </c>
      <c r="AN23" t="e">
        <f ca="1" t="shared" si="1"/>
        <v>#N/A</v>
      </c>
      <c r="AO23" t="e">
        <f ca="1" t="shared" si="2"/>
        <v>#N/A</v>
      </c>
      <c r="AP23" s="15" t="e">
        <f t="shared" si="3"/>
        <v>#N/A</v>
      </c>
      <c r="AQ23" s="15" t="str">
        <f t="shared" si="4"/>
        <v>.</v>
      </c>
      <c r="AR23" s="96"/>
    </row>
    <row r="24" spans="2:44" ht="12.75">
      <c r="B24" s="1" t="s">
        <v>3</v>
      </c>
      <c r="C24" s="62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63"/>
      <c r="O24" s="25"/>
      <c r="P24" s="38" t="s">
        <v>16</v>
      </c>
      <c r="Q24" s="22" t="e">
        <f>AVERAGE(E22:E29,H22:H29,K22:K29,N22:N29)</f>
        <v>#DIV/0!</v>
      </c>
      <c r="R24" s="45" t="e">
        <f>100*(Q25/SQRT($P$3))/Q24</f>
        <v>#DIV/0!</v>
      </c>
      <c r="AH24" s="4" t="s">
        <v>63</v>
      </c>
      <c r="AI24">
        <f t="shared" si="5"/>
        <v>22</v>
      </c>
      <c r="AJ24" s="4" t="s">
        <v>156</v>
      </c>
      <c r="AK24" s="4" t="s">
        <v>157</v>
      </c>
      <c r="AL24" s="4" t="s">
        <v>158</v>
      </c>
      <c r="AM24" t="e">
        <f ca="1" t="shared" si="0"/>
        <v>#N/A</v>
      </c>
      <c r="AN24" t="e">
        <f ca="1" t="shared" si="1"/>
        <v>#N/A</v>
      </c>
      <c r="AO24" t="e">
        <f ca="1" t="shared" si="2"/>
        <v>#N/A</v>
      </c>
      <c r="AP24" s="15" t="e">
        <f t="shared" si="3"/>
        <v>#N/A</v>
      </c>
      <c r="AQ24" s="15" t="str">
        <f t="shared" si="4"/>
        <v>.</v>
      </c>
      <c r="AR24" s="96"/>
    </row>
    <row r="25" spans="2:44" ht="12.75">
      <c r="B25" s="1" t="s">
        <v>4</v>
      </c>
      <c r="C25" s="62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63"/>
      <c r="O25" s="25"/>
      <c r="P25" s="38" t="s">
        <v>47</v>
      </c>
      <c r="Q25" s="22" t="e">
        <f>STDEV(E22:E29,H22:H29,K22:K29,N22:N29)</f>
        <v>#DIV/0!</v>
      </c>
      <c r="R25" s="45"/>
      <c r="AH25" s="4" t="s">
        <v>63</v>
      </c>
      <c r="AI25">
        <f t="shared" si="5"/>
        <v>23</v>
      </c>
      <c r="AJ25" s="4" t="s">
        <v>159</v>
      </c>
      <c r="AK25" s="4" t="s">
        <v>160</v>
      </c>
      <c r="AL25" s="4" t="s">
        <v>161</v>
      </c>
      <c r="AM25" t="e">
        <f ca="1" t="shared" si="0"/>
        <v>#N/A</v>
      </c>
      <c r="AN25" t="e">
        <f ca="1" t="shared" si="1"/>
        <v>#N/A</v>
      </c>
      <c r="AO25" t="e">
        <f ca="1" t="shared" si="2"/>
        <v>#N/A</v>
      </c>
      <c r="AP25" s="15" t="e">
        <f t="shared" si="3"/>
        <v>#N/A</v>
      </c>
      <c r="AQ25" s="15" t="str">
        <f t="shared" si="4"/>
        <v>.</v>
      </c>
      <c r="AR25" s="96"/>
    </row>
    <row r="26" spans="2:44" ht="13.5" thickBot="1">
      <c r="B26" s="1" t="s">
        <v>5</v>
      </c>
      <c r="C26" s="6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63"/>
      <c r="O26" s="25"/>
      <c r="P26" s="38" t="s">
        <v>48</v>
      </c>
      <c r="Q26" s="22" t="e">
        <f>AVERAGE(C22:C29,F22:F29,I22:I29,L22:L29)</f>
        <v>#DIV/0!</v>
      </c>
      <c r="R26" s="45" t="e">
        <f>100*(Q27/SQRT($P$3))/Q26</f>
        <v>#DIV/0!</v>
      </c>
      <c r="AH26" s="4" t="s">
        <v>63</v>
      </c>
      <c r="AI26" s="43">
        <f t="shared" si="5"/>
        <v>24</v>
      </c>
      <c r="AJ26" s="102" t="s">
        <v>162</v>
      </c>
      <c r="AK26" s="102" t="s">
        <v>163</v>
      </c>
      <c r="AL26" s="102" t="s">
        <v>164</v>
      </c>
      <c r="AM26" s="43" t="e">
        <f ca="1" t="shared" si="0"/>
        <v>#N/A</v>
      </c>
      <c r="AN26" s="43" t="e">
        <f ca="1" t="shared" si="1"/>
        <v>#N/A</v>
      </c>
      <c r="AO26" s="43" t="e">
        <f ca="1" t="shared" si="2"/>
        <v>#N/A</v>
      </c>
      <c r="AP26" s="43" t="e">
        <f t="shared" si="3"/>
        <v>#N/A</v>
      </c>
      <c r="AQ26" s="43" t="str">
        <f t="shared" si="4"/>
        <v>.</v>
      </c>
      <c r="AR26" s="96"/>
    </row>
    <row r="27" spans="2:44" ht="12.75">
      <c r="B27" s="1" t="s">
        <v>6</v>
      </c>
      <c r="C27" s="62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63"/>
      <c r="O27" s="25"/>
      <c r="P27" s="38"/>
      <c r="Q27" s="22" t="e">
        <f>STDEV(C22:C29,F22:F29,I22:I29,L22:L29)</f>
        <v>#DIV/0!</v>
      </c>
      <c r="R27" s="6"/>
      <c r="AH27" s="4" t="s">
        <v>63</v>
      </c>
      <c r="AI27">
        <f t="shared" si="5"/>
        <v>25</v>
      </c>
      <c r="AJ27" s="4" t="s">
        <v>165</v>
      </c>
      <c r="AK27" s="4" t="s">
        <v>166</v>
      </c>
      <c r="AL27" s="4" t="s">
        <v>167</v>
      </c>
      <c r="AM27" t="e">
        <f ca="1" t="shared" si="0"/>
        <v>#N/A</v>
      </c>
      <c r="AN27" t="e">
        <f ca="1" t="shared" si="1"/>
        <v>#N/A</v>
      </c>
      <c r="AO27" t="e">
        <f ca="1" t="shared" si="2"/>
        <v>#N/A</v>
      </c>
      <c r="AP27" s="15" t="e">
        <f t="shared" si="3"/>
        <v>#N/A</v>
      </c>
      <c r="AQ27" s="15" t="str">
        <f t="shared" si="4"/>
        <v>.</v>
      </c>
      <c r="AR27" s="96"/>
    </row>
    <row r="28" spans="2:44" ht="12.75">
      <c r="B28" s="1" t="s">
        <v>7</v>
      </c>
      <c r="C28" s="62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63"/>
      <c r="O28" s="25"/>
      <c r="P28" s="38" t="s">
        <v>50</v>
      </c>
      <c r="Q28" s="22" t="e">
        <f>AVERAGE(AQ35:AQ66)</f>
        <v>#DIV/0!</v>
      </c>
      <c r="R28" s="45" t="e">
        <f>100*(Q29/SQRT($P$3))/Q28</f>
        <v>#DIV/0!</v>
      </c>
      <c r="AH28" s="4" t="s">
        <v>63</v>
      </c>
      <c r="AI28">
        <f t="shared" si="5"/>
        <v>26</v>
      </c>
      <c r="AJ28" s="4" t="s">
        <v>168</v>
      </c>
      <c r="AK28" s="4" t="s">
        <v>169</v>
      </c>
      <c r="AL28" s="4" t="s">
        <v>170</v>
      </c>
      <c r="AM28" t="e">
        <f ca="1" t="shared" si="0"/>
        <v>#N/A</v>
      </c>
      <c r="AN28" t="e">
        <f ca="1" t="shared" si="1"/>
        <v>#N/A</v>
      </c>
      <c r="AO28" t="e">
        <f ca="1" t="shared" si="2"/>
        <v>#N/A</v>
      </c>
      <c r="AP28" s="15" t="e">
        <f t="shared" si="3"/>
        <v>#N/A</v>
      </c>
      <c r="AQ28" s="15" t="str">
        <f t="shared" si="4"/>
        <v>.</v>
      </c>
      <c r="AR28" s="96"/>
    </row>
    <row r="29" spans="2:44" ht="13.5" thickBot="1">
      <c r="B29" s="1" t="s">
        <v>8</v>
      </c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6"/>
      <c r="O29" s="25"/>
      <c r="P29" s="3"/>
      <c r="Q29" s="22" t="e">
        <f>STDEV(AQ35:AQ66)</f>
        <v>#DIV/0!</v>
      </c>
      <c r="R29" s="4"/>
      <c r="AH29" s="4" t="s">
        <v>63</v>
      </c>
      <c r="AI29">
        <f t="shared" si="5"/>
        <v>27</v>
      </c>
      <c r="AJ29" s="4" t="s">
        <v>171</v>
      </c>
      <c r="AK29" s="4" t="s">
        <v>172</v>
      </c>
      <c r="AL29" s="4" t="s">
        <v>173</v>
      </c>
      <c r="AM29" t="e">
        <f ca="1" t="shared" si="0"/>
        <v>#N/A</v>
      </c>
      <c r="AN29" t="e">
        <f ca="1" t="shared" si="1"/>
        <v>#N/A</v>
      </c>
      <c r="AO29" t="e">
        <f ca="1" t="shared" si="2"/>
        <v>#N/A</v>
      </c>
      <c r="AP29" s="15" t="e">
        <f t="shared" si="3"/>
        <v>#N/A</v>
      </c>
      <c r="AQ29" s="15" t="str">
        <f t="shared" si="4"/>
        <v>.</v>
      </c>
      <c r="AR29" s="96"/>
    </row>
    <row r="30" spans="2:44" ht="12.75">
      <c r="B30" s="1"/>
      <c r="C30" s="99" t="s">
        <v>31</v>
      </c>
      <c r="D30" s="99" t="s">
        <v>8</v>
      </c>
      <c r="E30" s="99" t="s">
        <v>30</v>
      </c>
      <c r="F30" s="99" t="s">
        <v>31</v>
      </c>
      <c r="G30" s="99" t="s">
        <v>8</v>
      </c>
      <c r="H30" s="99" t="s">
        <v>30</v>
      </c>
      <c r="I30" s="99" t="s">
        <v>31</v>
      </c>
      <c r="J30" s="99" t="s">
        <v>8</v>
      </c>
      <c r="K30" s="99" t="s">
        <v>30</v>
      </c>
      <c r="L30" s="99" t="s">
        <v>31</v>
      </c>
      <c r="M30" s="99" t="s">
        <v>8</v>
      </c>
      <c r="N30" s="99" t="s">
        <v>30</v>
      </c>
      <c r="O30" s="19"/>
      <c r="Q30"/>
      <c r="AH30" s="4" t="s">
        <v>63</v>
      </c>
      <c r="AI30">
        <f t="shared" si="5"/>
        <v>28</v>
      </c>
      <c r="AJ30" s="4" t="s">
        <v>174</v>
      </c>
      <c r="AK30" s="4" t="s">
        <v>175</v>
      </c>
      <c r="AL30" s="4" t="s">
        <v>176</v>
      </c>
      <c r="AM30" t="e">
        <f ca="1" t="shared" si="0"/>
        <v>#N/A</v>
      </c>
      <c r="AN30" t="e">
        <f ca="1" t="shared" si="1"/>
        <v>#N/A</v>
      </c>
      <c r="AO30" t="e">
        <f ca="1" t="shared" si="2"/>
        <v>#N/A</v>
      </c>
      <c r="AP30" s="15" t="e">
        <f t="shared" si="3"/>
        <v>#N/A</v>
      </c>
      <c r="AQ30" s="15" t="str">
        <f t="shared" si="4"/>
        <v>.</v>
      </c>
      <c r="AR30" s="96"/>
    </row>
    <row r="31" spans="2:44" ht="12.75">
      <c r="B31" s="1"/>
      <c r="C31" s="19"/>
      <c r="D31" s="19"/>
      <c r="E31" s="19"/>
      <c r="F31" s="19"/>
      <c r="G31" s="19"/>
      <c r="H31" s="19"/>
      <c r="I31" s="19"/>
      <c r="J31" s="100" t="s">
        <v>49</v>
      </c>
      <c r="K31" s="100" t="s">
        <v>406</v>
      </c>
      <c r="L31" s="100" t="s">
        <v>391</v>
      </c>
      <c r="M31" s="158" t="s">
        <v>392</v>
      </c>
      <c r="N31" s="158"/>
      <c r="O31" s="19"/>
      <c r="Q31"/>
      <c r="AH31" s="4" t="s">
        <v>63</v>
      </c>
      <c r="AI31">
        <f t="shared" si="5"/>
        <v>29</v>
      </c>
      <c r="AJ31" s="4" t="s">
        <v>177</v>
      </c>
      <c r="AK31" s="4" t="s">
        <v>178</v>
      </c>
      <c r="AL31" s="4" t="s">
        <v>179</v>
      </c>
      <c r="AM31" t="e">
        <f ca="1" t="shared" si="0"/>
        <v>#N/A</v>
      </c>
      <c r="AN31" t="e">
        <f ca="1" t="shared" si="1"/>
        <v>#N/A</v>
      </c>
      <c r="AO31" t="e">
        <f ca="1" t="shared" si="2"/>
        <v>#N/A</v>
      </c>
      <c r="AP31" s="15" t="e">
        <f t="shared" si="3"/>
        <v>#N/A</v>
      </c>
      <c r="AQ31" s="15" t="str">
        <f t="shared" si="4"/>
        <v>.</v>
      </c>
      <c r="AR31" s="96"/>
    </row>
    <row r="32" spans="2:44" ht="12.75">
      <c r="B32" s="1"/>
      <c r="C32" s="19"/>
      <c r="D32" s="19"/>
      <c r="E32" s="19"/>
      <c r="F32" s="19"/>
      <c r="G32" s="19"/>
      <c r="H32" s="19"/>
      <c r="I32" s="19"/>
      <c r="J32" s="101" t="e">
        <f>(Q22-Q26-3*(Q23+Q27)/SQRT($P$3))/(Q23/SQRT($P$3))</f>
        <v>#DIV/0!</v>
      </c>
      <c r="K32" s="101" t="e">
        <f>(Q22-Q26-3*(Q23+Q27)/SQRT($P$3))/(Q22-Q26)</f>
        <v>#DIV/0!</v>
      </c>
      <c r="L32" s="148" t="e">
        <f>100*(Q22-Q26)/Q22</f>
        <v>#DIV/0!</v>
      </c>
      <c r="M32" s="160" t="e">
        <f>Q22/Q26</f>
        <v>#DIV/0!</v>
      </c>
      <c r="N32" s="160"/>
      <c r="O32" s="19"/>
      <c r="Q32"/>
      <c r="AH32" s="4" t="s">
        <v>63</v>
      </c>
      <c r="AI32">
        <f t="shared" si="5"/>
        <v>30</v>
      </c>
      <c r="AJ32" s="4" t="s">
        <v>180</v>
      </c>
      <c r="AK32" s="4" t="s">
        <v>181</v>
      </c>
      <c r="AL32" s="4" t="s">
        <v>182</v>
      </c>
      <c r="AM32" t="e">
        <f ca="1" t="shared" si="0"/>
        <v>#N/A</v>
      </c>
      <c r="AN32" t="e">
        <f ca="1" t="shared" si="1"/>
        <v>#N/A</v>
      </c>
      <c r="AO32" t="e">
        <f ca="1" t="shared" si="2"/>
        <v>#N/A</v>
      </c>
      <c r="AP32" s="15" t="e">
        <f t="shared" si="3"/>
        <v>#N/A</v>
      </c>
      <c r="AQ32" s="15" t="str">
        <f t="shared" si="4"/>
        <v>.</v>
      </c>
      <c r="AR32" s="96"/>
    </row>
    <row r="33" spans="2:44" ht="12.75">
      <c r="B33" s="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Q33"/>
      <c r="AH33" s="4" t="s">
        <v>63</v>
      </c>
      <c r="AI33">
        <f t="shared" si="5"/>
        <v>31</v>
      </c>
      <c r="AJ33" s="4" t="s">
        <v>183</v>
      </c>
      <c r="AK33" s="4" t="s">
        <v>184</v>
      </c>
      <c r="AL33" s="4" t="s">
        <v>185</v>
      </c>
      <c r="AM33" t="e">
        <f ca="1" t="shared" si="0"/>
        <v>#N/A</v>
      </c>
      <c r="AN33" t="e">
        <f ca="1" t="shared" si="1"/>
        <v>#N/A</v>
      </c>
      <c r="AO33" t="e">
        <f ca="1" t="shared" si="2"/>
        <v>#N/A</v>
      </c>
      <c r="AP33" s="15" t="e">
        <f t="shared" si="3"/>
        <v>#N/A</v>
      </c>
      <c r="AQ33" s="15" t="str">
        <f t="shared" si="4"/>
        <v>.</v>
      </c>
      <c r="AR33" s="96"/>
    </row>
    <row r="34" spans="2:44" ht="13.5" thickBot="1">
      <c r="B34" s="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2"/>
      <c r="R34" s="15"/>
      <c r="AH34" s="52" t="s">
        <v>63</v>
      </c>
      <c r="AI34" s="43">
        <f t="shared" si="5"/>
        <v>32</v>
      </c>
      <c r="AJ34" s="102" t="s">
        <v>186</v>
      </c>
      <c r="AK34" s="102" t="s">
        <v>187</v>
      </c>
      <c r="AL34" s="102" t="s">
        <v>188</v>
      </c>
      <c r="AM34" s="43" t="e">
        <f ca="1" t="shared" si="0"/>
        <v>#N/A</v>
      </c>
      <c r="AN34" s="43" t="e">
        <f ca="1" t="shared" si="1"/>
        <v>#N/A</v>
      </c>
      <c r="AO34" s="43" t="e">
        <f ca="1" t="shared" si="2"/>
        <v>#N/A</v>
      </c>
      <c r="AP34" s="43" t="e">
        <f t="shared" si="3"/>
        <v>#N/A</v>
      </c>
      <c r="AQ34" s="43" t="str">
        <f t="shared" si="4"/>
        <v>.</v>
      </c>
      <c r="AR34" s="96"/>
    </row>
    <row r="35" spans="2:44" ht="12.75">
      <c r="B35" s="7" t="s">
        <v>37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6"/>
      <c r="AH35" s="4" t="s">
        <v>64</v>
      </c>
      <c r="AI35">
        <f t="shared" si="5"/>
        <v>33</v>
      </c>
      <c r="AJ35" s="4" t="s">
        <v>189</v>
      </c>
      <c r="AK35" s="4" t="s">
        <v>190</v>
      </c>
      <c r="AL35" s="4" t="s">
        <v>191</v>
      </c>
      <c r="AM35" t="e">
        <f ca="1" t="shared" si="0"/>
        <v>#N/A</v>
      </c>
      <c r="AN35" t="e">
        <f ca="1" t="shared" si="1"/>
        <v>#N/A</v>
      </c>
      <c r="AO35" t="e">
        <f ca="1" t="shared" si="2"/>
        <v>#N/A</v>
      </c>
      <c r="AP35" s="15" t="e">
        <f aca="true" t="shared" si="6" ref="AP35:AP66">IF($P$2="inh",100*(AN35-Q$22)/(Q$26-Q$22),IF($P$2="act",100*(AN35-Q$26)/(Q$22-Q$26),"Check M2"))</f>
        <v>#N/A</v>
      </c>
      <c r="AQ35" s="15" t="str">
        <f t="shared" si="4"/>
        <v>.</v>
      </c>
      <c r="AR35" s="96"/>
    </row>
    <row r="36" spans="2:44" ht="13.5" thickBot="1">
      <c r="B36" t="s">
        <v>0</v>
      </c>
      <c r="C36" s="35">
        <v>1</v>
      </c>
      <c r="D36" s="35">
        <v>2</v>
      </c>
      <c r="E36" s="35">
        <v>3</v>
      </c>
      <c r="F36" s="35">
        <v>4</v>
      </c>
      <c r="G36" s="35">
        <v>5</v>
      </c>
      <c r="H36" s="35">
        <v>6</v>
      </c>
      <c r="I36" s="35">
        <v>7</v>
      </c>
      <c r="J36" s="35">
        <v>8</v>
      </c>
      <c r="K36" s="35">
        <v>9</v>
      </c>
      <c r="L36" s="35">
        <v>10</v>
      </c>
      <c r="M36" s="35">
        <v>11</v>
      </c>
      <c r="N36" s="35">
        <v>12</v>
      </c>
      <c r="O36" s="19"/>
      <c r="P36" s="37" t="s">
        <v>13</v>
      </c>
      <c r="Q36" s="24" t="s">
        <v>46</v>
      </c>
      <c r="R36" s="159" t="s">
        <v>69</v>
      </c>
      <c r="S36" s="159"/>
      <c r="AH36" s="4" t="s">
        <v>64</v>
      </c>
      <c r="AI36">
        <f t="shared" si="5"/>
        <v>34</v>
      </c>
      <c r="AJ36" s="4" t="s">
        <v>192</v>
      </c>
      <c r="AK36" s="4" t="s">
        <v>193</v>
      </c>
      <c r="AL36" s="4" t="s">
        <v>194</v>
      </c>
      <c r="AM36" t="e">
        <f ca="1" t="shared" si="0"/>
        <v>#N/A</v>
      </c>
      <c r="AN36" t="e">
        <f ca="1" t="shared" si="1"/>
        <v>#N/A</v>
      </c>
      <c r="AO36" t="e">
        <f ca="1" t="shared" si="2"/>
        <v>#N/A</v>
      </c>
      <c r="AP36" s="15" t="e">
        <f t="shared" si="6"/>
        <v>#N/A</v>
      </c>
      <c r="AQ36" s="15" t="str">
        <f t="shared" si="4"/>
        <v>.</v>
      </c>
      <c r="AR36" s="96"/>
    </row>
    <row r="37" spans="2:44" ht="12.75">
      <c r="B37" s="1" t="s">
        <v>1</v>
      </c>
      <c r="C37" s="59"/>
      <c r="D37" s="60" t="s">
        <v>398</v>
      </c>
      <c r="E37" s="60"/>
      <c r="F37" s="60"/>
      <c r="G37" s="60"/>
      <c r="H37" s="60"/>
      <c r="I37" s="60"/>
      <c r="J37" s="60"/>
      <c r="K37" s="60"/>
      <c r="L37" s="60"/>
      <c r="M37" s="60"/>
      <c r="N37" s="61"/>
      <c r="O37" s="19"/>
      <c r="P37" s="38" t="s">
        <v>45</v>
      </c>
      <c r="Q37" s="22" t="e">
        <f>AVERAGE(E37:E44,H37:H44,K37:K44,N37:N44)</f>
        <v>#DIV/0!</v>
      </c>
      <c r="R37" s="45" t="e">
        <f>100*(Q38/SQRT($P$3))/Q37</f>
        <v>#DIV/0!</v>
      </c>
      <c r="AH37" s="4" t="s">
        <v>64</v>
      </c>
      <c r="AI37">
        <f t="shared" si="5"/>
        <v>35</v>
      </c>
      <c r="AJ37" s="4" t="s">
        <v>195</v>
      </c>
      <c r="AK37" s="4" t="s">
        <v>196</v>
      </c>
      <c r="AL37" s="4" t="s">
        <v>197</v>
      </c>
      <c r="AM37" t="e">
        <f ca="1" t="shared" si="0"/>
        <v>#N/A</v>
      </c>
      <c r="AN37" t="e">
        <f ca="1" t="shared" si="1"/>
        <v>#N/A</v>
      </c>
      <c r="AO37" t="e">
        <f ca="1" t="shared" si="2"/>
        <v>#N/A</v>
      </c>
      <c r="AP37" s="15" t="e">
        <f t="shared" si="6"/>
        <v>#N/A</v>
      </c>
      <c r="AQ37" s="15" t="str">
        <f t="shared" si="4"/>
        <v>.</v>
      </c>
      <c r="AR37" s="96"/>
    </row>
    <row r="38" spans="2:44" ht="12.75">
      <c r="B38" s="1" t="s">
        <v>2</v>
      </c>
      <c r="C38" s="62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63"/>
      <c r="O38" s="19"/>
      <c r="P38" s="38"/>
      <c r="Q38" s="22" t="e">
        <f>STDEV(E37:E44,H37:H44,K37:K44,N37:N44)</f>
        <v>#DIV/0!</v>
      </c>
      <c r="R38" s="6"/>
      <c r="AH38" s="4" t="s">
        <v>64</v>
      </c>
      <c r="AI38">
        <f t="shared" si="5"/>
        <v>36</v>
      </c>
      <c r="AJ38" s="4" t="s">
        <v>198</v>
      </c>
      <c r="AK38" s="4" t="s">
        <v>199</v>
      </c>
      <c r="AL38" s="4" t="s">
        <v>200</v>
      </c>
      <c r="AM38" t="e">
        <f ca="1" t="shared" si="0"/>
        <v>#N/A</v>
      </c>
      <c r="AN38" t="e">
        <f ca="1" t="shared" si="1"/>
        <v>#N/A</v>
      </c>
      <c r="AO38" t="e">
        <f ca="1" t="shared" si="2"/>
        <v>#N/A</v>
      </c>
      <c r="AP38" s="15" t="e">
        <f t="shared" si="6"/>
        <v>#N/A</v>
      </c>
      <c r="AQ38" s="15" t="str">
        <f t="shared" si="4"/>
        <v>.</v>
      </c>
      <c r="AR38" s="96"/>
    </row>
    <row r="39" spans="2:44" ht="12.75">
      <c r="B39" s="1" t="s">
        <v>3</v>
      </c>
      <c r="C39" s="62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63"/>
      <c r="O39" s="19"/>
      <c r="P39" s="38" t="s">
        <v>16</v>
      </c>
      <c r="Q39" s="22" t="e">
        <f>AVERAGE(C37:C44,F37:F44,I37:I44,L37:L44)</f>
        <v>#DIV/0!</v>
      </c>
      <c r="R39" s="45" t="e">
        <f>100*(Q40/SQRT($P$3))/Q39</f>
        <v>#DIV/0!</v>
      </c>
      <c r="AH39" s="4" t="s">
        <v>64</v>
      </c>
      <c r="AI39">
        <f t="shared" si="5"/>
        <v>37</v>
      </c>
      <c r="AJ39" s="4" t="s">
        <v>201</v>
      </c>
      <c r="AK39" s="4" t="s">
        <v>202</v>
      </c>
      <c r="AL39" s="4" t="s">
        <v>203</v>
      </c>
      <c r="AM39" t="e">
        <f ca="1" t="shared" si="0"/>
        <v>#N/A</v>
      </c>
      <c r="AN39" t="e">
        <f ca="1" t="shared" si="1"/>
        <v>#N/A</v>
      </c>
      <c r="AO39" t="e">
        <f ca="1" t="shared" si="2"/>
        <v>#N/A</v>
      </c>
      <c r="AP39" s="15" t="e">
        <f t="shared" si="6"/>
        <v>#N/A</v>
      </c>
      <c r="AQ39" s="15" t="str">
        <f t="shared" si="4"/>
        <v>.</v>
      </c>
      <c r="AR39" s="96"/>
    </row>
    <row r="40" spans="2:44" ht="12.75">
      <c r="B40" s="1" t="s">
        <v>4</v>
      </c>
      <c r="C40" s="62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63"/>
      <c r="O40" s="19"/>
      <c r="P40" s="38" t="s">
        <v>47</v>
      </c>
      <c r="Q40" s="22" t="e">
        <f>STDEV(C37:C44,F37:F44,I37:I44,L37:L44)</f>
        <v>#DIV/0!</v>
      </c>
      <c r="R40" s="45"/>
      <c r="AH40" s="4" t="s">
        <v>64</v>
      </c>
      <c r="AI40">
        <f t="shared" si="5"/>
        <v>38</v>
      </c>
      <c r="AJ40" s="4" t="s">
        <v>204</v>
      </c>
      <c r="AK40" s="4" t="s">
        <v>205</v>
      </c>
      <c r="AL40" s="4" t="s">
        <v>206</v>
      </c>
      <c r="AM40" t="e">
        <f ca="1" t="shared" si="0"/>
        <v>#N/A</v>
      </c>
      <c r="AN40" t="e">
        <f ca="1" t="shared" si="1"/>
        <v>#N/A</v>
      </c>
      <c r="AO40" t="e">
        <f ca="1" t="shared" si="2"/>
        <v>#N/A</v>
      </c>
      <c r="AP40" s="15" t="e">
        <f t="shared" si="6"/>
        <v>#N/A</v>
      </c>
      <c r="AQ40" s="15" t="str">
        <f t="shared" si="4"/>
        <v>.</v>
      </c>
      <c r="AR40" s="96"/>
    </row>
    <row r="41" spans="2:44" ht="12.75">
      <c r="B41" s="1" t="s">
        <v>5</v>
      </c>
      <c r="C41" s="62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63"/>
      <c r="O41" s="19"/>
      <c r="P41" s="38" t="s">
        <v>48</v>
      </c>
      <c r="Q41" s="22" t="e">
        <f>AVERAGE(D37:D44,G37:G44,J37:J44,M37:M44)</f>
        <v>#DIV/0!</v>
      </c>
      <c r="R41" s="45" t="e">
        <f>100*(Q42/SQRT($P$3))/Q41</f>
        <v>#DIV/0!</v>
      </c>
      <c r="AH41" s="4" t="s">
        <v>64</v>
      </c>
      <c r="AI41">
        <f t="shared" si="5"/>
        <v>39</v>
      </c>
      <c r="AJ41" s="4" t="s">
        <v>207</v>
      </c>
      <c r="AK41" s="4" t="s">
        <v>208</v>
      </c>
      <c r="AL41" s="4" t="s">
        <v>209</v>
      </c>
      <c r="AM41" t="e">
        <f ca="1" t="shared" si="0"/>
        <v>#N/A</v>
      </c>
      <c r="AN41" t="e">
        <f ca="1" t="shared" si="1"/>
        <v>#N/A</v>
      </c>
      <c r="AO41" t="e">
        <f ca="1" t="shared" si="2"/>
        <v>#N/A</v>
      </c>
      <c r="AP41" s="15" t="e">
        <f t="shared" si="6"/>
        <v>#N/A</v>
      </c>
      <c r="AQ41" s="15" t="str">
        <f t="shared" si="4"/>
        <v>.</v>
      </c>
      <c r="AR41" s="96"/>
    </row>
    <row r="42" spans="2:44" ht="13.5" thickBot="1">
      <c r="B42" s="1" t="s">
        <v>6</v>
      </c>
      <c r="C42" s="62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63"/>
      <c r="O42" s="19"/>
      <c r="P42" s="38"/>
      <c r="Q42" s="22" t="e">
        <f>STDEV(D37:D44,G37:G44,J37:J44,M37:M44)</f>
        <v>#DIV/0!</v>
      </c>
      <c r="R42" s="6"/>
      <c r="AH42" s="4" t="s">
        <v>64</v>
      </c>
      <c r="AI42" s="43">
        <f t="shared" si="5"/>
        <v>40</v>
      </c>
      <c r="AJ42" s="102" t="s">
        <v>210</v>
      </c>
      <c r="AK42" s="102" t="s">
        <v>211</v>
      </c>
      <c r="AL42" s="102" t="s">
        <v>212</v>
      </c>
      <c r="AM42" s="43" t="e">
        <f ca="1" t="shared" si="0"/>
        <v>#N/A</v>
      </c>
      <c r="AN42" s="43" t="e">
        <f ca="1" t="shared" si="1"/>
        <v>#N/A</v>
      </c>
      <c r="AO42" s="43" t="e">
        <f ca="1" t="shared" si="2"/>
        <v>#N/A</v>
      </c>
      <c r="AP42" s="44" t="e">
        <f t="shared" si="6"/>
        <v>#N/A</v>
      </c>
      <c r="AQ42" s="44" t="str">
        <f t="shared" si="4"/>
        <v>.</v>
      </c>
      <c r="AR42" s="96"/>
    </row>
    <row r="43" spans="2:44" ht="12.75">
      <c r="B43" s="1" t="s">
        <v>7</v>
      </c>
      <c r="C43" s="62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63"/>
      <c r="O43" s="19"/>
      <c r="P43" s="38" t="s">
        <v>50</v>
      </c>
      <c r="Q43" s="22" t="e">
        <f>AVERAGE(AQ67:AQ98)</f>
        <v>#DIV/0!</v>
      </c>
      <c r="R43" s="45" t="e">
        <f>100*(Q44/SQRT($P$3))/Q43</f>
        <v>#DIV/0!</v>
      </c>
      <c r="AH43" s="4" t="s">
        <v>64</v>
      </c>
      <c r="AI43">
        <f t="shared" si="5"/>
        <v>41</v>
      </c>
      <c r="AJ43" s="4" t="s">
        <v>213</v>
      </c>
      <c r="AK43" s="4" t="s">
        <v>214</v>
      </c>
      <c r="AL43" s="4" t="s">
        <v>215</v>
      </c>
      <c r="AM43" t="e">
        <f ca="1" t="shared" si="0"/>
        <v>#N/A</v>
      </c>
      <c r="AN43" t="e">
        <f ca="1" t="shared" si="1"/>
        <v>#N/A</v>
      </c>
      <c r="AO43" t="e">
        <f ca="1" t="shared" si="2"/>
        <v>#N/A</v>
      </c>
      <c r="AP43" s="15" t="e">
        <f t="shared" si="6"/>
        <v>#N/A</v>
      </c>
      <c r="AQ43" s="15" t="str">
        <f t="shared" si="4"/>
        <v>.</v>
      </c>
      <c r="AR43" s="96"/>
    </row>
    <row r="44" spans="2:44" ht="13.5" thickBot="1">
      <c r="B44" s="1" t="s">
        <v>8</v>
      </c>
      <c r="C44" s="64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6"/>
      <c r="O44" s="19"/>
      <c r="P44" s="3"/>
      <c r="Q44" s="22" t="e">
        <f>STDEV(AQ67:AQ98)</f>
        <v>#DIV/0!</v>
      </c>
      <c r="R44" s="4"/>
      <c r="AH44" s="4" t="s">
        <v>64</v>
      </c>
      <c r="AI44">
        <f t="shared" si="5"/>
        <v>42</v>
      </c>
      <c r="AJ44" s="4" t="s">
        <v>216</v>
      </c>
      <c r="AK44" s="4" t="s">
        <v>217</v>
      </c>
      <c r="AL44" s="4" t="s">
        <v>218</v>
      </c>
      <c r="AM44" t="e">
        <f ca="1" t="shared" si="0"/>
        <v>#N/A</v>
      </c>
      <c r="AN44" t="e">
        <f ca="1" t="shared" si="1"/>
        <v>#N/A</v>
      </c>
      <c r="AO44" t="e">
        <f ca="1" t="shared" si="2"/>
        <v>#N/A</v>
      </c>
      <c r="AP44" s="15" t="e">
        <f t="shared" si="6"/>
        <v>#N/A</v>
      </c>
      <c r="AQ44" s="15" t="str">
        <f t="shared" si="4"/>
        <v>.</v>
      </c>
      <c r="AR44" s="96"/>
    </row>
    <row r="45" spans="2:44" ht="12.75">
      <c r="B45" s="1"/>
      <c r="C45" s="104" t="s">
        <v>30</v>
      </c>
      <c r="D45" s="99" t="s">
        <v>31</v>
      </c>
      <c r="E45" s="99" t="s">
        <v>8</v>
      </c>
      <c r="F45" s="99" t="s">
        <v>30</v>
      </c>
      <c r="G45" s="99" t="s">
        <v>31</v>
      </c>
      <c r="H45" s="99" t="s">
        <v>8</v>
      </c>
      <c r="I45" s="99" t="s">
        <v>30</v>
      </c>
      <c r="J45" s="99" t="s">
        <v>31</v>
      </c>
      <c r="K45" s="99" t="s">
        <v>8</v>
      </c>
      <c r="L45" s="99" t="s">
        <v>30</v>
      </c>
      <c r="M45" s="99" t="s">
        <v>31</v>
      </c>
      <c r="N45" s="99" t="s">
        <v>8</v>
      </c>
      <c r="O45" s="1"/>
      <c r="Q45"/>
      <c r="AH45" s="4" t="s">
        <v>64</v>
      </c>
      <c r="AI45">
        <f t="shared" si="5"/>
        <v>43</v>
      </c>
      <c r="AJ45" s="4" t="s">
        <v>219</v>
      </c>
      <c r="AK45" s="4" t="s">
        <v>220</v>
      </c>
      <c r="AL45" s="4" t="s">
        <v>221</v>
      </c>
      <c r="AM45" t="e">
        <f ca="1" t="shared" si="0"/>
        <v>#N/A</v>
      </c>
      <c r="AN45" t="e">
        <f ca="1" t="shared" si="1"/>
        <v>#N/A</v>
      </c>
      <c r="AO45" t="e">
        <f ca="1" t="shared" si="2"/>
        <v>#N/A</v>
      </c>
      <c r="AP45" s="15" t="e">
        <f t="shared" si="6"/>
        <v>#N/A</v>
      </c>
      <c r="AQ45" s="15" t="str">
        <f t="shared" si="4"/>
        <v>.</v>
      </c>
      <c r="AR45" s="96"/>
    </row>
    <row r="46" spans="2:44" ht="12.75">
      <c r="B46" s="1"/>
      <c r="C46" s="1"/>
      <c r="D46" s="1"/>
      <c r="E46" s="1"/>
      <c r="F46" s="1"/>
      <c r="G46" s="1"/>
      <c r="H46" s="1"/>
      <c r="I46" s="1"/>
      <c r="J46" s="100" t="s">
        <v>49</v>
      </c>
      <c r="K46" s="100" t="s">
        <v>406</v>
      </c>
      <c r="L46" s="100" t="s">
        <v>391</v>
      </c>
      <c r="M46" s="158" t="s">
        <v>392</v>
      </c>
      <c r="N46" s="158"/>
      <c r="O46" s="1"/>
      <c r="Q46"/>
      <c r="AH46" s="4" t="s">
        <v>64</v>
      </c>
      <c r="AI46">
        <f t="shared" si="5"/>
        <v>44</v>
      </c>
      <c r="AJ46" s="4" t="s">
        <v>222</v>
      </c>
      <c r="AK46" s="4" t="s">
        <v>223</v>
      </c>
      <c r="AL46" s="4" t="s">
        <v>224</v>
      </c>
      <c r="AM46" t="e">
        <f ca="1" t="shared" si="0"/>
        <v>#N/A</v>
      </c>
      <c r="AN46" t="e">
        <f ca="1" t="shared" si="1"/>
        <v>#N/A</v>
      </c>
      <c r="AO46" t="e">
        <f ca="1" t="shared" si="2"/>
        <v>#N/A</v>
      </c>
      <c r="AP46" s="15" t="e">
        <f t="shared" si="6"/>
        <v>#N/A</v>
      </c>
      <c r="AQ46" s="15" t="str">
        <f t="shared" si="4"/>
        <v>.</v>
      </c>
      <c r="AR46" s="96"/>
    </row>
    <row r="47" spans="2:44" ht="12.75">
      <c r="B47" s="1"/>
      <c r="C47" s="1"/>
      <c r="D47" s="1"/>
      <c r="E47" s="1"/>
      <c r="F47" s="1"/>
      <c r="G47" s="1"/>
      <c r="H47" s="1"/>
      <c r="I47" s="1"/>
      <c r="J47" s="101" t="e">
        <f>(Q37-Q41-3*(Q38+Q42)/SQRT($P$3))/(Q38/SQRT($P$3))</f>
        <v>#DIV/0!</v>
      </c>
      <c r="K47" s="101" t="e">
        <f>(Q37-Q41-3*(Q38+Q42)/SQRT($P$3))/(Q37-Q41)</f>
        <v>#DIV/0!</v>
      </c>
      <c r="L47" s="148" t="e">
        <f>100*(Q37-Q41)/Q37</f>
        <v>#DIV/0!</v>
      </c>
      <c r="M47" s="160" t="e">
        <f>Q37/Q41</f>
        <v>#DIV/0!</v>
      </c>
      <c r="N47" s="160"/>
      <c r="O47" s="1"/>
      <c r="Q47"/>
      <c r="AH47" s="4" t="s">
        <v>64</v>
      </c>
      <c r="AI47">
        <f t="shared" si="5"/>
        <v>45</v>
      </c>
      <c r="AJ47" s="4" t="s">
        <v>225</v>
      </c>
      <c r="AK47" s="4" t="s">
        <v>226</v>
      </c>
      <c r="AL47" s="4" t="s">
        <v>227</v>
      </c>
      <c r="AM47" t="e">
        <f ca="1" t="shared" si="0"/>
        <v>#N/A</v>
      </c>
      <c r="AN47" t="e">
        <f ca="1" t="shared" si="1"/>
        <v>#N/A</v>
      </c>
      <c r="AO47" t="e">
        <f ca="1" t="shared" si="2"/>
        <v>#N/A</v>
      </c>
      <c r="AP47" s="15" t="e">
        <f t="shared" si="6"/>
        <v>#N/A</v>
      </c>
      <c r="AQ47" s="15" t="str">
        <f t="shared" si="4"/>
        <v>.</v>
      </c>
      <c r="AR47" s="96"/>
    </row>
    <row r="48" spans="2:4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/>
      <c r="AH48" s="4" t="s">
        <v>64</v>
      </c>
      <c r="AI48">
        <f t="shared" si="5"/>
        <v>46</v>
      </c>
      <c r="AJ48" s="4" t="s">
        <v>228</v>
      </c>
      <c r="AK48" s="4" t="s">
        <v>229</v>
      </c>
      <c r="AL48" s="4" t="s">
        <v>230</v>
      </c>
      <c r="AM48" t="e">
        <f ca="1" t="shared" si="0"/>
        <v>#N/A</v>
      </c>
      <c r="AN48" t="e">
        <f ca="1" t="shared" si="1"/>
        <v>#N/A</v>
      </c>
      <c r="AO48" t="e">
        <f ca="1" t="shared" si="2"/>
        <v>#N/A</v>
      </c>
      <c r="AP48" s="15" t="e">
        <f t="shared" si="6"/>
        <v>#N/A</v>
      </c>
      <c r="AQ48" s="15" t="str">
        <f t="shared" si="4"/>
        <v>.</v>
      </c>
      <c r="AR48" s="96"/>
    </row>
    <row r="49" spans="2:44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2"/>
      <c r="R49" s="15"/>
      <c r="AH49" s="4" t="s">
        <v>64</v>
      </c>
      <c r="AI49">
        <f t="shared" si="5"/>
        <v>47</v>
      </c>
      <c r="AJ49" s="4" t="s">
        <v>231</v>
      </c>
      <c r="AK49" s="4" t="s">
        <v>232</v>
      </c>
      <c r="AL49" s="4" t="s">
        <v>233</v>
      </c>
      <c r="AM49" t="e">
        <f ca="1" t="shared" si="0"/>
        <v>#N/A</v>
      </c>
      <c r="AN49" t="e">
        <f ca="1" t="shared" si="1"/>
        <v>#N/A</v>
      </c>
      <c r="AO49" t="e">
        <f ca="1" t="shared" si="2"/>
        <v>#N/A</v>
      </c>
      <c r="AP49" s="15" t="e">
        <f t="shared" si="6"/>
        <v>#N/A</v>
      </c>
      <c r="AQ49" s="15" t="str">
        <f t="shared" si="4"/>
        <v>.</v>
      </c>
      <c r="AR49" s="96"/>
    </row>
    <row r="50" spans="2:44" ht="13.5" thickBot="1">
      <c r="B50" s="7" t="s">
        <v>12</v>
      </c>
      <c r="P50" s="6"/>
      <c r="AH50" s="4" t="s">
        <v>64</v>
      </c>
      <c r="AI50" s="43">
        <f t="shared" si="5"/>
        <v>48</v>
      </c>
      <c r="AJ50" s="102" t="s">
        <v>234</v>
      </c>
      <c r="AK50" s="102" t="s">
        <v>235</v>
      </c>
      <c r="AL50" s="102" t="s">
        <v>236</v>
      </c>
      <c r="AM50" s="43" t="e">
        <f ca="1" t="shared" si="0"/>
        <v>#N/A</v>
      </c>
      <c r="AN50" s="43" t="e">
        <f ca="1" t="shared" si="1"/>
        <v>#N/A</v>
      </c>
      <c r="AO50" s="43" t="e">
        <f ca="1" t="shared" si="2"/>
        <v>#N/A</v>
      </c>
      <c r="AP50" s="44" t="e">
        <f t="shared" si="6"/>
        <v>#N/A</v>
      </c>
      <c r="AQ50" s="44" t="str">
        <f t="shared" si="4"/>
        <v>.</v>
      </c>
      <c r="AR50" s="96"/>
    </row>
    <row r="51" spans="2:44" ht="13.5" thickBot="1">
      <c r="B51" t="s">
        <v>0</v>
      </c>
      <c r="C51" s="52">
        <v>1</v>
      </c>
      <c r="D51" s="52">
        <v>2</v>
      </c>
      <c r="E51" s="52">
        <v>3</v>
      </c>
      <c r="F51" s="52">
        <v>4</v>
      </c>
      <c r="G51" s="52">
        <v>5</v>
      </c>
      <c r="H51" s="52">
        <v>6</v>
      </c>
      <c r="I51" s="52">
        <v>7</v>
      </c>
      <c r="J51" s="52">
        <v>8</v>
      </c>
      <c r="K51" s="52">
        <v>9</v>
      </c>
      <c r="L51" s="52">
        <v>10</v>
      </c>
      <c r="M51" s="52">
        <v>11</v>
      </c>
      <c r="N51" s="52">
        <v>12</v>
      </c>
      <c r="O51" s="1"/>
      <c r="P51" s="37" t="s">
        <v>13</v>
      </c>
      <c r="Q51" s="24" t="s">
        <v>46</v>
      </c>
      <c r="R51" s="159" t="s">
        <v>69</v>
      </c>
      <c r="S51" s="159"/>
      <c r="AH51" s="4" t="s">
        <v>64</v>
      </c>
      <c r="AI51">
        <f t="shared" si="5"/>
        <v>49</v>
      </c>
      <c r="AJ51" s="4" t="s">
        <v>237</v>
      </c>
      <c r="AK51" s="4" t="s">
        <v>238</v>
      </c>
      <c r="AL51" s="4" t="s">
        <v>239</v>
      </c>
      <c r="AM51" t="e">
        <f ca="1" t="shared" si="0"/>
        <v>#N/A</v>
      </c>
      <c r="AN51" t="e">
        <f ca="1" t="shared" si="1"/>
        <v>#N/A</v>
      </c>
      <c r="AO51" t="e">
        <f ca="1" t="shared" si="2"/>
        <v>#N/A</v>
      </c>
      <c r="AP51" s="15" t="e">
        <f t="shared" si="6"/>
        <v>#N/A</v>
      </c>
      <c r="AQ51" s="15" t="str">
        <f t="shared" si="4"/>
        <v>.</v>
      </c>
      <c r="AR51" s="96"/>
    </row>
    <row r="52" spans="2:44" ht="12.75">
      <c r="B52" s="1" t="s">
        <v>1</v>
      </c>
      <c r="C52" s="59"/>
      <c r="D52" s="60" t="s">
        <v>398</v>
      </c>
      <c r="E52" s="60"/>
      <c r="F52" s="60"/>
      <c r="G52" s="60"/>
      <c r="H52" s="60"/>
      <c r="I52" s="60"/>
      <c r="J52" s="60"/>
      <c r="K52" s="60"/>
      <c r="L52" s="60"/>
      <c r="M52" s="60"/>
      <c r="N52" s="61"/>
      <c r="O52" s="19"/>
      <c r="P52" s="38" t="s">
        <v>45</v>
      </c>
      <c r="Q52" s="22" t="e">
        <f>AVERAGE(C52:C59,F52:F59,I52:I59,L52:L59)</f>
        <v>#DIV/0!</v>
      </c>
      <c r="R52" s="45" t="e">
        <f>100*(Q53/SQRT($P$3))/Q52</f>
        <v>#DIV/0!</v>
      </c>
      <c r="AH52" s="4" t="s">
        <v>64</v>
      </c>
      <c r="AI52">
        <f t="shared" si="5"/>
        <v>50</v>
      </c>
      <c r="AJ52" s="4" t="s">
        <v>240</v>
      </c>
      <c r="AK52" s="4" t="s">
        <v>241</v>
      </c>
      <c r="AL52" s="4" t="s">
        <v>242</v>
      </c>
      <c r="AM52" t="e">
        <f ca="1" t="shared" si="0"/>
        <v>#N/A</v>
      </c>
      <c r="AN52" t="e">
        <f ca="1" t="shared" si="1"/>
        <v>#N/A</v>
      </c>
      <c r="AO52" t="e">
        <f ca="1" t="shared" si="2"/>
        <v>#N/A</v>
      </c>
      <c r="AP52" s="15" t="e">
        <f t="shared" si="6"/>
        <v>#N/A</v>
      </c>
      <c r="AQ52" s="15" t="str">
        <f t="shared" si="4"/>
        <v>.</v>
      </c>
      <c r="AR52" s="96"/>
    </row>
    <row r="53" spans="2:44" ht="12.75">
      <c r="B53" s="1" t="s">
        <v>2</v>
      </c>
      <c r="C53" s="62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3"/>
      <c r="O53" s="19"/>
      <c r="P53" s="38"/>
      <c r="Q53" s="22" t="e">
        <f>STDEV(C52:C59,F52:F59,I52:I59,L52:L59)</f>
        <v>#DIV/0!</v>
      </c>
      <c r="R53" s="6"/>
      <c r="AH53" s="4" t="s">
        <v>64</v>
      </c>
      <c r="AI53">
        <f t="shared" si="5"/>
        <v>51</v>
      </c>
      <c r="AJ53" s="4" t="s">
        <v>243</v>
      </c>
      <c r="AK53" s="4" t="s">
        <v>244</v>
      </c>
      <c r="AL53" s="4" t="s">
        <v>245</v>
      </c>
      <c r="AM53" t="e">
        <f ca="1" t="shared" si="0"/>
        <v>#N/A</v>
      </c>
      <c r="AN53" t="e">
        <f ca="1" t="shared" si="1"/>
        <v>#N/A</v>
      </c>
      <c r="AO53" t="e">
        <f ca="1" t="shared" si="2"/>
        <v>#N/A</v>
      </c>
      <c r="AP53" s="15" t="e">
        <f t="shared" si="6"/>
        <v>#N/A</v>
      </c>
      <c r="AQ53" s="15" t="str">
        <f t="shared" si="4"/>
        <v>.</v>
      </c>
      <c r="AR53" s="96"/>
    </row>
    <row r="54" spans="2:44" ht="12.75">
      <c r="B54" s="1" t="s">
        <v>3</v>
      </c>
      <c r="C54" s="62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63"/>
      <c r="O54" s="19"/>
      <c r="P54" s="38" t="s">
        <v>16</v>
      </c>
      <c r="Q54" s="22" t="e">
        <f>AVERAGE(D52:D59,G52:G59,J52:J59,M52:M59)</f>
        <v>#DIV/0!</v>
      </c>
      <c r="R54" s="45" t="e">
        <f>100*(Q55/SQRT($P$3))/Q54</f>
        <v>#DIV/0!</v>
      </c>
      <c r="AH54" s="4" t="s">
        <v>64</v>
      </c>
      <c r="AI54">
        <f t="shared" si="5"/>
        <v>52</v>
      </c>
      <c r="AJ54" s="4" t="s">
        <v>246</v>
      </c>
      <c r="AK54" s="4" t="s">
        <v>247</v>
      </c>
      <c r="AL54" s="4" t="s">
        <v>248</v>
      </c>
      <c r="AM54" t="e">
        <f ca="1" t="shared" si="0"/>
        <v>#N/A</v>
      </c>
      <c r="AN54" t="e">
        <f ca="1" t="shared" si="1"/>
        <v>#N/A</v>
      </c>
      <c r="AO54" t="e">
        <f ca="1" t="shared" si="2"/>
        <v>#N/A</v>
      </c>
      <c r="AP54" s="15" t="e">
        <f t="shared" si="6"/>
        <v>#N/A</v>
      </c>
      <c r="AQ54" s="15" t="str">
        <f t="shared" si="4"/>
        <v>.</v>
      </c>
      <c r="AR54" s="96"/>
    </row>
    <row r="55" spans="2:44" ht="12.75">
      <c r="B55" s="1" t="s">
        <v>4</v>
      </c>
      <c r="C55" s="62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63"/>
      <c r="O55" s="19"/>
      <c r="P55" s="38" t="s">
        <v>47</v>
      </c>
      <c r="Q55" s="22" t="e">
        <f>STDEV(D52:D59,G52:G59,J52:J59,M52:M59)</f>
        <v>#DIV/0!</v>
      </c>
      <c r="R55" s="45"/>
      <c r="AH55" s="4" t="s">
        <v>64</v>
      </c>
      <c r="AI55">
        <f t="shared" si="5"/>
        <v>53</v>
      </c>
      <c r="AJ55" s="4" t="s">
        <v>249</v>
      </c>
      <c r="AK55" s="4" t="s">
        <v>250</v>
      </c>
      <c r="AL55" s="4" t="s">
        <v>251</v>
      </c>
      <c r="AM55" t="e">
        <f ca="1" t="shared" si="0"/>
        <v>#N/A</v>
      </c>
      <c r="AN55" t="e">
        <f ca="1" t="shared" si="1"/>
        <v>#N/A</v>
      </c>
      <c r="AO55" t="e">
        <f ca="1" t="shared" si="2"/>
        <v>#N/A</v>
      </c>
      <c r="AP55" s="15" t="e">
        <f t="shared" si="6"/>
        <v>#N/A</v>
      </c>
      <c r="AQ55" s="15" t="str">
        <f t="shared" si="4"/>
        <v>.</v>
      </c>
      <c r="AR55" s="96"/>
    </row>
    <row r="56" spans="2:44" ht="12.75">
      <c r="B56" s="1" t="s">
        <v>5</v>
      </c>
      <c r="C56" s="62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63"/>
      <c r="O56" s="19"/>
      <c r="P56" s="38" t="s">
        <v>48</v>
      </c>
      <c r="Q56" s="22" t="e">
        <f>AVERAGE(E52:E59,H52:H59,K52:K59,N52:N59)</f>
        <v>#DIV/0!</v>
      </c>
      <c r="R56" s="45" t="e">
        <f>100*(Q57/SQRT($P$3))/Q56</f>
        <v>#DIV/0!</v>
      </c>
      <c r="AH56" s="4" t="s">
        <v>64</v>
      </c>
      <c r="AI56">
        <f t="shared" si="5"/>
        <v>54</v>
      </c>
      <c r="AJ56" s="4" t="s">
        <v>252</v>
      </c>
      <c r="AK56" s="4" t="s">
        <v>253</v>
      </c>
      <c r="AL56" s="4" t="s">
        <v>254</v>
      </c>
      <c r="AM56" t="e">
        <f ca="1" t="shared" si="0"/>
        <v>#N/A</v>
      </c>
      <c r="AN56" t="e">
        <f ca="1" t="shared" si="1"/>
        <v>#N/A</v>
      </c>
      <c r="AO56" t="e">
        <f ca="1" t="shared" si="2"/>
        <v>#N/A</v>
      </c>
      <c r="AP56" s="15" t="e">
        <f t="shared" si="6"/>
        <v>#N/A</v>
      </c>
      <c r="AQ56" s="15" t="str">
        <f t="shared" si="4"/>
        <v>.</v>
      </c>
      <c r="AR56" s="96"/>
    </row>
    <row r="57" spans="2:44" ht="12.75">
      <c r="B57" s="1" t="s">
        <v>6</v>
      </c>
      <c r="C57" s="62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63"/>
      <c r="O57" s="19"/>
      <c r="P57" s="38"/>
      <c r="Q57" s="22" t="e">
        <f>STDEV(E52:E59,H52:H59,K52:K59,N52:N59)</f>
        <v>#DIV/0!</v>
      </c>
      <c r="R57" s="6"/>
      <c r="AH57" s="4" t="s">
        <v>64</v>
      </c>
      <c r="AI57">
        <f t="shared" si="5"/>
        <v>55</v>
      </c>
      <c r="AJ57" s="4" t="s">
        <v>255</v>
      </c>
      <c r="AK57" s="4" t="s">
        <v>256</v>
      </c>
      <c r="AL57" s="4" t="s">
        <v>257</v>
      </c>
      <c r="AM57" t="e">
        <f ca="1" t="shared" si="0"/>
        <v>#N/A</v>
      </c>
      <c r="AN57" t="e">
        <f ca="1" t="shared" si="1"/>
        <v>#N/A</v>
      </c>
      <c r="AO57" t="e">
        <f ca="1" t="shared" si="2"/>
        <v>#N/A</v>
      </c>
      <c r="AP57" s="15" t="e">
        <f t="shared" si="6"/>
        <v>#N/A</v>
      </c>
      <c r="AQ57" s="15" t="str">
        <f t="shared" si="4"/>
        <v>.</v>
      </c>
      <c r="AR57" s="96"/>
    </row>
    <row r="58" spans="2:44" ht="13.5" thickBot="1">
      <c r="B58" s="1" t="s">
        <v>7</v>
      </c>
      <c r="C58" s="62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63"/>
      <c r="O58" s="19"/>
      <c r="P58" s="38" t="s">
        <v>50</v>
      </c>
      <c r="Q58" s="22" t="e">
        <f>AVERAGE(AQ99:AQ130)</f>
        <v>#DIV/0!</v>
      </c>
      <c r="R58" s="45" t="e">
        <f>100*(Q59/SQRT($P$3))/Q58</f>
        <v>#DIV/0!</v>
      </c>
      <c r="AH58" s="4" t="s">
        <v>64</v>
      </c>
      <c r="AI58" s="43">
        <f t="shared" si="5"/>
        <v>56</v>
      </c>
      <c r="AJ58" s="102" t="s">
        <v>258</v>
      </c>
      <c r="AK58" s="102" t="s">
        <v>259</v>
      </c>
      <c r="AL58" s="102" t="s">
        <v>260</v>
      </c>
      <c r="AM58" s="43" t="e">
        <f ca="1" t="shared" si="0"/>
        <v>#N/A</v>
      </c>
      <c r="AN58" s="43" t="e">
        <f ca="1" t="shared" si="1"/>
        <v>#N/A</v>
      </c>
      <c r="AO58" s="43" t="e">
        <f ca="1" t="shared" si="2"/>
        <v>#N/A</v>
      </c>
      <c r="AP58" s="44" t="e">
        <f t="shared" si="6"/>
        <v>#N/A</v>
      </c>
      <c r="AQ58" s="44" t="str">
        <f t="shared" si="4"/>
        <v>.</v>
      </c>
      <c r="AR58" s="96"/>
    </row>
    <row r="59" spans="2:44" ht="13.5" thickBot="1">
      <c r="B59" s="1" t="s">
        <v>8</v>
      </c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6"/>
      <c r="O59" s="19"/>
      <c r="P59" s="3"/>
      <c r="Q59" s="22" t="e">
        <f>STDEV(AQ99:AQ130)</f>
        <v>#DIV/0!</v>
      </c>
      <c r="R59" s="4"/>
      <c r="AH59" s="4" t="s">
        <v>64</v>
      </c>
      <c r="AI59">
        <f t="shared" si="5"/>
        <v>57</v>
      </c>
      <c r="AJ59" s="4" t="s">
        <v>261</v>
      </c>
      <c r="AK59" s="4" t="s">
        <v>262</v>
      </c>
      <c r="AL59" s="4" t="s">
        <v>263</v>
      </c>
      <c r="AM59" t="e">
        <f ca="1" t="shared" si="0"/>
        <v>#N/A</v>
      </c>
      <c r="AN59" t="e">
        <f ca="1" t="shared" si="1"/>
        <v>#N/A</v>
      </c>
      <c r="AO59" t="e">
        <f ca="1" t="shared" si="2"/>
        <v>#N/A</v>
      </c>
      <c r="AP59" s="15" t="e">
        <f t="shared" si="6"/>
        <v>#N/A</v>
      </c>
      <c r="AQ59" s="15" t="str">
        <f t="shared" si="4"/>
        <v>.</v>
      </c>
      <c r="AR59" s="96"/>
    </row>
    <row r="60" spans="2:44" ht="12.75">
      <c r="B60" s="1"/>
      <c r="C60" s="99" t="s">
        <v>8</v>
      </c>
      <c r="D60" s="99" t="s">
        <v>30</v>
      </c>
      <c r="E60" s="99" t="s">
        <v>31</v>
      </c>
      <c r="F60" s="99" t="s">
        <v>8</v>
      </c>
      <c r="G60" s="99" t="s">
        <v>30</v>
      </c>
      <c r="H60" s="99" t="s">
        <v>31</v>
      </c>
      <c r="I60" s="99" t="s">
        <v>8</v>
      </c>
      <c r="J60" s="99" t="s">
        <v>30</v>
      </c>
      <c r="K60" s="99" t="s">
        <v>31</v>
      </c>
      <c r="L60" s="99" t="s">
        <v>8</v>
      </c>
      <c r="M60" s="99" t="s">
        <v>30</v>
      </c>
      <c r="N60" s="99" t="s">
        <v>31</v>
      </c>
      <c r="O60" s="19"/>
      <c r="AH60" s="4" t="s">
        <v>64</v>
      </c>
      <c r="AI60">
        <f t="shared" si="5"/>
        <v>58</v>
      </c>
      <c r="AJ60" s="4" t="s">
        <v>264</v>
      </c>
      <c r="AK60" s="4" t="s">
        <v>265</v>
      </c>
      <c r="AL60" s="4" t="s">
        <v>266</v>
      </c>
      <c r="AM60" t="e">
        <f ca="1" t="shared" si="0"/>
        <v>#N/A</v>
      </c>
      <c r="AN60" t="e">
        <f ca="1" t="shared" si="1"/>
        <v>#N/A</v>
      </c>
      <c r="AO60" t="e">
        <f ca="1" t="shared" si="2"/>
        <v>#N/A</v>
      </c>
      <c r="AP60" s="15" t="e">
        <f t="shared" si="6"/>
        <v>#N/A</v>
      </c>
      <c r="AQ60" s="15" t="str">
        <f t="shared" si="4"/>
        <v>.</v>
      </c>
      <c r="AR60" s="96"/>
    </row>
    <row r="61" spans="2:44" ht="12.75">
      <c r="B61" s="1"/>
      <c r="C61" s="19"/>
      <c r="D61" s="19"/>
      <c r="E61" s="19"/>
      <c r="F61" s="19"/>
      <c r="G61" s="19"/>
      <c r="H61" s="19"/>
      <c r="I61" s="19"/>
      <c r="J61" s="100" t="s">
        <v>49</v>
      </c>
      <c r="K61" s="100" t="s">
        <v>406</v>
      </c>
      <c r="L61" s="100" t="s">
        <v>391</v>
      </c>
      <c r="M61" s="158" t="s">
        <v>392</v>
      </c>
      <c r="N61" s="158"/>
      <c r="O61" s="19"/>
      <c r="Q61"/>
      <c r="AH61" s="4" t="s">
        <v>64</v>
      </c>
      <c r="AI61">
        <f t="shared" si="5"/>
        <v>59</v>
      </c>
      <c r="AJ61" s="4" t="s">
        <v>267</v>
      </c>
      <c r="AK61" s="4" t="s">
        <v>268</v>
      </c>
      <c r="AL61" s="4" t="s">
        <v>269</v>
      </c>
      <c r="AM61" t="e">
        <f ca="1" t="shared" si="0"/>
        <v>#N/A</v>
      </c>
      <c r="AN61" t="e">
        <f ca="1" t="shared" si="1"/>
        <v>#N/A</v>
      </c>
      <c r="AO61" t="e">
        <f ca="1" t="shared" si="2"/>
        <v>#N/A</v>
      </c>
      <c r="AP61" s="15" t="e">
        <f t="shared" si="6"/>
        <v>#N/A</v>
      </c>
      <c r="AQ61" s="15" t="str">
        <f t="shared" si="4"/>
        <v>.</v>
      </c>
      <c r="AR61" s="96"/>
    </row>
    <row r="62" spans="2:44" ht="12.75">
      <c r="B62" s="1"/>
      <c r="C62" s="19"/>
      <c r="D62" s="19"/>
      <c r="E62" s="19"/>
      <c r="F62" s="19"/>
      <c r="G62" s="19"/>
      <c r="H62" s="19"/>
      <c r="I62" s="19"/>
      <c r="J62" s="101" t="e">
        <f>(Q52-Q56-3*(Q53+Q57)/SQRT($P$3))/(Q53/SQRT($P$3))</f>
        <v>#DIV/0!</v>
      </c>
      <c r="K62" s="101" t="e">
        <f>(Q52-Q56-3*(Q53+Q57)/SQRT($P$3))/(Q52-Q56)</f>
        <v>#DIV/0!</v>
      </c>
      <c r="L62" s="148" t="e">
        <f>100*(Q52-Q56)/Q52</f>
        <v>#DIV/0!</v>
      </c>
      <c r="M62" s="160" t="e">
        <f>Q52/Q56</f>
        <v>#DIV/0!</v>
      </c>
      <c r="N62" s="160"/>
      <c r="O62" s="19"/>
      <c r="Q62"/>
      <c r="AH62" s="4" t="s">
        <v>64</v>
      </c>
      <c r="AI62">
        <f t="shared" si="5"/>
        <v>60</v>
      </c>
      <c r="AJ62" s="4" t="s">
        <v>270</v>
      </c>
      <c r="AK62" s="4" t="s">
        <v>271</v>
      </c>
      <c r="AL62" s="4" t="s">
        <v>272</v>
      </c>
      <c r="AM62" t="e">
        <f ca="1" t="shared" si="0"/>
        <v>#N/A</v>
      </c>
      <c r="AN62" t="e">
        <f ca="1" t="shared" si="1"/>
        <v>#N/A</v>
      </c>
      <c r="AO62" t="e">
        <f ca="1" t="shared" si="2"/>
        <v>#N/A</v>
      </c>
      <c r="AP62" s="15" t="e">
        <f t="shared" si="6"/>
        <v>#N/A</v>
      </c>
      <c r="AQ62" s="15" t="str">
        <f t="shared" si="4"/>
        <v>.</v>
      </c>
      <c r="AR62" s="96"/>
    </row>
    <row r="63" spans="2:44" ht="12.75">
      <c r="B63" s="1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2"/>
      <c r="R63" s="15"/>
      <c r="AH63" s="4" t="s">
        <v>64</v>
      </c>
      <c r="AI63">
        <f t="shared" si="5"/>
        <v>61</v>
      </c>
      <c r="AJ63" s="4" t="s">
        <v>273</v>
      </c>
      <c r="AK63" s="4" t="s">
        <v>274</v>
      </c>
      <c r="AL63" s="4" t="s">
        <v>275</v>
      </c>
      <c r="AM63" t="e">
        <f ca="1" t="shared" si="0"/>
        <v>#N/A</v>
      </c>
      <c r="AN63" t="e">
        <f ca="1" t="shared" si="1"/>
        <v>#N/A</v>
      </c>
      <c r="AO63" t="e">
        <f ca="1" t="shared" si="2"/>
        <v>#N/A</v>
      </c>
      <c r="AP63" s="15" t="e">
        <f t="shared" si="6"/>
        <v>#N/A</v>
      </c>
      <c r="AQ63" s="15" t="str">
        <f t="shared" si="4"/>
        <v>.</v>
      </c>
      <c r="AR63" s="96"/>
    </row>
    <row r="64" spans="2:44" ht="12.75">
      <c r="B64" s="1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2"/>
      <c r="R64" s="15"/>
      <c r="AH64" s="4" t="s">
        <v>64</v>
      </c>
      <c r="AI64">
        <f t="shared" si="5"/>
        <v>62</v>
      </c>
      <c r="AJ64" s="4" t="s">
        <v>276</v>
      </c>
      <c r="AK64" s="4" t="s">
        <v>277</v>
      </c>
      <c r="AL64" s="4" t="s">
        <v>278</v>
      </c>
      <c r="AM64" t="e">
        <f ca="1" t="shared" si="0"/>
        <v>#N/A</v>
      </c>
      <c r="AN64" t="e">
        <f ca="1" t="shared" si="1"/>
        <v>#N/A</v>
      </c>
      <c r="AO64" t="e">
        <f ca="1" t="shared" si="2"/>
        <v>#N/A</v>
      </c>
      <c r="AP64" s="15" t="e">
        <f t="shared" si="6"/>
        <v>#N/A</v>
      </c>
      <c r="AQ64" s="15" t="str">
        <f t="shared" si="4"/>
        <v>.</v>
      </c>
      <c r="AR64" s="96"/>
    </row>
    <row r="65" spans="2:44" ht="12.75">
      <c r="B65" s="7" t="s">
        <v>11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6"/>
      <c r="AH65" s="4" t="s">
        <v>64</v>
      </c>
      <c r="AI65">
        <f t="shared" si="5"/>
        <v>63</v>
      </c>
      <c r="AJ65" s="4" t="s">
        <v>279</v>
      </c>
      <c r="AK65" s="4" t="s">
        <v>280</v>
      </c>
      <c r="AL65" s="4" t="s">
        <v>281</v>
      </c>
      <c r="AM65" t="e">
        <f ca="1" t="shared" si="0"/>
        <v>#N/A</v>
      </c>
      <c r="AN65" t="e">
        <f ca="1" t="shared" si="1"/>
        <v>#N/A</v>
      </c>
      <c r="AO65" t="e">
        <f ca="1" t="shared" si="2"/>
        <v>#N/A</v>
      </c>
      <c r="AP65" s="15" t="e">
        <f t="shared" si="6"/>
        <v>#N/A</v>
      </c>
      <c r="AQ65" s="15" t="str">
        <f t="shared" si="4"/>
        <v>.</v>
      </c>
      <c r="AR65" s="96"/>
    </row>
    <row r="66" spans="2:44" ht="13.5" thickBot="1">
      <c r="B66" t="s">
        <v>0</v>
      </c>
      <c r="C66" s="35">
        <v>1</v>
      </c>
      <c r="D66" s="35">
        <v>2</v>
      </c>
      <c r="E66" s="35">
        <v>3</v>
      </c>
      <c r="F66" s="35">
        <v>4</v>
      </c>
      <c r="G66" s="35">
        <v>5</v>
      </c>
      <c r="H66" s="35">
        <v>6</v>
      </c>
      <c r="I66" s="35">
        <v>7</v>
      </c>
      <c r="J66" s="35">
        <v>8</v>
      </c>
      <c r="K66" s="35">
        <v>9</v>
      </c>
      <c r="L66" s="35">
        <v>10</v>
      </c>
      <c r="M66" s="35">
        <v>11</v>
      </c>
      <c r="N66" s="35">
        <v>12</v>
      </c>
      <c r="O66" s="19"/>
      <c r="P66" s="37" t="s">
        <v>13</v>
      </c>
      <c r="Q66" s="24" t="s">
        <v>46</v>
      </c>
      <c r="R66" s="159" t="s">
        <v>69</v>
      </c>
      <c r="S66" s="159"/>
      <c r="AH66" s="52" t="s">
        <v>64</v>
      </c>
      <c r="AI66" s="43">
        <f t="shared" si="5"/>
        <v>64</v>
      </c>
      <c r="AJ66" s="102" t="s">
        <v>282</v>
      </c>
      <c r="AK66" s="102" t="s">
        <v>283</v>
      </c>
      <c r="AL66" s="102" t="s">
        <v>284</v>
      </c>
      <c r="AM66" s="43" t="e">
        <f ca="1" t="shared" si="0"/>
        <v>#N/A</v>
      </c>
      <c r="AN66" s="43" t="e">
        <f ca="1" t="shared" si="1"/>
        <v>#N/A</v>
      </c>
      <c r="AO66" s="43" t="e">
        <f ca="1" t="shared" si="2"/>
        <v>#N/A</v>
      </c>
      <c r="AP66" s="44" t="e">
        <f t="shared" si="6"/>
        <v>#N/A</v>
      </c>
      <c r="AQ66" s="44" t="str">
        <f t="shared" si="4"/>
        <v>.</v>
      </c>
      <c r="AR66" s="96"/>
    </row>
    <row r="67" spans="2:44" ht="12.75">
      <c r="B67" s="1" t="s">
        <v>1</v>
      </c>
      <c r="C67" s="59"/>
      <c r="D67" s="60" t="s">
        <v>398</v>
      </c>
      <c r="E67" s="60"/>
      <c r="F67" s="60"/>
      <c r="G67" s="60"/>
      <c r="H67" s="60"/>
      <c r="I67" s="60"/>
      <c r="J67" s="60"/>
      <c r="K67" s="60"/>
      <c r="L67" s="60"/>
      <c r="M67" s="60"/>
      <c r="N67" s="61"/>
      <c r="O67" s="25"/>
      <c r="P67" s="38" t="s">
        <v>45</v>
      </c>
      <c r="Q67" s="22" t="e">
        <f>AVERAGE(D67:D74,G67:G74,J67:J74,M67:M74)</f>
        <v>#DIV/0!</v>
      </c>
      <c r="R67" s="45" t="e">
        <f>100*(Q68/SQRT($P$3))/Q67</f>
        <v>#DIV/0!</v>
      </c>
      <c r="AH67" s="4" t="s">
        <v>65</v>
      </c>
      <c r="AI67">
        <f t="shared" si="5"/>
        <v>65</v>
      </c>
      <c r="AJ67" s="4" t="s">
        <v>285</v>
      </c>
      <c r="AK67" s="4" t="s">
        <v>286</v>
      </c>
      <c r="AL67" s="4" t="s">
        <v>287</v>
      </c>
      <c r="AM67" t="e">
        <f aca="true" ca="1" t="shared" si="7" ref="AM67:AM130">IF(ISNUMBER(INDIRECT(AJ67)),INDIRECT(AJ67),#N/A)</f>
        <v>#N/A</v>
      </c>
      <c r="AN67" t="e">
        <f aca="true" ca="1" t="shared" si="8" ref="AN67:AN130">IF(ISNUMBER(INDIRECT(AK67)),INDIRECT(AK67),#N/A)</f>
        <v>#N/A</v>
      </c>
      <c r="AO67" t="e">
        <f aca="true" ca="1" t="shared" si="9" ref="AO67:AO130">IF(ISNUMBER(INDIRECT(AL67)),INDIRECT(AL67),#N/A)</f>
        <v>#N/A</v>
      </c>
      <c r="AP67" s="15" t="e">
        <f aca="true" t="shared" si="10" ref="AP67:AP98">IF($P$2="inh",100*(AN67-Q$37)/(Q$41-Q$37),IF($P$2="act",100*(AN67-Q$41)/(Q$37-Q$41),"Check M2"))</f>
        <v>#N/A</v>
      </c>
      <c r="AQ67" s="15" t="str">
        <f aca="true" t="shared" si="11" ref="AQ67:AQ130">IF(ISNUMBER(AP67),AP67,".")</f>
        <v>.</v>
      </c>
      <c r="AR67" s="96"/>
    </row>
    <row r="68" spans="2:44" ht="12.75">
      <c r="B68" s="1" t="s">
        <v>2</v>
      </c>
      <c r="C68" s="62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63"/>
      <c r="O68" s="25"/>
      <c r="P68" s="38"/>
      <c r="Q68" s="22" t="e">
        <f>STDEV(D67:D74,G67:G74,J67:J74,M67:M74)</f>
        <v>#DIV/0!</v>
      </c>
      <c r="R68" s="6"/>
      <c r="AH68" s="4" t="s">
        <v>65</v>
      </c>
      <c r="AI68">
        <f aca="true" t="shared" si="12" ref="AI68:AI131">AI67+1</f>
        <v>66</v>
      </c>
      <c r="AJ68" s="4" t="s">
        <v>288</v>
      </c>
      <c r="AK68" s="4" t="s">
        <v>289</v>
      </c>
      <c r="AL68" s="4" t="s">
        <v>290</v>
      </c>
      <c r="AM68" t="e">
        <f ca="1" t="shared" si="7"/>
        <v>#N/A</v>
      </c>
      <c r="AN68" t="e">
        <f ca="1" t="shared" si="8"/>
        <v>#N/A</v>
      </c>
      <c r="AO68" t="e">
        <f ca="1" t="shared" si="9"/>
        <v>#N/A</v>
      </c>
      <c r="AP68" s="15" t="e">
        <f t="shared" si="10"/>
        <v>#N/A</v>
      </c>
      <c r="AQ68" s="15" t="str">
        <f t="shared" si="11"/>
        <v>.</v>
      </c>
      <c r="AR68" s="96"/>
    </row>
    <row r="69" spans="2:44" ht="12.75">
      <c r="B69" s="1" t="s">
        <v>3</v>
      </c>
      <c r="C69" s="62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63"/>
      <c r="O69" s="25"/>
      <c r="P69" s="38" t="s">
        <v>16</v>
      </c>
      <c r="Q69" s="22" t="e">
        <f>AVERAGE(E67:E74,H67:H74,K67:K74,N67:N74)</f>
        <v>#DIV/0!</v>
      </c>
      <c r="R69" s="45" t="e">
        <f>100*(Q70/SQRT($P$3))/Q69</f>
        <v>#DIV/0!</v>
      </c>
      <c r="AH69" s="4" t="s">
        <v>65</v>
      </c>
      <c r="AI69">
        <f t="shared" si="12"/>
        <v>67</v>
      </c>
      <c r="AJ69" s="4" t="s">
        <v>291</v>
      </c>
      <c r="AK69" s="4" t="s">
        <v>292</v>
      </c>
      <c r="AL69" s="4" t="s">
        <v>293</v>
      </c>
      <c r="AM69" t="e">
        <f ca="1" t="shared" si="7"/>
        <v>#N/A</v>
      </c>
      <c r="AN69" t="e">
        <f ca="1" t="shared" si="8"/>
        <v>#N/A</v>
      </c>
      <c r="AO69" t="e">
        <f ca="1" t="shared" si="9"/>
        <v>#N/A</v>
      </c>
      <c r="AP69" s="15" t="e">
        <f t="shared" si="10"/>
        <v>#N/A</v>
      </c>
      <c r="AQ69" s="15" t="str">
        <f t="shared" si="11"/>
        <v>.</v>
      </c>
      <c r="AR69" s="96"/>
    </row>
    <row r="70" spans="2:44" ht="12.75">
      <c r="B70" s="1" t="s">
        <v>4</v>
      </c>
      <c r="C70" s="62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63"/>
      <c r="O70" s="25"/>
      <c r="P70" s="38" t="s">
        <v>47</v>
      </c>
      <c r="Q70" s="22" t="e">
        <f>STDEV(E67:E74,H67:H74,K67:K74,N67:N74)</f>
        <v>#DIV/0!</v>
      </c>
      <c r="R70" s="45"/>
      <c r="AH70" s="4" t="s">
        <v>65</v>
      </c>
      <c r="AI70">
        <f t="shared" si="12"/>
        <v>68</v>
      </c>
      <c r="AJ70" s="4" t="s">
        <v>294</v>
      </c>
      <c r="AK70" s="4" t="s">
        <v>295</v>
      </c>
      <c r="AL70" s="4" t="s">
        <v>296</v>
      </c>
      <c r="AM70" t="e">
        <f ca="1" t="shared" si="7"/>
        <v>#N/A</v>
      </c>
      <c r="AN70" t="e">
        <f ca="1" t="shared" si="8"/>
        <v>#N/A</v>
      </c>
      <c r="AO70" t="e">
        <f ca="1" t="shared" si="9"/>
        <v>#N/A</v>
      </c>
      <c r="AP70" s="15" t="e">
        <f t="shared" si="10"/>
        <v>#N/A</v>
      </c>
      <c r="AQ70" s="15" t="str">
        <f t="shared" si="11"/>
        <v>.</v>
      </c>
      <c r="AR70" s="96"/>
    </row>
    <row r="71" spans="2:44" ht="12.75">
      <c r="B71" s="1" t="s">
        <v>5</v>
      </c>
      <c r="C71" s="62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63"/>
      <c r="O71" s="25"/>
      <c r="P71" s="38" t="s">
        <v>48</v>
      </c>
      <c r="Q71" s="22" t="e">
        <f>AVERAGE(C67:C74,F67:F74,I67:I74,L67:L74)</f>
        <v>#DIV/0!</v>
      </c>
      <c r="R71" s="45" t="e">
        <f>100*(Q72/SQRT($P$3))/Q71</f>
        <v>#DIV/0!</v>
      </c>
      <c r="AH71" s="4" t="s">
        <v>65</v>
      </c>
      <c r="AI71">
        <f t="shared" si="12"/>
        <v>69</v>
      </c>
      <c r="AJ71" s="4" t="s">
        <v>297</v>
      </c>
      <c r="AK71" s="4" t="s">
        <v>298</v>
      </c>
      <c r="AL71" s="4" t="s">
        <v>299</v>
      </c>
      <c r="AM71" t="e">
        <f ca="1" t="shared" si="7"/>
        <v>#N/A</v>
      </c>
      <c r="AN71" t="e">
        <f ca="1" t="shared" si="8"/>
        <v>#N/A</v>
      </c>
      <c r="AO71" t="e">
        <f ca="1" t="shared" si="9"/>
        <v>#N/A</v>
      </c>
      <c r="AP71" s="15" t="e">
        <f t="shared" si="10"/>
        <v>#N/A</v>
      </c>
      <c r="AQ71" s="15" t="str">
        <f t="shared" si="11"/>
        <v>.</v>
      </c>
      <c r="AR71" s="96"/>
    </row>
    <row r="72" spans="2:44" ht="12.75">
      <c r="B72" s="1" t="s">
        <v>6</v>
      </c>
      <c r="C72" s="62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63"/>
      <c r="O72" s="25"/>
      <c r="P72" s="38"/>
      <c r="Q72" s="22" t="e">
        <f>STDEV(C67:C74,F67:F74,I67:I74,L67:L74)</f>
        <v>#DIV/0!</v>
      </c>
      <c r="R72" s="6"/>
      <c r="AH72" s="4" t="s">
        <v>65</v>
      </c>
      <c r="AI72">
        <f t="shared" si="12"/>
        <v>70</v>
      </c>
      <c r="AJ72" s="4" t="s">
        <v>300</v>
      </c>
      <c r="AK72" s="4" t="s">
        <v>301</v>
      </c>
      <c r="AL72" s="4" t="s">
        <v>302</v>
      </c>
      <c r="AM72" t="e">
        <f ca="1" t="shared" si="7"/>
        <v>#N/A</v>
      </c>
      <c r="AN72" t="e">
        <f ca="1" t="shared" si="8"/>
        <v>#N/A</v>
      </c>
      <c r="AO72" t="e">
        <f ca="1" t="shared" si="9"/>
        <v>#N/A</v>
      </c>
      <c r="AP72" s="15" t="e">
        <f t="shared" si="10"/>
        <v>#N/A</v>
      </c>
      <c r="AQ72" s="15" t="str">
        <f t="shared" si="11"/>
        <v>.</v>
      </c>
      <c r="AR72" s="96"/>
    </row>
    <row r="73" spans="2:44" ht="12.75">
      <c r="B73" s="1" t="s">
        <v>7</v>
      </c>
      <c r="C73" s="62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63"/>
      <c r="O73" s="25"/>
      <c r="P73" s="38" t="s">
        <v>50</v>
      </c>
      <c r="Q73" s="22" t="e">
        <f>AVERAGE(AQ131:AQ162)</f>
        <v>#DIV/0!</v>
      </c>
      <c r="R73" s="45" t="e">
        <f>100*(Q74/SQRT($P$3))/Q73</f>
        <v>#DIV/0!</v>
      </c>
      <c r="AH73" s="4" t="s">
        <v>65</v>
      </c>
      <c r="AI73">
        <f t="shared" si="12"/>
        <v>71</v>
      </c>
      <c r="AJ73" s="4" t="s">
        <v>303</v>
      </c>
      <c r="AK73" s="4" t="s">
        <v>304</v>
      </c>
      <c r="AL73" s="4" t="s">
        <v>305</v>
      </c>
      <c r="AM73" t="e">
        <f ca="1" t="shared" si="7"/>
        <v>#N/A</v>
      </c>
      <c r="AN73" t="e">
        <f ca="1" t="shared" si="8"/>
        <v>#N/A</v>
      </c>
      <c r="AO73" t="e">
        <f ca="1" t="shared" si="9"/>
        <v>#N/A</v>
      </c>
      <c r="AP73" s="15" t="e">
        <f t="shared" si="10"/>
        <v>#N/A</v>
      </c>
      <c r="AQ73" s="15" t="str">
        <f t="shared" si="11"/>
        <v>.</v>
      </c>
      <c r="AR73" s="96"/>
    </row>
    <row r="74" spans="2:44" ht="13.5" thickBot="1">
      <c r="B74" s="1" t="s">
        <v>8</v>
      </c>
      <c r="C74" s="64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6"/>
      <c r="O74" s="25"/>
      <c r="P74" s="3"/>
      <c r="Q74" s="22" t="e">
        <f>STDEV(AQ131:AQ162)</f>
        <v>#DIV/0!</v>
      </c>
      <c r="R74" s="4"/>
      <c r="AH74" s="4" t="s">
        <v>65</v>
      </c>
      <c r="AI74" s="43">
        <f t="shared" si="12"/>
        <v>72</v>
      </c>
      <c r="AJ74" s="102" t="s">
        <v>306</v>
      </c>
      <c r="AK74" s="102" t="s">
        <v>307</v>
      </c>
      <c r="AL74" s="102" t="s">
        <v>308</v>
      </c>
      <c r="AM74" s="43" t="e">
        <f ca="1" t="shared" si="7"/>
        <v>#N/A</v>
      </c>
      <c r="AN74" s="43" t="e">
        <f ca="1" t="shared" si="8"/>
        <v>#N/A</v>
      </c>
      <c r="AO74" s="43" t="e">
        <f ca="1" t="shared" si="9"/>
        <v>#N/A</v>
      </c>
      <c r="AP74" s="44" t="e">
        <f t="shared" si="10"/>
        <v>#N/A</v>
      </c>
      <c r="AQ74" s="44" t="str">
        <f t="shared" si="11"/>
        <v>.</v>
      </c>
      <c r="AR74" s="96"/>
    </row>
    <row r="75" spans="2:44" ht="12.75">
      <c r="B75" s="1"/>
      <c r="C75" s="99" t="s">
        <v>31</v>
      </c>
      <c r="D75" s="99" t="s">
        <v>8</v>
      </c>
      <c r="E75" s="99" t="s">
        <v>30</v>
      </c>
      <c r="F75" s="99" t="s">
        <v>31</v>
      </c>
      <c r="G75" s="99" t="s">
        <v>8</v>
      </c>
      <c r="H75" s="99" t="s">
        <v>30</v>
      </c>
      <c r="I75" s="99" t="s">
        <v>31</v>
      </c>
      <c r="J75" s="99" t="s">
        <v>8</v>
      </c>
      <c r="K75" s="99" t="s">
        <v>30</v>
      </c>
      <c r="L75" s="99" t="s">
        <v>31</v>
      </c>
      <c r="M75" s="99" t="s">
        <v>8</v>
      </c>
      <c r="N75" s="99" t="s">
        <v>30</v>
      </c>
      <c r="O75" s="19"/>
      <c r="AH75" s="4" t="s">
        <v>65</v>
      </c>
      <c r="AI75">
        <f t="shared" si="12"/>
        <v>73</v>
      </c>
      <c r="AJ75" s="4" t="s">
        <v>309</v>
      </c>
      <c r="AK75" s="4" t="s">
        <v>310</v>
      </c>
      <c r="AL75" s="4" t="s">
        <v>311</v>
      </c>
      <c r="AM75" t="e">
        <f ca="1" t="shared" si="7"/>
        <v>#N/A</v>
      </c>
      <c r="AN75" t="e">
        <f ca="1" t="shared" si="8"/>
        <v>#N/A</v>
      </c>
      <c r="AO75" t="e">
        <f ca="1" t="shared" si="9"/>
        <v>#N/A</v>
      </c>
      <c r="AP75" s="15" t="e">
        <f t="shared" si="10"/>
        <v>#N/A</v>
      </c>
      <c r="AQ75" s="15" t="str">
        <f t="shared" si="11"/>
        <v>.</v>
      </c>
      <c r="AR75" s="96"/>
    </row>
    <row r="76" spans="2:44" ht="12.75">
      <c r="B76" s="1"/>
      <c r="C76" s="19"/>
      <c r="D76" s="19"/>
      <c r="E76" s="19"/>
      <c r="F76" s="19"/>
      <c r="G76" s="19"/>
      <c r="H76" s="19"/>
      <c r="I76" s="19"/>
      <c r="J76" s="100" t="s">
        <v>49</v>
      </c>
      <c r="K76" s="100" t="s">
        <v>406</v>
      </c>
      <c r="L76" s="100" t="s">
        <v>391</v>
      </c>
      <c r="M76" s="158" t="s">
        <v>392</v>
      </c>
      <c r="N76" s="158"/>
      <c r="O76" s="19"/>
      <c r="Q76"/>
      <c r="AH76" s="4" t="s">
        <v>65</v>
      </c>
      <c r="AI76">
        <f t="shared" si="12"/>
        <v>74</v>
      </c>
      <c r="AJ76" s="4" t="s">
        <v>312</v>
      </c>
      <c r="AK76" s="4" t="s">
        <v>313</v>
      </c>
      <c r="AL76" s="4" t="s">
        <v>314</v>
      </c>
      <c r="AM76" t="e">
        <f ca="1" t="shared" si="7"/>
        <v>#N/A</v>
      </c>
      <c r="AN76" t="e">
        <f ca="1" t="shared" si="8"/>
        <v>#N/A</v>
      </c>
      <c r="AO76" t="e">
        <f ca="1" t="shared" si="9"/>
        <v>#N/A</v>
      </c>
      <c r="AP76" s="15" t="e">
        <f t="shared" si="10"/>
        <v>#N/A</v>
      </c>
      <c r="AQ76" s="15" t="str">
        <f t="shared" si="11"/>
        <v>.</v>
      </c>
      <c r="AR76" s="96"/>
    </row>
    <row r="77" spans="2:44" ht="12.75">
      <c r="B77" s="1"/>
      <c r="C77" s="19"/>
      <c r="D77" s="19"/>
      <c r="E77" s="19"/>
      <c r="F77" s="19"/>
      <c r="G77" s="19"/>
      <c r="H77" s="19"/>
      <c r="I77" s="19"/>
      <c r="J77" s="101" t="e">
        <f>(Q67-Q71-3*(Q68+Q72)/SQRT($P$3))/(Q68/SQRT($P$3))</f>
        <v>#DIV/0!</v>
      </c>
      <c r="K77" s="101" t="e">
        <f>(Q67-Q71-3*(Q68+Q72)/SQRT($P$3))/(Q67-Q71)</f>
        <v>#DIV/0!</v>
      </c>
      <c r="L77" s="148" t="e">
        <f>100*(Q67-Q71)/Q67</f>
        <v>#DIV/0!</v>
      </c>
      <c r="M77" s="160" t="e">
        <f>Q67/Q71</f>
        <v>#DIV/0!</v>
      </c>
      <c r="N77" s="160"/>
      <c r="O77" s="19"/>
      <c r="Q77"/>
      <c r="AH77" s="4" t="s">
        <v>65</v>
      </c>
      <c r="AI77">
        <f t="shared" si="12"/>
        <v>75</v>
      </c>
      <c r="AJ77" s="4" t="s">
        <v>315</v>
      </c>
      <c r="AK77" s="4" t="s">
        <v>316</v>
      </c>
      <c r="AL77" s="4" t="s">
        <v>317</v>
      </c>
      <c r="AM77" t="e">
        <f ca="1" t="shared" si="7"/>
        <v>#N/A</v>
      </c>
      <c r="AN77" t="e">
        <f ca="1" t="shared" si="8"/>
        <v>#N/A</v>
      </c>
      <c r="AO77" t="e">
        <f ca="1" t="shared" si="9"/>
        <v>#N/A</v>
      </c>
      <c r="AP77" s="15" t="e">
        <f t="shared" si="10"/>
        <v>#N/A</v>
      </c>
      <c r="AQ77" s="15" t="str">
        <f t="shared" si="11"/>
        <v>.</v>
      </c>
      <c r="AR77" s="96"/>
    </row>
    <row r="78" spans="2:44" ht="12.75">
      <c r="B78" s="1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22"/>
      <c r="R78" s="15"/>
      <c r="AH78" s="4" t="s">
        <v>65</v>
      </c>
      <c r="AI78">
        <f t="shared" si="12"/>
        <v>76</v>
      </c>
      <c r="AJ78" s="4" t="s">
        <v>318</v>
      </c>
      <c r="AK78" s="4" t="s">
        <v>319</v>
      </c>
      <c r="AL78" s="4" t="s">
        <v>320</v>
      </c>
      <c r="AM78" t="e">
        <f ca="1" t="shared" si="7"/>
        <v>#N/A</v>
      </c>
      <c r="AN78" t="e">
        <f ca="1" t="shared" si="8"/>
        <v>#N/A</v>
      </c>
      <c r="AO78" t="e">
        <f ca="1" t="shared" si="9"/>
        <v>#N/A</v>
      </c>
      <c r="AP78" s="15" t="e">
        <f t="shared" si="10"/>
        <v>#N/A</v>
      </c>
      <c r="AQ78" s="15" t="str">
        <f t="shared" si="11"/>
        <v>.</v>
      </c>
      <c r="AR78" s="96"/>
    </row>
    <row r="79" spans="2:44" ht="12.75">
      <c r="B79" s="1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22"/>
      <c r="R79" s="15"/>
      <c r="AH79" s="4" t="s">
        <v>65</v>
      </c>
      <c r="AI79">
        <f t="shared" si="12"/>
        <v>77</v>
      </c>
      <c r="AJ79" s="4" t="s">
        <v>321</v>
      </c>
      <c r="AK79" s="4" t="s">
        <v>322</v>
      </c>
      <c r="AL79" s="4" t="s">
        <v>323</v>
      </c>
      <c r="AM79" t="e">
        <f ca="1" t="shared" si="7"/>
        <v>#N/A</v>
      </c>
      <c r="AN79" t="e">
        <f ca="1" t="shared" si="8"/>
        <v>#N/A</v>
      </c>
      <c r="AO79" t="e">
        <f ca="1" t="shared" si="9"/>
        <v>#N/A</v>
      </c>
      <c r="AP79" s="15" t="e">
        <f t="shared" si="10"/>
        <v>#N/A</v>
      </c>
      <c r="AQ79" s="15" t="str">
        <f t="shared" si="11"/>
        <v>.</v>
      </c>
      <c r="AR79" s="96"/>
    </row>
    <row r="80" spans="2:44" ht="12.75">
      <c r="B80" s="7" t="s">
        <v>38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6"/>
      <c r="AH80" s="4" t="s">
        <v>65</v>
      </c>
      <c r="AI80">
        <f t="shared" si="12"/>
        <v>78</v>
      </c>
      <c r="AJ80" s="4" t="s">
        <v>324</v>
      </c>
      <c r="AK80" s="4" t="s">
        <v>325</v>
      </c>
      <c r="AL80" s="4" t="s">
        <v>326</v>
      </c>
      <c r="AM80" t="e">
        <f ca="1" t="shared" si="7"/>
        <v>#N/A</v>
      </c>
      <c r="AN80" t="e">
        <f ca="1" t="shared" si="8"/>
        <v>#N/A</v>
      </c>
      <c r="AO80" t="e">
        <f ca="1" t="shared" si="9"/>
        <v>#N/A</v>
      </c>
      <c r="AP80" s="15" t="e">
        <f t="shared" si="10"/>
        <v>#N/A</v>
      </c>
      <c r="AQ80" s="15" t="str">
        <f t="shared" si="11"/>
        <v>.</v>
      </c>
      <c r="AR80" s="96"/>
    </row>
    <row r="81" spans="2:44" ht="13.5" thickBot="1">
      <c r="B81" t="s">
        <v>0</v>
      </c>
      <c r="C81" s="34">
        <v>1</v>
      </c>
      <c r="D81" s="34">
        <v>2</v>
      </c>
      <c r="E81" s="34">
        <v>3</v>
      </c>
      <c r="F81" s="34">
        <v>4</v>
      </c>
      <c r="G81" s="34">
        <v>5</v>
      </c>
      <c r="H81" s="34">
        <v>6</v>
      </c>
      <c r="I81" s="34">
        <v>7</v>
      </c>
      <c r="J81" s="34">
        <v>8</v>
      </c>
      <c r="K81" s="34">
        <v>9</v>
      </c>
      <c r="L81" s="34">
        <v>10</v>
      </c>
      <c r="M81" s="34">
        <v>11</v>
      </c>
      <c r="N81" s="34">
        <v>12</v>
      </c>
      <c r="O81" s="19"/>
      <c r="P81" s="39" t="s">
        <v>13</v>
      </c>
      <c r="Q81" s="36" t="s">
        <v>46</v>
      </c>
      <c r="R81" s="159" t="s">
        <v>69</v>
      </c>
      <c r="S81" s="159"/>
      <c r="AH81" s="4" t="s">
        <v>65</v>
      </c>
      <c r="AI81">
        <f t="shared" si="12"/>
        <v>79</v>
      </c>
      <c r="AJ81" s="4" t="s">
        <v>327</v>
      </c>
      <c r="AK81" s="4" t="s">
        <v>328</v>
      </c>
      <c r="AL81" s="4" t="s">
        <v>329</v>
      </c>
      <c r="AM81" t="e">
        <f ca="1" t="shared" si="7"/>
        <v>#N/A</v>
      </c>
      <c r="AN81" t="e">
        <f ca="1" t="shared" si="8"/>
        <v>#N/A</v>
      </c>
      <c r="AO81" t="e">
        <f ca="1" t="shared" si="9"/>
        <v>#N/A</v>
      </c>
      <c r="AP81" s="15" t="e">
        <f t="shared" si="10"/>
        <v>#N/A</v>
      </c>
      <c r="AQ81" s="15" t="str">
        <f t="shared" si="11"/>
        <v>.</v>
      </c>
      <c r="AR81" s="96"/>
    </row>
    <row r="82" spans="2:44" ht="13.5" thickBot="1">
      <c r="B82" s="1" t="s">
        <v>1</v>
      </c>
      <c r="C82" s="59"/>
      <c r="D82" s="60" t="s">
        <v>398</v>
      </c>
      <c r="E82" s="60"/>
      <c r="F82" s="60"/>
      <c r="G82" s="60"/>
      <c r="H82" s="60"/>
      <c r="I82" s="60"/>
      <c r="J82" s="60"/>
      <c r="K82" s="60"/>
      <c r="L82" s="60"/>
      <c r="M82" s="60"/>
      <c r="N82" s="61"/>
      <c r="O82" s="25"/>
      <c r="P82" s="38" t="s">
        <v>45</v>
      </c>
      <c r="Q82" s="22" t="e">
        <f>AVERAGE(E82:E89,H82:H89,K82:K89,N82:N89)</f>
        <v>#DIV/0!</v>
      </c>
      <c r="R82" s="45" t="e">
        <f>100*(Q83/SQRT($P$3))/Q82</f>
        <v>#DIV/0!</v>
      </c>
      <c r="AH82" s="4" t="s">
        <v>65</v>
      </c>
      <c r="AI82" s="43">
        <f t="shared" si="12"/>
        <v>80</v>
      </c>
      <c r="AJ82" s="102" t="s">
        <v>330</v>
      </c>
      <c r="AK82" s="102" t="s">
        <v>331</v>
      </c>
      <c r="AL82" s="102" t="s">
        <v>332</v>
      </c>
      <c r="AM82" s="43" t="e">
        <f ca="1" t="shared" si="7"/>
        <v>#N/A</v>
      </c>
      <c r="AN82" s="43" t="e">
        <f ca="1" t="shared" si="8"/>
        <v>#N/A</v>
      </c>
      <c r="AO82" s="43" t="e">
        <f ca="1" t="shared" si="9"/>
        <v>#N/A</v>
      </c>
      <c r="AP82" s="44" t="e">
        <f t="shared" si="10"/>
        <v>#N/A</v>
      </c>
      <c r="AQ82" s="44" t="str">
        <f t="shared" si="11"/>
        <v>.</v>
      </c>
      <c r="AR82" s="96"/>
    </row>
    <row r="83" spans="2:44" ht="12.75">
      <c r="B83" s="1" t="s">
        <v>2</v>
      </c>
      <c r="C83" s="62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63"/>
      <c r="O83" s="25"/>
      <c r="P83" s="38"/>
      <c r="Q83" s="22" t="e">
        <f>STDEV(E82:E89,H82:H89,K82:K89,N82:N89)</f>
        <v>#DIV/0!</v>
      </c>
      <c r="R83" s="6"/>
      <c r="AH83" s="4" t="s">
        <v>65</v>
      </c>
      <c r="AI83">
        <f t="shared" si="12"/>
        <v>81</v>
      </c>
      <c r="AJ83" s="4" t="s">
        <v>333</v>
      </c>
      <c r="AK83" s="4" t="s">
        <v>334</v>
      </c>
      <c r="AL83" s="4" t="s">
        <v>335</v>
      </c>
      <c r="AM83" t="e">
        <f ca="1" t="shared" si="7"/>
        <v>#N/A</v>
      </c>
      <c r="AN83" t="e">
        <f ca="1" t="shared" si="8"/>
        <v>#N/A</v>
      </c>
      <c r="AO83" t="e">
        <f ca="1" t="shared" si="9"/>
        <v>#N/A</v>
      </c>
      <c r="AP83" s="15" t="e">
        <f t="shared" si="10"/>
        <v>#N/A</v>
      </c>
      <c r="AQ83" s="15" t="str">
        <f t="shared" si="11"/>
        <v>.</v>
      </c>
      <c r="AR83" s="96"/>
    </row>
    <row r="84" spans="2:44" ht="12.75">
      <c r="B84" s="1" t="s">
        <v>3</v>
      </c>
      <c r="C84" s="62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63"/>
      <c r="O84" s="25"/>
      <c r="P84" s="38" t="s">
        <v>16</v>
      </c>
      <c r="Q84" s="22" t="e">
        <f>AVERAGE(C82:C89,F82:F89,I82:I89,L82:L89)</f>
        <v>#DIV/0!</v>
      </c>
      <c r="R84" s="45" t="e">
        <f>100*(Q85/SQRT($P$3))/Q84</f>
        <v>#DIV/0!</v>
      </c>
      <c r="AH84" s="4" t="s">
        <v>65</v>
      </c>
      <c r="AI84">
        <f t="shared" si="12"/>
        <v>82</v>
      </c>
      <c r="AJ84" s="4" t="s">
        <v>336</v>
      </c>
      <c r="AK84" s="4" t="s">
        <v>337</v>
      </c>
      <c r="AL84" s="4" t="s">
        <v>338</v>
      </c>
      <c r="AM84" t="e">
        <f ca="1" t="shared" si="7"/>
        <v>#N/A</v>
      </c>
      <c r="AN84" t="e">
        <f ca="1" t="shared" si="8"/>
        <v>#N/A</v>
      </c>
      <c r="AO84" t="e">
        <f ca="1" t="shared" si="9"/>
        <v>#N/A</v>
      </c>
      <c r="AP84" s="15" t="e">
        <f t="shared" si="10"/>
        <v>#N/A</v>
      </c>
      <c r="AQ84" s="15" t="str">
        <f t="shared" si="11"/>
        <v>.</v>
      </c>
      <c r="AR84" s="96"/>
    </row>
    <row r="85" spans="2:44" ht="12.75">
      <c r="B85" s="1" t="s">
        <v>4</v>
      </c>
      <c r="C85" s="62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63"/>
      <c r="O85" s="31"/>
      <c r="P85" s="38" t="s">
        <v>47</v>
      </c>
      <c r="Q85" s="22" t="e">
        <f>STDEV(C82:C89,F82:F89,I82:I89,L82:L89)</f>
        <v>#DIV/0!</v>
      </c>
      <c r="R85" s="45"/>
      <c r="AH85" s="4" t="s">
        <v>65</v>
      </c>
      <c r="AI85">
        <f t="shared" si="12"/>
        <v>83</v>
      </c>
      <c r="AJ85" s="4" t="s">
        <v>339</v>
      </c>
      <c r="AK85" s="4" t="s">
        <v>340</v>
      </c>
      <c r="AL85" s="4" t="s">
        <v>341</v>
      </c>
      <c r="AM85" t="e">
        <f ca="1" t="shared" si="7"/>
        <v>#N/A</v>
      </c>
      <c r="AN85" t="e">
        <f ca="1" t="shared" si="8"/>
        <v>#N/A</v>
      </c>
      <c r="AO85" t="e">
        <f ca="1" t="shared" si="9"/>
        <v>#N/A</v>
      </c>
      <c r="AP85" s="15" t="e">
        <f t="shared" si="10"/>
        <v>#N/A</v>
      </c>
      <c r="AQ85" s="15" t="str">
        <f t="shared" si="11"/>
        <v>.</v>
      </c>
      <c r="AR85" s="96"/>
    </row>
    <row r="86" spans="2:44" ht="12.75">
      <c r="B86" s="1" t="s">
        <v>5</v>
      </c>
      <c r="C86" s="62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63"/>
      <c r="O86" s="25"/>
      <c r="P86" s="38" t="s">
        <v>48</v>
      </c>
      <c r="Q86" s="22" t="e">
        <f>AVERAGE(D82:D89,G82:G89,J82:J89,M82:M89)</f>
        <v>#DIV/0!</v>
      </c>
      <c r="R86" s="45" t="e">
        <f>100*(Q87/SQRT($P$3))/Q86</f>
        <v>#DIV/0!</v>
      </c>
      <c r="AH86" s="4" t="s">
        <v>65</v>
      </c>
      <c r="AI86">
        <f t="shared" si="12"/>
        <v>84</v>
      </c>
      <c r="AJ86" s="4" t="s">
        <v>342</v>
      </c>
      <c r="AK86" s="4" t="s">
        <v>343</v>
      </c>
      <c r="AL86" s="4" t="s">
        <v>344</v>
      </c>
      <c r="AM86" t="e">
        <f ca="1" t="shared" si="7"/>
        <v>#N/A</v>
      </c>
      <c r="AN86" t="e">
        <f ca="1" t="shared" si="8"/>
        <v>#N/A</v>
      </c>
      <c r="AO86" t="e">
        <f ca="1" t="shared" si="9"/>
        <v>#N/A</v>
      </c>
      <c r="AP86" s="15" t="e">
        <f t="shared" si="10"/>
        <v>#N/A</v>
      </c>
      <c r="AQ86" s="15" t="str">
        <f t="shared" si="11"/>
        <v>.</v>
      </c>
      <c r="AR86" s="96"/>
    </row>
    <row r="87" spans="2:44" ht="12.75">
      <c r="B87" s="1" t="s">
        <v>6</v>
      </c>
      <c r="C87" s="62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63"/>
      <c r="O87" s="25"/>
      <c r="P87" s="38"/>
      <c r="Q87" s="22" t="e">
        <f>STDEV(D82:D89,G82:G89,J82:J89,M82:M89)</f>
        <v>#DIV/0!</v>
      </c>
      <c r="R87" s="6"/>
      <c r="AH87" s="4" t="s">
        <v>65</v>
      </c>
      <c r="AI87">
        <f t="shared" si="12"/>
        <v>85</v>
      </c>
      <c r="AJ87" s="4" t="s">
        <v>345</v>
      </c>
      <c r="AK87" s="4" t="s">
        <v>346</v>
      </c>
      <c r="AL87" s="4" t="s">
        <v>347</v>
      </c>
      <c r="AM87" t="e">
        <f ca="1" t="shared" si="7"/>
        <v>#N/A</v>
      </c>
      <c r="AN87" t="e">
        <f ca="1" t="shared" si="8"/>
        <v>#N/A</v>
      </c>
      <c r="AO87" t="e">
        <f ca="1" t="shared" si="9"/>
        <v>#N/A</v>
      </c>
      <c r="AP87" s="15" t="e">
        <f t="shared" si="10"/>
        <v>#N/A</v>
      </c>
      <c r="AQ87" s="15" t="str">
        <f t="shared" si="11"/>
        <v>.</v>
      </c>
      <c r="AR87" s="96"/>
    </row>
    <row r="88" spans="2:44" ht="12.75">
      <c r="B88" s="1" t="s">
        <v>7</v>
      </c>
      <c r="C88" s="62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63"/>
      <c r="O88" s="31"/>
      <c r="P88" s="38" t="s">
        <v>50</v>
      </c>
      <c r="Q88" s="22" t="e">
        <f>AVERAGE(AQ163:AQ194)</f>
        <v>#DIV/0!</v>
      </c>
      <c r="R88" s="45" t="e">
        <f>100*(Q89/SQRT($P$3))/Q88</f>
        <v>#DIV/0!</v>
      </c>
      <c r="AH88" s="4" t="s">
        <v>65</v>
      </c>
      <c r="AI88">
        <f t="shared" si="12"/>
        <v>86</v>
      </c>
      <c r="AJ88" s="4" t="s">
        <v>348</v>
      </c>
      <c r="AK88" s="4" t="s">
        <v>349</v>
      </c>
      <c r="AL88" s="4" t="s">
        <v>350</v>
      </c>
      <c r="AM88" t="e">
        <f ca="1" t="shared" si="7"/>
        <v>#N/A</v>
      </c>
      <c r="AN88" t="e">
        <f ca="1" t="shared" si="8"/>
        <v>#N/A</v>
      </c>
      <c r="AO88" t="e">
        <f ca="1" t="shared" si="9"/>
        <v>#N/A</v>
      </c>
      <c r="AP88" s="15" t="e">
        <f t="shared" si="10"/>
        <v>#N/A</v>
      </c>
      <c r="AQ88" s="15" t="str">
        <f t="shared" si="11"/>
        <v>.</v>
      </c>
      <c r="AR88" s="96"/>
    </row>
    <row r="89" spans="2:44" ht="13.5" thickBot="1">
      <c r="B89" s="1" t="s">
        <v>8</v>
      </c>
      <c r="C89" s="64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6"/>
      <c r="O89" s="25"/>
      <c r="P89" s="3"/>
      <c r="Q89" s="22" t="e">
        <f>STDEV(AQ163:AQ194)</f>
        <v>#DIV/0!</v>
      </c>
      <c r="R89" s="4"/>
      <c r="AH89" s="4" t="s">
        <v>65</v>
      </c>
      <c r="AI89">
        <f t="shared" si="12"/>
        <v>87</v>
      </c>
      <c r="AJ89" s="4" t="s">
        <v>351</v>
      </c>
      <c r="AK89" s="4" t="s">
        <v>352</v>
      </c>
      <c r="AL89" s="4" t="s">
        <v>353</v>
      </c>
      <c r="AM89" t="e">
        <f ca="1" t="shared" si="7"/>
        <v>#N/A</v>
      </c>
      <c r="AN89" t="e">
        <f ca="1" t="shared" si="8"/>
        <v>#N/A</v>
      </c>
      <c r="AO89" t="e">
        <f ca="1" t="shared" si="9"/>
        <v>#N/A</v>
      </c>
      <c r="AP89" s="15" t="e">
        <f t="shared" si="10"/>
        <v>#N/A</v>
      </c>
      <c r="AQ89" s="15" t="str">
        <f t="shared" si="11"/>
        <v>.</v>
      </c>
      <c r="AR89" s="96"/>
    </row>
    <row r="90" spans="2:44" ht="13.5" thickBot="1">
      <c r="B90" s="1"/>
      <c r="C90" s="104" t="s">
        <v>30</v>
      </c>
      <c r="D90" s="99" t="s">
        <v>31</v>
      </c>
      <c r="E90" s="99" t="s">
        <v>8</v>
      </c>
      <c r="F90" s="99" t="s">
        <v>30</v>
      </c>
      <c r="G90" s="99" t="s">
        <v>31</v>
      </c>
      <c r="H90" s="99" t="s">
        <v>8</v>
      </c>
      <c r="I90" s="99" t="s">
        <v>30</v>
      </c>
      <c r="J90" s="99" t="s">
        <v>31</v>
      </c>
      <c r="K90" s="99" t="s">
        <v>8</v>
      </c>
      <c r="L90" s="99" t="s">
        <v>30</v>
      </c>
      <c r="M90" s="99" t="s">
        <v>31</v>
      </c>
      <c r="N90" s="99" t="s">
        <v>8</v>
      </c>
      <c r="O90" s="1"/>
      <c r="P90" s="23"/>
      <c r="Q90" s="40"/>
      <c r="AH90" s="4" t="s">
        <v>65</v>
      </c>
      <c r="AI90" s="43">
        <f t="shared" si="12"/>
        <v>88</v>
      </c>
      <c r="AJ90" s="102" t="s">
        <v>354</v>
      </c>
      <c r="AK90" s="102" t="s">
        <v>355</v>
      </c>
      <c r="AL90" s="102" t="s">
        <v>356</v>
      </c>
      <c r="AM90" s="43" t="e">
        <f ca="1" t="shared" si="7"/>
        <v>#N/A</v>
      </c>
      <c r="AN90" s="43" t="e">
        <f ca="1" t="shared" si="8"/>
        <v>#N/A</v>
      </c>
      <c r="AO90" s="43" t="e">
        <f ca="1" t="shared" si="9"/>
        <v>#N/A</v>
      </c>
      <c r="AP90" s="44" t="e">
        <f t="shared" si="10"/>
        <v>#N/A</v>
      </c>
      <c r="AQ90" s="44" t="str">
        <f t="shared" si="11"/>
        <v>.</v>
      </c>
      <c r="AR90" s="96"/>
    </row>
    <row r="91" spans="10:44" ht="12.75">
      <c r="J91" s="100" t="s">
        <v>49</v>
      </c>
      <c r="K91" s="100" t="s">
        <v>406</v>
      </c>
      <c r="L91" s="100" t="s">
        <v>391</v>
      </c>
      <c r="M91" s="158" t="s">
        <v>392</v>
      </c>
      <c r="N91" s="158"/>
      <c r="Q91"/>
      <c r="AH91" s="4" t="s">
        <v>65</v>
      </c>
      <c r="AI91">
        <f t="shared" si="12"/>
        <v>89</v>
      </c>
      <c r="AJ91" s="4" t="s">
        <v>357</v>
      </c>
      <c r="AK91" s="4" t="s">
        <v>358</v>
      </c>
      <c r="AL91" s="4" t="s">
        <v>359</v>
      </c>
      <c r="AM91" t="e">
        <f ca="1" t="shared" si="7"/>
        <v>#N/A</v>
      </c>
      <c r="AN91" t="e">
        <f ca="1" t="shared" si="8"/>
        <v>#N/A</v>
      </c>
      <c r="AO91" t="e">
        <f ca="1" t="shared" si="9"/>
        <v>#N/A</v>
      </c>
      <c r="AP91" s="15" t="e">
        <f t="shared" si="10"/>
        <v>#N/A</v>
      </c>
      <c r="AQ91" s="15" t="str">
        <f t="shared" si="11"/>
        <v>.</v>
      </c>
      <c r="AR91" s="96"/>
    </row>
    <row r="92" spans="10:48" ht="12.75">
      <c r="J92" s="101" t="e">
        <f>(Q82-Q86-3*(Q83+Q87)/SQRT($P$3))/(Q83/SQRT($P$3))</f>
        <v>#DIV/0!</v>
      </c>
      <c r="K92" s="101" t="e">
        <f>(Q82-Q86-3*(Q83+Q87)/SQRT($P$3))/(Q82-Q86)</f>
        <v>#DIV/0!</v>
      </c>
      <c r="L92" s="148" t="e">
        <f>100*(Q82-Q86)/Q82</f>
        <v>#DIV/0!</v>
      </c>
      <c r="M92" s="160" t="e">
        <f>Q82/Q86</f>
        <v>#DIV/0!</v>
      </c>
      <c r="N92" s="160"/>
      <c r="Q92"/>
      <c r="AH92" s="4" t="s">
        <v>65</v>
      </c>
      <c r="AI92">
        <f t="shared" si="12"/>
        <v>90</v>
      </c>
      <c r="AJ92" s="4" t="s">
        <v>360</v>
      </c>
      <c r="AK92" s="4" t="s">
        <v>361</v>
      </c>
      <c r="AL92" s="4" t="s">
        <v>362</v>
      </c>
      <c r="AM92" t="e">
        <f ca="1" t="shared" si="7"/>
        <v>#N/A</v>
      </c>
      <c r="AN92" t="e">
        <f ca="1" t="shared" si="8"/>
        <v>#N/A</v>
      </c>
      <c r="AO92" t="e">
        <f ca="1" t="shared" si="9"/>
        <v>#N/A</v>
      </c>
      <c r="AP92" s="15" t="e">
        <f t="shared" si="10"/>
        <v>#N/A</v>
      </c>
      <c r="AQ92" s="15" t="str">
        <f t="shared" si="11"/>
        <v>.</v>
      </c>
      <c r="AR92" s="96"/>
      <c r="AU92" s="15"/>
      <c r="AV92" s="15"/>
    </row>
    <row r="93" spans="2:4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27"/>
      <c r="R93" s="15"/>
      <c r="AH93" s="4" t="s">
        <v>65</v>
      </c>
      <c r="AI93">
        <f t="shared" si="12"/>
        <v>91</v>
      </c>
      <c r="AJ93" s="4" t="s">
        <v>363</v>
      </c>
      <c r="AK93" s="4" t="s">
        <v>364</v>
      </c>
      <c r="AL93" s="4" t="s">
        <v>365</v>
      </c>
      <c r="AM93" t="e">
        <f ca="1" t="shared" si="7"/>
        <v>#N/A</v>
      </c>
      <c r="AN93" t="e">
        <f ca="1" t="shared" si="8"/>
        <v>#N/A</v>
      </c>
      <c r="AO93" t="e">
        <f ca="1" t="shared" si="9"/>
        <v>#N/A</v>
      </c>
      <c r="AP93" s="15" t="e">
        <f t="shared" si="10"/>
        <v>#N/A</v>
      </c>
      <c r="AQ93" s="15" t="str">
        <f t="shared" si="11"/>
        <v>.</v>
      </c>
      <c r="AR93" s="96"/>
    </row>
    <row r="94" spans="10:44" ht="12.75">
      <c r="J94" s="14"/>
      <c r="K94" s="91"/>
      <c r="L94" s="12"/>
      <c r="M94" s="12"/>
      <c r="N94" s="14"/>
      <c r="AH94" s="4" t="s">
        <v>65</v>
      </c>
      <c r="AI94">
        <f t="shared" si="12"/>
        <v>92</v>
      </c>
      <c r="AJ94" s="4" t="s">
        <v>366</v>
      </c>
      <c r="AK94" s="4" t="s">
        <v>367</v>
      </c>
      <c r="AL94" s="4" t="s">
        <v>368</v>
      </c>
      <c r="AM94" t="e">
        <f ca="1" t="shared" si="7"/>
        <v>#N/A</v>
      </c>
      <c r="AN94" t="e">
        <f ca="1" t="shared" si="8"/>
        <v>#N/A</v>
      </c>
      <c r="AO94" t="e">
        <f ca="1" t="shared" si="9"/>
        <v>#N/A</v>
      </c>
      <c r="AP94" s="15" t="e">
        <f t="shared" si="10"/>
        <v>#N/A</v>
      </c>
      <c r="AQ94" s="15" t="str">
        <f t="shared" si="11"/>
        <v>.</v>
      </c>
      <c r="AR94" s="96"/>
    </row>
    <row r="95" spans="10:44" ht="12.75">
      <c r="J95" s="14"/>
      <c r="K95" s="91"/>
      <c r="L95" s="12"/>
      <c r="M95" s="12"/>
      <c r="N95" s="14"/>
      <c r="AH95" s="4" t="s">
        <v>65</v>
      </c>
      <c r="AI95">
        <f t="shared" si="12"/>
        <v>93</v>
      </c>
      <c r="AJ95" s="4" t="s">
        <v>369</v>
      </c>
      <c r="AK95" s="4" t="s">
        <v>370</v>
      </c>
      <c r="AL95" s="4" t="s">
        <v>371</v>
      </c>
      <c r="AM95" t="e">
        <f ca="1" t="shared" si="7"/>
        <v>#N/A</v>
      </c>
      <c r="AN95" t="e">
        <f ca="1" t="shared" si="8"/>
        <v>#N/A</v>
      </c>
      <c r="AO95" t="e">
        <f ca="1" t="shared" si="9"/>
        <v>#N/A</v>
      </c>
      <c r="AP95" s="15" t="e">
        <f t="shared" si="10"/>
        <v>#N/A</v>
      </c>
      <c r="AQ95" s="15" t="str">
        <f t="shared" si="11"/>
        <v>.</v>
      </c>
      <c r="AR95" s="96"/>
    </row>
    <row r="96" spans="2:44" ht="18">
      <c r="B96" s="29"/>
      <c r="C96" s="46" t="s">
        <v>54</v>
      </c>
      <c r="AH96" s="4" t="s">
        <v>65</v>
      </c>
      <c r="AI96">
        <f t="shared" si="12"/>
        <v>94</v>
      </c>
      <c r="AJ96" s="4" t="s">
        <v>372</v>
      </c>
      <c r="AK96" s="4" t="s">
        <v>373</v>
      </c>
      <c r="AL96" s="4" t="s">
        <v>374</v>
      </c>
      <c r="AM96" t="e">
        <f ca="1" t="shared" si="7"/>
        <v>#N/A</v>
      </c>
      <c r="AN96" t="e">
        <f ca="1" t="shared" si="8"/>
        <v>#N/A</v>
      </c>
      <c r="AO96" t="e">
        <f ca="1" t="shared" si="9"/>
        <v>#N/A</v>
      </c>
      <c r="AP96" s="15" t="e">
        <f t="shared" si="10"/>
        <v>#N/A</v>
      </c>
      <c r="AQ96" s="15" t="str">
        <f t="shared" si="11"/>
        <v>.</v>
      </c>
      <c r="AR96" s="96"/>
    </row>
    <row r="97" spans="2:44" ht="12.75">
      <c r="B97" s="30"/>
      <c r="AH97" s="4" t="s">
        <v>65</v>
      </c>
      <c r="AI97">
        <f t="shared" si="12"/>
        <v>95</v>
      </c>
      <c r="AJ97" s="4" t="s">
        <v>375</v>
      </c>
      <c r="AK97" s="4" t="s">
        <v>376</v>
      </c>
      <c r="AL97" s="4" t="s">
        <v>377</v>
      </c>
      <c r="AM97" t="e">
        <f ca="1" t="shared" si="7"/>
        <v>#N/A</v>
      </c>
      <c r="AN97" t="e">
        <f ca="1" t="shared" si="8"/>
        <v>#N/A</v>
      </c>
      <c r="AO97" t="e">
        <f ca="1" t="shared" si="9"/>
        <v>#N/A</v>
      </c>
      <c r="AP97" s="15" t="e">
        <f t="shared" si="10"/>
        <v>#N/A</v>
      </c>
      <c r="AQ97" s="15" t="str">
        <f t="shared" si="11"/>
        <v>.</v>
      </c>
      <c r="AR97" s="96"/>
    </row>
    <row r="98" spans="2:44" ht="13.5" thickBot="1">
      <c r="B98" s="23"/>
      <c r="C98" s="28"/>
      <c r="D98" s="28"/>
      <c r="E98" s="28"/>
      <c r="F98" s="28"/>
      <c r="G98" s="23"/>
      <c r="I98" s="28"/>
      <c r="J98" s="28"/>
      <c r="K98" s="28"/>
      <c r="L98" s="23"/>
      <c r="M98" s="28"/>
      <c r="N98" s="28"/>
      <c r="O98" s="28"/>
      <c r="P98" s="12"/>
      <c r="AH98" s="52" t="s">
        <v>65</v>
      </c>
      <c r="AI98" s="43">
        <f t="shared" si="12"/>
        <v>96</v>
      </c>
      <c r="AJ98" s="102" t="s">
        <v>378</v>
      </c>
      <c r="AK98" s="102" t="s">
        <v>379</v>
      </c>
      <c r="AL98" s="102" t="s">
        <v>380</v>
      </c>
      <c r="AM98" s="43" t="e">
        <f ca="1" t="shared" si="7"/>
        <v>#N/A</v>
      </c>
      <c r="AN98" s="43" t="e">
        <f ca="1" t="shared" si="8"/>
        <v>#N/A</v>
      </c>
      <c r="AO98" s="43" t="e">
        <f ca="1" t="shared" si="9"/>
        <v>#N/A</v>
      </c>
      <c r="AP98" s="44" t="e">
        <f t="shared" si="10"/>
        <v>#N/A</v>
      </c>
      <c r="AQ98" s="44" t="str">
        <f t="shared" si="11"/>
        <v>.</v>
      </c>
      <c r="AR98" s="96"/>
    </row>
    <row r="99" spans="2:44" ht="12.75">
      <c r="B99" s="23"/>
      <c r="C99" s="12"/>
      <c r="N99" s="12"/>
      <c r="O99" s="21"/>
      <c r="P99" s="21"/>
      <c r="AH99" s="4" t="s">
        <v>66</v>
      </c>
      <c r="AI99">
        <f t="shared" si="12"/>
        <v>97</v>
      </c>
      <c r="AJ99" s="4" t="str">
        <f aca="true" t="shared" si="13" ref="AJ99:AL118">CONCATENATE(LEFT(AJ3,1),(MID(AJ3,2,4))+45)</f>
        <v>C52</v>
      </c>
      <c r="AK99" s="4" t="str">
        <f t="shared" si="13"/>
        <v>D52</v>
      </c>
      <c r="AL99" s="4" t="str">
        <f t="shared" si="13"/>
        <v>E52</v>
      </c>
      <c r="AM99" t="e">
        <f ca="1" t="shared" si="7"/>
        <v>#N/A</v>
      </c>
      <c r="AN99" t="e">
        <f ca="1" t="shared" si="8"/>
        <v>#N/A</v>
      </c>
      <c r="AO99" t="e">
        <f ca="1" t="shared" si="9"/>
        <v>#N/A</v>
      </c>
      <c r="AP99" s="15" t="e">
        <f aca="true" t="shared" si="14" ref="AP99:AP130">IF($P$2="inh",100*(AN99-Q$52)/(Q$56-Q$52),IF($P$2="act",100*(AN99-Q$56)/(Q$52-Q$56),"Check M2"))</f>
        <v>#N/A</v>
      </c>
      <c r="AQ99" s="15" t="str">
        <f t="shared" si="11"/>
        <v>.</v>
      </c>
      <c r="AR99" s="96"/>
    </row>
    <row r="100" spans="2:44" ht="12.75">
      <c r="B100" s="23"/>
      <c r="C100" s="12"/>
      <c r="N100" s="12"/>
      <c r="O100" s="21"/>
      <c r="P100" s="21"/>
      <c r="AH100" s="4" t="s">
        <v>66</v>
      </c>
      <c r="AI100">
        <f t="shared" si="12"/>
        <v>98</v>
      </c>
      <c r="AJ100" s="4" t="str">
        <f t="shared" si="13"/>
        <v>C53</v>
      </c>
      <c r="AK100" s="4" t="str">
        <f t="shared" si="13"/>
        <v>D53</v>
      </c>
      <c r="AL100" s="4" t="str">
        <f t="shared" si="13"/>
        <v>E53</v>
      </c>
      <c r="AM100" t="e">
        <f ca="1" t="shared" si="7"/>
        <v>#N/A</v>
      </c>
      <c r="AN100" t="e">
        <f ca="1" t="shared" si="8"/>
        <v>#N/A</v>
      </c>
      <c r="AO100" t="e">
        <f ca="1" t="shared" si="9"/>
        <v>#N/A</v>
      </c>
      <c r="AP100" s="15" t="e">
        <f t="shared" si="14"/>
        <v>#N/A</v>
      </c>
      <c r="AQ100" s="15" t="str">
        <f t="shared" si="11"/>
        <v>.</v>
      </c>
      <c r="AR100" s="96"/>
    </row>
    <row r="101" spans="2:44" ht="12.75" customHeight="1">
      <c r="B101" s="23"/>
      <c r="C101" s="29"/>
      <c r="D101" s="29"/>
      <c r="E101" s="170" t="s">
        <v>55</v>
      </c>
      <c r="F101" s="170"/>
      <c r="G101" s="170"/>
      <c r="H101" s="106"/>
      <c r="I101" s="29"/>
      <c r="J101" s="29"/>
      <c r="K101" s="29"/>
      <c r="L101" s="29"/>
      <c r="M101" s="29"/>
      <c r="N101" s="29"/>
      <c r="O101" s="29"/>
      <c r="P101" s="29"/>
      <c r="AH101" s="4" t="s">
        <v>66</v>
      </c>
      <c r="AI101">
        <f t="shared" si="12"/>
        <v>99</v>
      </c>
      <c r="AJ101" s="4" t="str">
        <f t="shared" si="13"/>
        <v>C54</v>
      </c>
      <c r="AK101" s="4" t="str">
        <f t="shared" si="13"/>
        <v>D54</v>
      </c>
      <c r="AL101" s="4" t="str">
        <f t="shared" si="13"/>
        <v>E54</v>
      </c>
      <c r="AM101" t="e">
        <f ca="1" t="shared" si="7"/>
        <v>#N/A</v>
      </c>
      <c r="AN101" t="e">
        <f ca="1" t="shared" si="8"/>
        <v>#N/A</v>
      </c>
      <c r="AO101" t="e">
        <f ca="1" t="shared" si="9"/>
        <v>#N/A</v>
      </c>
      <c r="AP101" s="15" t="e">
        <f t="shared" si="14"/>
        <v>#N/A</v>
      </c>
      <c r="AQ101" s="15" t="str">
        <f t="shared" si="11"/>
        <v>.</v>
      </c>
      <c r="AR101" s="96"/>
    </row>
    <row r="102" spans="2:44" ht="18">
      <c r="B102" s="29"/>
      <c r="D102" s="46"/>
      <c r="E102" s="29"/>
      <c r="F102" s="29"/>
      <c r="G102" s="30"/>
      <c r="I102" s="29"/>
      <c r="J102" s="29"/>
      <c r="K102" s="29"/>
      <c r="L102" s="30"/>
      <c r="M102" s="29"/>
      <c r="N102" s="29"/>
      <c r="AH102" s="4" t="s">
        <v>66</v>
      </c>
      <c r="AI102">
        <f t="shared" si="12"/>
        <v>100</v>
      </c>
      <c r="AJ102" s="4" t="str">
        <f t="shared" si="13"/>
        <v>C55</v>
      </c>
      <c r="AK102" s="4" t="str">
        <f t="shared" si="13"/>
        <v>D55</v>
      </c>
      <c r="AL102" s="4" t="str">
        <f t="shared" si="13"/>
        <v>E55</v>
      </c>
      <c r="AM102" t="e">
        <f ca="1" t="shared" si="7"/>
        <v>#N/A</v>
      </c>
      <c r="AN102" t="e">
        <f ca="1" t="shared" si="8"/>
        <v>#N/A</v>
      </c>
      <c r="AO102" t="e">
        <f ca="1" t="shared" si="9"/>
        <v>#N/A</v>
      </c>
      <c r="AP102" s="15" t="e">
        <f t="shared" si="14"/>
        <v>#N/A</v>
      </c>
      <c r="AQ102" s="15" t="str">
        <f t="shared" si="11"/>
        <v>.</v>
      </c>
      <c r="AR102" s="96"/>
    </row>
    <row r="103" spans="2:44" ht="12.75">
      <c r="B103" s="29"/>
      <c r="C103" s="29"/>
      <c r="D103" s="56"/>
      <c r="E103" s="107" t="s">
        <v>32</v>
      </c>
      <c r="F103" s="107" t="s">
        <v>33</v>
      </c>
      <c r="G103" s="107" t="s">
        <v>36</v>
      </c>
      <c r="H103" s="107" t="s">
        <v>381</v>
      </c>
      <c r="I103" s="85"/>
      <c r="J103" s="12"/>
      <c r="K103" s="12"/>
      <c r="L103" s="12"/>
      <c r="M103" s="12"/>
      <c r="N103" s="29"/>
      <c r="AH103" s="4" t="s">
        <v>66</v>
      </c>
      <c r="AI103">
        <f>AI102+1</f>
        <v>101</v>
      </c>
      <c r="AJ103" s="4" t="str">
        <f aca="true" t="shared" si="15" ref="AJ103:AL105">CONCATENATE(LEFT(AJ7,1),(MID(AJ7,2,4))+45)</f>
        <v>C56</v>
      </c>
      <c r="AK103" s="4" t="str">
        <f t="shared" si="15"/>
        <v>D56</v>
      </c>
      <c r="AL103" s="4" t="str">
        <f t="shared" si="15"/>
        <v>E56</v>
      </c>
      <c r="AM103" t="e">
        <f ca="1" t="shared" si="7"/>
        <v>#N/A</v>
      </c>
      <c r="AN103" t="e">
        <f ca="1" t="shared" si="8"/>
        <v>#N/A</v>
      </c>
      <c r="AO103" t="e">
        <f ca="1" t="shared" si="9"/>
        <v>#N/A</v>
      </c>
      <c r="AP103" s="15" t="e">
        <f>IF($P$2="inh",100*(AN103-Q$52)/(Q$56-Q$52),IF($P$2="act",100*(AN103-Q$56)/(Q$52-Q$56),"Check M2"))</f>
        <v>#N/A</v>
      </c>
      <c r="AQ103" s="15" t="str">
        <f t="shared" si="11"/>
        <v>.</v>
      </c>
      <c r="AR103" s="96"/>
    </row>
    <row r="104" spans="2:44" ht="12.75">
      <c r="B104" s="29"/>
      <c r="C104" s="29"/>
      <c r="D104" s="56" t="s">
        <v>56</v>
      </c>
      <c r="E104" s="109" t="e">
        <f>Q13</f>
        <v>#DIV/0!</v>
      </c>
      <c r="F104" s="109" t="e">
        <f>Q28</f>
        <v>#DIV/0!</v>
      </c>
      <c r="G104" s="109" t="e">
        <f>Q43</f>
        <v>#DIV/0!</v>
      </c>
      <c r="H104" s="109" t="e">
        <f>AVERAGE(E104:G104)</f>
        <v>#DIV/0!</v>
      </c>
      <c r="I104" s="86"/>
      <c r="J104" s="19"/>
      <c r="K104" s="19"/>
      <c r="L104" s="19"/>
      <c r="M104" s="19"/>
      <c r="N104" s="29"/>
      <c r="AH104" s="4" t="s">
        <v>66</v>
      </c>
      <c r="AI104">
        <f t="shared" si="12"/>
        <v>102</v>
      </c>
      <c r="AJ104" s="4" t="str">
        <f t="shared" si="15"/>
        <v>C57</v>
      </c>
      <c r="AK104" s="4" t="str">
        <f t="shared" si="15"/>
        <v>D57</v>
      </c>
      <c r="AL104" s="4" t="str">
        <f t="shared" si="15"/>
        <v>E57</v>
      </c>
      <c r="AM104" t="e">
        <f ca="1" t="shared" si="7"/>
        <v>#N/A</v>
      </c>
      <c r="AN104" t="e">
        <f ca="1" t="shared" si="8"/>
        <v>#N/A</v>
      </c>
      <c r="AO104" t="e">
        <f ca="1" t="shared" si="9"/>
        <v>#N/A</v>
      </c>
      <c r="AP104" s="15" t="e">
        <f>IF($P$2="inh",100*(AN104-Q$52)/(Q$56-Q$52),IF($P$2="act",100*(AN104-Q$56)/(Q$52-Q$56),"Check M2"))</f>
        <v>#N/A</v>
      </c>
      <c r="AQ104" s="15" t="str">
        <f t="shared" si="11"/>
        <v>.</v>
      </c>
      <c r="AR104" s="96"/>
    </row>
    <row r="105" spans="3:44" ht="12.75">
      <c r="C105" s="29"/>
      <c r="D105" s="56" t="s">
        <v>57</v>
      </c>
      <c r="E105" s="109" t="e">
        <f>Q58</f>
        <v>#DIV/0!</v>
      </c>
      <c r="F105" s="109" t="e">
        <f>Q73</f>
        <v>#DIV/0!</v>
      </c>
      <c r="G105" s="109" t="e">
        <f>Q88</f>
        <v>#DIV/0!</v>
      </c>
      <c r="H105" s="109" t="e">
        <f>AVERAGE(E105:G105)</f>
        <v>#DIV/0!</v>
      </c>
      <c r="I105" s="86"/>
      <c r="J105" s="19"/>
      <c r="K105" s="19"/>
      <c r="L105" s="19"/>
      <c r="M105" s="19"/>
      <c r="N105" s="29"/>
      <c r="AH105" s="4" t="s">
        <v>66</v>
      </c>
      <c r="AI105">
        <f t="shared" si="12"/>
        <v>103</v>
      </c>
      <c r="AJ105" s="4" t="str">
        <f t="shared" si="15"/>
        <v>C58</v>
      </c>
      <c r="AK105" s="4" t="str">
        <f t="shared" si="15"/>
        <v>D58</v>
      </c>
      <c r="AL105" s="4" t="str">
        <f t="shared" si="15"/>
        <v>E58</v>
      </c>
      <c r="AM105" t="e">
        <f ca="1" t="shared" si="7"/>
        <v>#N/A</v>
      </c>
      <c r="AN105" t="e">
        <f ca="1" t="shared" si="8"/>
        <v>#N/A</v>
      </c>
      <c r="AO105" t="e">
        <f ca="1" t="shared" si="9"/>
        <v>#N/A</v>
      </c>
      <c r="AP105" s="15" t="e">
        <f>IF($P$2="inh",100*(AN105-Q$52)/(Q$56-Q$52),IF($P$2="act",100*(AN105-Q$56)/(Q$52-Q$56),"Check M2"))</f>
        <v>#N/A</v>
      </c>
      <c r="AQ105" s="15" t="str">
        <f t="shared" si="11"/>
        <v>.</v>
      </c>
      <c r="AR105" s="96"/>
    </row>
    <row r="106" spans="4:44" ht="13.5" thickBot="1">
      <c r="D106" s="105"/>
      <c r="E106" s="111"/>
      <c r="F106" s="112"/>
      <c r="G106" s="111"/>
      <c r="H106" s="112"/>
      <c r="I106" s="19"/>
      <c r="J106" s="28"/>
      <c r="K106" s="19"/>
      <c r="L106" s="28"/>
      <c r="AH106" s="4" t="s">
        <v>66</v>
      </c>
      <c r="AI106" s="43">
        <f>AI105+1</f>
        <v>104</v>
      </c>
      <c r="AJ106" s="102" t="str">
        <f t="shared" si="13"/>
        <v>C59</v>
      </c>
      <c r="AK106" s="102" t="str">
        <f t="shared" si="13"/>
        <v>D59</v>
      </c>
      <c r="AL106" s="102" t="str">
        <f t="shared" si="13"/>
        <v>E59</v>
      </c>
      <c r="AM106" s="43" t="e">
        <f ca="1" t="shared" si="7"/>
        <v>#N/A</v>
      </c>
      <c r="AN106" s="43" t="e">
        <f ca="1" t="shared" si="8"/>
        <v>#N/A</v>
      </c>
      <c r="AO106" s="43" t="e">
        <f ca="1" t="shared" si="9"/>
        <v>#N/A</v>
      </c>
      <c r="AP106" s="44" t="e">
        <f t="shared" si="14"/>
        <v>#N/A</v>
      </c>
      <c r="AQ106" s="44" t="str">
        <f t="shared" si="11"/>
        <v>.</v>
      </c>
      <c r="AR106" s="96"/>
    </row>
    <row r="107" spans="4:44" ht="12.75">
      <c r="D107" s="12"/>
      <c r="F107" s="12"/>
      <c r="I107" s="12"/>
      <c r="J107" s="12"/>
      <c r="K107" s="12"/>
      <c r="L107" s="23"/>
      <c r="M107" s="12"/>
      <c r="AH107" s="4" t="s">
        <v>66</v>
      </c>
      <c r="AI107">
        <f t="shared" si="12"/>
        <v>105</v>
      </c>
      <c r="AJ107" s="4" t="str">
        <f t="shared" si="13"/>
        <v>F52</v>
      </c>
      <c r="AK107" s="4" t="str">
        <f t="shared" si="13"/>
        <v>G52</v>
      </c>
      <c r="AL107" s="4" t="str">
        <f t="shared" si="13"/>
        <v>H52</v>
      </c>
      <c r="AM107" t="e">
        <f ca="1" t="shared" si="7"/>
        <v>#N/A</v>
      </c>
      <c r="AN107" t="e">
        <f ca="1" t="shared" si="8"/>
        <v>#N/A</v>
      </c>
      <c r="AO107" t="e">
        <f ca="1" t="shared" si="9"/>
        <v>#N/A</v>
      </c>
      <c r="AP107" s="15" t="e">
        <f t="shared" si="14"/>
        <v>#N/A</v>
      </c>
      <c r="AQ107" s="15" t="str">
        <f t="shared" si="11"/>
        <v>.</v>
      </c>
      <c r="AR107" s="96"/>
    </row>
    <row r="108" spans="1:44" ht="15.75">
      <c r="A108" s="166" t="s">
        <v>58</v>
      </c>
      <c r="B108" s="166"/>
      <c r="C108" s="166"/>
      <c r="D108" s="166"/>
      <c r="E108" s="166"/>
      <c r="F108" s="166"/>
      <c r="G108" s="47"/>
      <c r="H108" s="47"/>
      <c r="I108" s="71" t="s">
        <v>59</v>
      </c>
      <c r="J108" s="12"/>
      <c r="L108" s="47"/>
      <c r="M108" s="47"/>
      <c r="N108" s="47"/>
      <c r="P108" s="120"/>
      <c r="AH108" s="4" t="s">
        <v>66</v>
      </c>
      <c r="AI108">
        <f t="shared" si="12"/>
        <v>106</v>
      </c>
      <c r="AJ108" s="4" t="str">
        <f t="shared" si="13"/>
        <v>F53</v>
      </c>
      <c r="AK108" s="4" t="str">
        <f t="shared" si="13"/>
        <v>G53</v>
      </c>
      <c r="AL108" s="4" t="str">
        <f t="shared" si="13"/>
        <v>H53</v>
      </c>
      <c r="AM108" t="e">
        <f ca="1" t="shared" si="7"/>
        <v>#N/A</v>
      </c>
      <c r="AN108" t="e">
        <f ca="1" t="shared" si="8"/>
        <v>#N/A</v>
      </c>
      <c r="AO108" t="e">
        <f ca="1" t="shared" si="9"/>
        <v>#N/A</v>
      </c>
      <c r="AP108" s="15" t="e">
        <f t="shared" si="14"/>
        <v>#N/A</v>
      </c>
      <c r="AQ108" s="15" t="str">
        <f t="shared" si="11"/>
        <v>.</v>
      </c>
      <c r="AR108" s="96"/>
    </row>
    <row r="109" spans="4:44" ht="12.75">
      <c r="D109" s="12"/>
      <c r="F109" s="12"/>
      <c r="I109" s="12"/>
      <c r="AH109" s="4" t="s">
        <v>66</v>
      </c>
      <c r="AI109">
        <f t="shared" si="12"/>
        <v>107</v>
      </c>
      <c r="AJ109" s="4" t="str">
        <f t="shared" si="13"/>
        <v>F54</v>
      </c>
      <c r="AK109" s="4" t="str">
        <f t="shared" si="13"/>
        <v>G54</v>
      </c>
      <c r="AL109" s="4" t="str">
        <f t="shared" si="13"/>
        <v>H54</v>
      </c>
      <c r="AM109" t="e">
        <f ca="1" t="shared" si="7"/>
        <v>#N/A</v>
      </c>
      <c r="AN109" t="e">
        <f ca="1" t="shared" si="8"/>
        <v>#N/A</v>
      </c>
      <c r="AO109" t="e">
        <f ca="1" t="shared" si="9"/>
        <v>#N/A</v>
      </c>
      <c r="AP109" s="15" t="e">
        <f t="shared" si="14"/>
        <v>#N/A</v>
      </c>
      <c r="AQ109" s="15" t="str">
        <f t="shared" si="11"/>
        <v>.</v>
      </c>
      <c r="AR109" s="96"/>
    </row>
    <row r="110" spans="2:44" ht="12.75">
      <c r="B110" s="114"/>
      <c r="C110" s="128" t="s">
        <v>382</v>
      </c>
      <c r="D110" s="128" t="s">
        <v>382</v>
      </c>
      <c r="E110" s="128" t="s">
        <v>383</v>
      </c>
      <c r="F110" s="85"/>
      <c r="H110" s="12"/>
      <c r="J110" s="12"/>
      <c r="K110" s="126" t="s">
        <v>384</v>
      </c>
      <c r="L110" s="12"/>
      <c r="M110" s="12"/>
      <c r="N110" s="12"/>
      <c r="AH110" s="4" t="s">
        <v>66</v>
      </c>
      <c r="AI110">
        <f>AI109+1</f>
        <v>108</v>
      </c>
      <c r="AJ110" s="4" t="str">
        <f aca="true" t="shared" si="16" ref="AJ110:AL112">CONCATENATE(LEFT(AJ14,1),(MID(AJ14,2,4))+45)</f>
        <v>F55</v>
      </c>
      <c r="AK110" s="4" t="str">
        <f t="shared" si="16"/>
        <v>G55</v>
      </c>
      <c r="AL110" s="4" t="str">
        <f t="shared" si="16"/>
        <v>H55</v>
      </c>
      <c r="AM110" t="e">
        <f ca="1" t="shared" si="7"/>
        <v>#N/A</v>
      </c>
      <c r="AN110" t="e">
        <f ca="1" t="shared" si="8"/>
        <v>#N/A</v>
      </c>
      <c r="AO110" t="e">
        <f ca="1" t="shared" si="9"/>
        <v>#N/A</v>
      </c>
      <c r="AP110" s="15" t="e">
        <f>IF($P$2="inh",100*(AN110-Q$52)/(Q$56-Q$52),IF($P$2="act",100*(AN110-Q$56)/(Q$52-Q$56),"Check M2"))</f>
        <v>#N/A</v>
      </c>
      <c r="AQ110" s="15" t="str">
        <f t="shared" si="11"/>
        <v>.</v>
      </c>
      <c r="AR110" s="96"/>
    </row>
    <row r="111" spans="2:44" ht="12.75">
      <c r="B111" s="113"/>
      <c r="C111" s="129" t="s">
        <v>33</v>
      </c>
      <c r="D111" s="129" t="s">
        <v>36</v>
      </c>
      <c r="E111" s="130" t="s">
        <v>36</v>
      </c>
      <c r="F111" s="86"/>
      <c r="H111" s="19"/>
      <c r="J111" s="19"/>
      <c r="K111" s="115" t="s">
        <v>57</v>
      </c>
      <c r="L111" s="19"/>
      <c r="M111" s="19"/>
      <c r="N111" s="19"/>
      <c r="AH111" s="4" t="s">
        <v>66</v>
      </c>
      <c r="AI111">
        <f t="shared" si="12"/>
        <v>109</v>
      </c>
      <c r="AJ111" s="4" t="str">
        <f t="shared" si="16"/>
        <v>F56</v>
      </c>
      <c r="AK111" s="4" t="str">
        <f t="shared" si="16"/>
        <v>G56</v>
      </c>
      <c r="AL111" s="4" t="str">
        <f t="shared" si="16"/>
        <v>H56</v>
      </c>
      <c r="AM111" t="e">
        <f ca="1" t="shared" si="7"/>
        <v>#N/A</v>
      </c>
      <c r="AN111" t="e">
        <f ca="1" t="shared" si="8"/>
        <v>#N/A</v>
      </c>
      <c r="AO111" t="e">
        <f ca="1" t="shared" si="9"/>
        <v>#N/A</v>
      </c>
      <c r="AP111" s="15" t="e">
        <f>IF($P$2="inh",100*(AN111-Q$52)/(Q$56-Q$52),IF($P$2="act",100*(AN111-Q$56)/(Q$52-Q$56),"Check M2"))</f>
        <v>#N/A</v>
      </c>
      <c r="AQ111" s="15" t="str">
        <f t="shared" si="11"/>
        <v>.</v>
      </c>
      <c r="AR111" s="96"/>
    </row>
    <row r="112" spans="2:44" ht="12.75">
      <c r="B112" s="56" t="s">
        <v>56</v>
      </c>
      <c r="C112" s="109" t="e">
        <f>E104-F104</f>
        <v>#DIV/0!</v>
      </c>
      <c r="D112" s="109" t="e">
        <f>E104-G104</f>
        <v>#DIV/0!</v>
      </c>
      <c r="E112" s="109" t="e">
        <f>F104-G104</f>
        <v>#DIV/0!</v>
      </c>
      <c r="F112" s="86"/>
      <c r="G112" s="1"/>
      <c r="H112" s="12"/>
      <c r="I112" s="23"/>
      <c r="J112" s="12"/>
      <c r="K112" s="57" t="e">
        <f>H104-H105</f>
        <v>#DIV/0!</v>
      </c>
      <c r="L112" s="28"/>
      <c r="M112" s="28"/>
      <c r="N112" s="28"/>
      <c r="AH112" s="4" t="s">
        <v>66</v>
      </c>
      <c r="AI112">
        <f>AI111+1</f>
        <v>110</v>
      </c>
      <c r="AJ112" s="4" t="str">
        <f t="shared" si="16"/>
        <v>F57</v>
      </c>
      <c r="AK112" s="4" t="str">
        <f t="shared" si="16"/>
        <v>G57</v>
      </c>
      <c r="AL112" s="4" t="str">
        <f t="shared" si="16"/>
        <v>H57</v>
      </c>
      <c r="AM112" t="e">
        <f ca="1" t="shared" si="7"/>
        <v>#N/A</v>
      </c>
      <c r="AN112" t="e">
        <f ca="1" t="shared" si="8"/>
        <v>#N/A</v>
      </c>
      <c r="AO112" t="e">
        <f ca="1" t="shared" si="9"/>
        <v>#N/A</v>
      </c>
      <c r="AP112" s="15" t="e">
        <f>IF($P$2="inh",100*(AN112-Q$52)/(Q$56-Q$52),IF($P$2="act",100*(AN112-Q$56)/(Q$52-Q$56),"Check M2"))</f>
        <v>#N/A</v>
      </c>
      <c r="AQ112" s="15" t="str">
        <f t="shared" si="11"/>
        <v>.</v>
      </c>
      <c r="AR112" s="96"/>
    </row>
    <row r="113" spans="2:44" ht="12.75">
      <c r="B113" s="56" t="s">
        <v>57</v>
      </c>
      <c r="C113" s="109" t="e">
        <f>E105-F105</f>
        <v>#DIV/0!</v>
      </c>
      <c r="D113" s="109" t="e">
        <f>E105-G105</f>
        <v>#DIV/0!</v>
      </c>
      <c r="E113" s="57" t="e">
        <f>F105-G105</f>
        <v>#DIV/0!</v>
      </c>
      <c r="F113" s="29"/>
      <c r="G113" s="19"/>
      <c r="H113" s="29"/>
      <c r="J113" s="12"/>
      <c r="K113" s="12"/>
      <c r="L113" s="23"/>
      <c r="M113" s="12"/>
      <c r="N113" s="12"/>
      <c r="AH113" s="4" t="s">
        <v>66</v>
      </c>
      <c r="AI113">
        <f>AI112+1</f>
        <v>111</v>
      </c>
      <c r="AJ113" s="4" t="str">
        <f t="shared" si="13"/>
        <v>F58</v>
      </c>
      <c r="AK113" s="4" t="str">
        <f t="shared" si="13"/>
        <v>G58</v>
      </c>
      <c r="AL113" s="4" t="str">
        <f t="shared" si="13"/>
        <v>H58</v>
      </c>
      <c r="AM113" t="e">
        <f ca="1" t="shared" si="7"/>
        <v>#N/A</v>
      </c>
      <c r="AN113" t="e">
        <f ca="1" t="shared" si="8"/>
        <v>#N/A</v>
      </c>
      <c r="AO113" t="e">
        <f ca="1" t="shared" si="9"/>
        <v>#N/A</v>
      </c>
      <c r="AP113" s="15" t="e">
        <f t="shared" si="14"/>
        <v>#N/A</v>
      </c>
      <c r="AQ113" s="15" t="str">
        <f t="shared" si="11"/>
        <v>.</v>
      </c>
      <c r="AR113" s="96"/>
    </row>
    <row r="114" spans="7:44" ht="13.5" thickBot="1">
      <c r="G114" s="23"/>
      <c r="I114" s="12"/>
      <c r="J114" s="19"/>
      <c r="K114" s="19"/>
      <c r="L114" s="23"/>
      <c r="M114" s="12"/>
      <c r="N114" s="12"/>
      <c r="AH114" s="4" t="s">
        <v>66</v>
      </c>
      <c r="AI114" s="43">
        <f t="shared" si="12"/>
        <v>112</v>
      </c>
      <c r="AJ114" s="102" t="str">
        <f t="shared" si="13"/>
        <v>F59</v>
      </c>
      <c r="AK114" s="102" t="str">
        <f t="shared" si="13"/>
        <v>G59</v>
      </c>
      <c r="AL114" s="102" t="str">
        <f t="shared" si="13"/>
        <v>H59</v>
      </c>
      <c r="AM114" s="43" t="e">
        <f ca="1" t="shared" si="7"/>
        <v>#N/A</v>
      </c>
      <c r="AN114" s="43" t="e">
        <f ca="1" t="shared" si="8"/>
        <v>#N/A</v>
      </c>
      <c r="AO114" s="43" t="e">
        <f ca="1" t="shared" si="9"/>
        <v>#N/A</v>
      </c>
      <c r="AP114" s="44" t="e">
        <f t="shared" si="14"/>
        <v>#N/A</v>
      </c>
      <c r="AQ114" s="44" t="str">
        <f t="shared" si="11"/>
        <v>.</v>
      </c>
      <c r="AR114" s="96"/>
    </row>
    <row r="115" spans="7:43" ht="16.5" customHeight="1">
      <c r="G115" s="23"/>
      <c r="I115" s="12"/>
      <c r="AH115" s="4" t="s">
        <v>66</v>
      </c>
      <c r="AI115">
        <f t="shared" si="12"/>
        <v>113</v>
      </c>
      <c r="AJ115" s="4" t="str">
        <f t="shared" si="13"/>
        <v>I52</v>
      </c>
      <c r="AK115" s="4" t="str">
        <f t="shared" si="13"/>
        <v>J52</v>
      </c>
      <c r="AL115" s="4" t="str">
        <f t="shared" si="13"/>
        <v>K52</v>
      </c>
      <c r="AM115" t="e">
        <f ca="1" t="shared" si="7"/>
        <v>#N/A</v>
      </c>
      <c r="AN115" t="e">
        <f ca="1" t="shared" si="8"/>
        <v>#N/A</v>
      </c>
      <c r="AO115" t="e">
        <f ca="1" t="shared" si="9"/>
        <v>#N/A</v>
      </c>
      <c r="AP115" s="15" t="e">
        <f t="shared" si="14"/>
        <v>#N/A</v>
      </c>
      <c r="AQ115" s="15" t="str">
        <f t="shared" si="11"/>
        <v>.</v>
      </c>
    </row>
    <row r="116" spans="7:43" ht="13.5" thickBot="1">
      <c r="G116" s="23"/>
      <c r="I116" s="12"/>
      <c r="AH116" s="4" t="s">
        <v>66</v>
      </c>
      <c r="AI116">
        <f t="shared" si="12"/>
        <v>114</v>
      </c>
      <c r="AJ116" s="4" t="str">
        <f t="shared" si="13"/>
        <v>I53</v>
      </c>
      <c r="AK116" s="4" t="str">
        <f t="shared" si="13"/>
        <v>J53</v>
      </c>
      <c r="AL116" s="4" t="str">
        <f t="shared" si="13"/>
        <v>K53</v>
      </c>
      <c r="AM116" t="e">
        <f ca="1" t="shared" si="7"/>
        <v>#N/A</v>
      </c>
      <c r="AN116" t="e">
        <f ca="1" t="shared" si="8"/>
        <v>#N/A</v>
      </c>
      <c r="AO116" t="e">
        <f ca="1" t="shared" si="9"/>
        <v>#N/A</v>
      </c>
      <c r="AP116" s="15" t="e">
        <f t="shared" si="14"/>
        <v>#N/A</v>
      </c>
      <c r="AQ116" s="15" t="str">
        <f t="shared" si="11"/>
        <v>.</v>
      </c>
    </row>
    <row r="117" spans="2:43" ht="15.75" thickBot="1">
      <c r="B117" s="9" t="s">
        <v>61</v>
      </c>
      <c r="I117" s="49">
        <v>1</v>
      </c>
      <c r="AH117" s="4" t="s">
        <v>66</v>
      </c>
      <c r="AI117">
        <f t="shared" si="12"/>
        <v>115</v>
      </c>
      <c r="AJ117" s="4" t="str">
        <f t="shared" si="13"/>
        <v>I54</v>
      </c>
      <c r="AK117" s="4" t="str">
        <f t="shared" si="13"/>
        <v>J54</v>
      </c>
      <c r="AL117" s="4" t="str">
        <f t="shared" si="13"/>
        <v>K54</v>
      </c>
      <c r="AM117" t="e">
        <f ca="1" t="shared" si="7"/>
        <v>#N/A</v>
      </c>
      <c r="AN117" t="e">
        <f ca="1" t="shared" si="8"/>
        <v>#N/A</v>
      </c>
      <c r="AO117" t="e">
        <f ca="1" t="shared" si="9"/>
        <v>#N/A</v>
      </c>
      <c r="AP117" s="15" t="e">
        <f t="shared" si="14"/>
        <v>#N/A</v>
      </c>
      <c r="AQ117" s="15" t="str">
        <f t="shared" si="11"/>
        <v>.</v>
      </c>
    </row>
    <row r="118" spans="10:43" ht="12.75">
      <c r="J118" s="19"/>
      <c r="AH118" s="4" t="s">
        <v>66</v>
      </c>
      <c r="AI118">
        <f t="shared" si="12"/>
        <v>116</v>
      </c>
      <c r="AJ118" s="4" t="str">
        <f t="shared" si="13"/>
        <v>I55</v>
      </c>
      <c r="AK118" s="4" t="str">
        <f t="shared" si="13"/>
        <v>J55</v>
      </c>
      <c r="AL118" s="4" t="str">
        <f t="shared" si="13"/>
        <v>K55</v>
      </c>
      <c r="AM118" t="e">
        <f ca="1" t="shared" si="7"/>
        <v>#N/A</v>
      </c>
      <c r="AN118" t="e">
        <f ca="1" t="shared" si="8"/>
        <v>#N/A</v>
      </c>
      <c r="AO118" t="e">
        <f ca="1" t="shared" si="9"/>
        <v>#N/A</v>
      </c>
      <c r="AP118" s="15" t="e">
        <f t="shared" si="14"/>
        <v>#N/A</v>
      </c>
      <c r="AQ118" s="15" t="str">
        <f t="shared" si="11"/>
        <v>.</v>
      </c>
    </row>
    <row r="119" spans="10:43" ht="12.75">
      <c r="J119" s="12"/>
      <c r="K119" s="29"/>
      <c r="L119" s="28"/>
      <c r="M119" s="28"/>
      <c r="N119" s="29"/>
      <c r="AH119" s="4" t="s">
        <v>66</v>
      </c>
      <c r="AI119">
        <f t="shared" si="12"/>
        <v>117</v>
      </c>
      <c r="AJ119" s="4" t="str">
        <f aca="true" t="shared" si="17" ref="AJ119:AL138">CONCATENATE(LEFT(AJ23,1),(MID(AJ23,2,4))+45)</f>
        <v>I56</v>
      </c>
      <c r="AK119" s="4" t="str">
        <f t="shared" si="17"/>
        <v>J56</v>
      </c>
      <c r="AL119" s="4" t="str">
        <f t="shared" si="17"/>
        <v>K56</v>
      </c>
      <c r="AM119" t="e">
        <f ca="1" t="shared" si="7"/>
        <v>#N/A</v>
      </c>
      <c r="AN119" t="e">
        <f ca="1" t="shared" si="8"/>
        <v>#N/A</v>
      </c>
      <c r="AO119" t="e">
        <f ca="1" t="shared" si="9"/>
        <v>#N/A</v>
      </c>
      <c r="AP119" s="15" t="e">
        <f t="shared" si="14"/>
        <v>#N/A</v>
      </c>
      <c r="AQ119" s="15" t="str">
        <f t="shared" si="11"/>
        <v>.</v>
      </c>
    </row>
    <row r="120" spans="9:43" ht="12.75">
      <c r="I120" s="29"/>
      <c r="J120" s="21"/>
      <c r="K120" s="21"/>
      <c r="N120" s="28"/>
      <c r="AH120" s="4" t="s">
        <v>66</v>
      </c>
      <c r="AI120">
        <f t="shared" si="12"/>
        <v>118</v>
      </c>
      <c r="AJ120" s="4" t="str">
        <f t="shared" si="17"/>
        <v>I57</v>
      </c>
      <c r="AK120" s="4" t="str">
        <f t="shared" si="17"/>
        <v>J57</v>
      </c>
      <c r="AL120" s="4" t="str">
        <f t="shared" si="17"/>
        <v>K57</v>
      </c>
      <c r="AM120" t="e">
        <f ca="1" t="shared" si="7"/>
        <v>#N/A</v>
      </c>
      <c r="AN120" t="e">
        <f ca="1" t="shared" si="8"/>
        <v>#N/A</v>
      </c>
      <c r="AO120" t="e">
        <f ca="1" t="shared" si="9"/>
        <v>#N/A</v>
      </c>
      <c r="AP120" s="15" t="e">
        <f t="shared" si="14"/>
        <v>#N/A</v>
      </c>
      <c r="AQ120" s="15" t="str">
        <f t="shared" si="11"/>
        <v>.</v>
      </c>
    </row>
    <row r="121" spans="2:43" ht="15.75">
      <c r="B121" s="166" t="s">
        <v>396</v>
      </c>
      <c r="C121" s="166"/>
      <c r="D121" s="166"/>
      <c r="E121" s="166"/>
      <c r="F121" s="166"/>
      <c r="G121" s="166"/>
      <c r="H121" s="166"/>
      <c r="I121" s="166"/>
      <c r="K121" s="21"/>
      <c r="N121" s="21"/>
      <c r="AH121" s="4" t="s">
        <v>66</v>
      </c>
      <c r="AI121">
        <f t="shared" si="12"/>
        <v>119</v>
      </c>
      <c r="AJ121" s="4" t="str">
        <f t="shared" si="17"/>
        <v>I58</v>
      </c>
      <c r="AK121" s="4" t="str">
        <f t="shared" si="17"/>
        <v>J58</v>
      </c>
      <c r="AL121" s="4" t="str">
        <f t="shared" si="17"/>
        <v>K58</v>
      </c>
      <c r="AM121" t="e">
        <f ca="1" t="shared" si="7"/>
        <v>#N/A</v>
      </c>
      <c r="AN121" t="e">
        <f ca="1" t="shared" si="8"/>
        <v>#N/A</v>
      </c>
      <c r="AO121" t="e">
        <f ca="1" t="shared" si="9"/>
        <v>#N/A</v>
      </c>
      <c r="AP121" s="15" t="e">
        <f t="shared" si="14"/>
        <v>#N/A</v>
      </c>
      <c r="AQ121" s="15" t="str">
        <f t="shared" si="11"/>
        <v>.</v>
      </c>
    </row>
    <row r="122" spans="9:43" ht="13.5" thickBot="1">
      <c r="I122" s="29"/>
      <c r="K122" s="29"/>
      <c r="L122" s="29"/>
      <c r="M122" s="29"/>
      <c r="N122" s="21"/>
      <c r="AH122" s="4" t="s">
        <v>66</v>
      </c>
      <c r="AI122" s="43">
        <f t="shared" si="12"/>
        <v>120</v>
      </c>
      <c r="AJ122" s="102" t="str">
        <f t="shared" si="17"/>
        <v>I59</v>
      </c>
      <c r="AK122" s="102" t="str">
        <f t="shared" si="17"/>
        <v>J59</v>
      </c>
      <c r="AL122" s="102" t="str">
        <f t="shared" si="17"/>
        <v>K59</v>
      </c>
      <c r="AM122" s="43" t="e">
        <f ca="1" t="shared" si="7"/>
        <v>#N/A</v>
      </c>
      <c r="AN122" s="43" t="e">
        <f ca="1" t="shared" si="8"/>
        <v>#N/A</v>
      </c>
      <c r="AO122" s="43" t="e">
        <f ca="1" t="shared" si="9"/>
        <v>#N/A</v>
      </c>
      <c r="AP122" s="44" t="e">
        <f t="shared" si="14"/>
        <v>#N/A</v>
      </c>
      <c r="AQ122" s="44" t="str">
        <f t="shared" si="11"/>
        <v>.</v>
      </c>
    </row>
    <row r="123" spans="2:43" ht="12.75">
      <c r="B123" s="117"/>
      <c r="C123" s="16" t="s">
        <v>385</v>
      </c>
      <c r="D123" s="16" t="s">
        <v>385</v>
      </c>
      <c r="E123" s="121" t="s">
        <v>386</v>
      </c>
      <c r="F123" s="12"/>
      <c r="G123" s="12"/>
      <c r="H123" s="12"/>
      <c r="AH123" s="4" t="s">
        <v>66</v>
      </c>
      <c r="AI123">
        <f>AI122+1</f>
        <v>121</v>
      </c>
      <c r="AJ123" s="4" t="str">
        <f aca="true" t="shared" si="18" ref="AJ123:AL125">CONCATENATE(LEFT(AJ27,1),(MID(AJ27,2,4))+45)</f>
        <v>L52</v>
      </c>
      <c r="AK123" s="4" t="str">
        <f t="shared" si="18"/>
        <v>M52</v>
      </c>
      <c r="AL123" s="4" t="str">
        <f t="shared" si="18"/>
        <v>N52</v>
      </c>
      <c r="AM123" t="e">
        <f ca="1" t="shared" si="7"/>
        <v>#N/A</v>
      </c>
      <c r="AN123" t="e">
        <f ca="1" t="shared" si="8"/>
        <v>#N/A</v>
      </c>
      <c r="AO123" t="e">
        <f ca="1" t="shared" si="9"/>
        <v>#N/A</v>
      </c>
      <c r="AP123" s="15" t="e">
        <f>IF($P$2="inh",100*(AN123-Q$52)/(Q$56-Q$52),IF($P$2="act",100*(AN123-Q$56)/(Q$52-Q$56),"Check M2"))</f>
        <v>#N/A</v>
      </c>
      <c r="AQ123" s="15" t="str">
        <f t="shared" si="11"/>
        <v>.</v>
      </c>
    </row>
    <row r="124" spans="2:43" ht="13.5" thickBot="1">
      <c r="B124" s="33"/>
      <c r="C124" s="33" t="s">
        <v>33</v>
      </c>
      <c r="D124" s="119" t="s">
        <v>36</v>
      </c>
      <c r="E124" s="118" t="s">
        <v>36</v>
      </c>
      <c r="F124" s="116"/>
      <c r="G124" s="98"/>
      <c r="H124" s="98"/>
      <c r="J124" s="53"/>
      <c r="K124" s="53"/>
      <c r="L124" s="53"/>
      <c r="AH124" s="4" t="s">
        <v>66</v>
      </c>
      <c r="AI124">
        <f t="shared" si="12"/>
        <v>122</v>
      </c>
      <c r="AJ124" s="4" t="str">
        <f t="shared" si="18"/>
        <v>L53</v>
      </c>
      <c r="AK124" s="4" t="str">
        <f t="shared" si="18"/>
        <v>M53</v>
      </c>
      <c r="AL124" s="4" t="str">
        <f t="shared" si="18"/>
        <v>N53</v>
      </c>
      <c r="AM124" t="e">
        <f ca="1" t="shared" si="7"/>
        <v>#N/A</v>
      </c>
      <c r="AN124" t="e">
        <f ca="1" t="shared" si="8"/>
        <v>#N/A</v>
      </c>
      <c r="AO124" t="e">
        <f ca="1" t="shared" si="9"/>
        <v>#N/A</v>
      </c>
      <c r="AP124" s="15" t="e">
        <f>IF($P$2="inh",100*(AN124-Q$52)/(Q$56-Q$52),IF($P$2="act",100*(AN124-Q$56)/(Q$52-Q$56),"Check M2"))</f>
        <v>#N/A</v>
      </c>
      <c r="AQ124" s="15" t="str">
        <f t="shared" si="11"/>
        <v>.</v>
      </c>
    </row>
    <row r="125" spans="2:43" ht="13.5" thickBot="1">
      <c r="B125" s="58" t="s">
        <v>56</v>
      </c>
      <c r="C125" s="108" t="e">
        <f>MAX((((100-Q13)*Q28)/((100-Q28)*Q13))^(1/$I$117),((((100-Q13)*Q28)/((100-Q28)*Q13))^(1/$I$117))^-1)</f>
        <v>#DIV/0!</v>
      </c>
      <c r="D125" s="108" t="e">
        <f>MAX((((100-Q13)*Q43)/((100-Q43)*Q13))^(1/$I$117),((((100-Q13)*Q43)/((100-Q43)*Q13))^(1/$I$117))^-1)</f>
        <v>#DIV/0!</v>
      </c>
      <c r="E125" s="108" t="e">
        <f>MAX((((100-Q28)*Q43)/((100-Q43)*Q28))^(1/$I$117),((((100-Q28)*Q43)/((100-Q43)*Q28))^(1/$I$117))^-1)</f>
        <v>#DIV/0!</v>
      </c>
      <c r="F125" s="163" t="e">
        <f>IF(OR(MAX($Q$13,$Q$28,$Q$43,$Q$58,$Q$73,$Q$88)&gt;100,MIN($Q$13,$Q$28,$Q$43,$Q$58,$Q$73,$Q$88)&lt;0),"Expt.Invalid - MID % Mean(s) Offscale",IF(MAX(C125:E125)&gt;2,"High",""))</f>
        <v>#DIV/0!</v>
      </c>
      <c r="G125" s="164"/>
      <c r="H125" s="164"/>
      <c r="I125" s="164"/>
      <c r="J125" s="164"/>
      <c r="K125" s="164"/>
      <c r="L125" s="54" t="e">
        <f>IF(F125="","Meets Criterion","")</f>
        <v>#DIV/0!</v>
      </c>
      <c r="AH125" s="4" t="s">
        <v>66</v>
      </c>
      <c r="AI125">
        <f t="shared" si="12"/>
        <v>123</v>
      </c>
      <c r="AJ125" s="4" t="str">
        <f t="shared" si="18"/>
        <v>L54</v>
      </c>
      <c r="AK125" s="4" t="str">
        <f t="shared" si="18"/>
        <v>M54</v>
      </c>
      <c r="AL125" s="4" t="str">
        <f t="shared" si="18"/>
        <v>N54</v>
      </c>
      <c r="AM125" t="e">
        <f ca="1" t="shared" si="7"/>
        <v>#N/A</v>
      </c>
      <c r="AN125" t="e">
        <f ca="1" t="shared" si="8"/>
        <v>#N/A</v>
      </c>
      <c r="AO125" t="e">
        <f ca="1" t="shared" si="9"/>
        <v>#N/A</v>
      </c>
      <c r="AP125" s="15" t="e">
        <f>IF($P$2="inh",100*(AN125-Q$52)/(Q$56-Q$52),IF($P$2="act",100*(AN125-Q$56)/(Q$52-Q$56),"Check M2"))</f>
        <v>#N/A</v>
      </c>
      <c r="AQ125" s="15" t="str">
        <f t="shared" si="11"/>
        <v>.</v>
      </c>
    </row>
    <row r="126" spans="2:43" ht="13.5" thickBot="1">
      <c r="B126" s="58" t="s">
        <v>57</v>
      </c>
      <c r="C126" s="108" t="e">
        <f>MAX((((100-Q58)*Q73)/((100-Q73)*Q58))^(1/$I$117),((((100-Q58)*Q73)/((100-Q73)*Q58))^(1/$I$117))^-1)</f>
        <v>#DIV/0!</v>
      </c>
      <c r="D126" s="108" t="e">
        <f>MAX((((100-Q58)*Q88)/((100-Q88)*Q58))^(1/$I$117),((((100-Q58)*Q88)/((100-Q88)*Q58))^(1/$I$117))^-1)</f>
        <v>#DIV/0!</v>
      </c>
      <c r="E126" s="110" t="e">
        <f>MAX((((100-Q73)*Q88)/((100-Q88)*Q73))^(1/$I$117),((((100-Q73)*Q88)/((100-Q88)*Q73))^(1/$I$117))^-1)</f>
        <v>#DIV/0!</v>
      </c>
      <c r="F126" s="163" t="e">
        <f>IF(OR(MAX($Q$13,$Q$28,$Q$43,$Q$58,$Q$73,$Q$88)&gt;100,MIN($Q$13,$Q$28,$Q$43,$Q$58,$Q$73,$Q$88)&lt;0),"Expt.Invalid - MID % Mean(s) Offscale",IF(MAX(C126:E126)&gt;2,"High",""))</f>
        <v>#DIV/0!</v>
      </c>
      <c r="G126" s="164"/>
      <c r="H126" s="164"/>
      <c r="I126" s="164"/>
      <c r="J126" s="164"/>
      <c r="K126" s="164"/>
      <c r="L126" s="54" t="e">
        <f>IF(F126="","Meets Criterion","")</f>
        <v>#DIV/0!</v>
      </c>
      <c r="AH126" s="4" t="s">
        <v>66</v>
      </c>
      <c r="AI126">
        <f>AI125+1</f>
        <v>124</v>
      </c>
      <c r="AJ126" s="4" t="str">
        <f t="shared" si="17"/>
        <v>L55</v>
      </c>
      <c r="AK126" s="4" t="str">
        <f t="shared" si="17"/>
        <v>M55</v>
      </c>
      <c r="AL126" s="4" t="str">
        <f t="shared" si="17"/>
        <v>N55</v>
      </c>
      <c r="AM126" t="e">
        <f ca="1" t="shared" si="7"/>
        <v>#N/A</v>
      </c>
      <c r="AN126" t="e">
        <f ca="1" t="shared" si="8"/>
        <v>#N/A</v>
      </c>
      <c r="AO126" t="e">
        <f ca="1" t="shared" si="9"/>
        <v>#N/A</v>
      </c>
      <c r="AP126" s="15" t="e">
        <f t="shared" si="14"/>
        <v>#N/A</v>
      </c>
      <c r="AQ126" s="15" t="str">
        <f t="shared" si="11"/>
        <v>.</v>
      </c>
    </row>
    <row r="127" spans="2:43" ht="12.75">
      <c r="B127" s="17"/>
      <c r="C127" s="140"/>
      <c r="D127" s="140"/>
      <c r="E127" s="140"/>
      <c r="I127" s="48"/>
      <c r="AH127" s="4" t="s">
        <v>66</v>
      </c>
      <c r="AI127">
        <f t="shared" si="12"/>
        <v>125</v>
      </c>
      <c r="AJ127" s="4" t="str">
        <f t="shared" si="17"/>
        <v>L56</v>
      </c>
      <c r="AK127" s="4" t="str">
        <f t="shared" si="17"/>
        <v>M56</v>
      </c>
      <c r="AL127" s="4" t="str">
        <f t="shared" si="17"/>
        <v>N56</v>
      </c>
      <c r="AM127" t="e">
        <f ca="1" t="shared" si="7"/>
        <v>#N/A</v>
      </c>
      <c r="AN127" t="e">
        <f ca="1" t="shared" si="8"/>
        <v>#N/A</v>
      </c>
      <c r="AO127" t="e">
        <f ca="1" t="shared" si="9"/>
        <v>#N/A</v>
      </c>
      <c r="AP127" s="15" t="e">
        <f t="shared" si="14"/>
        <v>#N/A</v>
      </c>
      <c r="AQ127" s="15" t="str">
        <f t="shared" si="11"/>
        <v>.</v>
      </c>
    </row>
    <row r="128" spans="9:43" ht="12.75">
      <c r="I128" s="48"/>
      <c r="AH128" s="4" t="s">
        <v>66</v>
      </c>
      <c r="AI128">
        <f t="shared" si="12"/>
        <v>126</v>
      </c>
      <c r="AJ128" s="4" t="str">
        <f t="shared" si="17"/>
        <v>L57</v>
      </c>
      <c r="AK128" s="4" t="str">
        <f t="shared" si="17"/>
        <v>M57</v>
      </c>
      <c r="AL128" s="4" t="str">
        <f t="shared" si="17"/>
        <v>N57</v>
      </c>
      <c r="AM128" t="e">
        <f ca="1" t="shared" si="7"/>
        <v>#N/A</v>
      </c>
      <c r="AN128" t="e">
        <f ca="1" t="shared" si="8"/>
        <v>#N/A</v>
      </c>
      <c r="AO128" t="e">
        <f ca="1" t="shared" si="9"/>
        <v>#N/A</v>
      </c>
      <c r="AP128" s="15" t="e">
        <f t="shared" si="14"/>
        <v>#N/A</v>
      </c>
      <c r="AQ128" s="15" t="str">
        <f t="shared" si="11"/>
        <v>.</v>
      </c>
    </row>
    <row r="129" spans="9:43" ht="12.75">
      <c r="I129" s="48"/>
      <c r="AH129" s="4" t="s">
        <v>66</v>
      </c>
      <c r="AI129">
        <f t="shared" si="12"/>
        <v>127</v>
      </c>
      <c r="AJ129" s="4" t="str">
        <f t="shared" si="17"/>
        <v>L58</v>
      </c>
      <c r="AK129" s="4" t="str">
        <f t="shared" si="17"/>
        <v>M58</v>
      </c>
      <c r="AL129" s="4" t="str">
        <f t="shared" si="17"/>
        <v>N58</v>
      </c>
      <c r="AM129" t="e">
        <f ca="1" t="shared" si="7"/>
        <v>#N/A</v>
      </c>
      <c r="AN129" t="e">
        <f ca="1" t="shared" si="8"/>
        <v>#N/A</v>
      </c>
      <c r="AO129" t="e">
        <f ca="1" t="shared" si="9"/>
        <v>#N/A</v>
      </c>
      <c r="AP129" s="15" t="e">
        <f t="shared" si="14"/>
        <v>#N/A</v>
      </c>
      <c r="AQ129" s="15" t="str">
        <f t="shared" si="11"/>
        <v>.</v>
      </c>
    </row>
    <row r="130" spans="9:43" ht="13.5" thickBot="1">
      <c r="I130" s="48"/>
      <c r="AH130" s="52" t="s">
        <v>66</v>
      </c>
      <c r="AI130" s="43">
        <f t="shared" si="12"/>
        <v>128</v>
      </c>
      <c r="AJ130" s="102" t="str">
        <f t="shared" si="17"/>
        <v>L59</v>
      </c>
      <c r="AK130" s="102" t="str">
        <f t="shared" si="17"/>
        <v>M59</v>
      </c>
      <c r="AL130" s="102" t="str">
        <f t="shared" si="17"/>
        <v>N59</v>
      </c>
      <c r="AM130" s="43" t="e">
        <f ca="1" t="shared" si="7"/>
        <v>#N/A</v>
      </c>
      <c r="AN130" s="43" t="e">
        <f ca="1" t="shared" si="8"/>
        <v>#N/A</v>
      </c>
      <c r="AO130" s="43" t="e">
        <f ca="1" t="shared" si="9"/>
        <v>#N/A</v>
      </c>
      <c r="AP130" s="44" t="e">
        <f t="shared" si="14"/>
        <v>#N/A</v>
      </c>
      <c r="AQ130" s="44" t="str">
        <f t="shared" si="11"/>
        <v>.</v>
      </c>
    </row>
    <row r="131" spans="3:43" ht="15.75">
      <c r="C131" s="166" t="s">
        <v>397</v>
      </c>
      <c r="D131" s="166"/>
      <c r="E131" s="166"/>
      <c r="F131" s="166"/>
      <c r="G131" s="166"/>
      <c r="H131" s="166"/>
      <c r="I131" s="166"/>
      <c r="J131" s="166"/>
      <c r="AH131" s="4" t="s">
        <v>67</v>
      </c>
      <c r="AI131">
        <f t="shared" si="12"/>
        <v>129</v>
      </c>
      <c r="AJ131" s="4" t="str">
        <f t="shared" si="17"/>
        <v>D67</v>
      </c>
      <c r="AK131" s="4" t="str">
        <f t="shared" si="17"/>
        <v>E67</v>
      </c>
      <c r="AL131" s="4" t="str">
        <f t="shared" si="17"/>
        <v>C67</v>
      </c>
      <c r="AM131" t="e">
        <f aca="true" ca="1" t="shared" si="19" ref="AM131:AM194">IF(ISNUMBER(INDIRECT(AJ131)),INDIRECT(AJ131),#N/A)</f>
        <v>#N/A</v>
      </c>
      <c r="AN131" t="e">
        <f aca="true" ca="1" t="shared" si="20" ref="AN131:AN194">IF(ISNUMBER(INDIRECT(AK131)),INDIRECT(AK131),#N/A)</f>
        <v>#N/A</v>
      </c>
      <c r="AO131" t="e">
        <f aca="true" ca="1" t="shared" si="21" ref="AO131:AO194">IF(ISNUMBER(INDIRECT(AL131)),INDIRECT(AL131),#N/A)</f>
        <v>#N/A</v>
      </c>
      <c r="AP131" s="15" t="e">
        <f aca="true" t="shared" si="22" ref="AP131:AP162">IF($P$2="inh",100*(AN131-Q$67)/(Q$71-Q$67),IF($P$2="act",100*(AN131-Q$71)/(Q$67-Q$71),"Check M2"))</f>
        <v>#N/A</v>
      </c>
      <c r="AQ131" s="15" t="str">
        <f aca="true" t="shared" si="23" ref="AQ131:AQ194">IF(ISNUMBER(AP131),AP131,".")</f>
        <v>.</v>
      </c>
    </row>
    <row r="132" spans="4:43" ht="16.5" thickBot="1">
      <c r="D132" s="47"/>
      <c r="E132" s="47"/>
      <c r="F132" s="47"/>
      <c r="G132" s="47"/>
      <c r="H132" s="47"/>
      <c r="I132" s="47"/>
      <c r="AH132" s="4" t="s">
        <v>67</v>
      </c>
      <c r="AI132">
        <f aca="true" t="shared" si="24" ref="AI132:AI194">AI131+1</f>
        <v>130</v>
      </c>
      <c r="AJ132" s="4" t="str">
        <f t="shared" si="17"/>
        <v>D68</v>
      </c>
      <c r="AK132" s="4" t="str">
        <f t="shared" si="17"/>
        <v>E68</v>
      </c>
      <c r="AL132" s="4" t="str">
        <f t="shared" si="17"/>
        <v>C68</v>
      </c>
      <c r="AM132" t="e">
        <f ca="1" t="shared" si="19"/>
        <v>#N/A</v>
      </c>
      <c r="AN132" t="e">
        <f ca="1" t="shared" si="20"/>
        <v>#N/A</v>
      </c>
      <c r="AO132" t="e">
        <f ca="1" t="shared" si="21"/>
        <v>#N/A</v>
      </c>
      <c r="AP132" s="15" t="e">
        <f t="shared" si="22"/>
        <v>#N/A</v>
      </c>
      <c r="AQ132" s="15" t="str">
        <f t="shared" si="23"/>
        <v>.</v>
      </c>
    </row>
    <row r="133" spans="4:43" ht="13.5" thickBot="1">
      <c r="D133" s="122" t="s">
        <v>387</v>
      </c>
      <c r="F133" s="1"/>
      <c r="G133" s="1"/>
      <c r="AH133" s="4" t="s">
        <v>67</v>
      </c>
      <c r="AI133">
        <f t="shared" si="24"/>
        <v>131</v>
      </c>
      <c r="AJ133" s="4" t="str">
        <f t="shared" si="17"/>
        <v>D69</v>
      </c>
      <c r="AK133" s="4" t="str">
        <f t="shared" si="17"/>
        <v>E69</v>
      </c>
      <c r="AL133" s="4" t="str">
        <f t="shared" si="17"/>
        <v>C69</v>
      </c>
      <c r="AM133" t="e">
        <f ca="1" t="shared" si="19"/>
        <v>#N/A</v>
      </c>
      <c r="AN133" t="e">
        <f ca="1" t="shared" si="20"/>
        <v>#N/A</v>
      </c>
      <c r="AO133" t="e">
        <f ca="1" t="shared" si="21"/>
        <v>#N/A</v>
      </c>
      <c r="AP133" s="15" t="e">
        <f t="shared" si="22"/>
        <v>#N/A</v>
      </c>
      <c r="AQ133" s="15" t="str">
        <f t="shared" si="23"/>
        <v>.</v>
      </c>
    </row>
    <row r="134" spans="4:43" ht="13.5" thickBot="1">
      <c r="D134" s="58" t="s">
        <v>57</v>
      </c>
      <c r="F134" s="1"/>
      <c r="G134" s="12"/>
      <c r="AH134" s="4" t="s">
        <v>67</v>
      </c>
      <c r="AI134">
        <f t="shared" si="24"/>
        <v>132</v>
      </c>
      <c r="AJ134" s="4" t="str">
        <f t="shared" si="17"/>
        <v>D70</v>
      </c>
      <c r="AK134" s="4" t="str">
        <f t="shared" si="17"/>
        <v>E70</v>
      </c>
      <c r="AL134" s="4" t="str">
        <f t="shared" si="17"/>
        <v>C70</v>
      </c>
      <c r="AM134" t="e">
        <f ca="1" t="shared" si="19"/>
        <v>#N/A</v>
      </c>
      <c r="AN134" t="e">
        <f ca="1" t="shared" si="20"/>
        <v>#N/A</v>
      </c>
      <c r="AO134" t="e">
        <f ca="1" t="shared" si="21"/>
        <v>#N/A</v>
      </c>
      <c r="AP134" s="15" t="e">
        <f t="shared" si="22"/>
        <v>#N/A</v>
      </c>
      <c r="AQ134" s="15" t="str">
        <f t="shared" si="23"/>
        <v>.</v>
      </c>
    </row>
    <row r="135" spans="4:43" ht="13.5" thickBot="1">
      <c r="D135" s="110" t="e">
        <f>MAX((((100-H104)*H105)/((100-H105)*H104))^(1/$I$117),((((100-H104)*H105)/((100-H105)*H104))^(1/$I$117))^-1)</f>
        <v>#DIV/0!</v>
      </c>
      <c r="E135" s="163" t="e">
        <f>IF(OR(MAX($Q$13,$Q$28,$Q$43,$Q$58,$Q$73,$Q$88)&gt;100,MIN($Q$13,$Q$28,$Q$43,$Q$58,$Q$73,$Q$88)&lt;0),"Expt.Invalid - MID % Mean(s) Offscale",IF(D135&gt;2,"High",""))</f>
        <v>#DIV/0!</v>
      </c>
      <c r="F135" s="164"/>
      <c r="G135" s="164"/>
      <c r="H135" s="164"/>
      <c r="I135" s="164"/>
      <c r="J135" s="164"/>
      <c r="K135" s="164"/>
      <c r="L135" s="54" t="e">
        <f>IF(E135="","Meets Criterion","")</f>
        <v>#DIV/0!</v>
      </c>
      <c r="AH135" s="4" t="s">
        <v>67</v>
      </c>
      <c r="AI135">
        <f t="shared" si="24"/>
        <v>133</v>
      </c>
      <c r="AJ135" s="4" t="str">
        <f t="shared" si="17"/>
        <v>D71</v>
      </c>
      <c r="AK135" s="4" t="str">
        <f t="shared" si="17"/>
        <v>E71</v>
      </c>
      <c r="AL135" s="4" t="str">
        <f t="shared" si="17"/>
        <v>C71</v>
      </c>
      <c r="AM135" t="e">
        <f ca="1" t="shared" si="19"/>
        <v>#N/A</v>
      </c>
      <c r="AN135" t="e">
        <f ca="1" t="shared" si="20"/>
        <v>#N/A</v>
      </c>
      <c r="AO135" t="e">
        <f ca="1" t="shared" si="21"/>
        <v>#N/A</v>
      </c>
      <c r="AP135" s="15" t="e">
        <f t="shared" si="22"/>
        <v>#N/A</v>
      </c>
      <c r="AQ135" s="15" t="str">
        <f t="shared" si="23"/>
        <v>.</v>
      </c>
    </row>
    <row r="136" spans="6:43" ht="12.75">
      <c r="F136" s="98"/>
      <c r="G136" s="98"/>
      <c r="H136" s="97"/>
      <c r="I136" s="97"/>
      <c r="J136" s="97"/>
      <c r="K136" s="97"/>
      <c r="L136" s="97"/>
      <c r="M136" s="54"/>
      <c r="AH136" s="4" t="s">
        <v>67</v>
      </c>
      <c r="AI136">
        <f t="shared" si="24"/>
        <v>134</v>
      </c>
      <c r="AJ136" s="4" t="str">
        <f t="shared" si="17"/>
        <v>D72</v>
      </c>
      <c r="AK136" s="4" t="str">
        <f t="shared" si="17"/>
        <v>E72</v>
      </c>
      <c r="AL136" s="4" t="str">
        <f t="shared" si="17"/>
        <v>C72</v>
      </c>
      <c r="AM136" t="e">
        <f ca="1" t="shared" si="19"/>
        <v>#N/A</v>
      </c>
      <c r="AN136" t="e">
        <f ca="1" t="shared" si="20"/>
        <v>#N/A</v>
      </c>
      <c r="AO136" t="e">
        <f ca="1" t="shared" si="21"/>
        <v>#N/A</v>
      </c>
      <c r="AP136" s="15" t="e">
        <f t="shared" si="22"/>
        <v>#N/A</v>
      </c>
      <c r="AQ136" s="15" t="str">
        <f t="shared" si="23"/>
        <v>.</v>
      </c>
    </row>
    <row r="137" spans="11:43" ht="12.75">
      <c r="K137" s="41"/>
      <c r="AH137" s="4" t="s">
        <v>67</v>
      </c>
      <c r="AI137">
        <f t="shared" si="24"/>
        <v>135</v>
      </c>
      <c r="AJ137" s="4" t="str">
        <f t="shared" si="17"/>
        <v>D73</v>
      </c>
      <c r="AK137" s="4" t="str">
        <f t="shared" si="17"/>
        <v>E73</v>
      </c>
      <c r="AL137" s="4" t="str">
        <f t="shared" si="17"/>
        <v>C73</v>
      </c>
      <c r="AM137" t="e">
        <f ca="1" t="shared" si="19"/>
        <v>#N/A</v>
      </c>
      <c r="AN137" t="e">
        <f ca="1" t="shared" si="20"/>
        <v>#N/A</v>
      </c>
      <c r="AO137" t="e">
        <f ca="1" t="shared" si="21"/>
        <v>#N/A</v>
      </c>
      <c r="AP137" s="15" t="e">
        <f t="shared" si="22"/>
        <v>#N/A</v>
      </c>
      <c r="AQ137" s="15" t="str">
        <f t="shared" si="23"/>
        <v>.</v>
      </c>
    </row>
    <row r="138" spans="1:43" ht="13.5" thickBo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87"/>
      <c r="AH138" s="4" t="s">
        <v>67</v>
      </c>
      <c r="AI138" s="43">
        <f t="shared" si="24"/>
        <v>136</v>
      </c>
      <c r="AJ138" s="102" t="str">
        <f t="shared" si="17"/>
        <v>D74</v>
      </c>
      <c r="AK138" s="102" t="str">
        <f t="shared" si="17"/>
        <v>E74</v>
      </c>
      <c r="AL138" s="102" t="str">
        <f t="shared" si="17"/>
        <v>C74</v>
      </c>
      <c r="AM138" s="43" t="e">
        <f ca="1" t="shared" si="19"/>
        <v>#N/A</v>
      </c>
      <c r="AN138" s="43" t="e">
        <f ca="1" t="shared" si="20"/>
        <v>#N/A</v>
      </c>
      <c r="AO138" s="43" t="e">
        <f ca="1" t="shared" si="21"/>
        <v>#N/A</v>
      </c>
      <c r="AP138" s="44" t="e">
        <f t="shared" si="22"/>
        <v>#N/A</v>
      </c>
      <c r="AQ138" s="44" t="str">
        <f t="shared" si="23"/>
        <v>.</v>
      </c>
    </row>
    <row r="139" spans="1:43" ht="12.75">
      <c r="A139" s="72"/>
      <c r="B139" s="72" t="s">
        <v>73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87"/>
      <c r="AH139" s="4" t="s">
        <v>67</v>
      </c>
      <c r="AI139">
        <f t="shared" si="24"/>
        <v>137</v>
      </c>
      <c r="AJ139" s="4" t="str">
        <f aca="true" t="shared" si="25" ref="AJ139:AL158">CONCATENATE(LEFT(AJ43,1),(MID(AJ43,2,4))+45)</f>
        <v>G67</v>
      </c>
      <c r="AK139" s="4" t="str">
        <f t="shared" si="25"/>
        <v>H67</v>
      </c>
      <c r="AL139" s="4" t="str">
        <f t="shared" si="25"/>
        <v>F67</v>
      </c>
      <c r="AM139" t="e">
        <f ca="1" t="shared" si="19"/>
        <v>#N/A</v>
      </c>
      <c r="AN139" t="e">
        <f ca="1" t="shared" si="20"/>
        <v>#N/A</v>
      </c>
      <c r="AO139" t="e">
        <f ca="1" t="shared" si="21"/>
        <v>#N/A</v>
      </c>
      <c r="AP139" s="15" t="e">
        <f t="shared" si="22"/>
        <v>#N/A</v>
      </c>
      <c r="AQ139" s="15" t="str">
        <f t="shared" si="23"/>
        <v>.</v>
      </c>
    </row>
    <row r="140" spans="1:43" ht="12.7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87"/>
      <c r="AH140" s="4" t="s">
        <v>67</v>
      </c>
      <c r="AI140">
        <f t="shared" si="24"/>
        <v>138</v>
      </c>
      <c r="AJ140" s="4" t="str">
        <f t="shared" si="25"/>
        <v>G68</v>
      </c>
      <c r="AK140" s="4" t="str">
        <f t="shared" si="25"/>
        <v>H68</v>
      </c>
      <c r="AL140" s="4" t="str">
        <f t="shared" si="25"/>
        <v>F68</v>
      </c>
      <c r="AM140" t="e">
        <f ca="1" t="shared" si="19"/>
        <v>#N/A</v>
      </c>
      <c r="AN140" t="e">
        <f ca="1" t="shared" si="20"/>
        <v>#N/A</v>
      </c>
      <c r="AO140" t="e">
        <f ca="1" t="shared" si="21"/>
        <v>#N/A</v>
      </c>
      <c r="AP140" s="15" t="e">
        <f t="shared" si="22"/>
        <v>#N/A</v>
      </c>
      <c r="AQ140" s="15" t="str">
        <f t="shared" si="23"/>
        <v>.</v>
      </c>
    </row>
    <row r="141" spans="1:43" ht="12.75">
      <c r="A141" s="72"/>
      <c r="B141" s="92" t="s">
        <v>76</v>
      </c>
      <c r="C141" s="92"/>
      <c r="D141" s="72"/>
      <c r="E141" s="72"/>
      <c r="F141" s="72"/>
      <c r="G141" s="72"/>
      <c r="H141" s="72"/>
      <c r="I141" s="72"/>
      <c r="J141" s="72"/>
      <c r="K141" s="165" t="s">
        <v>84</v>
      </c>
      <c r="L141" s="165"/>
      <c r="M141" s="87"/>
      <c r="N141" s="29"/>
      <c r="AH141" s="4" t="s">
        <v>67</v>
      </c>
      <c r="AI141">
        <f t="shared" si="24"/>
        <v>139</v>
      </c>
      <c r="AJ141" s="4" t="str">
        <f t="shared" si="25"/>
        <v>G69</v>
      </c>
      <c r="AK141" s="4" t="str">
        <f t="shared" si="25"/>
        <v>H69</v>
      </c>
      <c r="AL141" s="4" t="str">
        <f t="shared" si="25"/>
        <v>F69</v>
      </c>
      <c r="AM141" t="e">
        <f ca="1" t="shared" si="19"/>
        <v>#N/A</v>
      </c>
      <c r="AN141" t="e">
        <f ca="1" t="shared" si="20"/>
        <v>#N/A</v>
      </c>
      <c r="AO141" t="e">
        <f ca="1" t="shared" si="21"/>
        <v>#N/A</v>
      </c>
      <c r="AP141" s="15" t="e">
        <f t="shared" si="22"/>
        <v>#N/A</v>
      </c>
      <c r="AQ141" s="15" t="str">
        <f t="shared" si="23"/>
        <v>.</v>
      </c>
    </row>
    <row r="142" spans="1:43" ht="12.7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87"/>
      <c r="N142" s="28"/>
      <c r="AH142" s="4" t="s">
        <v>67</v>
      </c>
      <c r="AI142">
        <f t="shared" si="24"/>
        <v>140</v>
      </c>
      <c r="AJ142" s="4" t="str">
        <f t="shared" si="25"/>
        <v>G70</v>
      </c>
      <c r="AK142" s="4" t="str">
        <f t="shared" si="25"/>
        <v>H70</v>
      </c>
      <c r="AL142" s="4" t="str">
        <f t="shared" si="25"/>
        <v>F70</v>
      </c>
      <c r="AM142" t="e">
        <f ca="1" t="shared" si="19"/>
        <v>#N/A</v>
      </c>
      <c r="AN142" t="e">
        <f ca="1" t="shared" si="20"/>
        <v>#N/A</v>
      </c>
      <c r="AO142" t="e">
        <f ca="1" t="shared" si="21"/>
        <v>#N/A</v>
      </c>
      <c r="AP142" s="15" t="e">
        <f t="shared" si="22"/>
        <v>#N/A</v>
      </c>
      <c r="AQ142" s="15" t="str">
        <f t="shared" si="23"/>
        <v>.</v>
      </c>
    </row>
    <row r="143" spans="1:43" ht="12.75">
      <c r="A143" s="72"/>
      <c r="B143" s="73">
        <v>1</v>
      </c>
      <c r="C143" s="72" t="s">
        <v>85</v>
      </c>
      <c r="D143" s="72"/>
      <c r="E143" s="72"/>
      <c r="F143" s="72"/>
      <c r="G143" s="72"/>
      <c r="H143" s="72"/>
      <c r="I143" s="72"/>
      <c r="J143" s="74"/>
      <c r="K143" s="73"/>
      <c r="L143" s="73"/>
      <c r="M143" s="87"/>
      <c r="N143" s="21"/>
      <c r="AH143" s="4" t="s">
        <v>67</v>
      </c>
      <c r="AI143">
        <f t="shared" si="24"/>
        <v>141</v>
      </c>
      <c r="AJ143" s="4" t="str">
        <f t="shared" si="25"/>
        <v>G71</v>
      </c>
      <c r="AK143" s="4" t="str">
        <f t="shared" si="25"/>
        <v>H71</v>
      </c>
      <c r="AL143" s="4" t="str">
        <f t="shared" si="25"/>
        <v>F71</v>
      </c>
      <c r="AM143" t="e">
        <f ca="1" t="shared" si="19"/>
        <v>#N/A</v>
      </c>
      <c r="AN143" t="e">
        <f ca="1" t="shared" si="20"/>
        <v>#N/A</v>
      </c>
      <c r="AO143" t="e">
        <f ca="1" t="shared" si="21"/>
        <v>#N/A</v>
      </c>
      <c r="AP143" s="15" t="e">
        <f t="shared" si="22"/>
        <v>#N/A</v>
      </c>
      <c r="AQ143" s="15" t="str">
        <f t="shared" si="23"/>
        <v>.</v>
      </c>
    </row>
    <row r="144" spans="1:43" ht="12.75">
      <c r="A144" s="72"/>
      <c r="B144" s="73">
        <v>2</v>
      </c>
      <c r="C144" s="72" t="s">
        <v>86</v>
      </c>
      <c r="D144" s="72"/>
      <c r="E144" s="72"/>
      <c r="F144" s="72"/>
      <c r="G144" s="72"/>
      <c r="H144" s="72"/>
      <c r="I144" s="72"/>
      <c r="J144" s="75"/>
      <c r="K144" s="76" t="e">
        <f>IF(MAX(R7,R22,R37,R52,R67,R82)&gt;20," ","Yes")</f>
        <v>#DIV/0!</v>
      </c>
      <c r="L144" s="76" t="e">
        <f aca="true" t="shared" si="26" ref="L144:L149">IF((K144="Yes")," ","No")</f>
        <v>#DIV/0!</v>
      </c>
      <c r="M144" s="88"/>
      <c r="N144" s="21"/>
      <c r="AH144" s="4" t="s">
        <v>67</v>
      </c>
      <c r="AI144">
        <f t="shared" si="24"/>
        <v>142</v>
      </c>
      <c r="AJ144" s="4" t="str">
        <f t="shared" si="25"/>
        <v>G72</v>
      </c>
      <c r="AK144" s="4" t="str">
        <f t="shared" si="25"/>
        <v>H72</v>
      </c>
      <c r="AL144" s="4" t="str">
        <f t="shared" si="25"/>
        <v>F72</v>
      </c>
      <c r="AM144" t="e">
        <f ca="1" t="shared" si="19"/>
        <v>#N/A</v>
      </c>
      <c r="AN144" t="e">
        <f ca="1" t="shared" si="20"/>
        <v>#N/A</v>
      </c>
      <c r="AO144" t="e">
        <f ca="1" t="shared" si="21"/>
        <v>#N/A</v>
      </c>
      <c r="AP144" s="15" t="e">
        <f t="shared" si="22"/>
        <v>#N/A</v>
      </c>
      <c r="AQ144" s="15" t="str">
        <f t="shared" si="23"/>
        <v>.</v>
      </c>
    </row>
    <row r="145" spans="1:43" ht="12.75">
      <c r="A145" s="72"/>
      <c r="B145" s="73">
        <v>3</v>
      </c>
      <c r="C145" s="72" t="s">
        <v>79</v>
      </c>
      <c r="D145" s="72"/>
      <c r="E145" s="72"/>
      <c r="F145" s="72"/>
      <c r="G145" s="72"/>
      <c r="H145" s="72"/>
      <c r="I145" s="77"/>
      <c r="J145" s="78"/>
      <c r="K145" s="73" t="e">
        <f>IF(MAX(R9,R24,R39,R54,R69,R84)&gt;20," ","Yes")</f>
        <v>#DIV/0!</v>
      </c>
      <c r="L145" s="76" t="e">
        <f t="shared" si="26"/>
        <v>#DIV/0!</v>
      </c>
      <c r="M145" s="87"/>
      <c r="AH145" s="4" t="s">
        <v>67</v>
      </c>
      <c r="AI145">
        <f t="shared" si="24"/>
        <v>143</v>
      </c>
      <c r="AJ145" s="4" t="str">
        <f t="shared" si="25"/>
        <v>G73</v>
      </c>
      <c r="AK145" s="4" t="str">
        <f t="shared" si="25"/>
        <v>H73</v>
      </c>
      <c r="AL145" s="4" t="str">
        <f t="shared" si="25"/>
        <v>F73</v>
      </c>
      <c r="AM145" t="e">
        <f ca="1" t="shared" si="19"/>
        <v>#N/A</v>
      </c>
      <c r="AN145" t="e">
        <f ca="1" t="shared" si="20"/>
        <v>#N/A</v>
      </c>
      <c r="AO145" t="e">
        <f ca="1" t="shared" si="21"/>
        <v>#N/A</v>
      </c>
      <c r="AP145" s="15" t="e">
        <f t="shared" si="22"/>
        <v>#N/A</v>
      </c>
      <c r="AQ145" s="15" t="str">
        <f t="shared" si="23"/>
        <v>.</v>
      </c>
    </row>
    <row r="146" spans="1:43" ht="13.5" thickBot="1">
      <c r="A146" s="72"/>
      <c r="B146" s="73">
        <v>4</v>
      </c>
      <c r="C146" s="72" t="s">
        <v>87</v>
      </c>
      <c r="D146" s="72"/>
      <c r="E146" s="72"/>
      <c r="F146" s="72"/>
      <c r="G146" s="76"/>
      <c r="H146" s="72"/>
      <c r="I146" s="76"/>
      <c r="J146" s="78"/>
      <c r="K146" s="73" t="e">
        <f>IF(MAX(Q14,Q29,Q44,Q59,Q74,Q89)&gt;20," ","Yes")</f>
        <v>#DIV/0!</v>
      </c>
      <c r="L146" s="76" t="e">
        <f t="shared" si="26"/>
        <v>#DIV/0!</v>
      </c>
      <c r="M146" s="87"/>
      <c r="AH146" s="4" t="s">
        <v>67</v>
      </c>
      <c r="AI146" s="43">
        <f t="shared" si="24"/>
        <v>144</v>
      </c>
      <c r="AJ146" s="102" t="str">
        <f t="shared" si="25"/>
        <v>G74</v>
      </c>
      <c r="AK146" s="102" t="str">
        <f t="shared" si="25"/>
        <v>H74</v>
      </c>
      <c r="AL146" s="102" t="str">
        <f t="shared" si="25"/>
        <v>F74</v>
      </c>
      <c r="AM146" s="43" t="e">
        <f ca="1" t="shared" si="19"/>
        <v>#N/A</v>
      </c>
      <c r="AN146" s="43" t="e">
        <f ca="1" t="shared" si="20"/>
        <v>#N/A</v>
      </c>
      <c r="AO146" s="43" t="e">
        <f ca="1" t="shared" si="21"/>
        <v>#N/A</v>
      </c>
      <c r="AP146" s="44" t="e">
        <f t="shared" si="22"/>
        <v>#N/A</v>
      </c>
      <c r="AQ146" s="44" t="str">
        <f t="shared" si="23"/>
        <v>.</v>
      </c>
    </row>
    <row r="147" spans="1:43" ht="12.75">
      <c r="A147" s="72"/>
      <c r="B147" s="73">
        <v>5</v>
      </c>
      <c r="C147" s="72" t="s">
        <v>88</v>
      </c>
      <c r="D147" s="72"/>
      <c r="E147" s="72"/>
      <c r="F147" s="72"/>
      <c r="G147" s="72"/>
      <c r="H147" s="72"/>
      <c r="I147" s="72"/>
      <c r="J147" s="77"/>
      <c r="K147" s="76" t="e">
        <f>IF(AND(Q12&lt;MIN(Q8,Q10),Q27&lt;MIN(Q23,Q25),Q42&lt;MIN(Q38,Q40),Q57&lt;MIN(Q53,Q55),Q72&lt;MIN(Q68,Q70),Q87&lt;MIN(Q83,Q85)),"Yes"," ")</f>
        <v>#DIV/0!</v>
      </c>
      <c r="L147" s="76" t="e">
        <f t="shared" si="26"/>
        <v>#DIV/0!</v>
      </c>
      <c r="M147" s="89"/>
      <c r="AH147" s="4" t="s">
        <v>67</v>
      </c>
      <c r="AI147">
        <f t="shared" si="24"/>
        <v>145</v>
      </c>
      <c r="AJ147" s="4" t="str">
        <f t="shared" si="25"/>
        <v>J67</v>
      </c>
      <c r="AK147" s="4" t="str">
        <f t="shared" si="25"/>
        <v>K67</v>
      </c>
      <c r="AL147" s="4" t="str">
        <f t="shared" si="25"/>
        <v>I67</v>
      </c>
      <c r="AM147" t="e">
        <f ca="1" t="shared" si="19"/>
        <v>#N/A</v>
      </c>
      <c r="AN147" t="e">
        <f ca="1" t="shared" si="20"/>
        <v>#N/A</v>
      </c>
      <c r="AO147" t="e">
        <f ca="1" t="shared" si="21"/>
        <v>#N/A</v>
      </c>
      <c r="AP147" s="15" t="e">
        <f t="shared" si="22"/>
        <v>#N/A</v>
      </c>
      <c r="AQ147" s="15" t="str">
        <f t="shared" si="23"/>
        <v>.</v>
      </c>
    </row>
    <row r="148" spans="1:43" ht="12.75">
      <c r="A148" s="72"/>
      <c r="B148" s="73">
        <v>6</v>
      </c>
      <c r="C148" s="72" t="s">
        <v>74</v>
      </c>
      <c r="D148" s="72"/>
      <c r="E148" s="72"/>
      <c r="F148" s="72"/>
      <c r="G148" s="72"/>
      <c r="H148" s="72"/>
      <c r="I148" s="72"/>
      <c r="J148" s="72"/>
      <c r="K148" s="73" t="e">
        <f>IF(MIN(J17,J32,J47,J62,J77,J92)&gt;2,"Yes"," ")</f>
        <v>#DIV/0!</v>
      </c>
      <c r="L148" s="76" t="e">
        <f t="shared" si="26"/>
        <v>#DIV/0!</v>
      </c>
      <c r="M148" s="87"/>
      <c r="AH148" s="4" t="s">
        <v>67</v>
      </c>
      <c r="AI148">
        <f t="shared" si="24"/>
        <v>146</v>
      </c>
      <c r="AJ148" s="4" t="str">
        <f t="shared" si="25"/>
        <v>J68</v>
      </c>
      <c r="AK148" s="4" t="str">
        <f t="shared" si="25"/>
        <v>K68</v>
      </c>
      <c r="AL148" s="4" t="str">
        <f t="shared" si="25"/>
        <v>I68</v>
      </c>
      <c r="AM148" t="e">
        <f ca="1" t="shared" si="19"/>
        <v>#N/A</v>
      </c>
      <c r="AN148" t="e">
        <f ca="1" t="shared" si="20"/>
        <v>#N/A</v>
      </c>
      <c r="AO148" t="e">
        <f ca="1" t="shared" si="21"/>
        <v>#N/A</v>
      </c>
      <c r="AP148" s="15" t="e">
        <f t="shared" si="22"/>
        <v>#N/A</v>
      </c>
      <c r="AQ148" s="15" t="str">
        <f t="shared" si="23"/>
        <v>.</v>
      </c>
    </row>
    <row r="149" spans="1:43" ht="12.75">
      <c r="A149" s="72"/>
      <c r="B149" s="73">
        <v>7</v>
      </c>
      <c r="C149" s="72" t="s">
        <v>407</v>
      </c>
      <c r="D149" s="72"/>
      <c r="E149" s="72"/>
      <c r="F149" s="72"/>
      <c r="G149" s="72"/>
      <c r="H149" s="72"/>
      <c r="I149" s="72"/>
      <c r="J149" s="72"/>
      <c r="K149" s="73" t="e">
        <f>IF(MAX(K17,K32,K47,K62,K77,K92,)&gt;=1," ",IF(MIN(K17,K32,K47,K62,K77,K92)&gt;0.4,"Yes"," "))</f>
        <v>#DIV/0!</v>
      </c>
      <c r="L149" s="76" t="e">
        <f t="shared" si="26"/>
        <v>#DIV/0!</v>
      </c>
      <c r="M149" s="87"/>
      <c r="AH149" s="4" t="s">
        <v>67</v>
      </c>
      <c r="AI149">
        <f t="shared" si="24"/>
        <v>147</v>
      </c>
      <c r="AJ149" s="4" t="str">
        <f t="shared" si="25"/>
        <v>J69</v>
      </c>
      <c r="AK149" s="4" t="str">
        <f t="shared" si="25"/>
        <v>K69</v>
      </c>
      <c r="AL149" s="4" t="str">
        <f t="shared" si="25"/>
        <v>I69</v>
      </c>
      <c r="AM149" t="e">
        <f ca="1" t="shared" si="19"/>
        <v>#N/A</v>
      </c>
      <c r="AN149" t="e">
        <f ca="1" t="shared" si="20"/>
        <v>#N/A</v>
      </c>
      <c r="AO149" t="e">
        <f ca="1" t="shared" si="21"/>
        <v>#N/A</v>
      </c>
      <c r="AP149" s="15" t="e">
        <f t="shared" si="22"/>
        <v>#N/A</v>
      </c>
      <c r="AQ149" s="15" t="str">
        <f t="shared" si="23"/>
        <v>.</v>
      </c>
    </row>
    <row r="150" spans="1:43" ht="12.75">
      <c r="A150" s="72"/>
      <c r="B150" s="73"/>
      <c r="C150" s="72"/>
      <c r="D150" s="72"/>
      <c r="E150" s="72"/>
      <c r="F150" s="72"/>
      <c r="G150" s="72"/>
      <c r="H150" s="72"/>
      <c r="I150" s="79"/>
      <c r="J150" s="72"/>
      <c r="K150" s="73"/>
      <c r="L150" s="73"/>
      <c r="M150" s="87"/>
      <c r="AH150" s="4" t="s">
        <v>67</v>
      </c>
      <c r="AI150">
        <f t="shared" si="24"/>
        <v>148</v>
      </c>
      <c r="AJ150" s="4" t="str">
        <f t="shared" si="25"/>
        <v>J70</v>
      </c>
      <c r="AK150" s="4" t="str">
        <f t="shared" si="25"/>
        <v>K70</v>
      </c>
      <c r="AL150" s="4" t="str">
        <f t="shared" si="25"/>
        <v>I70</v>
      </c>
      <c r="AM150" t="e">
        <f ca="1" t="shared" si="19"/>
        <v>#N/A</v>
      </c>
      <c r="AN150" t="e">
        <f ca="1" t="shared" si="20"/>
        <v>#N/A</v>
      </c>
      <c r="AO150" t="e">
        <f ca="1" t="shared" si="21"/>
        <v>#N/A</v>
      </c>
      <c r="AP150" s="15" t="e">
        <f t="shared" si="22"/>
        <v>#N/A</v>
      </c>
      <c r="AQ150" s="15" t="str">
        <f t="shared" si="23"/>
        <v>.</v>
      </c>
    </row>
    <row r="151" spans="1:43" ht="12.75">
      <c r="A151" s="72"/>
      <c r="B151" s="73"/>
      <c r="C151" s="72"/>
      <c r="D151" s="72"/>
      <c r="E151" s="72"/>
      <c r="F151" s="72"/>
      <c r="G151" s="72"/>
      <c r="H151" s="72"/>
      <c r="I151" s="72"/>
      <c r="J151" s="72"/>
      <c r="K151" s="73"/>
      <c r="L151" s="73"/>
      <c r="M151" s="87"/>
      <c r="AH151" s="4" t="s">
        <v>67</v>
      </c>
      <c r="AI151">
        <f t="shared" si="24"/>
        <v>149</v>
      </c>
      <c r="AJ151" s="4" t="str">
        <f t="shared" si="25"/>
        <v>J71</v>
      </c>
      <c r="AK151" s="4" t="str">
        <f t="shared" si="25"/>
        <v>K71</v>
      </c>
      <c r="AL151" s="4" t="str">
        <f t="shared" si="25"/>
        <v>I71</v>
      </c>
      <c r="AM151" t="e">
        <f ca="1" t="shared" si="19"/>
        <v>#N/A</v>
      </c>
      <c r="AN151" t="e">
        <f ca="1" t="shared" si="20"/>
        <v>#N/A</v>
      </c>
      <c r="AO151" t="e">
        <f ca="1" t="shared" si="21"/>
        <v>#N/A</v>
      </c>
      <c r="AP151" s="15" t="e">
        <f t="shared" si="22"/>
        <v>#N/A</v>
      </c>
      <c r="AQ151" s="15" t="str">
        <f t="shared" si="23"/>
        <v>.</v>
      </c>
    </row>
    <row r="152" spans="1:43" ht="12.75" customHeight="1">
      <c r="A152" s="72"/>
      <c r="B152" s="80" t="s">
        <v>75</v>
      </c>
      <c r="C152" s="81"/>
      <c r="D152" s="72"/>
      <c r="E152" s="72"/>
      <c r="F152" s="72"/>
      <c r="G152" s="81"/>
      <c r="H152" s="72"/>
      <c r="I152" s="72"/>
      <c r="J152" s="72"/>
      <c r="K152" s="73"/>
      <c r="L152" s="73"/>
      <c r="M152" s="87"/>
      <c r="X152" s="162">
        <f>IF(MIN($AQ$3:$AQ$194)&gt;0,IF(MAX($AQ$3:$AQ$194)&lt;100,"All Midpoint % Values are on Scale",""),"")</f>
      </c>
      <c r="Y152" s="162"/>
      <c r="Z152" s="162"/>
      <c r="AA152" s="162"/>
      <c r="AB152" s="162"/>
      <c r="AC152" s="162"/>
      <c r="AH152" s="4" t="s">
        <v>67</v>
      </c>
      <c r="AI152">
        <f t="shared" si="24"/>
        <v>150</v>
      </c>
      <c r="AJ152" s="4" t="str">
        <f t="shared" si="25"/>
        <v>J72</v>
      </c>
      <c r="AK152" s="4" t="str">
        <f t="shared" si="25"/>
        <v>K72</v>
      </c>
      <c r="AL152" s="4" t="str">
        <f t="shared" si="25"/>
        <v>I72</v>
      </c>
      <c r="AM152" t="e">
        <f ca="1" t="shared" si="19"/>
        <v>#N/A</v>
      </c>
      <c r="AN152" t="e">
        <f ca="1" t="shared" si="20"/>
        <v>#N/A</v>
      </c>
      <c r="AO152" t="e">
        <f ca="1" t="shared" si="21"/>
        <v>#N/A</v>
      </c>
      <c r="AP152" s="15" t="e">
        <f t="shared" si="22"/>
        <v>#N/A</v>
      </c>
      <c r="AQ152" s="15" t="str">
        <f t="shared" si="23"/>
        <v>.</v>
      </c>
    </row>
    <row r="153" spans="1:43" ht="12.75" customHeight="1">
      <c r="A153" s="72"/>
      <c r="B153" s="73"/>
      <c r="C153" s="73"/>
      <c r="D153" s="81"/>
      <c r="E153" s="81"/>
      <c r="F153" s="81"/>
      <c r="G153" s="81"/>
      <c r="H153" s="72"/>
      <c r="I153" s="81"/>
      <c r="J153" s="72"/>
      <c r="K153" s="73"/>
      <c r="L153" s="73"/>
      <c r="M153" s="87"/>
      <c r="W153" s="90">
        <f>IF(MIN($AQ$3:$AQ$194)&lt;0,"Warning","")</f>
      </c>
      <c r="X153" s="93">
        <f>IF(MIN($AQ$3:$AQ$194)&lt;0,COUNTIF($AQ$3:$AQ$194,"&lt;0"),"")</f>
      </c>
      <c r="Y153" s="161">
        <f>IF(MIN($AQ$3:$AQ$194)&lt;0,"Midpoint % Values are &lt; 0","")</f>
      </c>
      <c r="Z153" s="161"/>
      <c r="AA153" s="161"/>
      <c r="AB153" s="161"/>
      <c r="AH153" s="4" t="s">
        <v>67</v>
      </c>
      <c r="AI153">
        <f t="shared" si="24"/>
        <v>151</v>
      </c>
      <c r="AJ153" s="4" t="str">
        <f t="shared" si="25"/>
        <v>J73</v>
      </c>
      <c r="AK153" s="4" t="str">
        <f t="shared" si="25"/>
        <v>K73</v>
      </c>
      <c r="AL153" s="4" t="str">
        <f t="shared" si="25"/>
        <v>I73</v>
      </c>
      <c r="AM153" t="e">
        <f ca="1" t="shared" si="19"/>
        <v>#N/A</v>
      </c>
      <c r="AN153" t="e">
        <f ca="1" t="shared" si="20"/>
        <v>#N/A</v>
      </c>
      <c r="AO153" t="e">
        <f ca="1" t="shared" si="21"/>
        <v>#N/A</v>
      </c>
      <c r="AP153" s="15" t="e">
        <f t="shared" si="22"/>
        <v>#N/A</v>
      </c>
      <c r="AQ153" s="15" t="str">
        <f t="shared" si="23"/>
        <v>.</v>
      </c>
    </row>
    <row r="154" spans="1:43" ht="12.75" customHeight="1" thickBot="1">
      <c r="A154" s="72"/>
      <c r="B154" s="73">
        <v>1</v>
      </c>
      <c r="C154" s="80" t="s">
        <v>80</v>
      </c>
      <c r="D154" s="80"/>
      <c r="E154" s="80"/>
      <c r="F154" s="80"/>
      <c r="G154" s="82"/>
      <c r="H154" s="80"/>
      <c r="I154" s="82"/>
      <c r="J154" s="83"/>
      <c r="K154" s="76" t="e">
        <f>IF(AND(L125="Meets Criterion",L126="Meets Criterion"),"Yes"," ")</f>
        <v>#DIV/0!</v>
      </c>
      <c r="L154" s="76" t="e">
        <f>IF((K154="Yes")," ","No")</f>
        <v>#DIV/0!</v>
      </c>
      <c r="M154" s="87"/>
      <c r="W154" s="90">
        <f>IF(MAX($AQ$3:$AQ$194)&gt;100,"Warning","")</f>
      </c>
      <c r="X154" s="93">
        <f>IF(MAX($AQ$3:$AQ$194)&gt;100,COUNTIF($AQ$3:$AQ$194,"&gt;100"),"")</f>
      </c>
      <c r="Y154" s="161">
        <f>IF(MAX($AQ$3:$AQ$194)&gt;100,"Midpoint % Values are &gt;100","")</f>
      </c>
      <c r="Z154" s="161"/>
      <c r="AA154" s="161"/>
      <c r="AB154" s="161"/>
      <c r="AH154" s="4" t="s">
        <v>67</v>
      </c>
      <c r="AI154" s="43">
        <f t="shared" si="24"/>
        <v>152</v>
      </c>
      <c r="AJ154" s="102" t="str">
        <f t="shared" si="25"/>
        <v>J74</v>
      </c>
      <c r="AK154" s="102" t="str">
        <f t="shared" si="25"/>
        <v>K74</v>
      </c>
      <c r="AL154" s="102" t="str">
        <f t="shared" si="25"/>
        <v>I74</v>
      </c>
      <c r="AM154" s="43" t="e">
        <f ca="1" t="shared" si="19"/>
        <v>#N/A</v>
      </c>
      <c r="AN154" s="43" t="e">
        <f ca="1" t="shared" si="20"/>
        <v>#N/A</v>
      </c>
      <c r="AO154" s="43" t="e">
        <f ca="1" t="shared" si="21"/>
        <v>#N/A</v>
      </c>
      <c r="AP154" s="44" t="e">
        <f t="shared" si="22"/>
        <v>#N/A</v>
      </c>
      <c r="AQ154" s="44" t="str">
        <f t="shared" si="23"/>
        <v>.</v>
      </c>
    </row>
    <row r="155" spans="1:43" ht="12.75">
      <c r="A155" s="72"/>
      <c r="B155" s="73">
        <v>2</v>
      </c>
      <c r="C155" s="80" t="s">
        <v>390</v>
      </c>
      <c r="D155" s="80"/>
      <c r="E155" s="80"/>
      <c r="F155" s="80"/>
      <c r="G155" s="82"/>
      <c r="H155" s="80"/>
      <c r="I155" s="82"/>
      <c r="J155" s="80"/>
      <c r="K155" s="73" t="e">
        <f>IF(L135="Meets Criterion","Yes"," ")</f>
        <v>#DIV/0!</v>
      </c>
      <c r="L155" s="76" t="e">
        <f>IF((K155="Yes")," ","No")</f>
        <v>#DIV/0!</v>
      </c>
      <c r="M155" s="87"/>
      <c r="AH155" s="4" t="s">
        <v>67</v>
      </c>
      <c r="AI155">
        <f t="shared" si="24"/>
        <v>153</v>
      </c>
      <c r="AJ155" s="4" t="str">
        <f t="shared" si="25"/>
        <v>M67</v>
      </c>
      <c r="AK155" s="4" t="str">
        <f t="shared" si="25"/>
        <v>N67</v>
      </c>
      <c r="AL155" s="4" t="str">
        <f t="shared" si="25"/>
        <v>L67</v>
      </c>
      <c r="AM155" t="e">
        <f ca="1" t="shared" si="19"/>
        <v>#N/A</v>
      </c>
      <c r="AN155" t="e">
        <f ca="1" t="shared" si="20"/>
        <v>#N/A</v>
      </c>
      <c r="AO155" t="e">
        <f ca="1" t="shared" si="21"/>
        <v>#N/A</v>
      </c>
      <c r="AP155" s="15" t="e">
        <f t="shared" si="22"/>
        <v>#N/A</v>
      </c>
      <c r="AQ155" s="15" t="str">
        <f t="shared" si="23"/>
        <v>.</v>
      </c>
    </row>
    <row r="156" spans="1:43" ht="12.75">
      <c r="A156" s="72"/>
      <c r="B156" s="72"/>
      <c r="C156" s="73"/>
      <c r="D156" s="73"/>
      <c r="E156" s="73"/>
      <c r="F156" s="73"/>
      <c r="G156" s="79"/>
      <c r="H156" s="77"/>
      <c r="I156" s="84"/>
      <c r="J156" s="72"/>
      <c r="K156" s="72"/>
      <c r="L156" s="72"/>
      <c r="M156" s="87"/>
      <c r="AH156" s="4" t="s">
        <v>67</v>
      </c>
      <c r="AI156">
        <f t="shared" si="24"/>
        <v>154</v>
      </c>
      <c r="AJ156" s="4" t="str">
        <f t="shared" si="25"/>
        <v>M68</v>
      </c>
      <c r="AK156" s="4" t="str">
        <f t="shared" si="25"/>
        <v>N68</v>
      </c>
      <c r="AL156" s="4" t="str">
        <f t="shared" si="25"/>
        <v>L68</v>
      </c>
      <c r="AM156" t="e">
        <f ca="1" t="shared" si="19"/>
        <v>#N/A</v>
      </c>
      <c r="AN156" t="e">
        <f ca="1" t="shared" si="20"/>
        <v>#N/A</v>
      </c>
      <c r="AO156" t="e">
        <f ca="1" t="shared" si="21"/>
        <v>#N/A</v>
      </c>
      <c r="AP156" s="15" t="e">
        <f t="shared" si="22"/>
        <v>#N/A</v>
      </c>
      <c r="AQ156" s="15" t="str">
        <f t="shared" si="23"/>
        <v>.</v>
      </c>
    </row>
    <row r="157" spans="1:43" ht="12.75">
      <c r="A157" s="72"/>
      <c r="B157" s="72"/>
      <c r="C157" s="73"/>
      <c r="D157" s="73"/>
      <c r="E157" s="73"/>
      <c r="F157" s="73"/>
      <c r="G157" s="79"/>
      <c r="H157" s="72"/>
      <c r="I157" s="84"/>
      <c r="J157" s="72"/>
      <c r="K157" s="72"/>
      <c r="L157" s="72"/>
      <c r="M157" s="87"/>
      <c r="AH157" s="4" t="s">
        <v>67</v>
      </c>
      <c r="AI157">
        <f t="shared" si="24"/>
        <v>155</v>
      </c>
      <c r="AJ157" s="4" t="str">
        <f t="shared" si="25"/>
        <v>M69</v>
      </c>
      <c r="AK157" s="4" t="str">
        <f t="shared" si="25"/>
        <v>N69</v>
      </c>
      <c r="AL157" s="4" t="str">
        <f t="shared" si="25"/>
        <v>L69</v>
      </c>
      <c r="AM157" t="e">
        <f ca="1" t="shared" si="19"/>
        <v>#N/A</v>
      </c>
      <c r="AN157" t="e">
        <f ca="1" t="shared" si="20"/>
        <v>#N/A</v>
      </c>
      <c r="AO157" t="e">
        <f ca="1" t="shared" si="21"/>
        <v>#N/A</v>
      </c>
      <c r="AP157" s="15" t="e">
        <f t="shared" si="22"/>
        <v>#N/A</v>
      </c>
      <c r="AQ157" s="15" t="str">
        <f t="shared" si="23"/>
        <v>.</v>
      </c>
    </row>
    <row r="158" spans="3:43" ht="12.75">
      <c r="C158" s="67"/>
      <c r="D158" s="67"/>
      <c r="E158" s="67"/>
      <c r="F158" s="67"/>
      <c r="G158" s="68"/>
      <c r="H158" s="42"/>
      <c r="I158" s="69"/>
      <c r="AH158" s="4" t="s">
        <v>67</v>
      </c>
      <c r="AI158">
        <f t="shared" si="24"/>
        <v>156</v>
      </c>
      <c r="AJ158" s="4" t="str">
        <f t="shared" si="25"/>
        <v>M70</v>
      </c>
      <c r="AK158" s="4" t="str">
        <f t="shared" si="25"/>
        <v>N70</v>
      </c>
      <c r="AL158" s="4" t="str">
        <f t="shared" si="25"/>
        <v>L70</v>
      </c>
      <c r="AM158" t="e">
        <f ca="1" t="shared" si="19"/>
        <v>#N/A</v>
      </c>
      <c r="AN158" t="e">
        <f ca="1" t="shared" si="20"/>
        <v>#N/A</v>
      </c>
      <c r="AO158" t="e">
        <f ca="1" t="shared" si="21"/>
        <v>#N/A</v>
      </c>
      <c r="AP158" s="15" t="e">
        <f t="shared" si="22"/>
        <v>#N/A</v>
      </c>
      <c r="AQ158" s="15" t="str">
        <f t="shared" si="23"/>
        <v>.</v>
      </c>
    </row>
    <row r="159" spans="3:43" ht="12.75">
      <c r="C159" s="67"/>
      <c r="D159" s="67"/>
      <c r="E159" s="67"/>
      <c r="F159" s="67"/>
      <c r="G159" s="68"/>
      <c r="H159" s="42"/>
      <c r="I159" s="69"/>
      <c r="AH159" s="4" t="s">
        <v>67</v>
      </c>
      <c r="AI159">
        <f t="shared" si="24"/>
        <v>157</v>
      </c>
      <c r="AJ159" s="4" t="str">
        <f aca="true" t="shared" si="27" ref="AJ159:AL178">CONCATENATE(LEFT(AJ63,1),(MID(AJ63,2,4))+45)</f>
        <v>M71</v>
      </c>
      <c r="AK159" s="4" t="str">
        <f t="shared" si="27"/>
        <v>N71</v>
      </c>
      <c r="AL159" s="4" t="str">
        <f t="shared" si="27"/>
        <v>L71</v>
      </c>
      <c r="AM159" t="e">
        <f ca="1" t="shared" si="19"/>
        <v>#N/A</v>
      </c>
      <c r="AN159" t="e">
        <f ca="1" t="shared" si="20"/>
        <v>#N/A</v>
      </c>
      <c r="AO159" t="e">
        <f ca="1" t="shared" si="21"/>
        <v>#N/A</v>
      </c>
      <c r="AP159" s="15" t="e">
        <f t="shared" si="22"/>
        <v>#N/A</v>
      </c>
      <c r="AQ159" s="15" t="str">
        <f t="shared" si="23"/>
        <v>.</v>
      </c>
    </row>
    <row r="160" spans="3:43" ht="12.75">
      <c r="C160" s="67"/>
      <c r="D160" s="67"/>
      <c r="E160" s="67"/>
      <c r="F160" s="67"/>
      <c r="G160" s="68"/>
      <c r="H160" s="42"/>
      <c r="I160" s="69"/>
      <c r="AH160" s="4" t="s">
        <v>67</v>
      </c>
      <c r="AI160">
        <f t="shared" si="24"/>
        <v>158</v>
      </c>
      <c r="AJ160" s="4" t="str">
        <f t="shared" si="27"/>
        <v>M72</v>
      </c>
      <c r="AK160" s="4" t="str">
        <f t="shared" si="27"/>
        <v>N72</v>
      </c>
      <c r="AL160" s="4" t="str">
        <f t="shared" si="27"/>
        <v>L72</v>
      </c>
      <c r="AM160" t="e">
        <f ca="1" t="shared" si="19"/>
        <v>#N/A</v>
      </c>
      <c r="AN160" t="e">
        <f ca="1" t="shared" si="20"/>
        <v>#N/A</v>
      </c>
      <c r="AO160" t="e">
        <f ca="1" t="shared" si="21"/>
        <v>#N/A</v>
      </c>
      <c r="AP160" s="15" t="e">
        <f t="shared" si="22"/>
        <v>#N/A</v>
      </c>
      <c r="AQ160" s="15" t="str">
        <f t="shared" si="23"/>
        <v>.</v>
      </c>
    </row>
    <row r="161" spans="3:43" ht="12.75">
      <c r="C161" s="67"/>
      <c r="D161" s="67"/>
      <c r="E161" s="67"/>
      <c r="F161" s="67"/>
      <c r="G161" s="68"/>
      <c r="H161" s="42"/>
      <c r="I161" s="69"/>
      <c r="AH161" s="4" t="s">
        <v>67</v>
      </c>
      <c r="AI161">
        <f t="shared" si="24"/>
        <v>159</v>
      </c>
      <c r="AJ161" s="4" t="str">
        <f t="shared" si="27"/>
        <v>M73</v>
      </c>
      <c r="AK161" s="4" t="str">
        <f t="shared" si="27"/>
        <v>N73</v>
      </c>
      <c r="AL161" s="4" t="str">
        <f t="shared" si="27"/>
        <v>L73</v>
      </c>
      <c r="AM161" t="e">
        <f ca="1" t="shared" si="19"/>
        <v>#N/A</v>
      </c>
      <c r="AN161" t="e">
        <f ca="1" t="shared" si="20"/>
        <v>#N/A</v>
      </c>
      <c r="AO161" t="e">
        <f ca="1" t="shared" si="21"/>
        <v>#N/A</v>
      </c>
      <c r="AP161" s="15" t="e">
        <f t="shared" si="22"/>
        <v>#N/A</v>
      </c>
      <c r="AQ161" s="15" t="str">
        <f t="shared" si="23"/>
        <v>.</v>
      </c>
    </row>
    <row r="162" spans="3:43" ht="13.5" thickBot="1">
      <c r="C162" s="67"/>
      <c r="D162" s="67"/>
      <c r="E162" s="67"/>
      <c r="F162" s="67"/>
      <c r="G162" s="68"/>
      <c r="H162" s="42"/>
      <c r="I162" s="69"/>
      <c r="AH162" s="52" t="s">
        <v>67</v>
      </c>
      <c r="AI162" s="43">
        <f t="shared" si="24"/>
        <v>160</v>
      </c>
      <c r="AJ162" s="102" t="str">
        <f t="shared" si="27"/>
        <v>M74</v>
      </c>
      <c r="AK162" s="102" t="str">
        <f t="shared" si="27"/>
        <v>N74</v>
      </c>
      <c r="AL162" s="102" t="str">
        <f t="shared" si="27"/>
        <v>L74</v>
      </c>
      <c r="AM162" s="43" t="e">
        <f ca="1" t="shared" si="19"/>
        <v>#N/A</v>
      </c>
      <c r="AN162" s="43" t="e">
        <f ca="1" t="shared" si="20"/>
        <v>#N/A</v>
      </c>
      <c r="AO162" s="43" t="e">
        <f ca="1" t="shared" si="21"/>
        <v>#N/A</v>
      </c>
      <c r="AP162" s="44" t="e">
        <f t="shared" si="22"/>
        <v>#N/A</v>
      </c>
      <c r="AQ162" s="44" t="str">
        <f t="shared" si="23"/>
        <v>.</v>
      </c>
    </row>
    <row r="163" spans="3:43" ht="12.75">
      <c r="C163" s="70"/>
      <c r="D163" s="67"/>
      <c r="E163" s="67"/>
      <c r="F163" s="67"/>
      <c r="G163" s="68"/>
      <c r="H163" s="42"/>
      <c r="I163" s="69"/>
      <c r="AH163" s="4" t="s">
        <v>68</v>
      </c>
      <c r="AI163">
        <f t="shared" si="24"/>
        <v>161</v>
      </c>
      <c r="AJ163" s="4" t="str">
        <f t="shared" si="27"/>
        <v>E82</v>
      </c>
      <c r="AK163" s="4" t="str">
        <f t="shared" si="27"/>
        <v>C82</v>
      </c>
      <c r="AL163" s="4" t="str">
        <f t="shared" si="27"/>
        <v>D82</v>
      </c>
      <c r="AM163" t="e">
        <f ca="1" t="shared" si="19"/>
        <v>#N/A</v>
      </c>
      <c r="AN163" t="e">
        <f ca="1" t="shared" si="20"/>
        <v>#N/A</v>
      </c>
      <c r="AO163" t="e">
        <f ca="1" t="shared" si="21"/>
        <v>#N/A</v>
      </c>
      <c r="AP163" s="15" t="e">
        <f aca="true" t="shared" si="28" ref="AP163:AP194">IF($P$2="inh",100*(AN163-Q$82)/(Q$86-Q$82),IF($P$2="act",100*(AN163-Q$86)/(Q$82-Q$86),"Check M2"))</f>
        <v>#N/A</v>
      </c>
      <c r="AQ163" s="15" t="str">
        <f t="shared" si="23"/>
        <v>.</v>
      </c>
    </row>
    <row r="164" spans="3:43" ht="12.75">
      <c r="C164" s="42"/>
      <c r="D164" s="42"/>
      <c r="E164" s="42"/>
      <c r="F164" s="42"/>
      <c r="G164" s="42"/>
      <c r="H164" s="42"/>
      <c r="I164" s="42"/>
      <c r="AH164" s="4" t="s">
        <v>68</v>
      </c>
      <c r="AI164">
        <f t="shared" si="24"/>
        <v>162</v>
      </c>
      <c r="AJ164" s="4" t="str">
        <f t="shared" si="27"/>
        <v>E83</v>
      </c>
      <c r="AK164" s="4" t="str">
        <f t="shared" si="27"/>
        <v>C83</v>
      </c>
      <c r="AL164" s="4" t="str">
        <f t="shared" si="27"/>
        <v>D83</v>
      </c>
      <c r="AM164" t="e">
        <f ca="1" t="shared" si="19"/>
        <v>#N/A</v>
      </c>
      <c r="AN164" t="e">
        <f ca="1" t="shared" si="20"/>
        <v>#N/A</v>
      </c>
      <c r="AO164" t="e">
        <f ca="1" t="shared" si="21"/>
        <v>#N/A</v>
      </c>
      <c r="AP164" s="15" t="e">
        <f t="shared" si="28"/>
        <v>#N/A</v>
      </c>
      <c r="AQ164" s="15" t="str">
        <f t="shared" si="23"/>
        <v>.</v>
      </c>
    </row>
    <row r="165" spans="3:43" ht="12.75">
      <c r="C165" s="42"/>
      <c r="D165" s="42"/>
      <c r="E165" s="42"/>
      <c r="F165" s="42"/>
      <c r="G165" s="42"/>
      <c r="H165" s="42"/>
      <c r="I165" s="42"/>
      <c r="AH165" s="4" t="s">
        <v>68</v>
      </c>
      <c r="AI165">
        <f t="shared" si="24"/>
        <v>163</v>
      </c>
      <c r="AJ165" s="4" t="str">
        <f t="shared" si="27"/>
        <v>E84</v>
      </c>
      <c r="AK165" s="4" t="str">
        <f t="shared" si="27"/>
        <v>C84</v>
      </c>
      <c r="AL165" s="4" t="str">
        <f t="shared" si="27"/>
        <v>D84</v>
      </c>
      <c r="AM165" t="e">
        <f ca="1" t="shared" si="19"/>
        <v>#N/A</v>
      </c>
      <c r="AN165" t="e">
        <f ca="1" t="shared" si="20"/>
        <v>#N/A</v>
      </c>
      <c r="AO165" t="e">
        <f ca="1" t="shared" si="21"/>
        <v>#N/A</v>
      </c>
      <c r="AP165" s="15" t="e">
        <f t="shared" si="28"/>
        <v>#N/A</v>
      </c>
      <c r="AQ165" s="15" t="str">
        <f t="shared" si="23"/>
        <v>.</v>
      </c>
    </row>
    <row r="166" spans="3:43" ht="12.75">
      <c r="C166" s="42"/>
      <c r="D166" s="42"/>
      <c r="E166" s="42"/>
      <c r="F166" s="42"/>
      <c r="G166" s="42"/>
      <c r="H166" s="42"/>
      <c r="I166" s="42"/>
      <c r="AH166" s="4" t="s">
        <v>68</v>
      </c>
      <c r="AI166">
        <f t="shared" si="24"/>
        <v>164</v>
      </c>
      <c r="AJ166" s="4" t="str">
        <f t="shared" si="27"/>
        <v>E85</v>
      </c>
      <c r="AK166" s="4" t="str">
        <f t="shared" si="27"/>
        <v>C85</v>
      </c>
      <c r="AL166" s="4" t="str">
        <f t="shared" si="27"/>
        <v>D85</v>
      </c>
      <c r="AM166" t="e">
        <f ca="1" t="shared" si="19"/>
        <v>#N/A</v>
      </c>
      <c r="AN166" t="e">
        <f ca="1" t="shared" si="20"/>
        <v>#N/A</v>
      </c>
      <c r="AO166" t="e">
        <f ca="1" t="shared" si="21"/>
        <v>#N/A</v>
      </c>
      <c r="AP166" s="15" t="e">
        <f t="shared" si="28"/>
        <v>#N/A</v>
      </c>
      <c r="AQ166" s="15" t="str">
        <f t="shared" si="23"/>
        <v>.</v>
      </c>
    </row>
    <row r="167" spans="3:43" ht="12.75">
      <c r="C167" s="42"/>
      <c r="D167" s="42"/>
      <c r="E167" s="42"/>
      <c r="F167" s="42"/>
      <c r="G167" s="42"/>
      <c r="H167" s="42"/>
      <c r="I167" s="42"/>
      <c r="AH167" s="4" t="s">
        <v>68</v>
      </c>
      <c r="AI167">
        <f t="shared" si="24"/>
        <v>165</v>
      </c>
      <c r="AJ167" s="4" t="str">
        <f t="shared" si="27"/>
        <v>E86</v>
      </c>
      <c r="AK167" s="4" t="str">
        <f t="shared" si="27"/>
        <v>C86</v>
      </c>
      <c r="AL167" s="4" t="str">
        <f t="shared" si="27"/>
        <v>D86</v>
      </c>
      <c r="AM167" t="e">
        <f ca="1" t="shared" si="19"/>
        <v>#N/A</v>
      </c>
      <c r="AN167" t="e">
        <f ca="1" t="shared" si="20"/>
        <v>#N/A</v>
      </c>
      <c r="AO167" t="e">
        <f ca="1" t="shared" si="21"/>
        <v>#N/A</v>
      </c>
      <c r="AP167" s="15" t="e">
        <f t="shared" si="28"/>
        <v>#N/A</v>
      </c>
      <c r="AQ167" s="15" t="str">
        <f t="shared" si="23"/>
        <v>.</v>
      </c>
    </row>
    <row r="168" spans="3:43" ht="12.75">
      <c r="C168" s="42"/>
      <c r="D168" s="42"/>
      <c r="E168" s="42"/>
      <c r="F168" s="42"/>
      <c r="G168" s="42"/>
      <c r="H168" s="42"/>
      <c r="I168" s="42"/>
      <c r="AH168" s="4" t="s">
        <v>68</v>
      </c>
      <c r="AI168">
        <f t="shared" si="24"/>
        <v>166</v>
      </c>
      <c r="AJ168" s="4" t="str">
        <f t="shared" si="27"/>
        <v>E87</v>
      </c>
      <c r="AK168" s="4" t="str">
        <f t="shared" si="27"/>
        <v>C87</v>
      </c>
      <c r="AL168" s="4" t="str">
        <f t="shared" si="27"/>
        <v>D87</v>
      </c>
      <c r="AM168" t="e">
        <f ca="1" t="shared" si="19"/>
        <v>#N/A</v>
      </c>
      <c r="AN168" t="e">
        <f ca="1" t="shared" si="20"/>
        <v>#N/A</v>
      </c>
      <c r="AO168" t="e">
        <f ca="1" t="shared" si="21"/>
        <v>#N/A</v>
      </c>
      <c r="AP168" s="15" t="e">
        <f t="shared" si="28"/>
        <v>#N/A</v>
      </c>
      <c r="AQ168" s="15" t="str">
        <f t="shared" si="23"/>
        <v>.</v>
      </c>
    </row>
    <row r="169" spans="34:43" ht="12.75">
      <c r="AH169" s="4" t="s">
        <v>68</v>
      </c>
      <c r="AI169">
        <f t="shared" si="24"/>
        <v>167</v>
      </c>
      <c r="AJ169" s="4" t="str">
        <f t="shared" si="27"/>
        <v>E88</v>
      </c>
      <c r="AK169" s="4" t="str">
        <f t="shared" si="27"/>
        <v>C88</v>
      </c>
      <c r="AL169" s="4" t="str">
        <f t="shared" si="27"/>
        <v>D88</v>
      </c>
      <c r="AM169" t="e">
        <f ca="1" t="shared" si="19"/>
        <v>#N/A</v>
      </c>
      <c r="AN169" t="e">
        <f ca="1" t="shared" si="20"/>
        <v>#N/A</v>
      </c>
      <c r="AO169" t="e">
        <f ca="1" t="shared" si="21"/>
        <v>#N/A</v>
      </c>
      <c r="AP169" s="15" t="e">
        <f t="shared" si="28"/>
        <v>#N/A</v>
      </c>
      <c r="AQ169" s="15" t="str">
        <f t="shared" si="23"/>
        <v>.</v>
      </c>
    </row>
    <row r="170" spans="34:43" ht="13.5" thickBot="1">
      <c r="AH170" s="4" t="s">
        <v>68</v>
      </c>
      <c r="AI170" s="43">
        <f t="shared" si="24"/>
        <v>168</v>
      </c>
      <c r="AJ170" s="102" t="str">
        <f t="shared" si="27"/>
        <v>E89</v>
      </c>
      <c r="AK170" s="102" t="str">
        <f t="shared" si="27"/>
        <v>C89</v>
      </c>
      <c r="AL170" s="102" t="str">
        <f t="shared" si="27"/>
        <v>D89</v>
      </c>
      <c r="AM170" s="43" t="e">
        <f ca="1" t="shared" si="19"/>
        <v>#N/A</v>
      </c>
      <c r="AN170" s="43" t="e">
        <f ca="1" t="shared" si="20"/>
        <v>#N/A</v>
      </c>
      <c r="AO170" s="43" t="e">
        <f ca="1" t="shared" si="21"/>
        <v>#N/A</v>
      </c>
      <c r="AP170" s="44" t="e">
        <f t="shared" si="28"/>
        <v>#N/A</v>
      </c>
      <c r="AQ170" s="44" t="str">
        <f t="shared" si="23"/>
        <v>.</v>
      </c>
    </row>
    <row r="171" spans="34:43" ht="12.75">
      <c r="AH171" s="4" t="s">
        <v>68</v>
      </c>
      <c r="AI171">
        <f t="shared" si="24"/>
        <v>169</v>
      </c>
      <c r="AJ171" s="4" t="str">
        <f t="shared" si="27"/>
        <v>H82</v>
      </c>
      <c r="AK171" s="4" t="str">
        <f t="shared" si="27"/>
        <v>F82</v>
      </c>
      <c r="AL171" s="4" t="str">
        <f t="shared" si="27"/>
        <v>G82</v>
      </c>
      <c r="AM171" t="e">
        <f ca="1" t="shared" si="19"/>
        <v>#N/A</v>
      </c>
      <c r="AN171" t="e">
        <f ca="1" t="shared" si="20"/>
        <v>#N/A</v>
      </c>
      <c r="AO171" t="e">
        <f ca="1" t="shared" si="21"/>
        <v>#N/A</v>
      </c>
      <c r="AP171" s="15" t="e">
        <f t="shared" si="28"/>
        <v>#N/A</v>
      </c>
      <c r="AQ171" s="15" t="str">
        <f t="shared" si="23"/>
        <v>.</v>
      </c>
    </row>
    <row r="172" spans="34:43" ht="12.75">
      <c r="AH172" s="4" t="s">
        <v>68</v>
      </c>
      <c r="AI172">
        <f t="shared" si="24"/>
        <v>170</v>
      </c>
      <c r="AJ172" s="4" t="str">
        <f t="shared" si="27"/>
        <v>H83</v>
      </c>
      <c r="AK172" s="4" t="str">
        <f t="shared" si="27"/>
        <v>F83</v>
      </c>
      <c r="AL172" s="4" t="str">
        <f t="shared" si="27"/>
        <v>G83</v>
      </c>
      <c r="AM172" t="e">
        <f ca="1" t="shared" si="19"/>
        <v>#N/A</v>
      </c>
      <c r="AN172" t="e">
        <f ca="1" t="shared" si="20"/>
        <v>#N/A</v>
      </c>
      <c r="AO172" t="e">
        <f ca="1" t="shared" si="21"/>
        <v>#N/A</v>
      </c>
      <c r="AP172" s="15" t="e">
        <f t="shared" si="28"/>
        <v>#N/A</v>
      </c>
      <c r="AQ172" s="15" t="str">
        <f t="shared" si="23"/>
        <v>.</v>
      </c>
    </row>
    <row r="173" spans="34:43" ht="12.75">
      <c r="AH173" s="4" t="s">
        <v>68</v>
      </c>
      <c r="AI173">
        <f t="shared" si="24"/>
        <v>171</v>
      </c>
      <c r="AJ173" s="4" t="str">
        <f t="shared" si="27"/>
        <v>H84</v>
      </c>
      <c r="AK173" s="4" t="str">
        <f t="shared" si="27"/>
        <v>F84</v>
      </c>
      <c r="AL173" s="4" t="str">
        <f t="shared" si="27"/>
        <v>G84</v>
      </c>
      <c r="AM173" t="e">
        <f ca="1" t="shared" si="19"/>
        <v>#N/A</v>
      </c>
      <c r="AN173" t="e">
        <f ca="1" t="shared" si="20"/>
        <v>#N/A</v>
      </c>
      <c r="AO173" t="e">
        <f ca="1" t="shared" si="21"/>
        <v>#N/A</v>
      </c>
      <c r="AP173" s="15" t="e">
        <f t="shared" si="28"/>
        <v>#N/A</v>
      </c>
      <c r="AQ173" s="15" t="str">
        <f t="shared" si="23"/>
        <v>.</v>
      </c>
    </row>
    <row r="174" spans="34:43" ht="12.75">
      <c r="AH174" s="4" t="s">
        <v>68</v>
      </c>
      <c r="AI174">
        <f t="shared" si="24"/>
        <v>172</v>
      </c>
      <c r="AJ174" s="4" t="str">
        <f t="shared" si="27"/>
        <v>H85</v>
      </c>
      <c r="AK174" s="4" t="str">
        <f t="shared" si="27"/>
        <v>F85</v>
      </c>
      <c r="AL174" s="4" t="str">
        <f t="shared" si="27"/>
        <v>G85</v>
      </c>
      <c r="AM174" t="e">
        <f ca="1" t="shared" si="19"/>
        <v>#N/A</v>
      </c>
      <c r="AN174" t="e">
        <f ca="1" t="shared" si="20"/>
        <v>#N/A</v>
      </c>
      <c r="AO174" t="e">
        <f ca="1" t="shared" si="21"/>
        <v>#N/A</v>
      </c>
      <c r="AP174" s="15" t="e">
        <f t="shared" si="28"/>
        <v>#N/A</v>
      </c>
      <c r="AQ174" s="15" t="str">
        <f t="shared" si="23"/>
        <v>.</v>
      </c>
    </row>
    <row r="175" spans="34:43" ht="12.75">
      <c r="AH175" s="4" t="s">
        <v>68</v>
      </c>
      <c r="AI175">
        <f t="shared" si="24"/>
        <v>173</v>
      </c>
      <c r="AJ175" s="4" t="str">
        <f t="shared" si="27"/>
        <v>H86</v>
      </c>
      <c r="AK175" s="4" t="str">
        <f t="shared" si="27"/>
        <v>F86</v>
      </c>
      <c r="AL175" s="4" t="str">
        <f t="shared" si="27"/>
        <v>G86</v>
      </c>
      <c r="AM175" t="e">
        <f ca="1" t="shared" si="19"/>
        <v>#N/A</v>
      </c>
      <c r="AN175" t="e">
        <f ca="1" t="shared" si="20"/>
        <v>#N/A</v>
      </c>
      <c r="AO175" t="e">
        <f ca="1" t="shared" si="21"/>
        <v>#N/A</v>
      </c>
      <c r="AP175" s="15" t="e">
        <f t="shared" si="28"/>
        <v>#N/A</v>
      </c>
      <c r="AQ175" s="15" t="str">
        <f t="shared" si="23"/>
        <v>.</v>
      </c>
    </row>
    <row r="176" spans="34:43" ht="12.75">
      <c r="AH176" s="4" t="s">
        <v>68</v>
      </c>
      <c r="AI176">
        <f t="shared" si="24"/>
        <v>174</v>
      </c>
      <c r="AJ176" s="4" t="str">
        <f t="shared" si="27"/>
        <v>H87</v>
      </c>
      <c r="AK176" s="4" t="str">
        <f t="shared" si="27"/>
        <v>F87</v>
      </c>
      <c r="AL176" s="4" t="str">
        <f t="shared" si="27"/>
        <v>G87</v>
      </c>
      <c r="AM176" t="e">
        <f ca="1" t="shared" si="19"/>
        <v>#N/A</v>
      </c>
      <c r="AN176" t="e">
        <f ca="1" t="shared" si="20"/>
        <v>#N/A</v>
      </c>
      <c r="AO176" t="e">
        <f ca="1" t="shared" si="21"/>
        <v>#N/A</v>
      </c>
      <c r="AP176" s="15" t="e">
        <f t="shared" si="28"/>
        <v>#N/A</v>
      </c>
      <c r="AQ176" s="15" t="str">
        <f t="shared" si="23"/>
        <v>.</v>
      </c>
    </row>
    <row r="177" spans="34:43" ht="12.75">
      <c r="AH177" s="4" t="s">
        <v>68</v>
      </c>
      <c r="AI177">
        <f t="shared" si="24"/>
        <v>175</v>
      </c>
      <c r="AJ177" s="4" t="str">
        <f t="shared" si="27"/>
        <v>H88</v>
      </c>
      <c r="AK177" s="4" t="str">
        <f t="shared" si="27"/>
        <v>F88</v>
      </c>
      <c r="AL177" s="4" t="str">
        <f t="shared" si="27"/>
        <v>G88</v>
      </c>
      <c r="AM177" t="e">
        <f ca="1" t="shared" si="19"/>
        <v>#N/A</v>
      </c>
      <c r="AN177" t="e">
        <f ca="1" t="shared" si="20"/>
        <v>#N/A</v>
      </c>
      <c r="AO177" t="e">
        <f ca="1" t="shared" si="21"/>
        <v>#N/A</v>
      </c>
      <c r="AP177" s="15" t="e">
        <f t="shared" si="28"/>
        <v>#N/A</v>
      </c>
      <c r="AQ177" s="15" t="str">
        <f t="shared" si="23"/>
        <v>.</v>
      </c>
    </row>
    <row r="178" spans="34:43" ht="13.5" thickBot="1">
      <c r="AH178" s="4" t="s">
        <v>68</v>
      </c>
      <c r="AI178" s="43">
        <f t="shared" si="24"/>
        <v>176</v>
      </c>
      <c r="AJ178" s="102" t="str">
        <f t="shared" si="27"/>
        <v>H89</v>
      </c>
      <c r="AK178" s="102" t="str">
        <f t="shared" si="27"/>
        <v>F89</v>
      </c>
      <c r="AL178" s="102" t="str">
        <f t="shared" si="27"/>
        <v>G89</v>
      </c>
      <c r="AM178" s="43" t="e">
        <f ca="1" t="shared" si="19"/>
        <v>#N/A</v>
      </c>
      <c r="AN178" s="43" t="e">
        <f ca="1" t="shared" si="20"/>
        <v>#N/A</v>
      </c>
      <c r="AO178" s="43" t="e">
        <f ca="1" t="shared" si="21"/>
        <v>#N/A</v>
      </c>
      <c r="AP178" s="44" t="e">
        <f t="shared" si="28"/>
        <v>#N/A</v>
      </c>
      <c r="AQ178" s="44" t="str">
        <f t="shared" si="23"/>
        <v>.</v>
      </c>
    </row>
    <row r="179" spans="34:43" ht="12.75">
      <c r="AH179" s="4" t="s">
        <v>68</v>
      </c>
      <c r="AI179">
        <f t="shared" si="24"/>
        <v>177</v>
      </c>
      <c r="AJ179" s="4" t="str">
        <f aca="true" t="shared" si="29" ref="AJ179:AL194">CONCATENATE(LEFT(AJ83,1),(MID(AJ83,2,4))+45)</f>
        <v>K82</v>
      </c>
      <c r="AK179" s="4" t="str">
        <f t="shared" si="29"/>
        <v>I82</v>
      </c>
      <c r="AL179" s="4" t="str">
        <f t="shared" si="29"/>
        <v>J82</v>
      </c>
      <c r="AM179" t="e">
        <f ca="1" t="shared" si="19"/>
        <v>#N/A</v>
      </c>
      <c r="AN179" t="e">
        <f ca="1" t="shared" si="20"/>
        <v>#N/A</v>
      </c>
      <c r="AO179" t="e">
        <f ca="1" t="shared" si="21"/>
        <v>#N/A</v>
      </c>
      <c r="AP179" s="15" t="e">
        <f t="shared" si="28"/>
        <v>#N/A</v>
      </c>
      <c r="AQ179" s="15" t="str">
        <f t="shared" si="23"/>
        <v>.</v>
      </c>
    </row>
    <row r="180" spans="34:43" ht="12.75">
      <c r="AH180" s="4" t="s">
        <v>68</v>
      </c>
      <c r="AI180">
        <f t="shared" si="24"/>
        <v>178</v>
      </c>
      <c r="AJ180" s="4" t="str">
        <f t="shared" si="29"/>
        <v>K83</v>
      </c>
      <c r="AK180" s="4" t="str">
        <f t="shared" si="29"/>
        <v>I83</v>
      </c>
      <c r="AL180" s="4" t="str">
        <f t="shared" si="29"/>
        <v>J83</v>
      </c>
      <c r="AM180" t="e">
        <f ca="1" t="shared" si="19"/>
        <v>#N/A</v>
      </c>
      <c r="AN180" t="e">
        <f ca="1" t="shared" si="20"/>
        <v>#N/A</v>
      </c>
      <c r="AO180" t="e">
        <f ca="1" t="shared" si="21"/>
        <v>#N/A</v>
      </c>
      <c r="AP180" s="15" t="e">
        <f t="shared" si="28"/>
        <v>#N/A</v>
      </c>
      <c r="AQ180" s="15" t="str">
        <f t="shared" si="23"/>
        <v>.</v>
      </c>
    </row>
    <row r="181" spans="34:43" ht="12.75">
      <c r="AH181" s="4" t="s">
        <v>68</v>
      </c>
      <c r="AI181">
        <f t="shared" si="24"/>
        <v>179</v>
      </c>
      <c r="AJ181" s="4" t="str">
        <f t="shared" si="29"/>
        <v>K84</v>
      </c>
      <c r="AK181" s="4" t="str">
        <f t="shared" si="29"/>
        <v>I84</v>
      </c>
      <c r="AL181" s="4" t="str">
        <f t="shared" si="29"/>
        <v>J84</v>
      </c>
      <c r="AM181" t="e">
        <f ca="1" t="shared" si="19"/>
        <v>#N/A</v>
      </c>
      <c r="AN181" t="e">
        <f ca="1" t="shared" si="20"/>
        <v>#N/A</v>
      </c>
      <c r="AO181" t="e">
        <f ca="1" t="shared" si="21"/>
        <v>#N/A</v>
      </c>
      <c r="AP181" s="15" t="e">
        <f t="shared" si="28"/>
        <v>#N/A</v>
      </c>
      <c r="AQ181" s="15" t="str">
        <f t="shared" si="23"/>
        <v>.</v>
      </c>
    </row>
    <row r="182" spans="34:43" ht="12.75">
      <c r="AH182" s="4" t="s">
        <v>68</v>
      </c>
      <c r="AI182">
        <f t="shared" si="24"/>
        <v>180</v>
      </c>
      <c r="AJ182" s="4" t="str">
        <f t="shared" si="29"/>
        <v>K85</v>
      </c>
      <c r="AK182" s="4" t="str">
        <f t="shared" si="29"/>
        <v>I85</v>
      </c>
      <c r="AL182" s="4" t="str">
        <f t="shared" si="29"/>
        <v>J85</v>
      </c>
      <c r="AM182" t="e">
        <f ca="1" t="shared" si="19"/>
        <v>#N/A</v>
      </c>
      <c r="AN182" t="e">
        <f ca="1" t="shared" si="20"/>
        <v>#N/A</v>
      </c>
      <c r="AO182" t="e">
        <f ca="1" t="shared" si="21"/>
        <v>#N/A</v>
      </c>
      <c r="AP182" s="15" t="e">
        <f t="shared" si="28"/>
        <v>#N/A</v>
      </c>
      <c r="AQ182" s="15" t="str">
        <f t="shared" si="23"/>
        <v>.</v>
      </c>
    </row>
    <row r="183" spans="34:43" ht="12.75">
      <c r="AH183" s="4" t="s">
        <v>68</v>
      </c>
      <c r="AI183">
        <f t="shared" si="24"/>
        <v>181</v>
      </c>
      <c r="AJ183" s="4" t="str">
        <f t="shared" si="29"/>
        <v>K86</v>
      </c>
      <c r="AK183" s="4" t="str">
        <f t="shared" si="29"/>
        <v>I86</v>
      </c>
      <c r="AL183" s="4" t="str">
        <f t="shared" si="29"/>
        <v>J86</v>
      </c>
      <c r="AM183" t="e">
        <f ca="1" t="shared" si="19"/>
        <v>#N/A</v>
      </c>
      <c r="AN183" t="e">
        <f ca="1" t="shared" si="20"/>
        <v>#N/A</v>
      </c>
      <c r="AO183" t="e">
        <f ca="1" t="shared" si="21"/>
        <v>#N/A</v>
      </c>
      <c r="AP183" s="15" t="e">
        <f t="shared" si="28"/>
        <v>#N/A</v>
      </c>
      <c r="AQ183" s="15" t="str">
        <f t="shared" si="23"/>
        <v>.</v>
      </c>
    </row>
    <row r="184" spans="34:43" ht="12.75">
      <c r="AH184" s="4" t="s">
        <v>68</v>
      </c>
      <c r="AI184">
        <f t="shared" si="24"/>
        <v>182</v>
      </c>
      <c r="AJ184" s="4" t="str">
        <f t="shared" si="29"/>
        <v>K87</v>
      </c>
      <c r="AK184" s="4" t="str">
        <f t="shared" si="29"/>
        <v>I87</v>
      </c>
      <c r="AL184" s="4" t="str">
        <f t="shared" si="29"/>
        <v>J87</v>
      </c>
      <c r="AM184" t="e">
        <f ca="1" t="shared" si="19"/>
        <v>#N/A</v>
      </c>
      <c r="AN184" t="e">
        <f ca="1" t="shared" si="20"/>
        <v>#N/A</v>
      </c>
      <c r="AO184" t="e">
        <f ca="1" t="shared" si="21"/>
        <v>#N/A</v>
      </c>
      <c r="AP184" s="15" t="e">
        <f t="shared" si="28"/>
        <v>#N/A</v>
      </c>
      <c r="AQ184" s="15" t="str">
        <f t="shared" si="23"/>
        <v>.</v>
      </c>
    </row>
    <row r="185" spans="34:43" ht="12.75">
      <c r="AH185" s="4" t="s">
        <v>68</v>
      </c>
      <c r="AI185">
        <f t="shared" si="24"/>
        <v>183</v>
      </c>
      <c r="AJ185" s="4" t="str">
        <f t="shared" si="29"/>
        <v>K88</v>
      </c>
      <c r="AK185" s="4" t="str">
        <f t="shared" si="29"/>
        <v>I88</v>
      </c>
      <c r="AL185" s="4" t="str">
        <f t="shared" si="29"/>
        <v>J88</v>
      </c>
      <c r="AM185" t="e">
        <f ca="1" t="shared" si="19"/>
        <v>#N/A</v>
      </c>
      <c r="AN185" t="e">
        <f ca="1" t="shared" si="20"/>
        <v>#N/A</v>
      </c>
      <c r="AO185" t="e">
        <f ca="1" t="shared" si="21"/>
        <v>#N/A</v>
      </c>
      <c r="AP185" s="15" t="e">
        <f t="shared" si="28"/>
        <v>#N/A</v>
      </c>
      <c r="AQ185" s="15" t="str">
        <f t="shared" si="23"/>
        <v>.</v>
      </c>
    </row>
    <row r="186" spans="34:43" ht="13.5" thickBot="1">
      <c r="AH186" s="4" t="s">
        <v>68</v>
      </c>
      <c r="AI186" s="43">
        <f t="shared" si="24"/>
        <v>184</v>
      </c>
      <c r="AJ186" s="102" t="str">
        <f t="shared" si="29"/>
        <v>K89</v>
      </c>
      <c r="AK186" s="102" t="str">
        <f t="shared" si="29"/>
        <v>I89</v>
      </c>
      <c r="AL186" s="102" t="str">
        <f t="shared" si="29"/>
        <v>J89</v>
      </c>
      <c r="AM186" s="43" t="e">
        <f ca="1" t="shared" si="19"/>
        <v>#N/A</v>
      </c>
      <c r="AN186" s="43" t="e">
        <f ca="1" t="shared" si="20"/>
        <v>#N/A</v>
      </c>
      <c r="AO186" s="43" t="e">
        <f ca="1" t="shared" si="21"/>
        <v>#N/A</v>
      </c>
      <c r="AP186" s="44" t="e">
        <f t="shared" si="28"/>
        <v>#N/A</v>
      </c>
      <c r="AQ186" s="44" t="str">
        <f t="shared" si="23"/>
        <v>.</v>
      </c>
    </row>
    <row r="187" spans="34:43" ht="12.75">
      <c r="AH187" s="4" t="s">
        <v>68</v>
      </c>
      <c r="AI187">
        <f t="shared" si="24"/>
        <v>185</v>
      </c>
      <c r="AJ187" s="4" t="str">
        <f t="shared" si="29"/>
        <v>N82</v>
      </c>
      <c r="AK187" s="4" t="str">
        <f t="shared" si="29"/>
        <v>L82</v>
      </c>
      <c r="AL187" s="4" t="str">
        <f t="shared" si="29"/>
        <v>M82</v>
      </c>
      <c r="AM187" t="e">
        <f ca="1" t="shared" si="19"/>
        <v>#N/A</v>
      </c>
      <c r="AN187" t="e">
        <f ca="1" t="shared" si="20"/>
        <v>#N/A</v>
      </c>
      <c r="AO187" t="e">
        <f ca="1" t="shared" si="21"/>
        <v>#N/A</v>
      </c>
      <c r="AP187" s="15" t="e">
        <f t="shared" si="28"/>
        <v>#N/A</v>
      </c>
      <c r="AQ187" s="15" t="str">
        <f t="shared" si="23"/>
        <v>.</v>
      </c>
    </row>
    <row r="188" spans="34:43" ht="12.75">
      <c r="AH188" s="4" t="s">
        <v>68</v>
      </c>
      <c r="AI188">
        <f t="shared" si="24"/>
        <v>186</v>
      </c>
      <c r="AJ188" s="4" t="str">
        <f t="shared" si="29"/>
        <v>N83</v>
      </c>
      <c r="AK188" s="4" t="str">
        <f t="shared" si="29"/>
        <v>L83</v>
      </c>
      <c r="AL188" s="4" t="str">
        <f t="shared" si="29"/>
        <v>M83</v>
      </c>
      <c r="AM188" t="e">
        <f ca="1" t="shared" si="19"/>
        <v>#N/A</v>
      </c>
      <c r="AN188" t="e">
        <f ca="1" t="shared" si="20"/>
        <v>#N/A</v>
      </c>
      <c r="AO188" t="e">
        <f ca="1" t="shared" si="21"/>
        <v>#N/A</v>
      </c>
      <c r="AP188" s="15" t="e">
        <f t="shared" si="28"/>
        <v>#N/A</v>
      </c>
      <c r="AQ188" s="15" t="str">
        <f t="shared" si="23"/>
        <v>.</v>
      </c>
    </row>
    <row r="189" spans="34:43" ht="12.75">
      <c r="AH189" s="4" t="s">
        <v>68</v>
      </c>
      <c r="AI189">
        <f t="shared" si="24"/>
        <v>187</v>
      </c>
      <c r="AJ189" s="4" t="str">
        <f t="shared" si="29"/>
        <v>N84</v>
      </c>
      <c r="AK189" s="4" t="str">
        <f t="shared" si="29"/>
        <v>L84</v>
      </c>
      <c r="AL189" s="4" t="str">
        <f t="shared" si="29"/>
        <v>M84</v>
      </c>
      <c r="AM189" t="e">
        <f ca="1" t="shared" si="19"/>
        <v>#N/A</v>
      </c>
      <c r="AN189" t="e">
        <f ca="1" t="shared" si="20"/>
        <v>#N/A</v>
      </c>
      <c r="AO189" t="e">
        <f ca="1" t="shared" si="21"/>
        <v>#N/A</v>
      </c>
      <c r="AP189" s="15" t="e">
        <f t="shared" si="28"/>
        <v>#N/A</v>
      </c>
      <c r="AQ189" s="15" t="str">
        <f t="shared" si="23"/>
        <v>.</v>
      </c>
    </row>
    <row r="190" spans="34:43" ht="12.75">
      <c r="AH190" s="4" t="s">
        <v>68</v>
      </c>
      <c r="AI190">
        <f t="shared" si="24"/>
        <v>188</v>
      </c>
      <c r="AJ190" s="4" t="str">
        <f t="shared" si="29"/>
        <v>N85</v>
      </c>
      <c r="AK190" s="4" t="str">
        <f t="shared" si="29"/>
        <v>L85</v>
      </c>
      <c r="AL190" s="4" t="str">
        <f t="shared" si="29"/>
        <v>M85</v>
      </c>
      <c r="AM190" t="e">
        <f ca="1" t="shared" si="19"/>
        <v>#N/A</v>
      </c>
      <c r="AN190" t="e">
        <f ca="1" t="shared" si="20"/>
        <v>#N/A</v>
      </c>
      <c r="AO190" t="e">
        <f ca="1" t="shared" si="21"/>
        <v>#N/A</v>
      </c>
      <c r="AP190" s="15" t="e">
        <f t="shared" si="28"/>
        <v>#N/A</v>
      </c>
      <c r="AQ190" s="15" t="str">
        <f t="shared" si="23"/>
        <v>.</v>
      </c>
    </row>
    <row r="191" spans="34:43" ht="12.75">
      <c r="AH191" s="4" t="s">
        <v>68</v>
      </c>
      <c r="AI191">
        <f t="shared" si="24"/>
        <v>189</v>
      </c>
      <c r="AJ191" s="4" t="str">
        <f t="shared" si="29"/>
        <v>N86</v>
      </c>
      <c r="AK191" s="4" t="str">
        <f t="shared" si="29"/>
        <v>L86</v>
      </c>
      <c r="AL191" s="4" t="str">
        <f t="shared" si="29"/>
        <v>M86</v>
      </c>
      <c r="AM191" t="e">
        <f ca="1" t="shared" si="19"/>
        <v>#N/A</v>
      </c>
      <c r="AN191" t="e">
        <f ca="1" t="shared" si="20"/>
        <v>#N/A</v>
      </c>
      <c r="AO191" t="e">
        <f ca="1" t="shared" si="21"/>
        <v>#N/A</v>
      </c>
      <c r="AP191" s="15" t="e">
        <f t="shared" si="28"/>
        <v>#N/A</v>
      </c>
      <c r="AQ191" s="15" t="str">
        <f t="shared" si="23"/>
        <v>.</v>
      </c>
    </row>
    <row r="192" spans="34:43" ht="12.75">
      <c r="AH192" s="4" t="s">
        <v>68</v>
      </c>
      <c r="AI192">
        <f t="shared" si="24"/>
        <v>190</v>
      </c>
      <c r="AJ192" s="4" t="str">
        <f t="shared" si="29"/>
        <v>N87</v>
      </c>
      <c r="AK192" s="4" t="str">
        <f t="shared" si="29"/>
        <v>L87</v>
      </c>
      <c r="AL192" s="4" t="str">
        <f t="shared" si="29"/>
        <v>M87</v>
      </c>
      <c r="AM192" t="e">
        <f ca="1" t="shared" si="19"/>
        <v>#N/A</v>
      </c>
      <c r="AN192" t="e">
        <f ca="1" t="shared" si="20"/>
        <v>#N/A</v>
      </c>
      <c r="AO192" t="e">
        <f ca="1" t="shared" si="21"/>
        <v>#N/A</v>
      </c>
      <c r="AP192" s="15" t="e">
        <f t="shared" si="28"/>
        <v>#N/A</v>
      </c>
      <c r="AQ192" s="15" t="str">
        <f t="shared" si="23"/>
        <v>.</v>
      </c>
    </row>
    <row r="193" spans="34:43" ht="12.75">
      <c r="AH193" s="4" t="s">
        <v>68</v>
      </c>
      <c r="AI193">
        <f t="shared" si="24"/>
        <v>191</v>
      </c>
      <c r="AJ193" s="4" t="str">
        <f t="shared" si="29"/>
        <v>N88</v>
      </c>
      <c r="AK193" s="4" t="str">
        <f t="shared" si="29"/>
        <v>L88</v>
      </c>
      <c r="AL193" s="4" t="str">
        <f t="shared" si="29"/>
        <v>M88</v>
      </c>
      <c r="AM193" t="e">
        <f ca="1" t="shared" si="19"/>
        <v>#N/A</v>
      </c>
      <c r="AN193" t="e">
        <f ca="1" t="shared" si="20"/>
        <v>#N/A</v>
      </c>
      <c r="AO193" t="e">
        <f ca="1" t="shared" si="21"/>
        <v>#N/A</v>
      </c>
      <c r="AP193" s="15" t="e">
        <f t="shared" si="28"/>
        <v>#N/A</v>
      </c>
      <c r="AQ193" s="15" t="str">
        <f t="shared" si="23"/>
        <v>.</v>
      </c>
    </row>
    <row r="194" spans="34:43" ht="13.5" thickBot="1">
      <c r="AH194" s="28" t="s">
        <v>68</v>
      </c>
      <c r="AI194" s="43">
        <f t="shared" si="24"/>
        <v>192</v>
      </c>
      <c r="AJ194" s="102" t="str">
        <f t="shared" si="29"/>
        <v>N89</v>
      </c>
      <c r="AK194" s="102" t="str">
        <f t="shared" si="29"/>
        <v>L89</v>
      </c>
      <c r="AL194" s="102" t="str">
        <f t="shared" si="29"/>
        <v>M89</v>
      </c>
      <c r="AM194" s="43" t="e">
        <f ca="1" t="shared" si="19"/>
        <v>#N/A</v>
      </c>
      <c r="AN194" s="43" t="e">
        <f ca="1" t="shared" si="20"/>
        <v>#N/A</v>
      </c>
      <c r="AO194" s="43" t="e">
        <f ca="1" t="shared" si="21"/>
        <v>#N/A</v>
      </c>
      <c r="AP194" s="44" t="e">
        <f t="shared" si="28"/>
        <v>#N/A</v>
      </c>
      <c r="AQ194" s="44" t="str">
        <f t="shared" si="23"/>
        <v>.</v>
      </c>
    </row>
    <row r="195" spans="34:43" ht="12.75">
      <c r="AH195" s="28"/>
      <c r="AI195" s="1"/>
      <c r="AJ195" s="28"/>
      <c r="AK195" s="28"/>
      <c r="AL195" s="28"/>
      <c r="AM195" s="1"/>
      <c r="AN195" s="1"/>
      <c r="AO195" s="1"/>
      <c r="AP195" s="27"/>
      <c r="AQ195" s="27"/>
    </row>
    <row r="196" spans="34:43" ht="12.75">
      <c r="AH196" s="28"/>
      <c r="AI196" s="1"/>
      <c r="AJ196" s="28"/>
      <c r="AK196" s="28"/>
      <c r="AL196" s="28"/>
      <c r="AM196" s="1"/>
      <c r="AN196" s="1"/>
      <c r="AO196" s="1"/>
      <c r="AP196" s="27"/>
      <c r="AQ196" s="27"/>
    </row>
    <row r="197" spans="34:43" ht="12.75">
      <c r="AH197" s="28"/>
      <c r="AI197" s="1"/>
      <c r="AJ197" s="28"/>
      <c r="AK197" s="28"/>
      <c r="AL197" s="28"/>
      <c r="AM197" s="1"/>
      <c r="AN197" s="1"/>
      <c r="AO197" s="1"/>
      <c r="AP197" s="27"/>
      <c r="AQ197" s="27"/>
    </row>
    <row r="198" spans="34:43" ht="12.75">
      <c r="AH198" s="28"/>
      <c r="AI198" s="1"/>
      <c r="AJ198" s="28"/>
      <c r="AK198" s="28"/>
      <c r="AL198" s="28"/>
      <c r="AM198" s="1"/>
      <c r="AN198" s="1"/>
      <c r="AO198" s="1"/>
      <c r="AP198" s="27"/>
      <c r="AQ198" s="27"/>
    </row>
    <row r="199" spans="34:43" ht="12.75">
      <c r="AH199" s="28"/>
      <c r="AI199" s="1"/>
      <c r="AJ199" s="28"/>
      <c r="AK199" s="28"/>
      <c r="AL199" s="28"/>
      <c r="AM199" s="1"/>
      <c r="AN199" s="1"/>
      <c r="AO199" s="1"/>
      <c r="AP199" s="27"/>
      <c r="AQ199" s="27"/>
    </row>
    <row r="200" spans="34:43" ht="12.75">
      <c r="AH200" s="28"/>
      <c r="AI200" s="1"/>
      <c r="AJ200" s="28"/>
      <c r="AK200" s="28"/>
      <c r="AL200" s="28"/>
      <c r="AM200" s="1"/>
      <c r="AN200" s="1"/>
      <c r="AO200" s="1"/>
      <c r="AP200" s="27"/>
      <c r="AQ200" s="27"/>
    </row>
    <row r="201" spans="34:43" ht="12.75">
      <c r="AH201" s="28"/>
      <c r="AI201" s="1"/>
      <c r="AJ201" s="28"/>
      <c r="AK201" s="28"/>
      <c r="AL201" s="28"/>
      <c r="AM201" s="1"/>
      <c r="AN201" s="1"/>
      <c r="AO201" s="1"/>
      <c r="AP201" s="27"/>
      <c r="AQ201" s="27"/>
    </row>
    <row r="202" spans="34:43" ht="12.75">
      <c r="AH202" s="28"/>
      <c r="AI202" s="1"/>
      <c r="AJ202" s="28"/>
      <c r="AK202" s="28"/>
      <c r="AL202" s="28"/>
      <c r="AM202" s="1"/>
      <c r="AN202" s="1"/>
      <c r="AO202" s="1"/>
      <c r="AP202" s="27"/>
      <c r="AQ202" s="27"/>
    </row>
    <row r="203" spans="34:43" ht="12.75">
      <c r="AH203" s="28"/>
      <c r="AI203" s="1"/>
      <c r="AJ203" s="28"/>
      <c r="AK203" s="28"/>
      <c r="AL203" s="28"/>
      <c r="AM203" s="1"/>
      <c r="AN203" s="1"/>
      <c r="AO203" s="1"/>
      <c r="AP203" s="27"/>
      <c r="AQ203" s="27"/>
    </row>
    <row r="204" spans="34:43" ht="12.75">
      <c r="AH204" s="28"/>
      <c r="AI204" s="1"/>
      <c r="AJ204" s="28"/>
      <c r="AK204" s="28"/>
      <c r="AL204" s="28"/>
      <c r="AM204" s="1"/>
      <c r="AN204" s="1"/>
      <c r="AO204" s="1"/>
      <c r="AP204" s="27"/>
      <c r="AQ204" s="27"/>
    </row>
    <row r="205" spans="34:43" ht="12.75">
      <c r="AH205" s="28"/>
      <c r="AI205" s="1"/>
      <c r="AJ205" s="28"/>
      <c r="AK205" s="28"/>
      <c r="AL205" s="28"/>
      <c r="AM205" s="1"/>
      <c r="AN205" s="1"/>
      <c r="AO205" s="1"/>
      <c r="AP205" s="27"/>
      <c r="AQ205" s="27"/>
    </row>
    <row r="206" spans="34:43" ht="12.75">
      <c r="AH206" s="28"/>
      <c r="AI206" s="1"/>
      <c r="AJ206" s="28"/>
      <c r="AK206" s="28"/>
      <c r="AL206" s="28"/>
      <c r="AM206" s="1"/>
      <c r="AN206" s="1"/>
      <c r="AO206" s="1"/>
      <c r="AP206" s="27"/>
      <c r="AQ206" s="27"/>
    </row>
    <row r="207" spans="34:43" ht="12.75">
      <c r="AH207" s="28"/>
      <c r="AI207" s="1"/>
      <c r="AJ207" s="28"/>
      <c r="AK207" s="28"/>
      <c r="AL207" s="28"/>
      <c r="AM207" s="1"/>
      <c r="AN207" s="1"/>
      <c r="AO207" s="1"/>
      <c r="AP207" s="27"/>
      <c r="AQ207" s="27"/>
    </row>
    <row r="208" spans="34:43" ht="12.75">
      <c r="AH208" s="28"/>
      <c r="AI208" s="1"/>
      <c r="AJ208" s="28"/>
      <c r="AK208" s="28"/>
      <c r="AL208" s="28"/>
      <c r="AM208" s="1"/>
      <c r="AN208" s="1"/>
      <c r="AO208" s="1"/>
      <c r="AP208" s="27"/>
      <c r="AQ208" s="27"/>
    </row>
    <row r="209" spans="34:43" ht="12.75">
      <c r="AH209" s="28"/>
      <c r="AI209" s="1"/>
      <c r="AJ209" s="28"/>
      <c r="AK209" s="28"/>
      <c r="AL209" s="28"/>
      <c r="AM209" s="1"/>
      <c r="AN209" s="1"/>
      <c r="AO209" s="1"/>
      <c r="AP209" s="27"/>
      <c r="AQ209" s="27"/>
    </row>
    <row r="210" spans="34:43" ht="12.75">
      <c r="AH210" s="28"/>
      <c r="AI210" s="1"/>
      <c r="AJ210" s="28"/>
      <c r="AK210" s="28"/>
      <c r="AL210" s="28"/>
      <c r="AM210" s="1"/>
      <c r="AN210" s="1"/>
      <c r="AO210" s="1"/>
      <c r="AP210" s="27"/>
      <c r="AQ210" s="27"/>
    </row>
    <row r="211" spans="34:43" ht="12.75">
      <c r="AH211" s="28"/>
      <c r="AI211" s="1"/>
      <c r="AJ211" s="28"/>
      <c r="AK211" s="28"/>
      <c r="AL211" s="28"/>
      <c r="AM211" s="1"/>
      <c r="AN211" s="1"/>
      <c r="AO211" s="1"/>
      <c r="AP211" s="27"/>
      <c r="AQ211" s="27"/>
    </row>
    <row r="212" spans="34:43" ht="12.75">
      <c r="AH212" s="28"/>
      <c r="AI212" s="1"/>
      <c r="AJ212" s="28"/>
      <c r="AK212" s="28"/>
      <c r="AL212" s="28"/>
      <c r="AM212" s="1"/>
      <c r="AN212" s="1"/>
      <c r="AO212" s="1"/>
      <c r="AP212" s="27"/>
      <c r="AQ212" s="27"/>
    </row>
    <row r="213" spans="34:43" ht="12.75">
      <c r="AH213" s="28"/>
      <c r="AI213" s="1"/>
      <c r="AJ213" s="28"/>
      <c r="AK213" s="28"/>
      <c r="AL213" s="28"/>
      <c r="AM213" s="1"/>
      <c r="AN213" s="1"/>
      <c r="AO213" s="1"/>
      <c r="AP213" s="27"/>
      <c r="AQ213" s="27"/>
    </row>
    <row r="214" spans="34:43" ht="12.75">
      <c r="AH214" s="28"/>
      <c r="AI214" s="1"/>
      <c r="AJ214" s="28"/>
      <c r="AK214" s="28"/>
      <c r="AL214" s="28"/>
      <c r="AM214" s="1"/>
      <c r="AN214" s="1"/>
      <c r="AO214" s="1"/>
      <c r="AP214" s="27"/>
      <c r="AQ214" s="27"/>
    </row>
    <row r="215" spans="34:43" ht="12.75">
      <c r="AH215" s="28"/>
      <c r="AI215" s="1"/>
      <c r="AJ215" s="28"/>
      <c r="AK215" s="28"/>
      <c r="AL215" s="28"/>
      <c r="AM215" s="1"/>
      <c r="AN215" s="1"/>
      <c r="AO215" s="1"/>
      <c r="AP215" s="27"/>
      <c r="AQ215" s="27"/>
    </row>
    <row r="216" spans="34:43" ht="12.75">
      <c r="AH216" s="28"/>
      <c r="AI216" s="1"/>
      <c r="AJ216" s="28"/>
      <c r="AK216" s="28"/>
      <c r="AL216" s="28"/>
      <c r="AM216" s="1"/>
      <c r="AN216" s="1"/>
      <c r="AO216" s="1"/>
      <c r="AP216" s="27"/>
      <c r="AQ216" s="27"/>
    </row>
    <row r="217" spans="34:43" ht="12.75">
      <c r="AH217" s="28"/>
      <c r="AI217" s="1"/>
      <c r="AJ217" s="28"/>
      <c r="AK217" s="28"/>
      <c r="AL217" s="28"/>
      <c r="AM217" s="1"/>
      <c r="AN217" s="1"/>
      <c r="AO217" s="1"/>
      <c r="AP217" s="27"/>
      <c r="AQ217" s="27"/>
    </row>
    <row r="218" spans="34:43" ht="12.75">
      <c r="AH218" s="28"/>
      <c r="AI218" s="1"/>
      <c r="AJ218" s="28"/>
      <c r="AK218" s="28"/>
      <c r="AL218" s="28"/>
      <c r="AM218" s="1"/>
      <c r="AN218" s="1"/>
      <c r="AO218" s="1"/>
      <c r="AP218" s="27"/>
      <c r="AQ218" s="27"/>
    </row>
    <row r="219" spans="34:43" ht="12.75">
      <c r="AH219" s="28"/>
      <c r="AI219" s="1"/>
      <c r="AJ219" s="28"/>
      <c r="AK219" s="28"/>
      <c r="AL219" s="28"/>
      <c r="AM219" s="1"/>
      <c r="AN219" s="1"/>
      <c r="AO219" s="1"/>
      <c r="AP219" s="27"/>
      <c r="AQ219" s="27"/>
    </row>
    <row r="220" spans="34:43" ht="12.75">
      <c r="AH220" s="28"/>
      <c r="AI220" s="1"/>
      <c r="AJ220" s="28"/>
      <c r="AK220" s="28"/>
      <c r="AL220" s="28"/>
      <c r="AM220" s="1"/>
      <c r="AN220" s="1"/>
      <c r="AO220" s="1"/>
      <c r="AP220" s="27"/>
      <c r="AQ220" s="27"/>
    </row>
    <row r="221" spans="34:43" ht="12.75">
      <c r="AH221" s="28"/>
      <c r="AI221" s="1"/>
      <c r="AJ221" s="28"/>
      <c r="AK221" s="28"/>
      <c r="AL221" s="28"/>
      <c r="AM221" s="1"/>
      <c r="AN221" s="1"/>
      <c r="AO221" s="1"/>
      <c r="AP221" s="27"/>
      <c r="AQ221" s="27"/>
    </row>
    <row r="222" spans="34:43" ht="12.75">
      <c r="AH222" s="28"/>
      <c r="AI222" s="1"/>
      <c r="AJ222" s="28"/>
      <c r="AK222" s="28"/>
      <c r="AL222" s="28"/>
      <c r="AM222" s="1"/>
      <c r="AN222" s="1"/>
      <c r="AO222" s="1"/>
      <c r="AP222" s="27"/>
      <c r="AQ222" s="27"/>
    </row>
    <row r="223" spans="34:43" ht="12.75">
      <c r="AH223" s="28"/>
      <c r="AI223" s="1"/>
      <c r="AJ223" s="28"/>
      <c r="AK223" s="28"/>
      <c r="AL223" s="28"/>
      <c r="AM223" s="1"/>
      <c r="AN223" s="1"/>
      <c r="AO223" s="1"/>
      <c r="AP223" s="27"/>
      <c r="AQ223" s="27"/>
    </row>
    <row r="224" spans="34:43" ht="12.75">
      <c r="AH224" s="28"/>
      <c r="AI224" s="1"/>
      <c r="AJ224" s="28"/>
      <c r="AK224" s="28"/>
      <c r="AL224" s="28"/>
      <c r="AM224" s="1"/>
      <c r="AN224" s="1"/>
      <c r="AO224" s="1"/>
      <c r="AP224" s="27"/>
      <c r="AQ224" s="27"/>
    </row>
    <row r="225" spans="34:43" ht="12.75">
      <c r="AH225" s="28"/>
      <c r="AI225" s="1"/>
      <c r="AJ225" s="28"/>
      <c r="AK225" s="28"/>
      <c r="AL225" s="28"/>
      <c r="AM225" s="1"/>
      <c r="AN225" s="1"/>
      <c r="AO225" s="1"/>
      <c r="AP225" s="27"/>
      <c r="AQ225" s="27"/>
    </row>
    <row r="226" spans="34:43" ht="12.75">
      <c r="AH226" s="28"/>
      <c r="AI226" s="1"/>
      <c r="AJ226" s="28"/>
      <c r="AK226" s="28"/>
      <c r="AL226" s="28"/>
      <c r="AM226" s="1"/>
      <c r="AN226" s="1"/>
      <c r="AO226" s="1"/>
      <c r="AP226" s="27"/>
      <c r="AQ226" s="27"/>
    </row>
    <row r="227" spans="34:43" ht="12.75">
      <c r="AH227" s="28"/>
      <c r="AI227" s="1"/>
      <c r="AJ227" s="28"/>
      <c r="AK227" s="28"/>
      <c r="AL227" s="28"/>
      <c r="AM227" s="1"/>
      <c r="AN227" s="1"/>
      <c r="AO227" s="1"/>
      <c r="AP227" s="27"/>
      <c r="AQ227" s="27"/>
    </row>
    <row r="228" spans="34:43" ht="12.75">
      <c r="AH228" s="28"/>
      <c r="AI228" s="1"/>
      <c r="AJ228" s="28"/>
      <c r="AK228" s="28"/>
      <c r="AL228" s="28"/>
      <c r="AM228" s="1"/>
      <c r="AN228" s="1"/>
      <c r="AO228" s="1"/>
      <c r="AP228" s="27"/>
      <c r="AQ228" s="27"/>
    </row>
    <row r="229" spans="34:43" ht="12.75">
      <c r="AH229" s="28"/>
      <c r="AI229" s="1"/>
      <c r="AJ229" s="28"/>
      <c r="AK229" s="28"/>
      <c r="AL229" s="28"/>
      <c r="AM229" s="1"/>
      <c r="AN229" s="1"/>
      <c r="AO229" s="1"/>
      <c r="AP229" s="27"/>
      <c r="AQ229" s="27"/>
    </row>
    <row r="230" spans="34:43" ht="12.75">
      <c r="AH230" s="28"/>
      <c r="AI230" s="1"/>
      <c r="AJ230" s="28"/>
      <c r="AK230" s="28"/>
      <c r="AL230" s="28"/>
      <c r="AM230" s="1"/>
      <c r="AN230" s="1"/>
      <c r="AO230" s="1"/>
      <c r="AP230" s="27"/>
      <c r="AQ230" s="27"/>
    </row>
    <row r="231" spans="34:43" ht="12.75">
      <c r="AH231" s="28"/>
      <c r="AI231" s="1"/>
      <c r="AJ231" s="28"/>
      <c r="AK231" s="28"/>
      <c r="AL231" s="28"/>
      <c r="AM231" s="1"/>
      <c r="AN231" s="1"/>
      <c r="AO231" s="1"/>
      <c r="AP231" s="27"/>
      <c r="AQ231" s="27"/>
    </row>
    <row r="232" spans="34:43" ht="12.75">
      <c r="AH232" s="28"/>
      <c r="AI232" s="1"/>
      <c r="AJ232" s="28"/>
      <c r="AK232" s="28"/>
      <c r="AL232" s="28"/>
      <c r="AM232" s="1"/>
      <c r="AN232" s="1"/>
      <c r="AO232" s="1"/>
      <c r="AP232" s="27"/>
      <c r="AQ232" s="27"/>
    </row>
    <row r="233" spans="34:43" ht="12.75">
      <c r="AH233" s="28"/>
      <c r="AI233" s="1"/>
      <c r="AJ233" s="28"/>
      <c r="AK233" s="28"/>
      <c r="AL233" s="28"/>
      <c r="AM233" s="1"/>
      <c r="AN233" s="1"/>
      <c r="AO233" s="1"/>
      <c r="AP233" s="27"/>
      <c r="AQ233" s="27"/>
    </row>
    <row r="234" spans="34:43" ht="12.75">
      <c r="AH234" s="28"/>
      <c r="AI234" s="1"/>
      <c r="AJ234" s="28"/>
      <c r="AK234" s="28"/>
      <c r="AL234" s="28"/>
      <c r="AM234" s="1"/>
      <c r="AN234" s="1"/>
      <c r="AO234" s="1"/>
      <c r="AP234" s="27"/>
      <c r="AQ234" s="27"/>
    </row>
    <row r="235" spans="34:43" ht="12.75">
      <c r="AH235" s="28"/>
      <c r="AI235" s="1"/>
      <c r="AJ235" s="28"/>
      <c r="AK235" s="28"/>
      <c r="AL235" s="28"/>
      <c r="AM235" s="1"/>
      <c r="AN235" s="1"/>
      <c r="AO235" s="1"/>
      <c r="AP235" s="27"/>
      <c r="AQ235" s="27"/>
    </row>
    <row r="236" spans="34:43" ht="12.75">
      <c r="AH236" s="28"/>
      <c r="AI236" s="1"/>
      <c r="AJ236" s="28"/>
      <c r="AK236" s="28"/>
      <c r="AL236" s="28"/>
      <c r="AM236" s="1"/>
      <c r="AN236" s="1"/>
      <c r="AO236" s="1"/>
      <c r="AP236" s="27"/>
      <c r="AQ236" s="27"/>
    </row>
    <row r="237" spans="34:43" ht="12.75">
      <c r="AH237" s="28"/>
      <c r="AI237" s="1"/>
      <c r="AJ237" s="28"/>
      <c r="AK237" s="28"/>
      <c r="AL237" s="28"/>
      <c r="AM237" s="1"/>
      <c r="AN237" s="1"/>
      <c r="AO237" s="1"/>
      <c r="AP237" s="27"/>
      <c r="AQ237" s="27"/>
    </row>
    <row r="238" spans="34:43" ht="12.75">
      <c r="AH238" s="28"/>
      <c r="AI238" s="1"/>
      <c r="AJ238" s="28"/>
      <c r="AK238" s="28"/>
      <c r="AL238" s="28"/>
      <c r="AM238" s="1"/>
      <c r="AN238" s="1"/>
      <c r="AO238" s="1"/>
      <c r="AP238" s="27"/>
      <c r="AQ238" s="27"/>
    </row>
    <row r="239" spans="34:43" ht="12.75">
      <c r="AH239" s="28"/>
      <c r="AI239" s="1"/>
      <c r="AJ239" s="28"/>
      <c r="AK239" s="28"/>
      <c r="AL239" s="28"/>
      <c r="AM239" s="1"/>
      <c r="AN239" s="1"/>
      <c r="AO239" s="1"/>
      <c r="AP239" s="27"/>
      <c r="AQ239" s="27"/>
    </row>
    <row r="240" spans="34:43" ht="12.75">
      <c r="AH240" s="28"/>
      <c r="AI240" s="1"/>
      <c r="AJ240" s="28"/>
      <c r="AK240" s="28"/>
      <c r="AL240" s="28"/>
      <c r="AM240" s="1"/>
      <c r="AN240" s="1"/>
      <c r="AO240" s="1"/>
      <c r="AP240" s="27"/>
      <c r="AQ240" s="27"/>
    </row>
    <row r="241" spans="34:43" ht="12.75">
      <c r="AH241" s="28"/>
      <c r="AI241" s="1"/>
      <c r="AJ241" s="28"/>
      <c r="AK241" s="28"/>
      <c r="AL241" s="28"/>
      <c r="AM241" s="1"/>
      <c r="AN241" s="1"/>
      <c r="AO241" s="1"/>
      <c r="AP241" s="27"/>
      <c r="AQ241" s="27"/>
    </row>
    <row r="242" spans="34:43" ht="12.75">
      <c r="AH242" s="28"/>
      <c r="AI242" s="1"/>
      <c r="AJ242" s="28"/>
      <c r="AK242" s="28"/>
      <c r="AL242" s="28"/>
      <c r="AM242" s="1"/>
      <c r="AN242" s="1"/>
      <c r="AO242" s="1"/>
      <c r="AP242" s="27"/>
      <c r="AQ242" s="27"/>
    </row>
    <row r="243" spans="34:43" ht="12.75">
      <c r="AH243" s="28"/>
      <c r="AI243" s="1"/>
      <c r="AJ243" s="28"/>
      <c r="AK243" s="28"/>
      <c r="AL243" s="28"/>
      <c r="AM243" s="1"/>
      <c r="AN243" s="1"/>
      <c r="AO243" s="1"/>
      <c r="AP243" s="27"/>
      <c r="AQ243" s="27"/>
    </row>
    <row r="244" spans="34:43" ht="12.75">
      <c r="AH244" s="28"/>
      <c r="AI244" s="1"/>
      <c r="AJ244" s="28"/>
      <c r="AK244" s="28"/>
      <c r="AL244" s="28"/>
      <c r="AM244" s="1"/>
      <c r="AN244" s="1"/>
      <c r="AO244" s="1"/>
      <c r="AP244" s="27"/>
      <c r="AQ244" s="27"/>
    </row>
    <row r="245" spans="34:43" ht="12.75">
      <c r="AH245" s="28"/>
      <c r="AI245" s="1"/>
      <c r="AJ245" s="28"/>
      <c r="AK245" s="28"/>
      <c r="AL245" s="28"/>
      <c r="AM245" s="1"/>
      <c r="AN245" s="1"/>
      <c r="AO245" s="1"/>
      <c r="AP245" s="27"/>
      <c r="AQ245" s="27"/>
    </row>
    <row r="246" spans="34:43" ht="12.75">
      <c r="AH246" s="28"/>
      <c r="AI246" s="1"/>
      <c r="AJ246" s="28"/>
      <c r="AK246" s="28"/>
      <c r="AL246" s="28"/>
      <c r="AM246" s="1"/>
      <c r="AN246" s="1"/>
      <c r="AO246" s="1"/>
      <c r="AP246" s="27"/>
      <c r="AQ246" s="27"/>
    </row>
    <row r="247" spans="34:43" ht="12.75">
      <c r="AH247" s="28"/>
      <c r="AI247" s="1"/>
      <c r="AJ247" s="28"/>
      <c r="AK247" s="28"/>
      <c r="AL247" s="28"/>
      <c r="AM247" s="1"/>
      <c r="AN247" s="1"/>
      <c r="AO247" s="1"/>
      <c r="AP247" s="27"/>
      <c r="AQ247" s="27"/>
    </row>
    <row r="248" spans="34:43" ht="12.75">
      <c r="AH248" s="28"/>
      <c r="AI248" s="1"/>
      <c r="AJ248" s="28"/>
      <c r="AK248" s="28"/>
      <c r="AL248" s="28"/>
      <c r="AM248" s="1"/>
      <c r="AN248" s="1"/>
      <c r="AO248" s="1"/>
      <c r="AP248" s="27"/>
      <c r="AQ248" s="27"/>
    </row>
    <row r="249" spans="34:43" ht="12.75">
      <c r="AH249" s="28"/>
      <c r="AI249" s="1"/>
      <c r="AJ249" s="28"/>
      <c r="AK249" s="28"/>
      <c r="AL249" s="28"/>
      <c r="AM249" s="1"/>
      <c r="AN249" s="1"/>
      <c r="AO249" s="1"/>
      <c r="AP249" s="27"/>
      <c r="AQ249" s="27"/>
    </row>
    <row r="250" spans="34:43" ht="12.75">
      <c r="AH250" s="28"/>
      <c r="AI250" s="1"/>
      <c r="AJ250" s="28"/>
      <c r="AK250" s="28"/>
      <c r="AL250" s="28"/>
      <c r="AM250" s="1"/>
      <c r="AN250" s="1"/>
      <c r="AO250" s="1"/>
      <c r="AP250" s="27"/>
      <c r="AQ250" s="27"/>
    </row>
    <row r="251" spans="34:43" ht="12.75">
      <c r="AH251" s="28"/>
      <c r="AI251" s="1"/>
      <c r="AJ251" s="28"/>
      <c r="AK251" s="28"/>
      <c r="AL251" s="28"/>
      <c r="AM251" s="1"/>
      <c r="AN251" s="1"/>
      <c r="AO251" s="1"/>
      <c r="AP251" s="27"/>
      <c r="AQ251" s="27"/>
    </row>
    <row r="252" spans="34:43" ht="12.75">
      <c r="AH252" s="28"/>
      <c r="AI252" s="1"/>
      <c r="AJ252" s="28"/>
      <c r="AK252" s="28"/>
      <c r="AL252" s="28"/>
      <c r="AM252" s="1"/>
      <c r="AN252" s="1"/>
      <c r="AO252" s="1"/>
      <c r="AP252" s="27"/>
      <c r="AQ252" s="27"/>
    </row>
    <row r="253" spans="34:43" ht="12.75">
      <c r="AH253" s="28"/>
      <c r="AI253" s="1"/>
      <c r="AJ253" s="28"/>
      <c r="AK253" s="28"/>
      <c r="AL253" s="28"/>
      <c r="AM253" s="1"/>
      <c r="AN253" s="1"/>
      <c r="AO253" s="1"/>
      <c r="AP253" s="27"/>
      <c r="AQ253" s="27"/>
    </row>
    <row r="254" spans="34:43" ht="12.75">
      <c r="AH254" s="28"/>
      <c r="AI254" s="1"/>
      <c r="AJ254" s="28"/>
      <c r="AK254" s="28"/>
      <c r="AL254" s="28"/>
      <c r="AM254" s="1"/>
      <c r="AN254" s="1"/>
      <c r="AO254" s="1"/>
      <c r="AP254" s="27"/>
      <c r="AQ254" s="27"/>
    </row>
    <row r="255" spans="34:43" ht="12.75">
      <c r="AH255" s="28"/>
      <c r="AI255" s="1"/>
      <c r="AJ255" s="28"/>
      <c r="AK255" s="28"/>
      <c r="AL255" s="28"/>
      <c r="AM255" s="1"/>
      <c r="AN255" s="1"/>
      <c r="AO255" s="1"/>
      <c r="AP255" s="27"/>
      <c r="AQ255" s="27"/>
    </row>
    <row r="256" spans="34:43" ht="12.75">
      <c r="AH256" s="28"/>
      <c r="AI256" s="1"/>
      <c r="AJ256" s="28"/>
      <c r="AK256" s="28"/>
      <c r="AL256" s="28"/>
      <c r="AM256" s="1"/>
      <c r="AN256" s="1"/>
      <c r="AO256" s="1"/>
      <c r="AP256" s="27"/>
      <c r="AQ256" s="27"/>
    </row>
    <row r="257" spans="34:43" ht="12.75">
      <c r="AH257" s="28"/>
      <c r="AI257" s="1"/>
      <c r="AJ257" s="28"/>
      <c r="AK257" s="28"/>
      <c r="AL257" s="28"/>
      <c r="AM257" s="1"/>
      <c r="AN257" s="1"/>
      <c r="AO257" s="1"/>
      <c r="AP257" s="27"/>
      <c r="AQ257" s="27"/>
    </row>
    <row r="258" spans="34:43" ht="12.75">
      <c r="AH258" s="28"/>
      <c r="AI258" s="1"/>
      <c r="AJ258" s="28"/>
      <c r="AK258" s="28"/>
      <c r="AL258" s="28"/>
      <c r="AM258" s="1"/>
      <c r="AN258" s="1"/>
      <c r="AO258" s="1"/>
      <c r="AP258" s="27"/>
      <c r="AQ258" s="27"/>
    </row>
    <row r="259" spans="34:43" ht="12.75">
      <c r="AH259" s="28"/>
      <c r="AI259" s="1"/>
      <c r="AJ259" s="28"/>
      <c r="AK259" s="28"/>
      <c r="AL259" s="28"/>
      <c r="AM259" s="1"/>
      <c r="AN259" s="1"/>
      <c r="AO259" s="1"/>
      <c r="AP259" s="27"/>
      <c r="AQ259" s="27"/>
    </row>
    <row r="260" spans="34:43" ht="12.75">
      <c r="AH260" s="28"/>
      <c r="AI260" s="1"/>
      <c r="AJ260" s="28"/>
      <c r="AK260" s="28"/>
      <c r="AL260" s="28"/>
      <c r="AM260" s="1"/>
      <c r="AN260" s="1"/>
      <c r="AO260" s="1"/>
      <c r="AP260" s="27"/>
      <c r="AQ260" s="27"/>
    </row>
    <row r="261" spans="34:43" ht="12.75">
      <c r="AH261" s="28"/>
      <c r="AI261" s="1"/>
      <c r="AJ261" s="28"/>
      <c r="AK261" s="28"/>
      <c r="AL261" s="28"/>
      <c r="AM261" s="1"/>
      <c r="AN261" s="1"/>
      <c r="AO261" s="1"/>
      <c r="AP261" s="27"/>
      <c r="AQ261" s="27"/>
    </row>
    <row r="262" spans="34:43" ht="12.75">
      <c r="AH262" s="28"/>
      <c r="AI262" s="1"/>
      <c r="AJ262" s="28"/>
      <c r="AK262" s="28"/>
      <c r="AL262" s="28"/>
      <c r="AM262" s="1"/>
      <c r="AN262" s="1"/>
      <c r="AO262" s="1"/>
      <c r="AP262" s="27"/>
      <c r="AQ262" s="27"/>
    </row>
    <row r="263" spans="34:43" ht="12.75">
      <c r="AH263" s="28"/>
      <c r="AI263" s="1"/>
      <c r="AJ263" s="28"/>
      <c r="AK263" s="28"/>
      <c r="AL263" s="28"/>
      <c r="AM263" s="1"/>
      <c r="AN263" s="1"/>
      <c r="AO263" s="1"/>
      <c r="AP263" s="27"/>
      <c r="AQ263" s="27"/>
    </row>
    <row r="264" spans="34:43" ht="12.75">
      <c r="AH264" s="28"/>
      <c r="AI264" s="1"/>
      <c r="AJ264" s="28"/>
      <c r="AK264" s="28"/>
      <c r="AL264" s="28"/>
      <c r="AM264" s="1"/>
      <c r="AN264" s="1"/>
      <c r="AO264" s="1"/>
      <c r="AP264" s="27"/>
      <c r="AQ264" s="27"/>
    </row>
    <row r="265" spans="34:43" ht="12.75">
      <c r="AH265" s="28"/>
      <c r="AI265" s="1"/>
      <c r="AJ265" s="28"/>
      <c r="AK265" s="28"/>
      <c r="AL265" s="28"/>
      <c r="AM265" s="1"/>
      <c r="AN265" s="1"/>
      <c r="AO265" s="1"/>
      <c r="AP265" s="27"/>
      <c r="AQ265" s="27"/>
    </row>
    <row r="266" spans="34:43" ht="12.75">
      <c r="AH266" s="28"/>
      <c r="AI266" s="1"/>
      <c r="AJ266" s="28"/>
      <c r="AK266" s="28"/>
      <c r="AL266" s="28"/>
      <c r="AM266" s="1"/>
      <c r="AN266" s="1"/>
      <c r="AO266" s="1"/>
      <c r="AP266" s="27"/>
      <c r="AQ266" s="27"/>
    </row>
    <row r="267" spans="34:43" ht="12.75">
      <c r="AH267" s="28"/>
      <c r="AI267" s="1"/>
      <c r="AJ267" s="28"/>
      <c r="AK267" s="28"/>
      <c r="AL267" s="28"/>
      <c r="AM267" s="1"/>
      <c r="AN267" s="1"/>
      <c r="AO267" s="1"/>
      <c r="AP267" s="27"/>
      <c r="AQ267" s="27"/>
    </row>
    <row r="268" spans="34:43" ht="12.75">
      <c r="AH268" s="28"/>
      <c r="AI268" s="1"/>
      <c r="AJ268" s="28"/>
      <c r="AK268" s="28"/>
      <c r="AL268" s="28"/>
      <c r="AM268" s="1"/>
      <c r="AN268" s="1"/>
      <c r="AO268" s="1"/>
      <c r="AP268" s="27"/>
      <c r="AQ268" s="27"/>
    </row>
    <row r="269" spans="34:43" ht="12.75">
      <c r="AH269" s="28"/>
      <c r="AI269" s="1"/>
      <c r="AJ269" s="28"/>
      <c r="AK269" s="28"/>
      <c r="AL269" s="28"/>
      <c r="AM269" s="1"/>
      <c r="AN269" s="1"/>
      <c r="AO269" s="1"/>
      <c r="AP269" s="27"/>
      <c r="AQ269" s="27"/>
    </row>
    <row r="270" spans="34:43" ht="12.75">
      <c r="AH270" s="28"/>
      <c r="AI270" s="1"/>
      <c r="AJ270" s="28"/>
      <c r="AK270" s="28"/>
      <c r="AL270" s="28"/>
      <c r="AM270" s="1"/>
      <c r="AN270" s="1"/>
      <c r="AO270" s="1"/>
      <c r="AP270" s="27"/>
      <c r="AQ270" s="27"/>
    </row>
    <row r="271" spans="34:43" ht="12.75">
      <c r="AH271" s="28"/>
      <c r="AI271" s="1"/>
      <c r="AJ271" s="28"/>
      <c r="AK271" s="28"/>
      <c r="AL271" s="28"/>
      <c r="AM271" s="1"/>
      <c r="AN271" s="1"/>
      <c r="AO271" s="1"/>
      <c r="AP271" s="27"/>
      <c r="AQ271" s="27"/>
    </row>
    <row r="272" spans="34:43" ht="12.75">
      <c r="AH272" s="28"/>
      <c r="AI272" s="1"/>
      <c r="AJ272" s="28"/>
      <c r="AK272" s="28"/>
      <c r="AL272" s="28"/>
      <c r="AM272" s="1"/>
      <c r="AN272" s="1"/>
      <c r="AO272" s="1"/>
      <c r="AP272" s="27"/>
      <c r="AQ272" s="27"/>
    </row>
    <row r="273" spans="34:43" ht="12.75">
      <c r="AH273" s="28"/>
      <c r="AI273" s="1"/>
      <c r="AJ273" s="28"/>
      <c r="AK273" s="28"/>
      <c r="AL273" s="28"/>
      <c r="AM273" s="1"/>
      <c r="AN273" s="1"/>
      <c r="AO273" s="1"/>
      <c r="AP273" s="27"/>
      <c r="AQ273" s="27"/>
    </row>
    <row r="274" spans="34:43" ht="12.75">
      <c r="AH274" s="28"/>
      <c r="AI274" s="1"/>
      <c r="AJ274" s="28"/>
      <c r="AK274" s="28"/>
      <c r="AL274" s="28"/>
      <c r="AM274" s="1"/>
      <c r="AN274" s="1"/>
      <c r="AO274" s="1"/>
      <c r="AP274" s="27"/>
      <c r="AQ274" s="27"/>
    </row>
    <row r="275" spans="34:43" ht="12.75">
      <c r="AH275" s="28"/>
      <c r="AI275" s="1"/>
      <c r="AJ275" s="28"/>
      <c r="AK275" s="28"/>
      <c r="AL275" s="28"/>
      <c r="AM275" s="1"/>
      <c r="AN275" s="1"/>
      <c r="AO275" s="1"/>
      <c r="AP275" s="27"/>
      <c r="AQ275" s="27"/>
    </row>
    <row r="276" spans="34:43" ht="12.75">
      <c r="AH276" s="28"/>
      <c r="AI276" s="1"/>
      <c r="AJ276" s="28"/>
      <c r="AK276" s="28"/>
      <c r="AL276" s="28"/>
      <c r="AM276" s="1"/>
      <c r="AN276" s="1"/>
      <c r="AO276" s="1"/>
      <c r="AP276" s="27"/>
      <c r="AQ276" s="27"/>
    </row>
    <row r="277" spans="34:43" ht="12.75">
      <c r="AH277" s="28"/>
      <c r="AI277" s="1"/>
      <c r="AJ277" s="28"/>
      <c r="AK277" s="28"/>
      <c r="AL277" s="28"/>
      <c r="AM277" s="1"/>
      <c r="AN277" s="1"/>
      <c r="AO277" s="1"/>
      <c r="AP277" s="27"/>
      <c r="AQ277" s="27"/>
    </row>
    <row r="278" spans="34:43" ht="12.75">
      <c r="AH278" s="28"/>
      <c r="AI278" s="1"/>
      <c r="AJ278" s="28"/>
      <c r="AK278" s="28"/>
      <c r="AL278" s="28"/>
      <c r="AM278" s="1"/>
      <c r="AN278" s="1"/>
      <c r="AO278" s="1"/>
      <c r="AP278" s="27"/>
      <c r="AQ278" s="27"/>
    </row>
    <row r="279" spans="34:43" ht="12.75">
      <c r="AH279" s="28"/>
      <c r="AI279" s="1"/>
      <c r="AJ279" s="28"/>
      <c r="AK279" s="28"/>
      <c r="AL279" s="28"/>
      <c r="AM279" s="1"/>
      <c r="AN279" s="1"/>
      <c r="AO279" s="1"/>
      <c r="AP279" s="27"/>
      <c r="AQ279" s="27"/>
    </row>
    <row r="280" spans="34:43" ht="12.75">
      <c r="AH280" s="28"/>
      <c r="AI280" s="1"/>
      <c r="AJ280" s="28"/>
      <c r="AK280" s="28"/>
      <c r="AL280" s="28"/>
      <c r="AM280" s="1"/>
      <c r="AN280" s="1"/>
      <c r="AO280" s="1"/>
      <c r="AP280" s="27"/>
      <c r="AQ280" s="27"/>
    </row>
    <row r="281" spans="34:43" ht="12.75">
      <c r="AH281" s="28"/>
      <c r="AI281" s="1"/>
      <c r="AJ281" s="28"/>
      <c r="AK281" s="28"/>
      <c r="AL281" s="28"/>
      <c r="AM281" s="1"/>
      <c r="AN281" s="1"/>
      <c r="AO281" s="1"/>
      <c r="AP281" s="27"/>
      <c r="AQ281" s="27"/>
    </row>
    <row r="282" spans="34:43" ht="12.75">
      <c r="AH282" s="28"/>
      <c r="AI282" s="1"/>
      <c r="AJ282" s="28"/>
      <c r="AK282" s="28"/>
      <c r="AL282" s="28"/>
      <c r="AM282" s="1"/>
      <c r="AN282" s="1"/>
      <c r="AO282" s="1"/>
      <c r="AP282" s="27"/>
      <c r="AQ282" s="27"/>
    </row>
    <row r="283" spans="34:43" ht="12.75">
      <c r="AH283" s="28"/>
      <c r="AI283" s="1"/>
      <c r="AJ283" s="28"/>
      <c r="AK283" s="28"/>
      <c r="AL283" s="28"/>
      <c r="AM283" s="1"/>
      <c r="AN283" s="1"/>
      <c r="AO283" s="1"/>
      <c r="AP283" s="27"/>
      <c r="AQ283" s="27"/>
    </row>
    <row r="284" spans="34:43" ht="12.75">
      <c r="AH284" s="28"/>
      <c r="AI284" s="1"/>
      <c r="AJ284" s="28"/>
      <c r="AK284" s="28"/>
      <c r="AL284" s="28"/>
      <c r="AM284" s="1"/>
      <c r="AN284" s="1"/>
      <c r="AO284" s="1"/>
      <c r="AP284" s="27"/>
      <c r="AQ284" s="27"/>
    </row>
    <row r="285" spans="34:43" ht="12.75">
      <c r="AH285" s="28"/>
      <c r="AI285" s="1"/>
      <c r="AJ285" s="28"/>
      <c r="AK285" s="28"/>
      <c r="AL285" s="28"/>
      <c r="AM285" s="1"/>
      <c r="AN285" s="1"/>
      <c r="AO285" s="1"/>
      <c r="AP285" s="27"/>
      <c r="AQ285" s="27"/>
    </row>
    <row r="286" spans="34:43" ht="12.75">
      <c r="AH286" s="28"/>
      <c r="AI286" s="1"/>
      <c r="AJ286" s="28"/>
      <c r="AK286" s="28"/>
      <c r="AL286" s="28"/>
      <c r="AM286" s="1"/>
      <c r="AN286" s="1"/>
      <c r="AO286" s="1"/>
      <c r="AP286" s="27"/>
      <c r="AQ286" s="27"/>
    </row>
    <row r="287" spans="34:43" ht="12.75">
      <c r="AH287" s="28"/>
      <c r="AI287" s="1"/>
      <c r="AJ287" s="28"/>
      <c r="AK287" s="28"/>
      <c r="AL287" s="28"/>
      <c r="AM287" s="1"/>
      <c r="AN287" s="1"/>
      <c r="AO287" s="1"/>
      <c r="AP287" s="27"/>
      <c r="AQ287" s="27"/>
    </row>
    <row r="288" spans="34:43" ht="12.75">
      <c r="AH288" s="28"/>
      <c r="AI288" s="1"/>
      <c r="AJ288" s="28"/>
      <c r="AK288" s="28"/>
      <c r="AL288" s="28"/>
      <c r="AM288" s="1"/>
      <c r="AN288" s="1"/>
      <c r="AO288" s="1"/>
      <c r="AP288" s="27"/>
      <c r="AQ288" s="27"/>
    </row>
    <row r="289" spans="34:43" ht="12.75">
      <c r="AH289" s="28"/>
      <c r="AI289" s="1"/>
      <c r="AJ289" s="28"/>
      <c r="AK289" s="28"/>
      <c r="AL289" s="28"/>
      <c r="AM289" s="1"/>
      <c r="AN289" s="1"/>
      <c r="AO289" s="1"/>
      <c r="AP289" s="27"/>
      <c r="AQ289" s="27"/>
    </row>
    <row r="290" spans="34:43" ht="12.75">
      <c r="AH290" s="28"/>
      <c r="AI290" s="1"/>
      <c r="AJ290" s="28"/>
      <c r="AK290" s="28"/>
      <c r="AL290" s="28"/>
      <c r="AM290" s="1"/>
      <c r="AN290" s="1"/>
      <c r="AO290" s="1"/>
      <c r="AP290" s="27"/>
      <c r="AQ290" s="27"/>
    </row>
    <row r="291" spans="34:43" ht="12.75">
      <c r="AH291" s="28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34:43" ht="12.75">
      <c r="AH292" s="28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34:43" ht="12.75">
      <c r="AH293" s="28"/>
      <c r="AI293" s="1"/>
      <c r="AJ293" s="1"/>
      <c r="AK293" s="1"/>
      <c r="AL293" s="1"/>
      <c r="AM293" s="1"/>
      <c r="AN293" s="1"/>
      <c r="AO293" s="1"/>
      <c r="AP293" s="1"/>
      <c r="AQ293" s="1"/>
    </row>
    <row r="298" ht="12.75">
      <c r="AH298"/>
    </row>
    <row r="299" ht="12.75">
      <c r="AH299"/>
    </row>
    <row r="300" ht="12.75">
      <c r="AH300"/>
    </row>
  </sheetData>
  <mergeCells count="30">
    <mergeCell ref="Y154:AB154"/>
    <mergeCell ref="R6:S6"/>
    <mergeCell ref="R21:S21"/>
    <mergeCell ref="R36:S36"/>
    <mergeCell ref="R51:S51"/>
    <mergeCell ref="X152:AC152"/>
    <mergeCell ref="R66:S66"/>
    <mergeCell ref="R81:S81"/>
    <mergeCell ref="Y153:AB153"/>
    <mergeCell ref="K141:L141"/>
    <mergeCell ref="AJ1:AL1"/>
    <mergeCell ref="M46:N46"/>
    <mergeCell ref="M47:N47"/>
    <mergeCell ref="E135:K135"/>
    <mergeCell ref="F125:K125"/>
    <mergeCell ref="F126:K126"/>
    <mergeCell ref="E101:G101"/>
    <mergeCell ref="A108:F108"/>
    <mergeCell ref="M16:N16"/>
    <mergeCell ref="M17:N17"/>
    <mergeCell ref="M31:N31"/>
    <mergeCell ref="M32:N32"/>
    <mergeCell ref="M61:N61"/>
    <mergeCell ref="M92:N92"/>
    <mergeCell ref="B121:I121"/>
    <mergeCell ref="C131:J131"/>
    <mergeCell ref="M62:N62"/>
    <mergeCell ref="M76:N76"/>
    <mergeCell ref="M77:N77"/>
    <mergeCell ref="M91:N91"/>
  </mergeCells>
  <printOptions headings="1"/>
  <pageMargins left="0" right="0" top="0" bottom="0" header="0" footer="0"/>
  <pageSetup fitToHeight="1" fitToWidth="1"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61"/>
  <sheetViews>
    <sheetView tabSelected="1" zoomScale="75" zoomScaleNormal="75" workbookViewId="0" topLeftCell="A1">
      <selection activeCell="Q113" sqref="Q113"/>
    </sheetView>
  </sheetViews>
  <sheetFormatPr defaultColWidth="9.140625" defaultRowHeight="12.75"/>
  <cols>
    <col min="1" max="1" width="5.7109375" style="0" customWidth="1"/>
    <col min="2" max="2" width="7.421875" style="0" customWidth="1"/>
    <col min="3" max="3" width="7.7109375" style="0" customWidth="1"/>
    <col min="4" max="7" width="7.421875" style="0" customWidth="1"/>
    <col min="8" max="8" width="7.8515625" style="0" customWidth="1"/>
    <col min="9" max="11" width="7.421875" style="0" customWidth="1"/>
    <col min="12" max="12" width="7.28125" style="0" customWidth="1"/>
    <col min="13" max="13" width="8.00390625" style="0" customWidth="1"/>
    <col min="14" max="14" width="7.57421875" style="0" customWidth="1"/>
    <col min="15" max="15" width="2.57421875" style="0" customWidth="1"/>
    <col min="16" max="16" width="7.140625" style="0" customWidth="1"/>
    <col min="17" max="17" width="8.57421875" style="15" customWidth="1"/>
    <col min="18" max="18" width="7.421875" style="0" customWidth="1"/>
    <col min="19" max="19" width="3.421875" style="0" customWidth="1"/>
    <col min="26" max="26" width="3.00390625" style="0" customWidth="1"/>
    <col min="33" max="33" width="3.421875" style="0" customWidth="1"/>
    <col min="34" max="34" width="10.8515625" style="4" customWidth="1"/>
    <col min="35" max="38" width="7.28125" style="0" customWidth="1"/>
    <col min="39" max="39" width="8.140625" style="0" customWidth="1"/>
    <col min="40" max="43" width="7.57421875" style="0" customWidth="1"/>
    <col min="44" max="44" width="7.8515625" style="0" customWidth="1"/>
    <col min="45" max="45" width="7.57421875" style="0" customWidth="1"/>
    <col min="46" max="46" width="4.00390625" style="0" customWidth="1"/>
    <col min="47" max="58" width="3.421875" style="0" customWidth="1"/>
    <col min="59" max="59" width="6.7109375" style="0" customWidth="1"/>
    <col min="60" max="61" width="3.7109375" style="0" customWidth="1"/>
    <col min="62" max="62" width="3.421875" style="0" customWidth="1"/>
    <col min="63" max="63" width="3.7109375" style="0" customWidth="1"/>
    <col min="64" max="65" width="3.421875" style="0" customWidth="1"/>
    <col min="66" max="66" width="4.00390625" style="0" customWidth="1"/>
    <col min="67" max="67" width="3.8515625" style="0" customWidth="1"/>
    <col min="68" max="70" width="3.7109375" style="0" customWidth="1"/>
    <col min="71" max="74" width="3.421875" style="0" customWidth="1"/>
    <col min="75" max="75" width="3.7109375" style="0" customWidth="1"/>
    <col min="76" max="79" width="3.421875" style="0" customWidth="1"/>
    <col min="80" max="80" width="4.7109375" style="0" customWidth="1"/>
    <col min="81" max="92" width="3.00390625" style="0" bestFit="1" customWidth="1"/>
  </cols>
  <sheetData>
    <row r="1" spans="3:46" ht="31.5" customHeight="1" thickBot="1">
      <c r="C1" s="142" t="s">
        <v>389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  <c r="R1" s="143"/>
      <c r="S1" s="143"/>
      <c r="T1" s="143"/>
      <c r="AJ1" s="167" t="s">
        <v>98</v>
      </c>
      <c r="AK1" s="167"/>
      <c r="AL1" s="167"/>
      <c r="AT1" t="s">
        <v>14</v>
      </c>
    </row>
    <row r="2" spans="2:58" ht="18.75" thickBot="1">
      <c r="B2" s="9" t="s">
        <v>72</v>
      </c>
      <c r="O2" s="10"/>
      <c r="P2" s="5" t="s">
        <v>71</v>
      </c>
      <c r="U2" s="42"/>
      <c r="W2" s="41"/>
      <c r="AH2" s="50" t="s">
        <v>62</v>
      </c>
      <c r="AI2" s="50" t="s">
        <v>52</v>
      </c>
      <c r="AJ2" s="50" t="s">
        <v>45</v>
      </c>
      <c r="AK2" s="50" t="s">
        <v>16</v>
      </c>
      <c r="AL2" s="50" t="s">
        <v>48</v>
      </c>
      <c r="AM2" s="51" t="s">
        <v>45</v>
      </c>
      <c r="AN2" s="51" t="s">
        <v>16</v>
      </c>
      <c r="AO2" s="51" t="s">
        <v>48</v>
      </c>
      <c r="AP2" s="51" t="s">
        <v>53</v>
      </c>
      <c r="AQ2" s="51" t="s">
        <v>50</v>
      </c>
      <c r="AT2" s="2" t="s">
        <v>0</v>
      </c>
      <c r="AU2" s="33">
        <v>1</v>
      </c>
      <c r="AV2" s="2">
        <v>2</v>
      </c>
      <c r="AW2" s="2">
        <v>3</v>
      </c>
      <c r="AX2" s="2">
        <v>4</v>
      </c>
      <c r="AY2" s="2">
        <v>5</v>
      </c>
      <c r="AZ2" s="2">
        <v>6</v>
      </c>
      <c r="BA2" s="2">
        <v>7</v>
      </c>
      <c r="BB2" s="2">
        <v>8</v>
      </c>
      <c r="BC2" s="2">
        <v>9</v>
      </c>
      <c r="BD2" s="2">
        <v>10</v>
      </c>
      <c r="BE2" s="2">
        <v>11</v>
      </c>
      <c r="BF2" s="2">
        <v>12</v>
      </c>
    </row>
    <row r="3" spans="2:58" ht="15.75" thickBot="1">
      <c r="B3" s="9" t="s">
        <v>70</v>
      </c>
      <c r="P3" s="5">
        <v>1</v>
      </c>
      <c r="AH3" s="4" t="s">
        <v>63</v>
      </c>
      <c r="AI3">
        <v>1</v>
      </c>
      <c r="AJ3" s="103" t="s">
        <v>24</v>
      </c>
      <c r="AK3" s="4" t="s">
        <v>99</v>
      </c>
      <c r="AL3" s="4" t="s">
        <v>100</v>
      </c>
      <c r="AM3" t="e">
        <f aca="true" ca="1" t="shared" si="0" ref="AM3:AM34">IF(ISNUMBER(INDIRECT(AJ3)),INDIRECT(AJ3),#N/A)</f>
        <v>#N/A</v>
      </c>
      <c r="AN3" t="e">
        <f aca="true" ca="1" t="shared" si="1" ref="AN3:AN34">IF(ISNUMBER(INDIRECT(AK3)),INDIRECT(AK3),#N/A)</f>
        <v>#N/A</v>
      </c>
      <c r="AO3" t="e">
        <f aca="true" ca="1" t="shared" si="2" ref="AO3:AO34">IF(ISNUMBER(INDIRECT(AL3)),INDIRECT(AL3),#N/A)</f>
        <v>#N/A</v>
      </c>
      <c r="AP3" s="15" t="e">
        <f aca="true" t="shared" si="3" ref="AP3:AP34">IF($P$2="inh",100*(AN3-Q$7)/(Q$11-Q$7),IF($P$2="act",100*(AN3-Q$11)/(Q$7-Q$11),"Check M2"))</f>
        <v>#N/A</v>
      </c>
      <c r="AQ3" s="15" t="str">
        <f aca="true" t="shared" si="4" ref="AQ3:AQ34">IF(ISNUMBER(AP3),AP3,".")</f>
        <v>.</v>
      </c>
      <c r="AR3" s="96"/>
      <c r="AS3" s="15"/>
      <c r="AT3" t="s">
        <v>1</v>
      </c>
      <c r="AU3" s="32">
        <v>1</v>
      </c>
      <c r="AV3">
        <v>2</v>
      </c>
      <c r="AW3">
        <v>3</v>
      </c>
      <c r="AX3">
        <v>4</v>
      </c>
      <c r="AY3">
        <v>5</v>
      </c>
      <c r="AZ3">
        <v>6</v>
      </c>
      <c r="BA3">
        <v>7</v>
      </c>
      <c r="BB3">
        <v>8</v>
      </c>
      <c r="BC3">
        <v>9</v>
      </c>
      <c r="BD3">
        <v>10</v>
      </c>
      <c r="BE3">
        <v>11</v>
      </c>
      <c r="BF3">
        <v>12</v>
      </c>
    </row>
    <row r="4" spans="34:58" ht="12.75">
      <c r="AH4" s="4" t="s">
        <v>63</v>
      </c>
      <c r="AI4">
        <f aca="true" t="shared" si="5" ref="AI4:AI35">AI3+1</f>
        <v>2</v>
      </c>
      <c r="AJ4" s="4" t="s">
        <v>25</v>
      </c>
      <c r="AK4" s="4" t="s">
        <v>101</v>
      </c>
      <c r="AL4" s="4" t="s">
        <v>102</v>
      </c>
      <c r="AM4" t="e">
        <f ca="1" t="shared" si="0"/>
        <v>#N/A</v>
      </c>
      <c r="AN4" t="e">
        <f ca="1" t="shared" si="1"/>
        <v>#N/A</v>
      </c>
      <c r="AO4" t="e">
        <f ca="1" t="shared" si="2"/>
        <v>#N/A</v>
      </c>
      <c r="AP4" s="15" t="e">
        <f t="shared" si="3"/>
        <v>#N/A</v>
      </c>
      <c r="AQ4" s="15" t="str">
        <f t="shared" si="4"/>
        <v>.</v>
      </c>
      <c r="AR4" s="96"/>
      <c r="AT4" t="s">
        <v>2</v>
      </c>
      <c r="AU4" s="32">
        <v>13</v>
      </c>
      <c r="AV4">
        <v>14</v>
      </c>
      <c r="AW4">
        <v>15</v>
      </c>
      <c r="AX4">
        <v>16</v>
      </c>
      <c r="AY4">
        <v>17</v>
      </c>
      <c r="AZ4">
        <v>18</v>
      </c>
      <c r="BA4">
        <v>19</v>
      </c>
      <c r="BB4">
        <v>20</v>
      </c>
      <c r="BC4">
        <v>21</v>
      </c>
      <c r="BD4">
        <v>22</v>
      </c>
      <c r="BE4">
        <v>23</v>
      </c>
      <c r="BF4">
        <v>24</v>
      </c>
    </row>
    <row r="5" spans="2:58" ht="12.75">
      <c r="B5" s="7" t="s">
        <v>9</v>
      </c>
      <c r="AH5" s="4" t="s">
        <v>63</v>
      </c>
      <c r="AI5">
        <f t="shared" si="5"/>
        <v>3</v>
      </c>
      <c r="AJ5" s="4" t="s">
        <v>26</v>
      </c>
      <c r="AK5" s="4" t="s">
        <v>103</v>
      </c>
      <c r="AL5" s="4" t="s">
        <v>104</v>
      </c>
      <c r="AM5" t="e">
        <f ca="1" t="shared" si="0"/>
        <v>#N/A</v>
      </c>
      <c r="AN5" t="e">
        <f ca="1" t="shared" si="1"/>
        <v>#N/A</v>
      </c>
      <c r="AO5" t="e">
        <f ca="1" t="shared" si="2"/>
        <v>#N/A</v>
      </c>
      <c r="AP5" s="15" t="e">
        <f t="shared" si="3"/>
        <v>#N/A</v>
      </c>
      <c r="AQ5" s="15" t="str">
        <f t="shared" si="4"/>
        <v>.</v>
      </c>
      <c r="AR5" s="96"/>
      <c r="AT5" t="s">
        <v>3</v>
      </c>
      <c r="AU5" s="32">
        <v>25</v>
      </c>
      <c r="AV5">
        <v>26</v>
      </c>
      <c r="AW5">
        <v>27</v>
      </c>
      <c r="AX5">
        <v>28</v>
      </c>
      <c r="AY5">
        <v>29</v>
      </c>
      <c r="AZ5">
        <v>30</v>
      </c>
      <c r="BA5">
        <v>31</v>
      </c>
      <c r="BB5">
        <v>32</v>
      </c>
      <c r="BC5">
        <v>33</v>
      </c>
      <c r="BD5">
        <v>34</v>
      </c>
      <c r="BE5">
        <v>35</v>
      </c>
      <c r="BF5">
        <v>36</v>
      </c>
    </row>
    <row r="6" spans="2:58" ht="13.5" thickBot="1">
      <c r="B6" t="s">
        <v>0</v>
      </c>
      <c r="C6" s="52">
        <v>1</v>
      </c>
      <c r="D6" s="52">
        <v>2</v>
      </c>
      <c r="E6" s="52">
        <v>3</v>
      </c>
      <c r="F6" s="52">
        <v>4</v>
      </c>
      <c r="G6" s="52">
        <v>5</v>
      </c>
      <c r="H6" s="52">
        <v>6</v>
      </c>
      <c r="I6" s="52">
        <v>7</v>
      </c>
      <c r="J6" s="52">
        <v>8</v>
      </c>
      <c r="K6" s="52">
        <v>9</v>
      </c>
      <c r="L6" s="52">
        <v>10</v>
      </c>
      <c r="M6" s="52">
        <v>11</v>
      </c>
      <c r="N6" s="52">
        <v>12</v>
      </c>
      <c r="O6" s="1"/>
      <c r="P6" s="37" t="s">
        <v>13</v>
      </c>
      <c r="Q6" s="24" t="s">
        <v>46</v>
      </c>
      <c r="R6" s="159" t="s">
        <v>69</v>
      </c>
      <c r="S6" s="159"/>
      <c r="AH6" s="4" t="s">
        <v>63</v>
      </c>
      <c r="AI6">
        <f t="shared" si="5"/>
        <v>4</v>
      </c>
      <c r="AJ6" s="4" t="s">
        <v>27</v>
      </c>
      <c r="AK6" s="4" t="s">
        <v>105</v>
      </c>
      <c r="AL6" s="4" t="s">
        <v>106</v>
      </c>
      <c r="AM6" t="e">
        <f ca="1" t="shared" si="0"/>
        <v>#N/A</v>
      </c>
      <c r="AN6" t="e">
        <f ca="1" t="shared" si="1"/>
        <v>#N/A</v>
      </c>
      <c r="AO6" t="e">
        <f ca="1" t="shared" si="2"/>
        <v>#N/A</v>
      </c>
      <c r="AP6" s="15" t="e">
        <f t="shared" si="3"/>
        <v>#N/A</v>
      </c>
      <c r="AQ6" s="15" t="str">
        <f t="shared" si="4"/>
        <v>.</v>
      </c>
      <c r="AR6" s="96"/>
      <c r="AT6" t="s">
        <v>4</v>
      </c>
      <c r="AU6" s="32">
        <v>37</v>
      </c>
      <c r="AV6">
        <v>38</v>
      </c>
      <c r="AW6">
        <v>39</v>
      </c>
      <c r="AX6">
        <v>40</v>
      </c>
      <c r="AY6">
        <v>41</v>
      </c>
      <c r="AZ6">
        <v>42</v>
      </c>
      <c r="BA6">
        <v>43</v>
      </c>
      <c r="BB6">
        <v>44</v>
      </c>
      <c r="BC6">
        <v>45</v>
      </c>
      <c r="BD6">
        <v>46</v>
      </c>
      <c r="BE6">
        <v>47</v>
      </c>
      <c r="BF6">
        <v>48</v>
      </c>
    </row>
    <row r="7" spans="2:58" ht="12.75">
      <c r="B7" s="1" t="s">
        <v>1</v>
      </c>
      <c r="C7" s="59"/>
      <c r="D7" s="60" t="s">
        <v>398</v>
      </c>
      <c r="E7" s="60"/>
      <c r="F7" s="60"/>
      <c r="G7" s="60"/>
      <c r="H7" s="60"/>
      <c r="I7" s="60"/>
      <c r="J7" s="60"/>
      <c r="K7" s="60"/>
      <c r="L7" s="60"/>
      <c r="M7" s="60"/>
      <c r="N7" s="61"/>
      <c r="O7" s="19"/>
      <c r="P7" s="38" t="s">
        <v>45</v>
      </c>
      <c r="Q7" s="22" t="e">
        <f>AVERAGE(C7:C14,F7:F14,I7:I14,L7:L14)</f>
        <v>#DIV/0!</v>
      </c>
      <c r="R7" s="22" t="e">
        <f>100*(Q8/SQRT($P$3))/Q7</f>
        <v>#DIV/0!</v>
      </c>
      <c r="AH7" s="4" t="s">
        <v>63</v>
      </c>
      <c r="AI7">
        <f t="shared" si="5"/>
        <v>5</v>
      </c>
      <c r="AJ7" s="4" t="s">
        <v>28</v>
      </c>
      <c r="AK7" s="4" t="s">
        <v>107</v>
      </c>
      <c r="AL7" s="4" t="s">
        <v>108</v>
      </c>
      <c r="AM7" t="e">
        <f ca="1" t="shared" si="0"/>
        <v>#N/A</v>
      </c>
      <c r="AN7" t="e">
        <f ca="1" t="shared" si="1"/>
        <v>#N/A</v>
      </c>
      <c r="AO7" t="e">
        <f ca="1" t="shared" si="2"/>
        <v>#N/A</v>
      </c>
      <c r="AP7" s="15" t="e">
        <f t="shared" si="3"/>
        <v>#N/A</v>
      </c>
      <c r="AQ7" s="15" t="str">
        <f t="shared" si="4"/>
        <v>.</v>
      </c>
      <c r="AR7" s="96"/>
      <c r="AT7" t="s">
        <v>5</v>
      </c>
      <c r="AU7" s="32">
        <v>49</v>
      </c>
      <c r="AV7">
        <v>50</v>
      </c>
      <c r="AW7">
        <v>51</v>
      </c>
      <c r="AX7">
        <v>52</v>
      </c>
      <c r="AY7">
        <v>53</v>
      </c>
      <c r="AZ7">
        <v>54</v>
      </c>
      <c r="BA7">
        <v>55</v>
      </c>
      <c r="BB7">
        <v>56</v>
      </c>
      <c r="BC7">
        <v>57</v>
      </c>
      <c r="BD7">
        <v>58</v>
      </c>
      <c r="BE7">
        <v>59</v>
      </c>
      <c r="BF7">
        <v>60</v>
      </c>
    </row>
    <row r="8" spans="2:58" ht="12.75">
      <c r="B8" s="1" t="s">
        <v>2</v>
      </c>
      <c r="C8" s="62"/>
      <c r="D8" s="31"/>
      <c r="E8" s="31"/>
      <c r="F8" s="31"/>
      <c r="G8" s="31"/>
      <c r="H8" s="31"/>
      <c r="I8" s="31"/>
      <c r="J8" s="31"/>
      <c r="K8" s="31"/>
      <c r="L8" s="31"/>
      <c r="M8" s="31"/>
      <c r="N8" s="63"/>
      <c r="O8" s="19"/>
      <c r="P8" s="38"/>
      <c r="Q8" s="22" t="e">
        <f>STDEV(C7:C14,F7:F14,I7:I14,L7:L14)</f>
        <v>#DIV/0!</v>
      </c>
      <c r="R8" s="22"/>
      <c r="AH8" s="4" t="s">
        <v>63</v>
      </c>
      <c r="AI8">
        <f t="shared" si="5"/>
        <v>6</v>
      </c>
      <c r="AJ8" s="4" t="s">
        <v>29</v>
      </c>
      <c r="AK8" s="4" t="s">
        <v>109</v>
      </c>
      <c r="AL8" s="4" t="s">
        <v>110</v>
      </c>
      <c r="AM8" t="e">
        <f ca="1" t="shared" si="0"/>
        <v>#N/A</v>
      </c>
      <c r="AN8" t="e">
        <f ca="1" t="shared" si="1"/>
        <v>#N/A</v>
      </c>
      <c r="AO8" t="e">
        <f ca="1" t="shared" si="2"/>
        <v>#N/A</v>
      </c>
      <c r="AP8" s="15" t="e">
        <f t="shared" si="3"/>
        <v>#N/A</v>
      </c>
      <c r="AQ8" s="15" t="str">
        <f t="shared" si="4"/>
        <v>.</v>
      </c>
      <c r="AR8" s="96"/>
      <c r="AT8" t="s">
        <v>6</v>
      </c>
      <c r="AU8" s="32">
        <v>61</v>
      </c>
      <c r="AV8">
        <v>62</v>
      </c>
      <c r="AW8">
        <v>63</v>
      </c>
      <c r="AX8">
        <v>64</v>
      </c>
      <c r="AY8">
        <v>65</v>
      </c>
      <c r="AZ8">
        <v>66</v>
      </c>
      <c r="BA8">
        <v>67</v>
      </c>
      <c r="BB8">
        <v>68</v>
      </c>
      <c r="BC8">
        <v>69</v>
      </c>
      <c r="BD8">
        <v>70</v>
      </c>
      <c r="BE8">
        <v>71</v>
      </c>
      <c r="BF8">
        <v>72</v>
      </c>
    </row>
    <row r="9" spans="2:58" ht="12.75">
      <c r="B9" s="1" t="s">
        <v>3</v>
      </c>
      <c r="C9" s="62"/>
      <c r="D9" s="31"/>
      <c r="E9" s="31"/>
      <c r="F9" s="31"/>
      <c r="G9" s="31"/>
      <c r="H9" s="31"/>
      <c r="I9" s="31"/>
      <c r="J9" s="31"/>
      <c r="K9" s="31"/>
      <c r="L9" s="31"/>
      <c r="M9" s="31"/>
      <c r="N9" s="63"/>
      <c r="O9" s="19"/>
      <c r="P9" s="38" t="s">
        <v>16</v>
      </c>
      <c r="Q9" s="22" t="e">
        <f>AVERAGE(D7:D14,G7:G14,J7:J14,M7:M14)</f>
        <v>#DIV/0!</v>
      </c>
      <c r="R9" s="22" t="e">
        <f>100*(Q10/SQRT($P$3))/Q9</f>
        <v>#DIV/0!</v>
      </c>
      <c r="AH9" s="4" t="s">
        <v>63</v>
      </c>
      <c r="AI9">
        <f t="shared" si="5"/>
        <v>7</v>
      </c>
      <c r="AJ9" s="4" t="s">
        <v>111</v>
      </c>
      <c r="AK9" s="4" t="s">
        <v>112</v>
      </c>
      <c r="AL9" s="4" t="s">
        <v>113</v>
      </c>
      <c r="AM9" t="e">
        <f ca="1" t="shared" si="0"/>
        <v>#N/A</v>
      </c>
      <c r="AN9" t="e">
        <f ca="1" t="shared" si="1"/>
        <v>#N/A</v>
      </c>
      <c r="AO9" t="e">
        <f ca="1" t="shared" si="2"/>
        <v>#N/A</v>
      </c>
      <c r="AP9" s="15" t="e">
        <f t="shared" si="3"/>
        <v>#N/A</v>
      </c>
      <c r="AQ9" s="15" t="str">
        <f t="shared" si="4"/>
        <v>.</v>
      </c>
      <c r="AR9" s="96"/>
      <c r="AT9" t="s">
        <v>7</v>
      </c>
      <c r="AU9" s="32">
        <v>73</v>
      </c>
      <c r="AV9">
        <v>74</v>
      </c>
      <c r="AW9">
        <v>75</v>
      </c>
      <c r="AX9">
        <v>76</v>
      </c>
      <c r="AY9">
        <v>77</v>
      </c>
      <c r="AZ9">
        <v>78</v>
      </c>
      <c r="BA9">
        <v>79</v>
      </c>
      <c r="BB9">
        <v>80</v>
      </c>
      <c r="BC9">
        <v>81</v>
      </c>
      <c r="BD9">
        <v>82</v>
      </c>
      <c r="BE9">
        <v>83</v>
      </c>
      <c r="BF9">
        <v>84</v>
      </c>
    </row>
    <row r="10" spans="2:58" ht="13.5" thickBot="1">
      <c r="B10" s="1" t="s">
        <v>4</v>
      </c>
      <c r="C10" s="6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63"/>
      <c r="O10" s="19"/>
      <c r="P10" s="38" t="s">
        <v>47</v>
      </c>
      <c r="Q10" s="22" t="e">
        <f>STDEV(D7:D14,G7:G14,J7:J14,M7:M14)</f>
        <v>#DIV/0!</v>
      </c>
      <c r="R10" s="22"/>
      <c r="AH10" s="4" t="s">
        <v>63</v>
      </c>
      <c r="AI10" s="43">
        <f t="shared" si="5"/>
        <v>8</v>
      </c>
      <c r="AJ10" s="102" t="s">
        <v>114</v>
      </c>
      <c r="AK10" s="102" t="s">
        <v>115</v>
      </c>
      <c r="AL10" s="102" t="s">
        <v>116</v>
      </c>
      <c r="AM10" s="43" t="e">
        <f ca="1" t="shared" si="0"/>
        <v>#N/A</v>
      </c>
      <c r="AN10" s="43" t="e">
        <f ca="1" t="shared" si="1"/>
        <v>#N/A</v>
      </c>
      <c r="AO10" s="43" t="e">
        <f ca="1" t="shared" si="2"/>
        <v>#N/A</v>
      </c>
      <c r="AP10" s="43" t="e">
        <f t="shared" si="3"/>
        <v>#N/A</v>
      </c>
      <c r="AQ10" s="43" t="str">
        <f t="shared" si="4"/>
        <v>.</v>
      </c>
      <c r="AR10" s="96"/>
      <c r="AT10" t="s">
        <v>8</v>
      </c>
      <c r="AU10" s="32">
        <v>85</v>
      </c>
      <c r="AV10">
        <v>86</v>
      </c>
      <c r="AW10">
        <v>87</v>
      </c>
      <c r="AX10">
        <v>88</v>
      </c>
      <c r="AY10">
        <v>89</v>
      </c>
      <c r="AZ10">
        <v>90</v>
      </c>
      <c r="BA10">
        <v>91</v>
      </c>
      <c r="BB10">
        <v>92</v>
      </c>
      <c r="BC10">
        <v>93</v>
      </c>
      <c r="BD10">
        <v>94</v>
      </c>
      <c r="BE10">
        <v>95</v>
      </c>
      <c r="BF10">
        <v>96</v>
      </c>
    </row>
    <row r="11" spans="2:44" ht="12.75">
      <c r="B11" s="1" t="s">
        <v>5</v>
      </c>
      <c r="C11" s="62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63"/>
      <c r="O11" s="19"/>
      <c r="P11" s="38" t="s">
        <v>48</v>
      </c>
      <c r="Q11" s="22" t="e">
        <f>AVERAGE(E7:E14,H7:H14,K7:K14,N7:N14)</f>
        <v>#DIV/0!</v>
      </c>
      <c r="R11" s="22" t="e">
        <f>100*(Q12/SQRT($P$3))/Q11</f>
        <v>#DIV/0!</v>
      </c>
      <c r="AH11" s="4" t="s">
        <v>63</v>
      </c>
      <c r="AI11">
        <f t="shared" si="5"/>
        <v>9</v>
      </c>
      <c r="AJ11" s="4" t="s">
        <v>117</v>
      </c>
      <c r="AK11" s="4" t="s">
        <v>118</v>
      </c>
      <c r="AL11" s="4" t="s">
        <v>119</v>
      </c>
      <c r="AM11" t="e">
        <f ca="1" t="shared" si="0"/>
        <v>#N/A</v>
      </c>
      <c r="AN11" t="e">
        <f ca="1" t="shared" si="1"/>
        <v>#N/A</v>
      </c>
      <c r="AO11" t="e">
        <f ca="1" t="shared" si="2"/>
        <v>#N/A</v>
      </c>
      <c r="AP11" s="15" t="e">
        <f t="shared" si="3"/>
        <v>#N/A</v>
      </c>
      <c r="AQ11" s="15" t="str">
        <f t="shared" si="4"/>
        <v>.</v>
      </c>
      <c r="AR11" s="96"/>
    </row>
    <row r="12" spans="2:46" ht="12.75">
      <c r="B12" s="1" t="s">
        <v>6</v>
      </c>
      <c r="C12" s="62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63"/>
      <c r="O12" s="19"/>
      <c r="P12" s="38"/>
      <c r="Q12" s="22" t="e">
        <f>STDEV(E7:E14,H7:H14,K7:K14,N7:N14)</f>
        <v>#DIV/0!</v>
      </c>
      <c r="R12" s="22"/>
      <c r="AH12" s="4" t="s">
        <v>63</v>
      </c>
      <c r="AI12">
        <f t="shared" si="5"/>
        <v>10</v>
      </c>
      <c r="AJ12" s="4" t="s">
        <v>120</v>
      </c>
      <c r="AK12" s="4" t="s">
        <v>121</v>
      </c>
      <c r="AL12" s="4" t="s">
        <v>122</v>
      </c>
      <c r="AM12" t="e">
        <f ca="1" t="shared" si="0"/>
        <v>#N/A</v>
      </c>
      <c r="AN12" t="e">
        <f ca="1" t="shared" si="1"/>
        <v>#N/A</v>
      </c>
      <c r="AO12" t="e">
        <f ca="1" t="shared" si="2"/>
        <v>#N/A</v>
      </c>
      <c r="AP12" s="15" t="e">
        <f t="shared" si="3"/>
        <v>#N/A</v>
      </c>
      <c r="AQ12" s="15" t="str">
        <f t="shared" si="4"/>
        <v>.</v>
      </c>
      <c r="AR12" s="96"/>
      <c r="AT12" t="s">
        <v>15</v>
      </c>
    </row>
    <row r="13" spans="2:58" ht="13.5" thickBot="1">
      <c r="B13" s="1" t="s">
        <v>7</v>
      </c>
      <c r="C13" s="62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63"/>
      <c r="O13" s="19"/>
      <c r="P13" s="38" t="s">
        <v>50</v>
      </c>
      <c r="Q13" s="22" t="e">
        <f>AVERAGE(AQ3:AQ34)</f>
        <v>#DIV/0!</v>
      </c>
      <c r="R13" s="22" t="e">
        <f>100*(Q14/SQRT($P$3))/Q13</f>
        <v>#DIV/0!</v>
      </c>
      <c r="AH13" s="4" t="s">
        <v>63</v>
      </c>
      <c r="AI13">
        <f t="shared" si="5"/>
        <v>11</v>
      </c>
      <c r="AJ13" s="4" t="s">
        <v>123</v>
      </c>
      <c r="AK13" s="4" t="s">
        <v>124</v>
      </c>
      <c r="AL13" s="4" t="s">
        <v>125</v>
      </c>
      <c r="AM13" t="e">
        <f ca="1" t="shared" si="0"/>
        <v>#N/A</v>
      </c>
      <c r="AN13" t="e">
        <f ca="1" t="shared" si="1"/>
        <v>#N/A</v>
      </c>
      <c r="AO13" t="e">
        <f ca="1" t="shared" si="2"/>
        <v>#N/A</v>
      </c>
      <c r="AP13" s="15" t="e">
        <f t="shared" si="3"/>
        <v>#N/A</v>
      </c>
      <c r="AQ13" s="15" t="str">
        <f t="shared" si="4"/>
        <v>.</v>
      </c>
      <c r="AR13" s="96"/>
      <c r="AT13" s="2" t="s">
        <v>0</v>
      </c>
      <c r="AU13" s="33">
        <v>1</v>
      </c>
      <c r="AV13" s="2">
        <v>2</v>
      </c>
      <c r="AW13" s="2">
        <v>3</v>
      </c>
      <c r="AX13" s="2">
        <v>4</v>
      </c>
      <c r="AY13" s="2">
        <v>5</v>
      </c>
      <c r="AZ13" s="2">
        <v>6</v>
      </c>
      <c r="BA13" s="2">
        <v>7</v>
      </c>
      <c r="BB13" s="2">
        <v>8</v>
      </c>
      <c r="BC13" s="2">
        <v>9</v>
      </c>
      <c r="BD13" s="2">
        <v>10</v>
      </c>
      <c r="BE13" s="2">
        <v>11</v>
      </c>
      <c r="BF13" s="2">
        <v>12</v>
      </c>
    </row>
    <row r="14" spans="2:58" ht="13.5" thickBot="1">
      <c r="B14" s="1" t="s">
        <v>8</v>
      </c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  <c r="O14" s="19"/>
      <c r="P14" s="3"/>
      <c r="Q14" s="22" t="e">
        <f>STDEV(AQ3:AQ34)</f>
        <v>#DIV/0!</v>
      </c>
      <c r="R14" s="14"/>
      <c r="AH14" s="4" t="s">
        <v>63</v>
      </c>
      <c r="AI14">
        <f t="shared" si="5"/>
        <v>12</v>
      </c>
      <c r="AJ14" s="4" t="s">
        <v>126</v>
      </c>
      <c r="AK14" s="4" t="s">
        <v>127</v>
      </c>
      <c r="AL14" s="4" t="s">
        <v>128</v>
      </c>
      <c r="AM14" t="e">
        <f ca="1" t="shared" si="0"/>
        <v>#N/A</v>
      </c>
      <c r="AN14" t="e">
        <f ca="1" t="shared" si="1"/>
        <v>#N/A</v>
      </c>
      <c r="AO14" t="e">
        <f ca="1" t="shared" si="2"/>
        <v>#N/A</v>
      </c>
      <c r="AP14" s="15" t="e">
        <f t="shared" si="3"/>
        <v>#N/A</v>
      </c>
      <c r="AQ14" s="15" t="str">
        <f t="shared" si="4"/>
        <v>.</v>
      </c>
      <c r="AR14" s="96"/>
      <c r="AT14" t="s">
        <v>1</v>
      </c>
      <c r="AU14" s="32">
        <v>1</v>
      </c>
      <c r="AV14">
        <v>9</v>
      </c>
      <c r="AW14">
        <v>17</v>
      </c>
      <c r="AX14">
        <v>25</v>
      </c>
      <c r="AY14">
        <v>33</v>
      </c>
      <c r="AZ14">
        <v>41</v>
      </c>
      <c r="BA14">
        <v>49</v>
      </c>
      <c r="BB14">
        <v>57</v>
      </c>
      <c r="BC14">
        <v>65</v>
      </c>
      <c r="BD14">
        <v>73</v>
      </c>
      <c r="BE14">
        <v>81</v>
      </c>
      <c r="BF14">
        <v>89</v>
      </c>
    </row>
    <row r="15" spans="2:58" ht="12.75">
      <c r="B15" s="1"/>
      <c r="C15" s="99" t="s">
        <v>8</v>
      </c>
      <c r="D15" s="99" t="s">
        <v>30</v>
      </c>
      <c r="E15" s="99" t="s">
        <v>31</v>
      </c>
      <c r="F15" s="99" t="s">
        <v>8</v>
      </c>
      <c r="G15" s="99" t="s">
        <v>30</v>
      </c>
      <c r="H15" s="99" t="s">
        <v>31</v>
      </c>
      <c r="I15" s="99" t="s">
        <v>8</v>
      </c>
      <c r="J15" s="99" t="s">
        <v>30</v>
      </c>
      <c r="K15" s="99" t="s">
        <v>31</v>
      </c>
      <c r="L15" s="99" t="s">
        <v>8</v>
      </c>
      <c r="M15" s="99" t="s">
        <v>30</v>
      </c>
      <c r="N15" s="99" t="s">
        <v>31</v>
      </c>
      <c r="O15" s="19"/>
      <c r="Q15"/>
      <c r="AH15" s="4" t="s">
        <v>63</v>
      </c>
      <c r="AI15">
        <f t="shared" si="5"/>
        <v>13</v>
      </c>
      <c r="AJ15" s="4" t="s">
        <v>129</v>
      </c>
      <c r="AK15" s="4" t="s">
        <v>130</v>
      </c>
      <c r="AL15" s="4" t="s">
        <v>131</v>
      </c>
      <c r="AM15" t="e">
        <f ca="1" t="shared" si="0"/>
        <v>#N/A</v>
      </c>
      <c r="AN15" t="e">
        <f ca="1" t="shared" si="1"/>
        <v>#N/A</v>
      </c>
      <c r="AO15" t="e">
        <f ca="1" t="shared" si="2"/>
        <v>#N/A</v>
      </c>
      <c r="AP15" s="15" t="e">
        <f t="shared" si="3"/>
        <v>#N/A</v>
      </c>
      <c r="AQ15" s="15" t="str">
        <f t="shared" si="4"/>
        <v>.</v>
      </c>
      <c r="AR15" s="96"/>
      <c r="AT15" t="s">
        <v>2</v>
      </c>
      <c r="AU15" s="32">
        <v>2</v>
      </c>
      <c r="AV15">
        <v>10</v>
      </c>
      <c r="AW15">
        <v>18</v>
      </c>
      <c r="AX15">
        <v>26</v>
      </c>
      <c r="AY15">
        <v>34</v>
      </c>
      <c r="AZ15">
        <v>42</v>
      </c>
      <c r="BA15">
        <v>50</v>
      </c>
      <c r="BB15">
        <v>58</v>
      </c>
      <c r="BC15">
        <v>66</v>
      </c>
      <c r="BD15">
        <v>74</v>
      </c>
      <c r="BE15">
        <v>82</v>
      </c>
      <c r="BF15">
        <v>90</v>
      </c>
    </row>
    <row r="16" spans="2:58" ht="12.75">
      <c r="B16" s="1"/>
      <c r="C16" s="19"/>
      <c r="D16" s="19"/>
      <c r="E16" s="19"/>
      <c r="F16" s="19"/>
      <c r="G16" s="19"/>
      <c r="H16" s="19"/>
      <c r="I16" s="19"/>
      <c r="J16" s="100" t="s">
        <v>49</v>
      </c>
      <c r="K16" s="100" t="s">
        <v>406</v>
      </c>
      <c r="L16" s="100" t="s">
        <v>391</v>
      </c>
      <c r="M16" s="158" t="s">
        <v>392</v>
      </c>
      <c r="N16" s="158"/>
      <c r="O16" s="19"/>
      <c r="Q16"/>
      <c r="AH16" s="4" t="s">
        <v>63</v>
      </c>
      <c r="AI16">
        <f t="shared" si="5"/>
        <v>14</v>
      </c>
      <c r="AJ16" s="4" t="s">
        <v>132</v>
      </c>
      <c r="AK16" s="4" t="s">
        <v>133</v>
      </c>
      <c r="AL16" s="4" t="s">
        <v>134</v>
      </c>
      <c r="AM16" t="e">
        <f ca="1" t="shared" si="0"/>
        <v>#N/A</v>
      </c>
      <c r="AN16" t="e">
        <f ca="1" t="shared" si="1"/>
        <v>#N/A</v>
      </c>
      <c r="AO16" t="e">
        <f ca="1" t="shared" si="2"/>
        <v>#N/A</v>
      </c>
      <c r="AP16" s="15" t="e">
        <f t="shared" si="3"/>
        <v>#N/A</v>
      </c>
      <c r="AQ16" s="15" t="str">
        <f t="shared" si="4"/>
        <v>.</v>
      </c>
      <c r="AR16" s="96"/>
      <c r="AT16" t="s">
        <v>3</v>
      </c>
      <c r="AU16" s="32">
        <v>3</v>
      </c>
      <c r="AV16">
        <v>11</v>
      </c>
      <c r="AW16">
        <v>19</v>
      </c>
      <c r="AX16">
        <v>27</v>
      </c>
      <c r="AY16">
        <v>35</v>
      </c>
      <c r="AZ16">
        <v>43</v>
      </c>
      <c r="BA16">
        <v>51</v>
      </c>
      <c r="BB16">
        <v>59</v>
      </c>
      <c r="BC16">
        <v>67</v>
      </c>
      <c r="BD16">
        <v>75</v>
      </c>
      <c r="BE16">
        <v>83</v>
      </c>
      <c r="BF16">
        <v>91</v>
      </c>
    </row>
    <row r="17" spans="2:58" ht="12.75">
      <c r="B17" s="1"/>
      <c r="C17" s="19"/>
      <c r="D17" s="19"/>
      <c r="E17" s="19"/>
      <c r="F17" s="19"/>
      <c r="G17" s="19"/>
      <c r="H17" s="19"/>
      <c r="I17" s="19"/>
      <c r="J17" s="101" t="e">
        <f>(Q7-Q11-3*(Q8+Q12)/SQRT($P$3))/(Q8/SQRT($P$3))</f>
        <v>#DIV/0!</v>
      </c>
      <c r="K17" s="101" t="e">
        <f>(Q7-Q11-3*(Q8+Q12)/SQRT($P$3))/(Q7-Q11)</f>
        <v>#DIV/0!</v>
      </c>
      <c r="L17" s="148" t="e">
        <f>100*(Q7-Q11)/Q7</f>
        <v>#DIV/0!</v>
      </c>
      <c r="M17" s="160" t="e">
        <f>Q7/Q11</f>
        <v>#DIV/0!</v>
      </c>
      <c r="N17" s="160"/>
      <c r="O17" s="19"/>
      <c r="Q17" s="42"/>
      <c r="AH17" s="4" t="s">
        <v>63</v>
      </c>
      <c r="AI17">
        <f t="shared" si="5"/>
        <v>15</v>
      </c>
      <c r="AJ17" s="4" t="s">
        <v>135</v>
      </c>
      <c r="AK17" s="4" t="s">
        <v>136</v>
      </c>
      <c r="AL17" s="4" t="s">
        <v>137</v>
      </c>
      <c r="AM17" t="e">
        <f ca="1" t="shared" si="0"/>
        <v>#N/A</v>
      </c>
      <c r="AN17" t="e">
        <f ca="1" t="shared" si="1"/>
        <v>#N/A</v>
      </c>
      <c r="AO17" t="e">
        <f ca="1" t="shared" si="2"/>
        <v>#N/A</v>
      </c>
      <c r="AP17" s="15" t="e">
        <f t="shared" si="3"/>
        <v>#N/A</v>
      </c>
      <c r="AQ17" s="15" t="str">
        <f t="shared" si="4"/>
        <v>.</v>
      </c>
      <c r="AR17" s="96"/>
      <c r="AT17" t="s">
        <v>4</v>
      </c>
      <c r="AU17" s="32">
        <v>4</v>
      </c>
      <c r="AV17">
        <v>12</v>
      </c>
      <c r="AW17">
        <v>20</v>
      </c>
      <c r="AX17">
        <v>28</v>
      </c>
      <c r="AY17">
        <v>36</v>
      </c>
      <c r="AZ17">
        <v>44</v>
      </c>
      <c r="BA17">
        <v>52</v>
      </c>
      <c r="BB17">
        <v>60</v>
      </c>
      <c r="BC17">
        <v>68</v>
      </c>
      <c r="BD17">
        <v>76</v>
      </c>
      <c r="BE17">
        <v>84</v>
      </c>
      <c r="BF17">
        <v>92</v>
      </c>
    </row>
    <row r="18" spans="2:58" ht="13.5" thickBot="1">
      <c r="B18" s="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AH18" s="4" t="s">
        <v>63</v>
      </c>
      <c r="AI18" s="43">
        <f t="shared" si="5"/>
        <v>16</v>
      </c>
      <c r="AJ18" s="102" t="s">
        <v>138</v>
      </c>
      <c r="AK18" s="102" t="s">
        <v>139</v>
      </c>
      <c r="AL18" s="102" t="s">
        <v>140</v>
      </c>
      <c r="AM18" s="43" t="e">
        <f ca="1" t="shared" si="0"/>
        <v>#N/A</v>
      </c>
      <c r="AN18" s="43" t="e">
        <f ca="1" t="shared" si="1"/>
        <v>#N/A</v>
      </c>
      <c r="AO18" s="43" t="e">
        <f ca="1" t="shared" si="2"/>
        <v>#N/A</v>
      </c>
      <c r="AP18" s="43" t="e">
        <f t="shared" si="3"/>
        <v>#N/A</v>
      </c>
      <c r="AQ18" s="43" t="str">
        <f t="shared" si="4"/>
        <v>.</v>
      </c>
      <c r="AR18" s="96"/>
      <c r="AT18" t="s">
        <v>5</v>
      </c>
      <c r="AU18" s="32">
        <v>5</v>
      </c>
      <c r="AV18">
        <v>13</v>
      </c>
      <c r="AW18">
        <v>21</v>
      </c>
      <c r="AX18">
        <v>29</v>
      </c>
      <c r="AY18">
        <v>37</v>
      </c>
      <c r="AZ18">
        <v>45</v>
      </c>
      <c r="BA18">
        <v>53</v>
      </c>
      <c r="BB18">
        <v>61</v>
      </c>
      <c r="BC18">
        <v>69</v>
      </c>
      <c r="BD18">
        <v>77</v>
      </c>
      <c r="BE18">
        <v>85</v>
      </c>
      <c r="BF18">
        <v>93</v>
      </c>
    </row>
    <row r="19" spans="2:58" ht="12.75">
      <c r="B19" s="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2"/>
      <c r="R19" s="15"/>
      <c r="AH19" s="4" t="s">
        <v>63</v>
      </c>
      <c r="AI19">
        <f t="shared" si="5"/>
        <v>17</v>
      </c>
      <c r="AJ19" s="4" t="s">
        <v>141</v>
      </c>
      <c r="AK19" s="4" t="s">
        <v>142</v>
      </c>
      <c r="AL19" s="4" t="s">
        <v>143</v>
      </c>
      <c r="AM19" t="e">
        <f ca="1" t="shared" si="0"/>
        <v>#N/A</v>
      </c>
      <c r="AN19" t="e">
        <f ca="1" t="shared" si="1"/>
        <v>#N/A</v>
      </c>
      <c r="AO19" t="e">
        <f ca="1" t="shared" si="2"/>
        <v>#N/A</v>
      </c>
      <c r="AP19" s="15" t="e">
        <f t="shared" si="3"/>
        <v>#N/A</v>
      </c>
      <c r="AQ19" s="15" t="str">
        <f t="shared" si="4"/>
        <v>.</v>
      </c>
      <c r="AR19" s="96"/>
      <c r="AT19" t="s">
        <v>6</v>
      </c>
      <c r="AU19" s="32">
        <v>6</v>
      </c>
      <c r="AV19">
        <v>14</v>
      </c>
      <c r="AW19">
        <v>22</v>
      </c>
      <c r="AX19">
        <v>30</v>
      </c>
      <c r="AY19">
        <v>38</v>
      </c>
      <c r="AZ19">
        <v>46</v>
      </c>
      <c r="BA19">
        <v>54</v>
      </c>
      <c r="BB19">
        <v>62</v>
      </c>
      <c r="BC19">
        <v>70</v>
      </c>
      <c r="BD19">
        <v>78</v>
      </c>
      <c r="BE19">
        <v>86</v>
      </c>
      <c r="BF19">
        <v>94</v>
      </c>
    </row>
    <row r="20" spans="2:58" ht="12.75">
      <c r="B20" s="7" t="s">
        <v>10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6"/>
      <c r="AH20" s="4" t="s">
        <v>63</v>
      </c>
      <c r="AI20">
        <f t="shared" si="5"/>
        <v>18</v>
      </c>
      <c r="AJ20" s="4" t="s">
        <v>144</v>
      </c>
      <c r="AK20" s="4" t="s">
        <v>145</v>
      </c>
      <c r="AL20" s="4" t="s">
        <v>146</v>
      </c>
      <c r="AM20" t="e">
        <f ca="1" t="shared" si="0"/>
        <v>#N/A</v>
      </c>
      <c r="AN20" t="e">
        <f ca="1" t="shared" si="1"/>
        <v>#N/A</v>
      </c>
      <c r="AO20" t="e">
        <f ca="1" t="shared" si="2"/>
        <v>#N/A</v>
      </c>
      <c r="AP20" s="15" t="e">
        <f t="shared" si="3"/>
        <v>#N/A</v>
      </c>
      <c r="AQ20" s="15" t="str">
        <f t="shared" si="4"/>
        <v>.</v>
      </c>
      <c r="AR20" s="96"/>
      <c r="AT20" t="s">
        <v>7</v>
      </c>
      <c r="AU20" s="32">
        <v>7</v>
      </c>
      <c r="AV20">
        <v>15</v>
      </c>
      <c r="AW20">
        <v>23</v>
      </c>
      <c r="AX20">
        <v>31</v>
      </c>
      <c r="AY20">
        <v>39</v>
      </c>
      <c r="AZ20">
        <v>47</v>
      </c>
      <c r="BA20">
        <v>55</v>
      </c>
      <c r="BB20">
        <v>63</v>
      </c>
      <c r="BC20">
        <v>71</v>
      </c>
      <c r="BD20">
        <v>79</v>
      </c>
      <c r="BE20">
        <v>87</v>
      </c>
      <c r="BF20">
        <v>95</v>
      </c>
    </row>
    <row r="21" spans="2:58" ht="13.5" thickBot="1">
      <c r="B21" t="s">
        <v>0</v>
      </c>
      <c r="C21" s="35">
        <v>1</v>
      </c>
      <c r="D21" s="35">
        <v>2</v>
      </c>
      <c r="E21" s="35">
        <v>3</v>
      </c>
      <c r="F21" s="35">
        <v>4</v>
      </c>
      <c r="G21" s="35">
        <v>5</v>
      </c>
      <c r="H21" s="35">
        <v>6</v>
      </c>
      <c r="I21" s="35">
        <v>7</v>
      </c>
      <c r="J21" s="35">
        <v>8</v>
      </c>
      <c r="K21" s="35">
        <v>9</v>
      </c>
      <c r="L21" s="35">
        <v>10</v>
      </c>
      <c r="M21" s="35">
        <v>11</v>
      </c>
      <c r="N21" s="35">
        <v>12</v>
      </c>
      <c r="O21" s="19"/>
      <c r="P21" s="37" t="s">
        <v>13</v>
      </c>
      <c r="Q21" s="24" t="s">
        <v>46</v>
      </c>
      <c r="R21" s="159" t="s">
        <v>69</v>
      </c>
      <c r="S21" s="159"/>
      <c r="AH21" s="4" t="s">
        <v>63</v>
      </c>
      <c r="AI21">
        <f t="shared" si="5"/>
        <v>19</v>
      </c>
      <c r="AJ21" s="4" t="s">
        <v>147</v>
      </c>
      <c r="AK21" s="4" t="s">
        <v>148</v>
      </c>
      <c r="AL21" s="4" t="s">
        <v>149</v>
      </c>
      <c r="AM21" t="e">
        <f ca="1" t="shared" si="0"/>
        <v>#N/A</v>
      </c>
      <c r="AN21" t="e">
        <f ca="1" t="shared" si="1"/>
        <v>#N/A</v>
      </c>
      <c r="AO21" t="e">
        <f ca="1" t="shared" si="2"/>
        <v>#N/A</v>
      </c>
      <c r="AP21" s="15" t="e">
        <f t="shared" si="3"/>
        <v>#N/A</v>
      </c>
      <c r="AQ21" s="15" t="str">
        <f t="shared" si="4"/>
        <v>.</v>
      </c>
      <c r="AR21" s="96"/>
      <c r="AT21" t="s">
        <v>8</v>
      </c>
      <c r="AU21" s="32">
        <v>8</v>
      </c>
      <c r="AV21">
        <v>16</v>
      </c>
      <c r="AW21">
        <v>24</v>
      </c>
      <c r="AX21">
        <v>32</v>
      </c>
      <c r="AY21">
        <v>40</v>
      </c>
      <c r="AZ21">
        <v>48</v>
      </c>
      <c r="BA21">
        <v>56</v>
      </c>
      <c r="BB21">
        <v>64</v>
      </c>
      <c r="BC21">
        <v>72</v>
      </c>
      <c r="BD21">
        <v>80</v>
      </c>
      <c r="BE21">
        <v>88</v>
      </c>
      <c r="BF21">
        <v>96</v>
      </c>
    </row>
    <row r="22" spans="2:44" ht="12.75">
      <c r="B22" s="1" t="s">
        <v>1</v>
      </c>
      <c r="C22" s="59"/>
      <c r="D22" s="60" t="s">
        <v>398</v>
      </c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25"/>
      <c r="P22" s="38" t="s">
        <v>45</v>
      </c>
      <c r="Q22" s="22" t="e">
        <f>AVERAGE(D22:D29,G22:G29,J22:J29,M22:M29)</f>
        <v>#DIV/0!</v>
      </c>
      <c r="R22" s="45" t="e">
        <f>100*(Q23/SQRT($P$3))/Q22</f>
        <v>#DIV/0!</v>
      </c>
      <c r="AH22" s="4" t="s">
        <v>63</v>
      </c>
      <c r="AI22">
        <f t="shared" si="5"/>
        <v>20</v>
      </c>
      <c r="AJ22" s="4" t="s">
        <v>150</v>
      </c>
      <c r="AK22" s="4" t="s">
        <v>151</v>
      </c>
      <c r="AL22" s="4" t="s">
        <v>152</v>
      </c>
      <c r="AM22" t="e">
        <f ca="1" t="shared" si="0"/>
        <v>#N/A</v>
      </c>
      <c r="AN22" t="e">
        <f ca="1" t="shared" si="1"/>
        <v>#N/A</v>
      </c>
      <c r="AO22" t="e">
        <f ca="1" t="shared" si="2"/>
        <v>#N/A</v>
      </c>
      <c r="AP22" s="15" t="e">
        <f t="shared" si="3"/>
        <v>#N/A</v>
      </c>
      <c r="AQ22" s="15" t="str">
        <f t="shared" si="4"/>
        <v>.</v>
      </c>
      <c r="AR22" s="96"/>
    </row>
    <row r="23" spans="2:44" ht="12.75">
      <c r="B23" s="1" t="s">
        <v>2</v>
      </c>
      <c r="C23" s="62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63"/>
      <c r="O23" s="25"/>
      <c r="P23" s="38"/>
      <c r="Q23" s="22" t="e">
        <f>STDEV(D22:D29,G22:G29,J22:J29,M22:M29)</f>
        <v>#DIV/0!</v>
      </c>
      <c r="R23" s="6"/>
      <c r="AH23" s="4" t="s">
        <v>63</v>
      </c>
      <c r="AI23">
        <f t="shared" si="5"/>
        <v>21</v>
      </c>
      <c r="AJ23" s="4" t="s">
        <v>153</v>
      </c>
      <c r="AK23" s="4" t="s">
        <v>154</v>
      </c>
      <c r="AL23" s="4" t="s">
        <v>155</v>
      </c>
      <c r="AM23" t="e">
        <f ca="1" t="shared" si="0"/>
        <v>#N/A</v>
      </c>
      <c r="AN23" t="e">
        <f ca="1" t="shared" si="1"/>
        <v>#N/A</v>
      </c>
      <c r="AO23" t="e">
        <f ca="1" t="shared" si="2"/>
        <v>#N/A</v>
      </c>
      <c r="AP23" s="15" t="e">
        <f t="shared" si="3"/>
        <v>#N/A</v>
      </c>
      <c r="AQ23" s="15" t="str">
        <f t="shared" si="4"/>
        <v>.</v>
      </c>
      <c r="AR23" s="96"/>
    </row>
    <row r="24" spans="2:44" ht="12.75">
      <c r="B24" s="1" t="s">
        <v>3</v>
      </c>
      <c r="C24" s="62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63"/>
      <c r="O24" s="25"/>
      <c r="P24" s="38" t="s">
        <v>16</v>
      </c>
      <c r="Q24" s="22" t="e">
        <f>AVERAGE(E22:E29,H22:H29,K22:K29,N22:N29)</f>
        <v>#DIV/0!</v>
      </c>
      <c r="R24" s="45" t="e">
        <f>100*(Q25/SQRT($P$3))/Q24</f>
        <v>#DIV/0!</v>
      </c>
      <c r="AH24" s="4" t="s">
        <v>63</v>
      </c>
      <c r="AI24">
        <f t="shared" si="5"/>
        <v>22</v>
      </c>
      <c r="AJ24" s="4" t="s">
        <v>156</v>
      </c>
      <c r="AK24" s="4" t="s">
        <v>157</v>
      </c>
      <c r="AL24" s="4" t="s">
        <v>158</v>
      </c>
      <c r="AM24" t="e">
        <f ca="1" t="shared" si="0"/>
        <v>#N/A</v>
      </c>
      <c r="AN24" t="e">
        <f ca="1" t="shared" si="1"/>
        <v>#N/A</v>
      </c>
      <c r="AO24" t="e">
        <f ca="1" t="shared" si="2"/>
        <v>#N/A</v>
      </c>
      <c r="AP24" s="15" t="e">
        <f t="shared" si="3"/>
        <v>#N/A</v>
      </c>
      <c r="AQ24" s="15" t="str">
        <f t="shared" si="4"/>
        <v>.</v>
      </c>
      <c r="AR24" s="96"/>
    </row>
    <row r="25" spans="2:44" ht="12.75">
      <c r="B25" s="1" t="s">
        <v>4</v>
      </c>
      <c r="C25" s="62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63"/>
      <c r="O25" s="25"/>
      <c r="P25" s="38" t="s">
        <v>47</v>
      </c>
      <c r="Q25" s="22" t="e">
        <f>STDEV(E22:E29,H22:H29,K22:K29,N22:N29)</f>
        <v>#DIV/0!</v>
      </c>
      <c r="R25" s="45"/>
      <c r="AH25" s="4" t="s">
        <v>63</v>
      </c>
      <c r="AI25">
        <f t="shared" si="5"/>
        <v>23</v>
      </c>
      <c r="AJ25" s="4" t="s">
        <v>159</v>
      </c>
      <c r="AK25" s="4" t="s">
        <v>160</v>
      </c>
      <c r="AL25" s="4" t="s">
        <v>161</v>
      </c>
      <c r="AM25" t="e">
        <f ca="1" t="shared" si="0"/>
        <v>#N/A</v>
      </c>
      <c r="AN25" t="e">
        <f ca="1" t="shared" si="1"/>
        <v>#N/A</v>
      </c>
      <c r="AO25" t="e">
        <f ca="1" t="shared" si="2"/>
        <v>#N/A</v>
      </c>
      <c r="AP25" s="15" t="e">
        <f t="shared" si="3"/>
        <v>#N/A</v>
      </c>
      <c r="AQ25" s="15" t="str">
        <f t="shared" si="4"/>
        <v>.</v>
      </c>
      <c r="AR25" s="96"/>
    </row>
    <row r="26" spans="2:44" ht="13.5" thickBot="1">
      <c r="B26" s="1" t="s">
        <v>5</v>
      </c>
      <c r="C26" s="6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63"/>
      <c r="O26" s="25"/>
      <c r="P26" s="38" t="s">
        <v>48</v>
      </c>
      <c r="Q26" s="22" t="e">
        <f>AVERAGE(C22:C29,F22:F29,I22:I29,L22:L29)</f>
        <v>#DIV/0!</v>
      </c>
      <c r="R26" s="45" t="e">
        <f>100*(Q27/SQRT($P$3))/Q26</f>
        <v>#DIV/0!</v>
      </c>
      <c r="AH26" s="4" t="s">
        <v>63</v>
      </c>
      <c r="AI26" s="43">
        <f t="shared" si="5"/>
        <v>24</v>
      </c>
      <c r="AJ26" s="102" t="s">
        <v>162</v>
      </c>
      <c r="AK26" s="102" t="s">
        <v>163</v>
      </c>
      <c r="AL26" s="102" t="s">
        <v>164</v>
      </c>
      <c r="AM26" s="43" t="e">
        <f ca="1" t="shared" si="0"/>
        <v>#N/A</v>
      </c>
      <c r="AN26" s="43" t="e">
        <f ca="1" t="shared" si="1"/>
        <v>#N/A</v>
      </c>
      <c r="AO26" s="43" t="e">
        <f ca="1" t="shared" si="2"/>
        <v>#N/A</v>
      </c>
      <c r="AP26" s="43" t="e">
        <f t="shared" si="3"/>
        <v>#N/A</v>
      </c>
      <c r="AQ26" s="43" t="str">
        <f t="shared" si="4"/>
        <v>.</v>
      </c>
      <c r="AR26" s="96"/>
    </row>
    <row r="27" spans="2:44" ht="12.75">
      <c r="B27" s="1" t="s">
        <v>6</v>
      </c>
      <c r="C27" s="62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63"/>
      <c r="O27" s="25"/>
      <c r="P27" s="38"/>
      <c r="Q27" s="22" t="e">
        <f>STDEV(C22:C29,F22:F29,I22:I29,L22:L29)</f>
        <v>#DIV/0!</v>
      </c>
      <c r="R27" s="6"/>
      <c r="AH27" s="4" t="s">
        <v>63</v>
      </c>
      <c r="AI27">
        <f t="shared" si="5"/>
        <v>25</v>
      </c>
      <c r="AJ27" s="4" t="s">
        <v>165</v>
      </c>
      <c r="AK27" s="4" t="s">
        <v>166</v>
      </c>
      <c r="AL27" s="4" t="s">
        <v>167</v>
      </c>
      <c r="AM27" t="e">
        <f ca="1" t="shared" si="0"/>
        <v>#N/A</v>
      </c>
      <c r="AN27" t="e">
        <f ca="1" t="shared" si="1"/>
        <v>#N/A</v>
      </c>
      <c r="AO27" t="e">
        <f ca="1" t="shared" si="2"/>
        <v>#N/A</v>
      </c>
      <c r="AP27" s="15" t="e">
        <f t="shared" si="3"/>
        <v>#N/A</v>
      </c>
      <c r="AQ27" s="15" t="str">
        <f t="shared" si="4"/>
        <v>.</v>
      </c>
      <c r="AR27" s="96"/>
    </row>
    <row r="28" spans="2:44" ht="12.75">
      <c r="B28" s="1" t="s">
        <v>7</v>
      </c>
      <c r="C28" s="62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63"/>
      <c r="O28" s="25"/>
      <c r="P28" s="38" t="s">
        <v>50</v>
      </c>
      <c r="Q28" s="22" t="e">
        <f>AVERAGE(AQ35:AQ66)</f>
        <v>#DIV/0!</v>
      </c>
      <c r="R28" s="45" t="e">
        <f>100*(Q29/SQRT($P$3))/Q28</f>
        <v>#DIV/0!</v>
      </c>
      <c r="AH28" s="4" t="s">
        <v>63</v>
      </c>
      <c r="AI28">
        <f t="shared" si="5"/>
        <v>26</v>
      </c>
      <c r="AJ28" s="4" t="s">
        <v>168</v>
      </c>
      <c r="AK28" s="4" t="s">
        <v>169</v>
      </c>
      <c r="AL28" s="4" t="s">
        <v>170</v>
      </c>
      <c r="AM28" t="e">
        <f ca="1" t="shared" si="0"/>
        <v>#N/A</v>
      </c>
      <c r="AN28" t="e">
        <f ca="1" t="shared" si="1"/>
        <v>#N/A</v>
      </c>
      <c r="AO28" t="e">
        <f ca="1" t="shared" si="2"/>
        <v>#N/A</v>
      </c>
      <c r="AP28" s="15" t="e">
        <f t="shared" si="3"/>
        <v>#N/A</v>
      </c>
      <c r="AQ28" s="15" t="str">
        <f t="shared" si="4"/>
        <v>.</v>
      </c>
      <c r="AR28" s="96"/>
    </row>
    <row r="29" spans="2:44" ht="13.5" thickBot="1">
      <c r="B29" s="1" t="s">
        <v>8</v>
      </c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6"/>
      <c r="O29" s="25"/>
      <c r="P29" s="3"/>
      <c r="Q29" s="22" t="e">
        <f>STDEV(AQ35:AQ66)</f>
        <v>#DIV/0!</v>
      </c>
      <c r="R29" s="4"/>
      <c r="AH29" s="4" t="s">
        <v>63</v>
      </c>
      <c r="AI29">
        <f t="shared" si="5"/>
        <v>27</v>
      </c>
      <c r="AJ29" s="4" t="s">
        <v>171</v>
      </c>
      <c r="AK29" s="4" t="s">
        <v>172</v>
      </c>
      <c r="AL29" s="4" t="s">
        <v>173</v>
      </c>
      <c r="AM29" t="e">
        <f ca="1" t="shared" si="0"/>
        <v>#N/A</v>
      </c>
      <c r="AN29" t="e">
        <f ca="1" t="shared" si="1"/>
        <v>#N/A</v>
      </c>
      <c r="AO29" t="e">
        <f ca="1" t="shared" si="2"/>
        <v>#N/A</v>
      </c>
      <c r="AP29" s="15" t="e">
        <f t="shared" si="3"/>
        <v>#N/A</v>
      </c>
      <c r="AQ29" s="15" t="str">
        <f t="shared" si="4"/>
        <v>.</v>
      </c>
      <c r="AR29" s="96"/>
    </row>
    <row r="30" spans="2:44" ht="12.75">
      <c r="B30" s="1"/>
      <c r="C30" s="99" t="s">
        <v>31</v>
      </c>
      <c r="D30" s="99" t="s">
        <v>8</v>
      </c>
      <c r="E30" s="99" t="s">
        <v>30</v>
      </c>
      <c r="F30" s="99" t="s">
        <v>31</v>
      </c>
      <c r="G30" s="99" t="s">
        <v>8</v>
      </c>
      <c r="H30" s="99" t="s">
        <v>30</v>
      </c>
      <c r="I30" s="99" t="s">
        <v>31</v>
      </c>
      <c r="J30" s="99" t="s">
        <v>8</v>
      </c>
      <c r="K30" s="99" t="s">
        <v>30</v>
      </c>
      <c r="L30" s="99" t="s">
        <v>31</v>
      </c>
      <c r="M30" s="99" t="s">
        <v>8</v>
      </c>
      <c r="N30" s="99" t="s">
        <v>30</v>
      </c>
      <c r="O30" s="19"/>
      <c r="Q30"/>
      <c r="AH30" s="4" t="s">
        <v>63</v>
      </c>
      <c r="AI30">
        <f t="shared" si="5"/>
        <v>28</v>
      </c>
      <c r="AJ30" s="4" t="s">
        <v>174</v>
      </c>
      <c r="AK30" s="4" t="s">
        <v>175</v>
      </c>
      <c r="AL30" s="4" t="s">
        <v>176</v>
      </c>
      <c r="AM30" t="e">
        <f ca="1" t="shared" si="0"/>
        <v>#N/A</v>
      </c>
      <c r="AN30" t="e">
        <f ca="1" t="shared" si="1"/>
        <v>#N/A</v>
      </c>
      <c r="AO30" t="e">
        <f ca="1" t="shared" si="2"/>
        <v>#N/A</v>
      </c>
      <c r="AP30" s="15" t="e">
        <f t="shared" si="3"/>
        <v>#N/A</v>
      </c>
      <c r="AQ30" s="15" t="str">
        <f t="shared" si="4"/>
        <v>.</v>
      </c>
      <c r="AR30" s="96"/>
    </row>
    <row r="31" spans="2:44" ht="12.75">
      <c r="B31" s="1"/>
      <c r="C31" s="19"/>
      <c r="D31" s="19"/>
      <c r="E31" s="19"/>
      <c r="F31" s="19"/>
      <c r="G31" s="19"/>
      <c r="H31" s="19"/>
      <c r="I31" s="19"/>
      <c r="J31" s="100" t="s">
        <v>49</v>
      </c>
      <c r="K31" s="100" t="s">
        <v>406</v>
      </c>
      <c r="L31" s="100" t="s">
        <v>391</v>
      </c>
      <c r="M31" s="158" t="s">
        <v>392</v>
      </c>
      <c r="N31" s="158"/>
      <c r="O31" s="19"/>
      <c r="Q31"/>
      <c r="AH31" s="4" t="s">
        <v>63</v>
      </c>
      <c r="AI31">
        <f t="shared" si="5"/>
        <v>29</v>
      </c>
      <c r="AJ31" s="4" t="s">
        <v>177</v>
      </c>
      <c r="AK31" s="4" t="s">
        <v>178</v>
      </c>
      <c r="AL31" s="4" t="s">
        <v>179</v>
      </c>
      <c r="AM31" t="e">
        <f ca="1" t="shared" si="0"/>
        <v>#N/A</v>
      </c>
      <c r="AN31" t="e">
        <f ca="1" t="shared" si="1"/>
        <v>#N/A</v>
      </c>
      <c r="AO31" t="e">
        <f ca="1" t="shared" si="2"/>
        <v>#N/A</v>
      </c>
      <c r="AP31" s="15" t="e">
        <f t="shared" si="3"/>
        <v>#N/A</v>
      </c>
      <c r="AQ31" s="15" t="str">
        <f t="shared" si="4"/>
        <v>.</v>
      </c>
      <c r="AR31" s="96"/>
    </row>
    <row r="32" spans="2:44" ht="12.75">
      <c r="B32" s="1"/>
      <c r="C32" s="19"/>
      <c r="D32" s="19"/>
      <c r="E32" s="19"/>
      <c r="F32" s="19"/>
      <c r="G32" s="19"/>
      <c r="H32" s="19"/>
      <c r="I32" s="19"/>
      <c r="J32" s="101" t="e">
        <f>(Q22-Q26-3*(Q23+Q27)/SQRT($P$3))/(Q23/SQRT($P$3))</f>
        <v>#DIV/0!</v>
      </c>
      <c r="K32" s="101" t="e">
        <f>(Q22-Q26-3*(Q23+Q27)/SQRT($P$3))/(Q22-Q26)</f>
        <v>#DIV/0!</v>
      </c>
      <c r="L32" s="148" t="e">
        <f>100*(Q22-Q26)/Q22</f>
        <v>#DIV/0!</v>
      </c>
      <c r="M32" s="160" t="e">
        <f>Q22/Q26</f>
        <v>#DIV/0!</v>
      </c>
      <c r="N32" s="160"/>
      <c r="O32" s="19"/>
      <c r="Q32"/>
      <c r="AH32" s="4" t="s">
        <v>63</v>
      </c>
      <c r="AI32">
        <f t="shared" si="5"/>
        <v>30</v>
      </c>
      <c r="AJ32" s="4" t="s">
        <v>180</v>
      </c>
      <c r="AK32" s="4" t="s">
        <v>181</v>
      </c>
      <c r="AL32" s="4" t="s">
        <v>182</v>
      </c>
      <c r="AM32" t="e">
        <f ca="1" t="shared" si="0"/>
        <v>#N/A</v>
      </c>
      <c r="AN32" t="e">
        <f ca="1" t="shared" si="1"/>
        <v>#N/A</v>
      </c>
      <c r="AO32" t="e">
        <f ca="1" t="shared" si="2"/>
        <v>#N/A</v>
      </c>
      <c r="AP32" s="15" t="e">
        <f t="shared" si="3"/>
        <v>#N/A</v>
      </c>
      <c r="AQ32" s="15" t="str">
        <f t="shared" si="4"/>
        <v>.</v>
      </c>
      <c r="AR32" s="96"/>
    </row>
    <row r="33" spans="2:44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/>
      <c r="AH33" s="4" t="s">
        <v>63</v>
      </c>
      <c r="AI33">
        <f t="shared" si="5"/>
        <v>31</v>
      </c>
      <c r="AJ33" s="4" t="s">
        <v>183</v>
      </c>
      <c r="AK33" s="4" t="s">
        <v>184</v>
      </c>
      <c r="AL33" s="4" t="s">
        <v>185</v>
      </c>
      <c r="AM33" t="e">
        <f ca="1" t="shared" si="0"/>
        <v>#N/A</v>
      </c>
      <c r="AN33" t="e">
        <f ca="1" t="shared" si="1"/>
        <v>#N/A</v>
      </c>
      <c r="AO33" t="e">
        <f ca="1" t="shared" si="2"/>
        <v>#N/A</v>
      </c>
      <c r="AP33" s="15" t="e">
        <f t="shared" si="3"/>
        <v>#N/A</v>
      </c>
      <c r="AQ33" s="15" t="str">
        <f t="shared" si="4"/>
        <v>.</v>
      </c>
      <c r="AR33" s="96"/>
    </row>
    <row r="34" spans="2:44" ht="13.5" thickBo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2"/>
      <c r="R34" s="15"/>
      <c r="AH34" s="52" t="s">
        <v>63</v>
      </c>
      <c r="AI34" s="43">
        <f t="shared" si="5"/>
        <v>32</v>
      </c>
      <c r="AJ34" s="102" t="s">
        <v>186</v>
      </c>
      <c r="AK34" s="102" t="s">
        <v>187</v>
      </c>
      <c r="AL34" s="102" t="s">
        <v>188</v>
      </c>
      <c r="AM34" s="43" t="e">
        <f ca="1" t="shared" si="0"/>
        <v>#N/A</v>
      </c>
      <c r="AN34" s="43" t="e">
        <f ca="1" t="shared" si="1"/>
        <v>#N/A</v>
      </c>
      <c r="AO34" s="43" t="e">
        <f ca="1" t="shared" si="2"/>
        <v>#N/A</v>
      </c>
      <c r="AP34" s="43" t="e">
        <f t="shared" si="3"/>
        <v>#N/A</v>
      </c>
      <c r="AQ34" s="43" t="str">
        <f t="shared" si="4"/>
        <v>.</v>
      </c>
      <c r="AR34" s="96"/>
    </row>
    <row r="35" spans="2:44" ht="12.75">
      <c r="B35" s="7" t="s">
        <v>12</v>
      </c>
      <c r="P35" s="6"/>
      <c r="AH35" s="4" t="s">
        <v>64</v>
      </c>
      <c r="AI35">
        <f t="shared" si="5"/>
        <v>33</v>
      </c>
      <c r="AJ35" s="4" t="s">
        <v>189</v>
      </c>
      <c r="AK35" s="4" t="s">
        <v>190</v>
      </c>
      <c r="AL35" s="4" t="s">
        <v>191</v>
      </c>
      <c r="AM35" t="e">
        <f aca="true" ca="1" t="shared" si="6" ref="AM35:AM66">IF(ISNUMBER(INDIRECT(AJ35)),INDIRECT(AJ35),#N/A)</f>
        <v>#N/A</v>
      </c>
      <c r="AN35" t="e">
        <f aca="true" ca="1" t="shared" si="7" ref="AN35:AN66">IF(ISNUMBER(INDIRECT(AK35)),INDIRECT(AK35),#N/A)</f>
        <v>#N/A</v>
      </c>
      <c r="AO35" t="e">
        <f aca="true" ca="1" t="shared" si="8" ref="AO35:AO66">IF(ISNUMBER(INDIRECT(AL35)),INDIRECT(AL35),#N/A)</f>
        <v>#N/A</v>
      </c>
      <c r="AP35" s="15" t="e">
        <f aca="true" t="shared" si="9" ref="AP35:AP66">IF($P$2="inh",100*(AN35-Q$22)/(Q$26-Q$22),IF($P$2="act",100*(AN35-Q$26)/(Q$22-Q$26),"Check M2"))</f>
        <v>#N/A</v>
      </c>
      <c r="AQ35" s="15" t="str">
        <f aca="true" t="shared" si="10" ref="AQ35:AQ98">IF(ISNUMBER(AP35),AP35,".")</f>
        <v>.</v>
      </c>
      <c r="AR35" s="96"/>
    </row>
    <row r="36" spans="2:44" ht="13.5" thickBot="1">
      <c r="B36" t="s">
        <v>0</v>
      </c>
      <c r="C36" s="52">
        <v>1</v>
      </c>
      <c r="D36" s="52">
        <v>2</v>
      </c>
      <c r="E36" s="52">
        <v>3</v>
      </c>
      <c r="F36" s="52">
        <v>4</v>
      </c>
      <c r="G36" s="52">
        <v>5</v>
      </c>
      <c r="H36" s="52">
        <v>6</v>
      </c>
      <c r="I36" s="52">
        <v>7</v>
      </c>
      <c r="J36" s="52">
        <v>8</v>
      </c>
      <c r="K36" s="52">
        <v>9</v>
      </c>
      <c r="L36" s="52">
        <v>10</v>
      </c>
      <c r="M36" s="52">
        <v>11</v>
      </c>
      <c r="N36" s="52">
        <v>12</v>
      </c>
      <c r="O36" s="1"/>
      <c r="P36" s="37" t="s">
        <v>13</v>
      </c>
      <c r="Q36" s="24" t="s">
        <v>46</v>
      </c>
      <c r="R36" s="159" t="s">
        <v>69</v>
      </c>
      <c r="S36" s="159"/>
      <c r="AH36" s="4" t="s">
        <v>64</v>
      </c>
      <c r="AI36">
        <f aca="true" t="shared" si="11" ref="AI36:AI67">AI35+1</f>
        <v>34</v>
      </c>
      <c r="AJ36" s="4" t="s">
        <v>192</v>
      </c>
      <c r="AK36" s="4" t="s">
        <v>193</v>
      </c>
      <c r="AL36" s="4" t="s">
        <v>194</v>
      </c>
      <c r="AM36" t="e">
        <f ca="1" t="shared" si="6"/>
        <v>#N/A</v>
      </c>
      <c r="AN36" t="e">
        <f ca="1" t="shared" si="7"/>
        <v>#N/A</v>
      </c>
      <c r="AO36" t="e">
        <f ca="1" t="shared" si="8"/>
        <v>#N/A</v>
      </c>
      <c r="AP36" s="15" t="e">
        <f t="shared" si="9"/>
        <v>#N/A</v>
      </c>
      <c r="AQ36" s="15" t="str">
        <f t="shared" si="10"/>
        <v>.</v>
      </c>
      <c r="AR36" s="96"/>
    </row>
    <row r="37" spans="2:44" ht="12.75">
      <c r="B37" s="1" t="s">
        <v>1</v>
      </c>
      <c r="C37" s="59"/>
      <c r="D37" s="60" t="s">
        <v>398</v>
      </c>
      <c r="E37" s="60"/>
      <c r="F37" s="60"/>
      <c r="G37" s="60"/>
      <c r="H37" s="60"/>
      <c r="I37" s="60"/>
      <c r="J37" s="60"/>
      <c r="K37" s="60"/>
      <c r="L37" s="60"/>
      <c r="M37" s="60"/>
      <c r="N37" s="61"/>
      <c r="O37" s="19"/>
      <c r="P37" s="38" t="s">
        <v>45</v>
      </c>
      <c r="Q37" s="22" t="e">
        <f>AVERAGE(C37:C44,F37:F44,I37:I44,L37:L44)</f>
        <v>#DIV/0!</v>
      </c>
      <c r="R37" s="45" t="e">
        <f>100*(Q38/SQRT($P$3))/Q37</f>
        <v>#DIV/0!</v>
      </c>
      <c r="AH37" s="4" t="s">
        <v>64</v>
      </c>
      <c r="AI37">
        <f t="shared" si="11"/>
        <v>35</v>
      </c>
      <c r="AJ37" s="4" t="s">
        <v>195</v>
      </c>
      <c r="AK37" s="4" t="s">
        <v>196</v>
      </c>
      <c r="AL37" s="4" t="s">
        <v>197</v>
      </c>
      <c r="AM37" t="e">
        <f ca="1" t="shared" si="6"/>
        <v>#N/A</v>
      </c>
      <c r="AN37" t="e">
        <f ca="1" t="shared" si="7"/>
        <v>#N/A</v>
      </c>
      <c r="AO37" t="e">
        <f ca="1" t="shared" si="8"/>
        <v>#N/A</v>
      </c>
      <c r="AP37" s="15" t="e">
        <f t="shared" si="9"/>
        <v>#N/A</v>
      </c>
      <c r="AQ37" s="15" t="str">
        <f t="shared" si="10"/>
        <v>.</v>
      </c>
      <c r="AR37" s="96"/>
    </row>
    <row r="38" spans="2:44" ht="12.75">
      <c r="B38" s="1" t="s">
        <v>2</v>
      </c>
      <c r="C38" s="62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63"/>
      <c r="O38" s="19"/>
      <c r="P38" s="38"/>
      <c r="Q38" s="22" t="e">
        <f>STDEV(C37:C44,F37:F44,I37:I44,L37:L44)</f>
        <v>#DIV/0!</v>
      </c>
      <c r="R38" s="6"/>
      <c r="AH38" s="4" t="s">
        <v>64</v>
      </c>
      <c r="AI38">
        <f t="shared" si="11"/>
        <v>36</v>
      </c>
      <c r="AJ38" s="4" t="s">
        <v>198</v>
      </c>
      <c r="AK38" s="4" t="s">
        <v>199</v>
      </c>
      <c r="AL38" s="4" t="s">
        <v>200</v>
      </c>
      <c r="AM38" t="e">
        <f ca="1" t="shared" si="6"/>
        <v>#N/A</v>
      </c>
      <c r="AN38" t="e">
        <f ca="1" t="shared" si="7"/>
        <v>#N/A</v>
      </c>
      <c r="AO38" t="e">
        <f ca="1" t="shared" si="8"/>
        <v>#N/A</v>
      </c>
      <c r="AP38" s="15" t="e">
        <f t="shared" si="9"/>
        <v>#N/A</v>
      </c>
      <c r="AQ38" s="15" t="str">
        <f t="shared" si="10"/>
        <v>.</v>
      </c>
      <c r="AR38" s="96"/>
    </row>
    <row r="39" spans="2:44" ht="12.75">
      <c r="B39" s="1" t="s">
        <v>3</v>
      </c>
      <c r="C39" s="62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63"/>
      <c r="O39" s="19"/>
      <c r="P39" s="38" t="s">
        <v>16</v>
      </c>
      <c r="Q39" s="22" t="e">
        <f>AVERAGE(D37:D44,G37:G44,J37:J44,M37:M44)</f>
        <v>#DIV/0!</v>
      </c>
      <c r="R39" s="45" t="e">
        <f>100*(Q40/SQRT($P$3))/Q39</f>
        <v>#DIV/0!</v>
      </c>
      <c r="AH39" s="4" t="s">
        <v>64</v>
      </c>
      <c r="AI39">
        <f t="shared" si="11"/>
        <v>37</v>
      </c>
      <c r="AJ39" s="4" t="s">
        <v>201</v>
      </c>
      <c r="AK39" s="4" t="s">
        <v>202</v>
      </c>
      <c r="AL39" s="4" t="s">
        <v>203</v>
      </c>
      <c r="AM39" t="e">
        <f ca="1" t="shared" si="6"/>
        <v>#N/A</v>
      </c>
      <c r="AN39" t="e">
        <f ca="1" t="shared" si="7"/>
        <v>#N/A</v>
      </c>
      <c r="AO39" t="e">
        <f ca="1" t="shared" si="8"/>
        <v>#N/A</v>
      </c>
      <c r="AP39" s="15" t="e">
        <f t="shared" si="9"/>
        <v>#N/A</v>
      </c>
      <c r="AQ39" s="15" t="str">
        <f t="shared" si="10"/>
        <v>.</v>
      </c>
      <c r="AR39" s="96"/>
    </row>
    <row r="40" spans="2:44" ht="12.75">
      <c r="B40" s="1" t="s">
        <v>4</v>
      </c>
      <c r="C40" s="62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63"/>
      <c r="O40" s="19"/>
      <c r="P40" s="38" t="s">
        <v>47</v>
      </c>
      <c r="Q40" s="22" t="e">
        <f>STDEV(D37:D44,G37:G44,J37:J44,M37:M44)</f>
        <v>#DIV/0!</v>
      </c>
      <c r="R40" s="45"/>
      <c r="AH40" s="4" t="s">
        <v>64</v>
      </c>
      <c r="AI40">
        <f t="shared" si="11"/>
        <v>38</v>
      </c>
      <c r="AJ40" s="4" t="s">
        <v>204</v>
      </c>
      <c r="AK40" s="4" t="s">
        <v>205</v>
      </c>
      <c r="AL40" s="4" t="s">
        <v>206</v>
      </c>
      <c r="AM40" t="e">
        <f ca="1" t="shared" si="6"/>
        <v>#N/A</v>
      </c>
      <c r="AN40" t="e">
        <f ca="1" t="shared" si="7"/>
        <v>#N/A</v>
      </c>
      <c r="AO40" t="e">
        <f ca="1" t="shared" si="8"/>
        <v>#N/A</v>
      </c>
      <c r="AP40" s="15" t="e">
        <f t="shared" si="9"/>
        <v>#N/A</v>
      </c>
      <c r="AQ40" s="15" t="str">
        <f t="shared" si="10"/>
        <v>.</v>
      </c>
      <c r="AR40" s="96"/>
    </row>
    <row r="41" spans="2:44" ht="12.75">
      <c r="B41" s="1" t="s">
        <v>5</v>
      </c>
      <c r="C41" s="62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63"/>
      <c r="O41" s="19"/>
      <c r="P41" s="38" t="s">
        <v>48</v>
      </c>
      <c r="Q41" s="22" t="e">
        <f>AVERAGE(E37:E44,H37:H44,K37:K44,N37:N44)</f>
        <v>#DIV/0!</v>
      </c>
      <c r="R41" s="45" t="e">
        <f>100*(Q42/SQRT($P$3))/Q41</f>
        <v>#DIV/0!</v>
      </c>
      <c r="AH41" s="4" t="s">
        <v>64</v>
      </c>
      <c r="AI41">
        <f t="shared" si="11"/>
        <v>39</v>
      </c>
      <c r="AJ41" s="4" t="s">
        <v>207</v>
      </c>
      <c r="AK41" s="4" t="s">
        <v>208</v>
      </c>
      <c r="AL41" s="4" t="s">
        <v>209</v>
      </c>
      <c r="AM41" t="e">
        <f ca="1" t="shared" si="6"/>
        <v>#N/A</v>
      </c>
      <c r="AN41" t="e">
        <f ca="1" t="shared" si="7"/>
        <v>#N/A</v>
      </c>
      <c r="AO41" t="e">
        <f ca="1" t="shared" si="8"/>
        <v>#N/A</v>
      </c>
      <c r="AP41" s="15" t="e">
        <f t="shared" si="9"/>
        <v>#N/A</v>
      </c>
      <c r="AQ41" s="15" t="str">
        <f t="shared" si="10"/>
        <v>.</v>
      </c>
      <c r="AR41" s="96"/>
    </row>
    <row r="42" spans="2:44" ht="13.5" thickBot="1">
      <c r="B42" s="1" t="s">
        <v>6</v>
      </c>
      <c r="C42" s="62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63"/>
      <c r="O42" s="19"/>
      <c r="P42" s="38"/>
      <c r="Q42" s="22" t="e">
        <f>STDEV(E37:E44,H37:H44,K37:K44,N37:N44)</f>
        <v>#DIV/0!</v>
      </c>
      <c r="R42" s="6"/>
      <c r="AH42" s="4" t="s">
        <v>64</v>
      </c>
      <c r="AI42" s="43">
        <f t="shared" si="11"/>
        <v>40</v>
      </c>
      <c r="AJ42" s="102" t="s">
        <v>210</v>
      </c>
      <c r="AK42" s="102" t="s">
        <v>211</v>
      </c>
      <c r="AL42" s="102" t="s">
        <v>212</v>
      </c>
      <c r="AM42" s="43" t="e">
        <f ca="1" t="shared" si="6"/>
        <v>#N/A</v>
      </c>
      <c r="AN42" s="43" t="e">
        <f ca="1" t="shared" si="7"/>
        <v>#N/A</v>
      </c>
      <c r="AO42" s="43" t="e">
        <f ca="1" t="shared" si="8"/>
        <v>#N/A</v>
      </c>
      <c r="AP42" s="44" t="e">
        <f t="shared" si="9"/>
        <v>#N/A</v>
      </c>
      <c r="AQ42" s="44" t="str">
        <f t="shared" si="10"/>
        <v>.</v>
      </c>
      <c r="AR42" s="96"/>
    </row>
    <row r="43" spans="2:44" ht="12.75">
      <c r="B43" s="1" t="s">
        <v>7</v>
      </c>
      <c r="C43" s="62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63"/>
      <c r="O43" s="19"/>
      <c r="P43" s="38" t="s">
        <v>50</v>
      </c>
      <c r="Q43" s="22" t="e">
        <f>AVERAGE(AQ67:AQ98)</f>
        <v>#DIV/0!</v>
      </c>
      <c r="R43" s="45" t="e">
        <f>100*(Q44/SQRT($P$3))/Q43</f>
        <v>#DIV/0!</v>
      </c>
      <c r="AH43" s="4" t="s">
        <v>64</v>
      </c>
      <c r="AI43">
        <f t="shared" si="11"/>
        <v>41</v>
      </c>
      <c r="AJ43" s="4" t="s">
        <v>213</v>
      </c>
      <c r="AK43" s="4" t="s">
        <v>214</v>
      </c>
      <c r="AL43" s="4" t="s">
        <v>215</v>
      </c>
      <c r="AM43" t="e">
        <f ca="1" t="shared" si="6"/>
        <v>#N/A</v>
      </c>
      <c r="AN43" t="e">
        <f ca="1" t="shared" si="7"/>
        <v>#N/A</v>
      </c>
      <c r="AO43" t="e">
        <f ca="1" t="shared" si="8"/>
        <v>#N/A</v>
      </c>
      <c r="AP43" s="15" t="e">
        <f t="shared" si="9"/>
        <v>#N/A</v>
      </c>
      <c r="AQ43" s="15" t="str">
        <f t="shared" si="10"/>
        <v>.</v>
      </c>
      <c r="AR43" s="96"/>
    </row>
    <row r="44" spans="2:44" ht="13.5" thickBot="1">
      <c r="B44" s="1" t="s">
        <v>8</v>
      </c>
      <c r="C44" s="64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6"/>
      <c r="O44" s="19"/>
      <c r="P44" s="3"/>
      <c r="Q44" s="22" t="e">
        <f>STDEV(AQ67:AQ98)</f>
        <v>#DIV/0!</v>
      </c>
      <c r="R44" s="4"/>
      <c r="AH44" s="4" t="s">
        <v>64</v>
      </c>
      <c r="AI44">
        <f t="shared" si="11"/>
        <v>42</v>
      </c>
      <c r="AJ44" s="4" t="s">
        <v>216</v>
      </c>
      <c r="AK44" s="4" t="s">
        <v>217</v>
      </c>
      <c r="AL44" s="4" t="s">
        <v>218</v>
      </c>
      <c r="AM44" t="e">
        <f ca="1" t="shared" si="6"/>
        <v>#N/A</v>
      </c>
      <c r="AN44" t="e">
        <f ca="1" t="shared" si="7"/>
        <v>#N/A</v>
      </c>
      <c r="AO44" t="e">
        <f ca="1" t="shared" si="8"/>
        <v>#N/A</v>
      </c>
      <c r="AP44" s="15" t="e">
        <f t="shared" si="9"/>
        <v>#N/A</v>
      </c>
      <c r="AQ44" s="15" t="str">
        <f t="shared" si="10"/>
        <v>.</v>
      </c>
      <c r="AR44" s="96"/>
    </row>
    <row r="45" spans="2:44" ht="12.75">
      <c r="B45" s="1"/>
      <c r="C45" s="99" t="s">
        <v>8</v>
      </c>
      <c r="D45" s="99" t="s">
        <v>30</v>
      </c>
      <c r="E45" s="99" t="s">
        <v>31</v>
      </c>
      <c r="F45" s="99" t="s">
        <v>8</v>
      </c>
      <c r="G45" s="99" t="s">
        <v>30</v>
      </c>
      <c r="H45" s="99" t="s">
        <v>31</v>
      </c>
      <c r="I45" s="99" t="s">
        <v>8</v>
      </c>
      <c r="J45" s="99" t="s">
        <v>30</v>
      </c>
      <c r="K45" s="99" t="s">
        <v>31</v>
      </c>
      <c r="L45" s="99" t="s">
        <v>8</v>
      </c>
      <c r="M45" s="99" t="s">
        <v>30</v>
      </c>
      <c r="N45" s="99" t="s">
        <v>31</v>
      </c>
      <c r="O45" s="19"/>
      <c r="AH45" s="4" t="s">
        <v>64</v>
      </c>
      <c r="AI45">
        <f t="shared" si="11"/>
        <v>43</v>
      </c>
      <c r="AJ45" s="4" t="s">
        <v>219</v>
      </c>
      <c r="AK45" s="4" t="s">
        <v>220</v>
      </c>
      <c r="AL45" s="4" t="s">
        <v>221</v>
      </c>
      <c r="AM45" t="e">
        <f ca="1" t="shared" si="6"/>
        <v>#N/A</v>
      </c>
      <c r="AN45" t="e">
        <f ca="1" t="shared" si="7"/>
        <v>#N/A</v>
      </c>
      <c r="AO45" t="e">
        <f ca="1" t="shared" si="8"/>
        <v>#N/A</v>
      </c>
      <c r="AP45" s="15" t="e">
        <f t="shared" si="9"/>
        <v>#N/A</v>
      </c>
      <c r="AQ45" s="15" t="str">
        <f t="shared" si="10"/>
        <v>.</v>
      </c>
      <c r="AR45" s="96"/>
    </row>
    <row r="46" spans="2:44" ht="12.75">
      <c r="B46" s="1"/>
      <c r="C46" s="19"/>
      <c r="D46" s="19"/>
      <c r="E46" s="19"/>
      <c r="F46" s="19"/>
      <c r="G46" s="19"/>
      <c r="H46" s="19"/>
      <c r="I46" s="19"/>
      <c r="J46" s="100" t="s">
        <v>49</v>
      </c>
      <c r="K46" s="100" t="s">
        <v>40</v>
      </c>
      <c r="L46" s="100" t="s">
        <v>391</v>
      </c>
      <c r="M46" s="158" t="s">
        <v>392</v>
      </c>
      <c r="N46" s="158"/>
      <c r="O46" s="19"/>
      <c r="Q46"/>
      <c r="AH46" s="4" t="s">
        <v>64</v>
      </c>
      <c r="AI46">
        <f t="shared" si="11"/>
        <v>44</v>
      </c>
      <c r="AJ46" s="4" t="s">
        <v>222</v>
      </c>
      <c r="AK46" s="4" t="s">
        <v>223</v>
      </c>
      <c r="AL46" s="4" t="s">
        <v>224</v>
      </c>
      <c r="AM46" t="e">
        <f ca="1" t="shared" si="6"/>
        <v>#N/A</v>
      </c>
      <c r="AN46" t="e">
        <f ca="1" t="shared" si="7"/>
        <v>#N/A</v>
      </c>
      <c r="AO46" t="e">
        <f ca="1" t="shared" si="8"/>
        <v>#N/A</v>
      </c>
      <c r="AP46" s="15" t="e">
        <f t="shared" si="9"/>
        <v>#N/A</v>
      </c>
      <c r="AQ46" s="15" t="str">
        <f t="shared" si="10"/>
        <v>.</v>
      </c>
      <c r="AR46" s="96"/>
    </row>
    <row r="47" spans="2:44" ht="12.75">
      <c r="B47" s="1"/>
      <c r="C47" s="19"/>
      <c r="D47" s="19"/>
      <c r="E47" s="19"/>
      <c r="F47" s="19"/>
      <c r="G47" s="19"/>
      <c r="H47" s="19"/>
      <c r="I47" s="19"/>
      <c r="J47" s="101" t="e">
        <f>(Q37-Q41-3*(Q38+Q42)/SQRT($P$3))/(Q38/SQRT($P$3))</f>
        <v>#DIV/0!</v>
      </c>
      <c r="K47" s="101" t="e">
        <f>(Q37-Q41-3*(Q38+Q42)/SQRT($P$3))/(Q37-Q41)</f>
        <v>#DIV/0!</v>
      </c>
      <c r="L47" s="148" t="e">
        <f>100*(Q37-Q41)/Q37</f>
        <v>#DIV/0!</v>
      </c>
      <c r="M47" s="160" t="e">
        <f>Q37/Q41</f>
        <v>#DIV/0!</v>
      </c>
      <c r="N47" s="160"/>
      <c r="O47" s="19"/>
      <c r="Q47"/>
      <c r="AH47" s="4" t="s">
        <v>64</v>
      </c>
      <c r="AI47">
        <f t="shared" si="11"/>
        <v>45</v>
      </c>
      <c r="AJ47" s="4" t="s">
        <v>225</v>
      </c>
      <c r="AK47" s="4" t="s">
        <v>226</v>
      </c>
      <c r="AL47" s="4" t="s">
        <v>227</v>
      </c>
      <c r="AM47" t="e">
        <f ca="1" t="shared" si="6"/>
        <v>#N/A</v>
      </c>
      <c r="AN47" t="e">
        <f ca="1" t="shared" si="7"/>
        <v>#N/A</v>
      </c>
      <c r="AO47" t="e">
        <f ca="1" t="shared" si="8"/>
        <v>#N/A</v>
      </c>
      <c r="AP47" s="15" t="e">
        <f t="shared" si="9"/>
        <v>#N/A</v>
      </c>
      <c r="AQ47" s="15" t="str">
        <f t="shared" si="10"/>
        <v>.</v>
      </c>
      <c r="AR47" s="96"/>
    </row>
    <row r="48" spans="2:44" ht="12.75">
      <c r="B48" s="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2"/>
      <c r="R48" s="15"/>
      <c r="AH48" s="4" t="s">
        <v>64</v>
      </c>
      <c r="AI48">
        <f t="shared" si="11"/>
        <v>46</v>
      </c>
      <c r="AJ48" s="4" t="s">
        <v>228</v>
      </c>
      <c r="AK48" s="4" t="s">
        <v>229</v>
      </c>
      <c r="AL48" s="4" t="s">
        <v>230</v>
      </c>
      <c r="AM48" t="e">
        <f ca="1" t="shared" si="6"/>
        <v>#N/A</v>
      </c>
      <c r="AN48" t="e">
        <f ca="1" t="shared" si="7"/>
        <v>#N/A</v>
      </c>
      <c r="AO48" t="e">
        <f ca="1" t="shared" si="8"/>
        <v>#N/A</v>
      </c>
      <c r="AP48" s="15" t="e">
        <f t="shared" si="9"/>
        <v>#N/A</v>
      </c>
      <c r="AQ48" s="15" t="str">
        <f t="shared" si="10"/>
        <v>.</v>
      </c>
      <c r="AR48" s="96"/>
    </row>
    <row r="49" spans="2:44" ht="12.75">
      <c r="B49" s="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2"/>
      <c r="R49" s="15"/>
      <c r="AH49" s="4" t="s">
        <v>64</v>
      </c>
      <c r="AI49">
        <f t="shared" si="11"/>
        <v>47</v>
      </c>
      <c r="AJ49" s="4" t="s">
        <v>231</v>
      </c>
      <c r="AK49" s="4" t="s">
        <v>232</v>
      </c>
      <c r="AL49" s="4" t="s">
        <v>233</v>
      </c>
      <c r="AM49" t="e">
        <f ca="1" t="shared" si="6"/>
        <v>#N/A</v>
      </c>
      <c r="AN49" t="e">
        <f ca="1" t="shared" si="7"/>
        <v>#N/A</v>
      </c>
      <c r="AO49" t="e">
        <f ca="1" t="shared" si="8"/>
        <v>#N/A</v>
      </c>
      <c r="AP49" s="15" t="e">
        <f t="shared" si="9"/>
        <v>#N/A</v>
      </c>
      <c r="AQ49" s="15" t="str">
        <f t="shared" si="10"/>
        <v>.</v>
      </c>
      <c r="AR49" s="96"/>
    </row>
    <row r="50" spans="2:44" ht="13.5" thickBot="1">
      <c r="B50" s="7" t="s">
        <v>11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6"/>
      <c r="AH50" s="4" t="s">
        <v>64</v>
      </c>
      <c r="AI50" s="43">
        <f t="shared" si="11"/>
        <v>48</v>
      </c>
      <c r="AJ50" s="102" t="s">
        <v>234</v>
      </c>
      <c r="AK50" s="102" t="s">
        <v>235</v>
      </c>
      <c r="AL50" s="102" t="s">
        <v>236</v>
      </c>
      <c r="AM50" s="43" t="e">
        <f ca="1" t="shared" si="6"/>
        <v>#N/A</v>
      </c>
      <c r="AN50" s="43" t="e">
        <f ca="1" t="shared" si="7"/>
        <v>#N/A</v>
      </c>
      <c r="AO50" s="43" t="e">
        <f ca="1" t="shared" si="8"/>
        <v>#N/A</v>
      </c>
      <c r="AP50" s="44" t="e">
        <f t="shared" si="9"/>
        <v>#N/A</v>
      </c>
      <c r="AQ50" s="44" t="str">
        <f t="shared" si="10"/>
        <v>.</v>
      </c>
      <c r="AR50" s="96"/>
    </row>
    <row r="51" spans="2:44" ht="13.5" thickBot="1">
      <c r="B51" t="s">
        <v>0</v>
      </c>
      <c r="C51" s="35">
        <v>1</v>
      </c>
      <c r="D51" s="35">
        <v>2</v>
      </c>
      <c r="E51" s="35">
        <v>3</v>
      </c>
      <c r="F51" s="35">
        <v>4</v>
      </c>
      <c r="G51" s="35">
        <v>5</v>
      </c>
      <c r="H51" s="35">
        <v>6</v>
      </c>
      <c r="I51" s="35">
        <v>7</v>
      </c>
      <c r="J51" s="35">
        <v>8</v>
      </c>
      <c r="K51" s="35">
        <v>9</v>
      </c>
      <c r="L51" s="35">
        <v>10</v>
      </c>
      <c r="M51" s="35">
        <v>11</v>
      </c>
      <c r="N51" s="35">
        <v>12</v>
      </c>
      <c r="O51" s="19"/>
      <c r="P51" s="37" t="s">
        <v>13</v>
      </c>
      <c r="Q51" s="24" t="s">
        <v>46</v>
      </c>
      <c r="R51" s="159" t="s">
        <v>69</v>
      </c>
      <c r="S51" s="159"/>
      <c r="AH51" s="4" t="s">
        <v>64</v>
      </c>
      <c r="AI51">
        <f t="shared" si="11"/>
        <v>49</v>
      </c>
      <c r="AJ51" s="4" t="s">
        <v>237</v>
      </c>
      <c r="AK51" s="4" t="s">
        <v>238</v>
      </c>
      <c r="AL51" s="4" t="s">
        <v>239</v>
      </c>
      <c r="AM51" t="e">
        <f ca="1" t="shared" si="6"/>
        <v>#N/A</v>
      </c>
      <c r="AN51" t="e">
        <f ca="1" t="shared" si="7"/>
        <v>#N/A</v>
      </c>
      <c r="AO51" t="e">
        <f ca="1" t="shared" si="8"/>
        <v>#N/A</v>
      </c>
      <c r="AP51" s="15" t="e">
        <f t="shared" si="9"/>
        <v>#N/A</v>
      </c>
      <c r="AQ51" s="15" t="str">
        <f t="shared" si="10"/>
        <v>.</v>
      </c>
      <c r="AR51" s="96"/>
    </row>
    <row r="52" spans="2:44" ht="12.75">
      <c r="B52" s="1" t="s">
        <v>1</v>
      </c>
      <c r="C52" s="59"/>
      <c r="D52" s="60" t="s">
        <v>398</v>
      </c>
      <c r="E52" s="60"/>
      <c r="F52" s="60"/>
      <c r="G52" s="60"/>
      <c r="H52" s="60"/>
      <c r="I52" s="60"/>
      <c r="J52" s="60"/>
      <c r="K52" s="60"/>
      <c r="L52" s="60"/>
      <c r="M52" s="60"/>
      <c r="N52" s="61"/>
      <c r="O52" s="25"/>
      <c r="P52" s="38" t="s">
        <v>45</v>
      </c>
      <c r="Q52" s="22" t="e">
        <f>AVERAGE(D52:D59,G52:G59,J52:J59,M52:M59)</f>
        <v>#DIV/0!</v>
      </c>
      <c r="R52" s="45" t="e">
        <f>100*(Q53/SQRT($P$3))/Q52</f>
        <v>#DIV/0!</v>
      </c>
      <c r="AH52" s="4" t="s">
        <v>64</v>
      </c>
      <c r="AI52">
        <f t="shared" si="11"/>
        <v>50</v>
      </c>
      <c r="AJ52" s="4" t="s">
        <v>240</v>
      </c>
      <c r="AK52" s="4" t="s">
        <v>241</v>
      </c>
      <c r="AL52" s="4" t="s">
        <v>242</v>
      </c>
      <c r="AM52" t="e">
        <f ca="1" t="shared" si="6"/>
        <v>#N/A</v>
      </c>
      <c r="AN52" t="e">
        <f ca="1" t="shared" si="7"/>
        <v>#N/A</v>
      </c>
      <c r="AO52" t="e">
        <f ca="1" t="shared" si="8"/>
        <v>#N/A</v>
      </c>
      <c r="AP52" s="15" t="e">
        <f t="shared" si="9"/>
        <v>#N/A</v>
      </c>
      <c r="AQ52" s="15" t="str">
        <f t="shared" si="10"/>
        <v>.</v>
      </c>
      <c r="AR52" s="96"/>
    </row>
    <row r="53" spans="2:44" ht="12.75">
      <c r="B53" s="1" t="s">
        <v>2</v>
      </c>
      <c r="C53" s="62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3"/>
      <c r="O53" s="25"/>
      <c r="P53" s="38"/>
      <c r="Q53" s="22" t="e">
        <f>STDEV(D52:D59,G52:G59,J52:J59,M52:M59)</f>
        <v>#DIV/0!</v>
      </c>
      <c r="R53" s="6"/>
      <c r="AH53" s="4" t="s">
        <v>64</v>
      </c>
      <c r="AI53">
        <f t="shared" si="11"/>
        <v>51</v>
      </c>
      <c r="AJ53" s="4" t="s">
        <v>243</v>
      </c>
      <c r="AK53" s="4" t="s">
        <v>244</v>
      </c>
      <c r="AL53" s="4" t="s">
        <v>245</v>
      </c>
      <c r="AM53" t="e">
        <f ca="1" t="shared" si="6"/>
        <v>#N/A</v>
      </c>
      <c r="AN53" t="e">
        <f ca="1" t="shared" si="7"/>
        <v>#N/A</v>
      </c>
      <c r="AO53" t="e">
        <f ca="1" t="shared" si="8"/>
        <v>#N/A</v>
      </c>
      <c r="AP53" s="15" t="e">
        <f t="shared" si="9"/>
        <v>#N/A</v>
      </c>
      <c r="AQ53" s="15" t="str">
        <f t="shared" si="10"/>
        <v>.</v>
      </c>
      <c r="AR53" s="96"/>
    </row>
    <row r="54" spans="2:44" ht="12.75">
      <c r="B54" s="1" t="s">
        <v>3</v>
      </c>
      <c r="C54" s="62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63"/>
      <c r="O54" s="25"/>
      <c r="P54" s="38" t="s">
        <v>16</v>
      </c>
      <c r="Q54" s="22" t="e">
        <f>AVERAGE(E52:E59,H52:H59,K52:K59,N52:N59)</f>
        <v>#DIV/0!</v>
      </c>
      <c r="R54" s="45" t="e">
        <f>100*(Q55/SQRT($P$3))/Q54</f>
        <v>#DIV/0!</v>
      </c>
      <c r="AH54" s="4" t="s">
        <v>64</v>
      </c>
      <c r="AI54">
        <f t="shared" si="11"/>
        <v>52</v>
      </c>
      <c r="AJ54" s="4" t="s">
        <v>246</v>
      </c>
      <c r="AK54" s="4" t="s">
        <v>247</v>
      </c>
      <c r="AL54" s="4" t="s">
        <v>248</v>
      </c>
      <c r="AM54" t="e">
        <f ca="1" t="shared" si="6"/>
        <v>#N/A</v>
      </c>
      <c r="AN54" t="e">
        <f ca="1" t="shared" si="7"/>
        <v>#N/A</v>
      </c>
      <c r="AO54" t="e">
        <f ca="1" t="shared" si="8"/>
        <v>#N/A</v>
      </c>
      <c r="AP54" s="15" t="e">
        <f t="shared" si="9"/>
        <v>#N/A</v>
      </c>
      <c r="AQ54" s="15" t="str">
        <f t="shared" si="10"/>
        <v>.</v>
      </c>
      <c r="AR54" s="96"/>
    </row>
    <row r="55" spans="2:44" ht="12.75">
      <c r="B55" s="1" t="s">
        <v>4</v>
      </c>
      <c r="C55" s="62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63"/>
      <c r="O55" s="25"/>
      <c r="P55" s="38" t="s">
        <v>47</v>
      </c>
      <c r="Q55" s="22" t="e">
        <f>STDEV(E52:E59,H52:H59,K52:K59,N52:N59)</f>
        <v>#DIV/0!</v>
      </c>
      <c r="R55" s="45"/>
      <c r="AH55" s="4" t="s">
        <v>64</v>
      </c>
      <c r="AI55">
        <f t="shared" si="11"/>
        <v>53</v>
      </c>
      <c r="AJ55" s="4" t="s">
        <v>249</v>
      </c>
      <c r="AK55" s="4" t="s">
        <v>250</v>
      </c>
      <c r="AL55" s="4" t="s">
        <v>251</v>
      </c>
      <c r="AM55" t="e">
        <f ca="1" t="shared" si="6"/>
        <v>#N/A</v>
      </c>
      <c r="AN55" t="e">
        <f ca="1" t="shared" si="7"/>
        <v>#N/A</v>
      </c>
      <c r="AO55" t="e">
        <f ca="1" t="shared" si="8"/>
        <v>#N/A</v>
      </c>
      <c r="AP55" s="15" t="e">
        <f t="shared" si="9"/>
        <v>#N/A</v>
      </c>
      <c r="AQ55" s="15" t="str">
        <f t="shared" si="10"/>
        <v>.</v>
      </c>
      <c r="AR55" s="96"/>
    </row>
    <row r="56" spans="2:44" ht="12.75">
      <c r="B56" s="1" t="s">
        <v>5</v>
      </c>
      <c r="C56" s="62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63"/>
      <c r="O56" s="25"/>
      <c r="P56" s="38" t="s">
        <v>48</v>
      </c>
      <c r="Q56" s="22" t="e">
        <f>AVERAGE(C52:C59,F52:F59,I52:I59,L52:L59)</f>
        <v>#DIV/0!</v>
      </c>
      <c r="R56" s="45" t="e">
        <f>100*(Q57/SQRT($P$3))/Q56</f>
        <v>#DIV/0!</v>
      </c>
      <c r="AH56" s="4" t="s">
        <v>64</v>
      </c>
      <c r="AI56">
        <f t="shared" si="11"/>
        <v>54</v>
      </c>
      <c r="AJ56" s="4" t="s">
        <v>252</v>
      </c>
      <c r="AK56" s="4" t="s">
        <v>253</v>
      </c>
      <c r="AL56" s="4" t="s">
        <v>254</v>
      </c>
      <c r="AM56" t="e">
        <f ca="1" t="shared" si="6"/>
        <v>#N/A</v>
      </c>
      <c r="AN56" t="e">
        <f ca="1" t="shared" si="7"/>
        <v>#N/A</v>
      </c>
      <c r="AO56" t="e">
        <f ca="1" t="shared" si="8"/>
        <v>#N/A</v>
      </c>
      <c r="AP56" s="15" t="e">
        <f t="shared" si="9"/>
        <v>#N/A</v>
      </c>
      <c r="AQ56" s="15" t="str">
        <f t="shared" si="10"/>
        <v>.</v>
      </c>
      <c r="AR56" s="96"/>
    </row>
    <row r="57" spans="2:44" ht="12.75">
      <c r="B57" s="1" t="s">
        <v>6</v>
      </c>
      <c r="C57" s="62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63"/>
      <c r="O57" s="25"/>
      <c r="P57" s="38"/>
      <c r="Q57" s="22" t="e">
        <f>STDEV(C52:C59,F52:F59,I52:I59,L52:L59)</f>
        <v>#DIV/0!</v>
      </c>
      <c r="R57" s="6"/>
      <c r="AH57" s="4" t="s">
        <v>64</v>
      </c>
      <c r="AI57">
        <f t="shared" si="11"/>
        <v>55</v>
      </c>
      <c r="AJ57" s="4" t="s">
        <v>255</v>
      </c>
      <c r="AK57" s="4" t="s">
        <v>256</v>
      </c>
      <c r="AL57" s="4" t="s">
        <v>257</v>
      </c>
      <c r="AM57" t="e">
        <f ca="1" t="shared" si="6"/>
        <v>#N/A</v>
      </c>
      <c r="AN57" t="e">
        <f ca="1" t="shared" si="7"/>
        <v>#N/A</v>
      </c>
      <c r="AO57" t="e">
        <f ca="1" t="shared" si="8"/>
        <v>#N/A</v>
      </c>
      <c r="AP57" s="15" t="e">
        <f t="shared" si="9"/>
        <v>#N/A</v>
      </c>
      <c r="AQ57" s="15" t="str">
        <f t="shared" si="10"/>
        <v>.</v>
      </c>
      <c r="AR57" s="96"/>
    </row>
    <row r="58" spans="2:44" ht="13.5" thickBot="1">
      <c r="B58" s="1" t="s">
        <v>7</v>
      </c>
      <c r="C58" s="62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63"/>
      <c r="O58" s="25"/>
      <c r="P58" s="38" t="s">
        <v>50</v>
      </c>
      <c r="Q58" s="22" t="e">
        <f>AVERAGE(AQ99:AQ130)</f>
        <v>#DIV/0!</v>
      </c>
      <c r="R58" s="45" t="e">
        <f>100*(Q59/SQRT($P$3))/Q58</f>
        <v>#DIV/0!</v>
      </c>
      <c r="AH58" s="4" t="s">
        <v>64</v>
      </c>
      <c r="AI58" s="43">
        <f t="shared" si="11"/>
        <v>56</v>
      </c>
      <c r="AJ58" s="102" t="s">
        <v>258</v>
      </c>
      <c r="AK58" s="102" t="s">
        <v>259</v>
      </c>
      <c r="AL58" s="102" t="s">
        <v>260</v>
      </c>
      <c r="AM58" s="43" t="e">
        <f ca="1" t="shared" si="6"/>
        <v>#N/A</v>
      </c>
      <c r="AN58" s="43" t="e">
        <f ca="1" t="shared" si="7"/>
        <v>#N/A</v>
      </c>
      <c r="AO58" s="43" t="e">
        <f ca="1" t="shared" si="8"/>
        <v>#N/A</v>
      </c>
      <c r="AP58" s="44" t="e">
        <f t="shared" si="9"/>
        <v>#N/A</v>
      </c>
      <c r="AQ58" s="44" t="str">
        <f t="shared" si="10"/>
        <v>.</v>
      </c>
      <c r="AR58" s="96"/>
    </row>
    <row r="59" spans="2:44" ht="13.5" thickBot="1">
      <c r="B59" s="1" t="s">
        <v>8</v>
      </c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6"/>
      <c r="O59" s="25"/>
      <c r="P59" s="3"/>
      <c r="Q59" s="22" t="e">
        <f>STDEV(AQ99:AQ130)</f>
        <v>#DIV/0!</v>
      </c>
      <c r="R59" s="4"/>
      <c r="AH59" s="4" t="s">
        <v>64</v>
      </c>
      <c r="AI59">
        <f t="shared" si="11"/>
        <v>57</v>
      </c>
      <c r="AJ59" s="4" t="s">
        <v>261</v>
      </c>
      <c r="AK59" s="4" t="s">
        <v>262</v>
      </c>
      <c r="AL59" s="4" t="s">
        <v>263</v>
      </c>
      <c r="AM59" t="e">
        <f ca="1" t="shared" si="6"/>
        <v>#N/A</v>
      </c>
      <c r="AN59" t="e">
        <f ca="1" t="shared" si="7"/>
        <v>#N/A</v>
      </c>
      <c r="AO59" t="e">
        <f ca="1" t="shared" si="8"/>
        <v>#N/A</v>
      </c>
      <c r="AP59" s="15" t="e">
        <f t="shared" si="9"/>
        <v>#N/A</v>
      </c>
      <c r="AQ59" s="15" t="str">
        <f t="shared" si="10"/>
        <v>.</v>
      </c>
      <c r="AR59" s="96"/>
    </row>
    <row r="60" spans="2:44" ht="12.75">
      <c r="B60" s="1"/>
      <c r="C60" s="99" t="s">
        <v>31</v>
      </c>
      <c r="D60" s="99" t="s">
        <v>8</v>
      </c>
      <c r="E60" s="99" t="s">
        <v>30</v>
      </c>
      <c r="F60" s="99" t="s">
        <v>31</v>
      </c>
      <c r="G60" s="99" t="s">
        <v>8</v>
      </c>
      <c r="H60" s="99" t="s">
        <v>30</v>
      </c>
      <c r="I60" s="99" t="s">
        <v>31</v>
      </c>
      <c r="J60" s="99" t="s">
        <v>8</v>
      </c>
      <c r="K60" s="99" t="s">
        <v>30</v>
      </c>
      <c r="L60" s="99" t="s">
        <v>31</v>
      </c>
      <c r="M60" s="99" t="s">
        <v>8</v>
      </c>
      <c r="N60" s="99" t="s">
        <v>30</v>
      </c>
      <c r="O60" s="19"/>
      <c r="AH60" s="4" t="s">
        <v>64</v>
      </c>
      <c r="AI60">
        <f t="shared" si="11"/>
        <v>58</v>
      </c>
      <c r="AJ60" s="4" t="s">
        <v>264</v>
      </c>
      <c r="AK60" s="4" t="s">
        <v>265</v>
      </c>
      <c r="AL60" s="4" t="s">
        <v>266</v>
      </c>
      <c r="AM60" t="e">
        <f ca="1" t="shared" si="6"/>
        <v>#N/A</v>
      </c>
      <c r="AN60" t="e">
        <f ca="1" t="shared" si="7"/>
        <v>#N/A</v>
      </c>
      <c r="AO60" t="e">
        <f ca="1" t="shared" si="8"/>
        <v>#N/A</v>
      </c>
      <c r="AP60" s="15" t="e">
        <f t="shared" si="9"/>
        <v>#N/A</v>
      </c>
      <c r="AQ60" s="15" t="str">
        <f t="shared" si="10"/>
        <v>.</v>
      </c>
      <c r="AR60" s="96"/>
    </row>
    <row r="61" spans="2:44" ht="12.75">
      <c r="B61" s="1"/>
      <c r="C61" s="19"/>
      <c r="D61" s="19"/>
      <c r="E61" s="19"/>
      <c r="F61" s="19"/>
      <c r="G61" s="19"/>
      <c r="H61" s="19"/>
      <c r="I61" s="19"/>
      <c r="J61" s="100" t="s">
        <v>49</v>
      </c>
      <c r="K61" s="100" t="s">
        <v>406</v>
      </c>
      <c r="L61" s="100" t="s">
        <v>391</v>
      </c>
      <c r="M61" s="158" t="s">
        <v>392</v>
      </c>
      <c r="N61" s="158"/>
      <c r="O61" s="19"/>
      <c r="Q61"/>
      <c r="AH61" s="4" t="s">
        <v>64</v>
      </c>
      <c r="AI61">
        <f t="shared" si="11"/>
        <v>59</v>
      </c>
      <c r="AJ61" s="4" t="s">
        <v>267</v>
      </c>
      <c r="AK61" s="4" t="s">
        <v>268</v>
      </c>
      <c r="AL61" s="4" t="s">
        <v>269</v>
      </c>
      <c r="AM61" t="e">
        <f ca="1" t="shared" si="6"/>
        <v>#N/A</v>
      </c>
      <c r="AN61" t="e">
        <f ca="1" t="shared" si="7"/>
        <v>#N/A</v>
      </c>
      <c r="AO61" t="e">
        <f ca="1" t="shared" si="8"/>
        <v>#N/A</v>
      </c>
      <c r="AP61" s="15" t="e">
        <f t="shared" si="9"/>
        <v>#N/A</v>
      </c>
      <c r="AQ61" s="15" t="str">
        <f t="shared" si="10"/>
        <v>.</v>
      </c>
      <c r="AR61" s="96"/>
    </row>
    <row r="62" spans="2:44" ht="12.75">
      <c r="B62" s="1"/>
      <c r="C62" s="19"/>
      <c r="D62" s="19"/>
      <c r="E62" s="19"/>
      <c r="F62" s="19"/>
      <c r="G62" s="19"/>
      <c r="H62" s="19"/>
      <c r="I62" s="19"/>
      <c r="J62" s="101" t="e">
        <f>(Q52-Q56-3*(Q53+Q57)/SQRT($P$3))/(Q53/SQRT($P$3))</f>
        <v>#DIV/0!</v>
      </c>
      <c r="K62" s="101" t="e">
        <f>(Q52-Q56-3*(Q53+Q57)/SQRT($P$3))/(Q52-Q56)</f>
        <v>#DIV/0!</v>
      </c>
      <c r="L62" s="148" t="e">
        <f>100*(Q52-Q56)/Q52</f>
        <v>#DIV/0!</v>
      </c>
      <c r="M62" s="160" t="e">
        <f>Q52/Q56</f>
        <v>#DIV/0!</v>
      </c>
      <c r="N62" s="160"/>
      <c r="O62" s="19"/>
      <c r="Q62"/>
      <c r="AH62" s="4" t="s">
        <v>64</v>
      </c>
      <c r="AI62">
        <f t="shared" si="11"/>
        <v>60</v>
      </c>
      <c r="AJ62" s="4" t="s">
        <v>270</v>
      </c>
      <c r="AK62" s="4" t="s">
        <v>271</v>
      </c>
      <c r="AL62" s="4" t="s">
        <v>272</v>
      </c>
      <c r="AM62" t="e">
        <f ca="1" t="shared" si="6"/>
        <v>#N/A</v>
      </c>
      <c r="AN62" t="e">
        <f ca="1" t="shared" si="7"/>
        <v>#N/A</v>
      </c>
      <c r="AO62" t="e">
        <f ca="1" t="shared" si="8"/>
        <v>#N/A</v>
      </c>
      <c r="AP62" s="15" t="e">
        <f t="shared" si="9"/>
        <v>#N/A</v>
      </c>
      <c r="AQ62" s="15" t="str">
        <f t="shared" si="10"/>
        <v>.</v>
      </c>
      <c r="AR62" s="96"/>
    </row>
    <row r="63" spans="2:4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7"/>
      <c r="R63" s="15"/>
      <c r="AH63" s="4" t="s">
        <v>64</v>
      </c>
      <c r="AI63">
        <f t="shared" si="11"/>
        <v>61</v>
      </c>
      <c r="AJ63" s="4" t="s">
        <v>273</v>
      </c>
      <c r="AK63" s="4" t="s">
        <v>274</v>
      </c>
      <c r="AL63" s="4" t="s">
        <v>275</v>
      </c>
      <c r="AM63" t="e">
        <f ca="1" t="shared" si="6"/>
        <v>#N/A</v>
      </c>
      <c r="AN63" t="e">
        <f ca="1" t="shared" si="7"/>
        <v>#N/A</v>
      </c>
      <c r="AO63" t="e">
        <f ca="1" t="shared" si="8"/>
        <v>#N/A</v>
      </c>
      <c r="AP63" s="15" t="e">
        <f t="shared" si="9"/>
        <v>#N/A</v>
      </c>
      <c r="AQ63" s="15" t="str">
        <f t="shared" si="10"/>
        <v>.</v>
      </c>
      <c r="AR63" s="96"/>
    </row>
    <row r="64" spans="10:44" ht="12.75">
      <c r="J64" s="14"/>
      <c r="K64" s="91"/>
      <c r="L64" s="12"/>
      <c r="M64" s="12"/>
      <c r="N64" s="14"/>
      <c r="AH64" s="4" t="s">
        <v>64</v>
      </c>
      <c r="AI64">
        <f t="shared" si="11"/>
        <v>62</v>
      </c>
      <c r="AJ64" s="4" t="s">
        <v>276</v>
      </c>
      <c r="AK64" s="4" t="s">
        <v>277</v>
      </c>
      <c r="AL64" s="4" t="s">
        <v>278</v>
      </c>
      <c r="AM64" t="e">
        <f ca="1" t="shared" si="6"/>
        <v>#N/A</v>
      </c>
      <c r="AN64" t="e">
        <f ca="1" t="shared" si="7"/>
        <v>#N/A</v>
      </c>
      <c r="AO64" t="e">
        <f ca="1" t="shared" si="8"/>
        <v>#N/A</v>
      </c>
      <c r="AP64" s="15" t="e">
        <f t="shared" si="9"/>
        <v>#N/A</v>
      </c>
      <c r="AQ64" s="15" t="str">
        <f t="shared" si="10"/>
        <v>.</v>
      </c>
      <c r="AR64" s="96"/>
    </row>
    <row r="65" spans="10:44" ht="12.75">
      <c r="J65" s="14"/>
      <c r="K65" s="91"/>
      <c r="L65" s="12"/>
      <c r="M65" s="12"/>
      <c r="N65" s="14"/>
      <c r="AH65" s="4" t="s">
        <v>64</v>
      </c>
      <c r="AI65">
        <f t="shared" si="11"/>
        <v>63</v>
      </c>
      <c r="AJ65" s="4" t="s">
        <v>279</v>
      </c>
      <c r="AK65" s="4" t="s">
        <v>280</v>
      </c>
      <c r="AL65" s="4" t="s">
        <v>281</v>
      </c>
      <c r="AM65" t="e">
        <f ca="1" t="shared" si="6"/>
        <v>#N/A</v>
      </c>
      <c r="AN65" t="e">
        <f ca="1" t="shared" si="7"/>
        <v>#N/A</v>
      </c>
      <c r="AO65" t="e">
        <f ca="1" t="shared" si="8"/>
        <v>#N/A</v>
      </c>
      <c r="AP65" s="15" t="e">
        <f t="shared" si="9"/>
        <v>#N/A</v>
      </c>
      <c r="AQ65" s="15" t="str">
        <f t="shared" si="10"/>
        <v>.</v>
      </c>
      <c r="AR65" s="96"/>
    </row>
    <row r="66" spans="2:44" ht="18.75" thickBot="1">
      <c r="B66" s="29"/>
      <c r="C66" s="46" t="s">
        <v>54</v>
      </c>
      <c r="AH66" s="52" t="s">
        <v>64</v>
      </c>
      <c r="AI66" s="43">
        <f t="shared" si="11"/>
        <v>64</v>
      </c>
      <c r="AJ66" s="102" t="s">
        <v>282</v>
      </c>
      <c r="AK66" s="102" t="s">
        <v>283</v>
      </c>
      <c r="AL66" s="102" t="s">
        <v>284</v>
      </c>
      <c r="AM66" s="43" t="e">
        <f ca="1" t="shared" si="6"/>
        <v>#N/A</v>
      </c>
      <c r="AN66" s="43" t="e">
        <f ca="1" t="shared" si="7"/>
        <v>#N/A</v>
      </c>
      <c r="AO66" s="43" t="e">
        <f ca="1" t="shared" si="8"/>
        <v>#N/A</v>
      </c>
      <c r="AP66" s="44" t="e">
        <f t="shared" si="9"/>
        <v>#N/A</v>
      </c>
      <c r="AQ66" s="44" t="str">
        <f t="shared" si="10"/>
        <v>.</v>
      </c>
      <c r="AR66" s="96"/>
    </row>
    <row r="67" spans="2:44" ht="12.75">
      <c r="B67" s="30"/>
      <c r="AH67" s="4" t="s">
        <v>66</v>
      </c>
      <c r="AI67" s="141">
        <f t="shared" si="11"/>
        <v>65</v>
      </c>
      <c r="AJ67" s="4" t="str">
        <f aca="true" t="shared" si="12" ref="AJ67:AL86">CONCATENATE(LEFT(AJ3,1),(MID(AJ3,2,4))+30)</f>
        <v>C37</v>
      </c>
      <c r="AK67" s="4" t="str">
        <f t="shared" si="12"/>
        <v>D37</v>
      </c>
      <c r="AL67" s="4" t="str">
        <f t="shared" si="12"/>
        <v>E37</v>
      </c>
      <c r="AM67" t="e">
        <f aca="true" ca="1" t="shared" si="13" ref="AM67:AM98">IF(ISNUMBER(INDIRECT(AJ67)),INDIRECT(AJ67),#N/A)</f>
        <v>#N/A</v>
      </c>
      <c r="AN67" t="e">
        <f aca="true" ca="1" t="shared" si="14" ref="AN67:AN98">IF(ISNUMBER(INDIRECT(AK67)),INDIRECT(AK67),#N/A)</f>
        <v>#N/A</v>
      </c>
      <c r="AO67" t="e">
        <f aca="true" ca="1" t="shared" si="15" ref="AO67:AO98">IF(ISNUMBER(INDIRECT(AL67)),INDIRECT(AL67),#N/A)</f>
        <v>#N/A</v>
      </c>
      <c r="AP67" s="15" t="e">
        <f aca="true" t="shared" si="16" ref="AP67:AP98">IF($P$2="inh",100*(AN67-Q$37)/(Q$41-Q$37),IF($P$2="act",100*(AN67-Q$41)/(Q$37-Q$41),"Check M2"))</f>
        <v>#N/A</v>
      </c>
      <c r="AQ67" s="15" t="str">
        <f t="shared" si="10"/>
        <v>.</v>
      </c>
      <c r="AR67" s="96"/>
    </row>
    <row r="68" spans="2:44" ht="12.75">
      <c r="B68" s="23"/>
      <c r="C68" s="28"/>
      <c r="D68" s="28"/>
      <c r="E68" s="28"/>
      <c r="F68" s="28"/>
      <c r="G68" s="23"/>
      <c r="I68" s="28"/>
      <c r="J68" s="28"/>
      <c r="K68" s="28"/>
      <c r="L68" s="23"/>
      <c r="M68" s="28"/>
      <c r="N68" s="28"/>
      <c r="O68" s="28"/>
      <c r="P68" s="12"/>
      <c r="AH68" s="4" t="s">
        <v>66</v>
      </c>
      <c r="AI68">
        <f aca="true" t="shared" si="17" ref="AI68:AI99">AI67+1</f>
        <v>66</v>
      </c>
      <c r="AJ68" s="4" t="str">
        <f t="shared" si="12"/>
        <v>C38</v>
      </c>
      <c r="AK68" s="4" t="str">
        <f t="shared" si="12"/>
        <v>D38</v>
      </c>
      <c r="AL68" s="4" t="str">
        <f t="shared" si="12"/>
        <v>E38</v>
      </c>
      <c r="AM68" t="e">
        <f ca="1" t="shared" si="13"/>
        <v>#N/A</v>
      </c>
      <c r="AN68" t="e">
        <f ca="1" t="shared" si="14"/>
        <v>#N/A</v>
      </c>
      <c r="AO68" t="e">
        <f ca="1" t="shared" si="15"/>
        <v>#N/A</v>
      </c>
      <c r="AP68" s="15" t="e">
        <f t="shared" si="16"/>
        <v>#N/A</v>
      </c>
      <c r="AQ68" s="15" t="str">
        <f t="shared" si="10"/>
        <v>.</v>
      </c>
      <c r="AR68" s="96"/>
    </row>
    <row r="69" spans="2:44" ht="12.75">
      <c r="B69" s="23"/>
      <c r="C69" s="12"/>
      <c r="N69" s="12"/>
      <c r="O69" s="21"/>
      <c r="P69" s="21"/>
      <c r="AH69" s="4" t="s">
        <v>66</v>
      </c>
      <c r="AI69">
        <f t="shared" si="17"/>
        <v>67</v>
      </c>
      <c r="AJ69" s="4" t="str">
        <f t="shared" si="12"/>
        <v>C39</v>
      </c>
      <c r="AK69" s="4" t="str">
        <f t="shared" si="12"/>
        <v>D39</v>
      </c>
      <c r="AL69" s="4" t="str">
        <f t="shared" si="12"/>
        <v>E39</v>
      </c>
      <c r="AM69" t="e">
        <f ca="1" t="shared" si="13"/>
        <v>#N/A</v>
      </c>
      <c r="AN69" t="e">
        <f ca="1" t="shared" si="14"/>
        <v>#N/A</v>
      </c>
      <c r="AO69" t="e">
        <f ca="1" t="shared" si="15"/>
        <v>#N/A</v>
      </c>
      <c r="AP69" s="15" t="e">
        <f t="shared" si="16"/>
        <v>#N/A</v>
      </c>
      <c r="AQ69" s="15" t="str">
        <f t="shared" si="10"/>
        <v>.</v>
      </c>
      <c r="AR69" s="96"/>
    </row>
    <row r="70" spans="2:44" ht="12.75">
      <c r="B70" s="23"/>
      <c r="C70" s="12"/>
      <c r="N70" s="12"/>
      <c r="O70" s="21"/>
      <c r="P70" s="21"/>
      <c r="AH70" s="4" t="s">
        <v>66</v>
      </c>
      <c r="AI70">
        <f t="shared" si="17"/>
        <v>68</v>
      </c>
      <c r="AJ70" s="4" t="str">
        <f t="shared" si="12"/>
        <v>C40</v>
      </c>
      <c r="AK70" s="4" t="str">
        <f t="shared" si="12"/>
        <v>D40</v>
      </c>
      <c r="AL70" s="4" t="str">
        <f t="shared" si="12"/>
        <v>E40</v>
      </c>
      <c r="AM70" t="e">
        <f ca="1" t="shared" si="13"/>
        <v>#N/A</v>
      </c>
      <c r="AN70" t="e">
        <f ca="1" t="shared" si="14"/>
        <v>#N/A</v>
      </c>
      <c r="AO70" t="e">
        <f ca="1" t="shared" si="15"/>
        <v>#N/A</v>
      </c>
      <c r="AP70" s="15" t="e">
        <f t="shared" si="16"/>
        <v>#N/A</v>
      </c>
      <c r="AQ70" s="15" t="str">
        <f t="shared" si="10"/>
        <v>.</v>
      </c>
      <c r="AR70" s="96"/>
    </row>
    <row r="71" spans="2:44" ht="15.75">
      <c r="B71" s="23"/>
      <c r="C71" s="29"/>
      <c r="D71" s="29"/>
      <c r="E71" s="170" t="s">
        <v>55</v>
      </c>
      <c r="F71" s="170"/>
      <c r="G71" s="170"/>
      <c r="H71" s="106"/>
      <c r="I71" s="29"/>
      <c r="J71" s="29"/>
      <c r="K71" s="29"/>
      <c r="L71" s="29"/>
      <c r="M71" s="29"/>
      <c r="N71" s="29"/>
      <c r="O71" s="29"/>
      <c r="P71" s="29"/>
      <c r="AH71" s="4" t="s">
        <v>66</v>
      </c>
      <c r="AI71">
        <f t="shared" si="17"/>
        <v>69</v>
      </c>
      <c r="AJ71" s="4" t="str">
        <f t="shared" si="12"/>
        <v>C41</v>
      </c>
      <c r="AK71" s="4" t="str">
        <f t="shared" si="12"/>
        <v>D41</v>
      </c>
      <c r="AL71" s="4" t="str">
        <f t="shared" si="12"/>
        <v>E41</v>
      </c>
      <c r="AM71" t="e">
        <f ca="1" t="shared" si="13"/>
        <v>#N/A</v>
      </c>
      <c r="AN71" t="e">
        <f ca="1" t="shared" si="14"/>
        <v>#N/A</v>
      </c>
      <c r="AO71" t="e">
        <f ca="1" t="shared" si="15"/>
        <v>#N/A</v>
      </c>
      <c r="AP71" s="15" t="e">
        <f t="shared" si="16"/>
        <v>#N/A</v>
      </c>
      <c r="AQ71" s="15" t="str">
        <f t="shared" si="10"/>
        <v>.</v>
      </c>
      <c r="AR71" s="96"/>
    </row>
    <row r="72" spans="2:44" ht="18">
      <c r="B72" s="29"/>
      <c r="D72" s="46"/>
      <c r="E72" s="29"/>
      <c r="F72" s="29"/>
      <c r="G72" s="30"/>
      <c r="I72" s="29"/>
      <c r="J72" s="29"/>
      <c r="K72" s="29"/>
      <c r="L72" s="30"/>
      <c r="M72" s="29"/>
      <c r="N72" s="29"/>
      <c r="AH72" s="4" t="s">
        <v>66</v>
      </c>
      <c r="AI72">
        <f t="shared" si="17"/>
        <v>70</v>
      </c>
      <c r="AJ72" s="4" t="str">
        <f t="shared" si="12"/>
        <v>C42</v>
      </c>
      <c r="AK72" s="4" t="str">
        <f t="shared" si="12"/>
        <v>D42</v>
      </c>
      <c r="AL72" s="4" t="str">
        <f t="shared" si="12"/>
        <v>E42</v>
      </c>
      <c r="AM72" t="e">
        <f ca="1" t="shared" si="13"/>
        <v>#N/A</v>
      </c>
      <c r="AN72" t="e">
        <f ca="1" t="shared" si="14"/>
        <v>#N/A</v>
      </c>
      <c r="AO72" t="e">
        <f ca="1" t="shared" si="15"/>
        <v>#N/A</v>
      </c>
      <c r="AP72" s="15" t="e">
        <f t="shared" si="16"/>
        <v>#N/A</v>
      </c>
      <c r="AQ72" s="15" t="str">
        <f t="shared" si="10"/>
        <v>.</v>
      </c>
      <c r="AR72" s="96"/>
    </row>
    <row r="73" spans="2:44" ht="12.75">
      <c r="B73" s="29"/>
      <c r="C73" s="29"/>
      <c r="D73" s="56"/>
      <c r="E73" s="107" t="s">
        <v>32</v>
      </c>
      <c r="F73" s="107" t="s">
        <v>33</v>
      </c>
      <c r="G73" s="107" t="s">
        <v>381</v>
      </c>
      <c r="H73" s="85"/>
      <c r="I73" s="12"/>
      <c r="J73" s="12"/>
      <c r="K73" s="12"/>
      <c r="L73" s="12"/>
      <c r="M73" s="29"/>
      <c r="P73" s="15"/>
      <c r="Q73"/>
      <c r="AH73" s="4" t="s">
        <v>66</v>
      </c>
      <c r="AI73">
        <f>AI72+1</f>
        <v>71</v>
      </c>
      <c r="AJ73" s="4" t="str">
        <f t="shared" si="12"/>
        <v>C43</v>
      </c>
      <c r="AK73" s="4" t="str">
        <f t="shared" si="12"/>
        <v>D43</v>
      </c>
      <c r="AL73" s="4" t="str">
        <f t="shared" si="12"/>
        <v>E43</v>
      </c>
      <c r="AM73" t="e">
        <f ca="1" t="shared" si="13"/>
        <v>#N/A</v>
      </c>
      <c r="AN73" t="e">
        <f ca="1" t="shared" si="14"/>
        <v>#N/A</v>
      </c>
      <c r="AO73" t="e">
        <f ca="1" t="shared" si="15"/>
        <v>#N/A</v>
      </c>
      <c r="AP73" s="15" t="e">
        <f>IF($P$2="inh",100*(AN73-Q$37)/(Q$41-Q$37),IF($P$2="act",100*(AN73-Q$41)/(Q$37-Q$41),"Check M2"))</f>
        <v>#N/A</v>
      </c>
      <c r="AQ73" s="15" t="str">
        <f t="shared" si="10"/>
        <v>.</v>
      </c>
      <c r="AR73" s="96"/>
    </row>
    <row r="74" spans="2:44" ht="13.5" thickBot="1">
      <c r="B74" s="29"/>
      <c r="C74" s="29"/>
      <c r="D74" s="56" t="s">
        <v>56</v>
      </c>
      <c r="E74" s="109" t="e">
        <f>Q13</f>
        <v>#DIV/0!</v>
      </c>
      <c r="F74" s="109" t="e">
        <f>Q28</f>
        <v>#DIV/0!</v>
      </c>
      <c r="G74" s="109" t="e">
        <f>AVERAGE(E74:F74)</f>
        <v>#DIV/0!</v>
      </c>
      <c r="H74" s="86"/>
      <c r="I74" s="19"/>
      <c r="J74" s="19"/>
      <c r="K74" s="19"/>
      <c r="L74" s="19"/>
      <c r="M74" s="29"/>
      <c r="P74" s="15"/>
      <c r="Q74"/>
      <c r="AH74" s="4" t="s">
        <v>66</v>
      </c>
      <c r="AI74" s="43">
        <f t="shared" si="17"/>
        <v>72</v>
      </c>
      <c r="AJ74" s="102" t="str">
        <f t="shared" si="12"/>
        <v>C44</v>
      </c>
      <c r="AK74" s="102" t="str">
        <f t="shared" si="12"/>
        <v>D44</v>
      </c>
      <c r="AL74" s="102" t="str">
        <f t="shared" si="12"/>
        <v>E44</v>
      </c>
      <c r="AM74" s="43" t="e">
        <f ca="1" t="shared" si="13"/>
        <v>#N/A</v>
      </c>
      <c r="AN74" s="43" t="e">
        <f ca="1" t="shared" si="14"/>
        <v>#N/A</v>
      </c>
      <c r="AO74" s="43" t="e">
        <f ca="1" t="shared" si="15"/>
        <v>#N/A</v>
      </c>
      <c r="AP74" s="44" t="e">
        <f>IF($P$2="inh",100*(AN74-Q$37)/(Q$41-Q$37),IF($P$2="act",100*(AN74-Q$41)/(Q$37-Q$41),"Check M2"))</f>
        <v>#N/A</v>
      </c>
      <c r="AQ74" s="44" t="str">
        <f t="shared" si="10"/>
        <v>.</v>
      </c>
      <c r="AR74" s="96"/>
    </row>
    <row r="75" spans="3:44" ht="12.75">
      <c r="C75" s="29"/>
      <c r="D75" s="56" t="s">
        <v>57</v>
      </c>
      <c r="E75" s="109" t="e">
        <f>Q43</f>
        <v>#DIV/0!</v>
      </c>
      <c r="F75" s="109" t="e">
        <f>Q58</f>
        <v>#DIV/0!</v>
      </c>
      <c r="G75" s="109" t="e">
        <f>AVERAGE(E75:F75)</f>
        <v>#DIV/0!</v>
      </c>
      <c r="H75" s="86"/>
      <c r="I75" s="19"/>
      <c r="J75" s="19"/>
      <c r="K75" s="19"/>
      <c r="L75" s="19"/>
      <c r="M75" s="29"/>
      <c r="P75" s="15"/>
      <c r="Q75"/>
      <c r="AH75" s="4" t="s">
        <v>66</v>
      </c>
      <c r="AI75">
        <f t="shared" si="17"/>
        <v>73</v>
      </c>
      <c r="AJ75" s="4" t="str">
        <f t="shared" si="12"/>
        <v>F37</v>
      </c>
      <c r="AK75" s="4" t="str">
        <f t="shared" si="12"/>
        <v>G37</v>
      </c>
      <c r="AL75" s="4" t="str">
        <f t="shared" si="12"/>
        <v>H37</v>
      </c>
      <c r="AM75" t="e">
        <f ca="1" t="shared" si="13"/>
        <v>#N/A</v>
      </c>
      <c r="AN75" t="e">
        <f ca="1" t="shared" si="14"/>
        <v>#N/A</v>
      </c>
      <c r="AO75" t="e">
        <f ca="1" t="shared" si="15"/>
        <v>#N/A</v>
      </c>
      <c r="AP75" s="15" t="e">
        <f>IF($P$2="inh",100*(AN75-Q$37)/(Q$41-Q$37),IF($P$2="act",100*(AN75-Q$41)/(Q$37-Q$41),"Check M2"))</f>
        <v>#N/A</v>
      </c>
      <c r="AQ75" s="15" t="str">
        <f t="shared" si="10"/>
        <v>.</v>
      </c>
      <c r="AR75" s="96"/>
    </row>
    <row r="76" spans="4:44" ht="12.75">
      <c r="D76" s="105"/>
      <c r="E76" s="111"/>
      <c r="F76" s="112"/>
      <c r="G76" s="111"/>
      <c r="H76" s="28"/>
      <c r="I76" s="19"/>
      <c r="J76" s="28"/>
      <c r="K76" s="19"/>
      <c r="L76" s="28"/>
      <c r="AH76" s="4" t="s">
        <v>66</v>
      </c>
      <c r="AI76">
        <f>AI75+1</f>
        <v>74</v>
      </c>
      <c r="AJ76" s="4" t="str">
        <f t="shared" si="12"/>
        <v>F38</v>
      </c>
      <c r="AK76" s="4" t="str">
        <f t="shared" si="12"/>
        <v>G38</v>
      </c>
      <c r="AL76" s="4" t="str">
        <f t="shared" si="12"/>
        <v>H38</v>
      </c>
      <c r="AM76" t="e">
        <f ca="1" t="shared" si="13"/>
        <v>#N/A</v>
      </c>
      <c r="AN76" t="e">
        <f ca="1" t="shared" si="14"/>
        <v>#N/A</v>
      </c>
      <c r="AO76" t="e">
        <f ca="1" t="shared" si="15"/>
        <v>#N/A</v>
      </c>
      <c r="AP76" s="15" t="e">
        <f t="shared" si="16"/>
        <v>#N/A</v>
      </c>
      <c r="AQ76" s="15" t="str">
        <f t="shared" si="10"/>
        <v>.</v>
      </c>
      <c r="AR76" s="96"/>
    </row>
    <row r="77" spans="4:44" ht="12.75">
      <c r="D77" s="12"/>
      <c r="F77" s="12"/>
      <c r="I77" s="12"/>
      <c r="J77" s="12"/>
      <c r="K77" s="12"/>
      <c r="L77" s="23"/>
      <c r="M77" s="12"/>
      <c r="AH77" s="4" t="s">
        <v>66</v>
      </c>
      <c r="AI77">
        <f t="shared" si="17"/>
        <v>75</v>
      </c>
      <c r="AJ77" s="4" t="str">
        <f t="shared" si="12"/>
        <v>F39</v>
      </c>
      <c r="AK77" s="4" t="str">
        <f t="shared" si="12"/>
        <v>G39</v>
      </c>
      <c r="AL77" s="4" t="str">
        <f t="shared" si="12"/>
        <v>H39</v>
      </c>
      <c r="AM77" t="e">
        <f ca="1" t="shared" si="13"/>
        <v>#N/A</v>
      </c>
      <c r="AN77" t="e">
        <f ca="1" t="shared" si="14"/>
        <v>#N/A</v>
      </c>
      <c r="AO77" t="e">
        <f ca="1" t="shared" si="15"/>
        <v>#N/A</v>
      </c>
      <c r="AP77" s="15" t="e">
        <f t="shared" si="16"/>
        <v>#N/A</v>
      </c>
      <c r="AQ77" s="15" t="str">
        <f t="shared" si="10"/>
        <v>.</v>
      </c>
      <c r="AR77" s="96"/>
    </row>
    <row r="78" spans="1:44" ht="15.75">
      <c r="A78" s="166" t="s">
        <v>58</v>
      </c>
      <c r="B78" s="166"/>
      <c r="C78" s="166"/>
      <c r="D78" s="166"/>
      <c r="E78" s="166"/>
      <c r="F78" s="166"/>
      <c r="G78" s="47"/>
      <c r="H78" s="47"/>
      <c r="I78" s="71" t="s">
        <v>59</v>
      </c>
      <c r="J78" s="12"/>
      <c r="L78" s="47"/>
      <c r="M78" s="47"/>
      <c r="N78" s="47"/>
      <c r="P78" s="120"/>
      <c r="AH78" s="4" t="s">
        <v>66</v>
      </c>
      <c r="AI78">
        <f t="shared" si="17"/>
        <v>76</v>
      </c>
      <c r="AJ78" s="4" t="str">
        <f t="shared" si="12"/>
        <v>F40</v>
      </c>
      <c r="AK78" s="4" t="str">
        <f t="shared" si="12"/>
        <v>G40</v>
      </c>
      <c r="AL78" s="4" t="str">
        <f t="shared" si="12"/>
        <v>H40</v>
      </c>
      <c r="AM78" t="e">
        <f ca="1" t="shared" si="13"/>
        <v>#N/A</v>
      </c>
      <c r="AN78" t="e">
        <f ca="1" t="shared" si="14"/>
        <v>#N/A</v>
      </c>
      <c r="AO78" t="e">
        <f ca="1" t="shared" si="15"/>
        <v>#N/A</v>
      </c>
      <c r="AP78" s="15" t="e">
        <f t="shared" si="16"/>
        <v>#N/A</v>
      </c>
      <c r="AQ78" s="15" t="str">
        <f t="shared" si="10"/>
        <v>.</v>
      </c>
      <c r="AR78" s="96"/>
    </row>
    <row r="79" spans="4:44" ht="12.75">
      <c r="D79" s="12"/>
      <c r="F79" s="12"/>
      <c r="I79" s="12"/>
      <c r="AH79" s="4" t="s">
        <v>66</v>
      </c>
      <c r="AI79">
        <f t="shared" si="17"/>
        <v>77</v>
      </c>
      <c r="AJ79" s="4" t="str">
        <f t="shared" si="12"/>
        <v>F41</v>
      </c>
      <c r="AK79" s="4" t="str">
        <f t="shared" si="12"/>
        <v>G41</v>
      </c>
      <c r="AL79" s="4" t="str">
        <f t="shared" si="12"/>
        <v>H41</v>
      </c>
      <c r="AM79" t="e">
        <f ca="1" t="shared" si="13"/>
        <v>#N/A</v>
      </c>
      <c r="AN79" t="e">
        <f ca="1" t="shared" si="14"/>
        <v>#N/A</v>
      </c>
      <c r="AO79" t="e">
        <f ca="1" t="shared" si="15"/>
        <v>#N/A</v>
      </c>
      <c r="AP79" s="15" t="e">
        <f t="shared" si="16"/>
        <v>#N/A</v>
      </c>
      <c r="AQ79" s="15" t="str">
        <f t="shared" si="10"/>
        <v>.</v>
      </c>
      <c r="AR79" s="96"/>
    </row>
    <row r="80" spans="3:44" ht="12.75">
      <c r="C80" s="114"/>
      <c r="D80" s="128" t="s">
        <v>382</v>
      </c>
      <c r="E80" s="94"/>
      <c r="F80" s="12"/>
      <c r="H80" s="12"/>
      <c r="J80" s="12"/>
      <c r="K80" s="126" t="s">
        <v>384</v>
      </c>
      <c r="L80" s="12"/>
      <c r="M80" s="12"/>
      <c r="N80" s="12"/>
      <c r="AH80" s="4" t="s">
        <v>66</v>
      </c>
      <c r="AI80">
        <f t="shared" si="17"/>
        <v>78</v>
      </c>
      <c r="AJ80" s="4" t="str">
        <f t="shared" si="12"/>
        <v>F42</v>
      </c>
      <c r="AK80" s="4" t="str">
        <f t="shared" si="12"/>
        <v>G42</v>
      </c>
      <c r="AL80" s="4" t="str">
        <f t="shared" si="12"/>
        <v>H42</v>
      </c>
      <c r="AM80" t="e">
        <f ca="1" t="shared" si="13"/>
        <v>#N/A</v>
      </c>
      <c r="AN80" t="e">
        <f ca="1" t="shared" si="14"/>
        <v>#N/A</v>
      </c>
      <c r="AO80" t="e">
        <f ca="1" t="shared" si="15"/>
        <v>#N/A</v>
      </c>
      <c r="AP80" s="15" t="e">
        <f t="shared" si="16"/>
        <v>#N/A</v>
      </c>
      <c r="AQ80" s="15" t="str">
        <f t="shared" si="10"/>
        <v>.</v>
      </c>
      <c r="AR80" s="96"/>
    </row>
    <row r="81" spans="3:44" ht="12.75">
      <c r="C81" s="113"/>
      <c r="D81" s="130" t="s">
        <v>33</v>
      </c>
      <c r="E81" s="145"/>
      <c r="F81" s="19"/>
      <c r="H81" s="19"/>
      <c r="J81" s="19"/>
      <c r="K81" s="115" t="s">
        <v>57</v>
      </c>
      <c r="L81" s="19"/>
      <c r="M81" s="19"/>
      <c r="N81" s="19"/>
      <c r="AH81" s="4" t="s">
        <v>66</v>
      </c>
      <c r="AI81">
        <f t="shared" si="17"/>
        <v>79</v>
      </c>
      <c r="AJ81" s="4" t="str">
        <f t="shared" si="12"/>
        <v>F43</v>
      </c>
      <c r="AK81" s="4" t="str">
        <f t="shared" si="12"/>
        <v>G43</v>
      </c>
      <c r="AL81" s="4" t="str">
        <f t="shared" si="12"/>
        <v>H43</v>
      </c>
      <c r="AM81" t="e">
        <f ca="1" t="shared" si="13"/>
        <v>#N/A</v>
      </c>
      <c r="AN81" t="e">
        <f ca="1" t="shared" si="14"/>
        <v>#N/A</v>
      </c>
      <c r="AO81" t="e">
        <f ca="1" t="shared" si="15"/>
        <v>#N/A</v>
      </c>
      <c r="AP81" s="15" t="e">
        <f t="shared" si="16"/>
        <v>#N/A</v>
      </c>
      <c r="AQ81" s="15" t="str">
        <f t="shared" si="10"/>
        <v>.</v>
      </c>
      <c r="AR81" s="96"/>
    </row>
    <row r="82" spans="3:44" ht="13.5" thickBot="1">
      <c r="C82" s="56" t="s">
        <v>56</v>
      </c>
      <c r="D82" s="57" t="e">
        <f>E74-F74</f>
        <v>#DIV/0!</v>
      </c>
      <c r="E82" s="19"/>
      <c r="F82" s="19"/>
      <c r="G82" s="1"/>
      <c r="H82" s="12"/>
      <c r="I82" s="23"/>
      <c r="J82" s="12"/>
      <c r="K82" s="57" t="e">
        <f>G74-G75</f>
        <v>#DIV/0!</v>
      </c>
      <c r="L82" s="28"/>
      <c r="M82" s="28"/>
      <c r="N82" s="28"/>
      <c r="AH82" s="4" t="s">
        <v>66</v>
      </c>
      <c r="AI82" s="43">
        <f t="shared" si="17"/>
        <v>80</v>
      </c>
      <c r="AJ82" s="102" t="str">
        <f t="shared" si="12"/>
        <v>F44</v>
      </c>
      <c r="AK82" s="102" t="str">
        <f t="shared" si="12"/>
        <v>G44</v>
      </c>
      <c r="AL82" s="102" t="str">
        <f t="shared" si="12"/>
        <v>H44</v>
      </c>
      <c r="AM82" s="43" t="e">
        <f ca="1" t="shared" si="13"/>
        <v>#N/A</v>
      </c>
      <c r="AN82" s="43" t="e">
        <f ca="1" t="shared" si="14"/>
        <v>#N/A</v>
      </c>
      <c r="AO82" s="43" t="e">
        <f ca="1" t="shared" si="15"/>
        <v>#N/A</v>
      </c>
      <c r="AP82" s="44" t="e">
        <f t="shared" si="16"/>
        <v>#N/A</v>
      </c>
      <c r="AQ82" s="44" t="str">
        <f t="shared" si="10"/>
        <v>.</v>
      </c>
      <c r="AR82" s="96"/>
    </row>
    <row r="83" spans="3:44" ht="12.75">
      <c r="C83" s="56" t="s">
        <v>57</v>
      </c>
      <c r="D83" s="57" t="e">
        <f>E75-F75</f>
        <v>#DIV/0!</v>
      </c>
      <c r="E83" s="19"/>
      <c r="F83" s="29"/>
      <c r="G83" s="19"/>
      <c r="H83" s="29"/>
      <c r="J83" s="12"/>
      <c r="K83" s="12"/>
      <c r="L83" s="23"/>
      <c r="M83" s="12"/>
      <c r="N83" s="12"/>
      <c r="AH83" s="4" t="s">
        <v>66</v>
      </c>
      <c r="AI83">
        <f t="shared" si="17"/>
        <v>81</v>
      </c>
      <c r="AJ83" s="4" t="str">
        <f t="shared" si="12"/>
        <v>I37</v>
      </c>
      <c r="AK83" s="4" t="str">
        <f t="shared" si="12"/>
        <v>J37</v>
      </c>
      <c r="AL83" s="4" t="str">
        <f t="shared" si="12"/>
        <v>K37</v>
      </c>
      <c r="AM83" t="e">
        <f ca="1" t="shared" si="13"/>
        <v>#N/A</v>
      </c>
      <c r="AN83" t="e">
        <f ca="1" t="shared" si="14"/>
        <v>#N/A</v>
      </c>
      <c r="AO83" t="e">
        <f ca="1" t="shared" si="15"/>
        <v>#N/A</v>
      </c>
      <c r="AP83" s="15" t="e">
        <f t="shared" si="16"/>
        <v>#N/A</v>
      </c>
      <c r="AQ83" s="15" t="str">
        <f t="shared" si="10"/>
        <v>.</v>
      </c>
      <c r="AR83" s="96"/>
    </row>
    <row r="84" spans="7:44" ht="12.75">
      <c r="G84" s="23"/>
      <c r="I84" s="12"/>
      <c r="J84" s="19"/>
      <c r="K84" s="19"/>
      <c r="L84" s="23"/>
      <c r="M84" s="12"/>
      <c r="N84" s="12"/>
      <c r="AH84" s="4" t="s">
        <v>66</v>
      </c>
      <c r="AI84">
        <f t="shared" si="17"/>
        <v>82</v>
      </c>
      <c r="AJ84" s="4" t="str">
        <f t="shared" si="12"/>
        <v>I38</v>
      </c>
      <c r="AK84" s="4" t="str">
        <f t="shared" si="12"/>
        <v>J38</v>
      </c>
      <c r="AL84" s="4" t="str">
        <f t="shared" si="12"/>
        <v>K38</v>
      </c>
      <c r="AM84" t="e">
        <f ca="1" t="shared" si="13"/>
        <v>#N/A</v>
      </c>
      <c r="AN84" t="e">
        <f ca="1" t="shared" si="14"/>
        <v>#N/A</v>
      </c>
      <c r="AO84" t="e">
        <f ca="1" t="shared" si="15"/>
        <v>#N/A</v>
      </c>
      <c r="AP84" s="15" t="e">
        <f t="shared" si="16"/>
        <v>#N/A</v>
      </c>
      <c r="AQ84" s="15" t="str">
        <f t="shared" si="10"/>
        <v>.</v>
      </c>
      <c r="AR84" s="96"/>
    </row>
    <row r="85" spans="7:44" ht="12.75">
      <c r="G85" s="23"/>
      <c r="I85" s="12"/>
      <c r="AH85" s="4" t="s">
        <v>66</v>
      </c>
      <c r="AI85">
        <f t="shared" si="17"/>
        <v>83</v>
      </c>
      <c r="AJ85" s="4" t="str">
        <f t="shared" si="12"/>
        <v>I39</v>
      </c>
      <c r="AK85" s="4" t="str">
        <f t="shared" si="12"/>
        <v>J39</v>
      </c>
      <c r="AL85" s="4" t="str">
        <f t="shared" si="12"/>
        <v>K39</v>
      </c>
      <c r="AM85" t="e">
        <f ca="1" t="shared" si="13"/>
        <v>#N/A</v>
      </c>
      <c r="AN85" t="e">
        <f ca="1" t="shared" si="14"/>
        <v>#N/A</v>
      </c>
      <c r="AO85" t="e">
        <f ca="1" t="shared" si="15"/>
        <v>#N/A</v>
      </c>
      <c r="AP85" s="15" t="e">
        <f t="shared" si="16"/>
        <v>#N/A</v>
      </c>
      <c r="AQ85" s="15" t="str">
        <f t="shared" si="10"/>
        <v>.</v>
      </c>
      <c r="AR85" s="96"/>
    </row>
    <row r="86" spans="7:44" ht="13.5" thickBot="1">
      <c r="G86" s="23"/>
      <c r="I86" s="12"/>
      <c r="AH86" s="4" t="s">
        <v>66</v>
      </c>
      <c r="AI86">
        <f t="shared" si="17"/>
        <v>84</v>
      </c>
      <c r="AJ86" s="4" t="str">
        <f t="shared" si="12"/>
        <v>I40</v>
      </c>
      <c r="AK86" s="4" t="str">
        <f t="shared" si="12"/>
        <v>J40</v>
      </c>
      <c r="AL86" s="4" t="str">
        <f t="shared" si="12"/>
        <v>K40</v>
      </c>
      <c r="AM86" t="e">
        <f ca="1" t="shared" si="13"/>
        <v>#N/A</v>
      </c>
      <c r="AN86" t="e">
        <f ca="1" t="shared" si="14"/>
        <v>#N/A</v>
      </c>
      <c r="AO86" t="e">
        <f ca="1" t="shared" si="15"/>
        <v>#N/A</v>
      </c>
      <c r="AP86" s="15" t="e">
        <f t="shared" si="16"/>
        <v>#N/A</v>
      </c>
      <c r="AQ86" s="15" t="str">
        <f t="shared" si="10"/>
        <v>.</v>
      </c>
      <c r="AR86" s="96"/>
    </row>
    <row r="87" spans="2:44" ht="15.75" thickBot="1">
      <c r="B87" s="9" t="s">
        <v>61</v>
      </c>
      <c r="I87" s="49">
        <v>1</v>
      </c>
      <c r="AH87" s="4" t="s">
        <v>66</v>
      </c>
      <c r="AI87">
        <f t="shared" si="17"/>
        <v>85</v>
      </c>
      <c r="AJ87" s="4" t="str">
        <f aca="true" t="shared" si="18" ref="AJ87:AL106">CONCATENATE(LEFT(AJ23,1),(MID(AJ23,2,4))+30)</f>
        <v>I41</v>
      </c>
      <c r="AK87" s="4" t="str">
        <f t="shared" si="18"/>
        <v>J41</v>
      </c>
      <c r="AL87" s="4" t="str">
        <f t="shared" si="18"/>
        <v>K41</v>
      </c>
      <c r="AM87" t="e">
        <f ca="1" t="shared" si="13"/>
        <v>#N/A</v>
      </c>
      <c r="AN87" t="e">
        <f ca="1" t="shared" si="14"/>
        <v>#N/A</v>
      </c>
      <c r="AO87" t="e">
        <f ca="1" t="shared" si="15"/>
        <v>#N/A</v>
      </c>
      <c r="AP87" s="15" t="e">
        <f t="shared" si="16"/>
        <v>#N/A</v>
      </c>
      <c r="AQ87" s="15" t="str">
        <f t="shared" si="10"/>
        <v>.</v>
      </c>
      <c r="AR87" s="96"/>
    </row>
    <row r="88" spans="10:44" ht="12.75">
      <c r="J88" s="19"/>
      <c r="AH88" s="4" t="s">
        <v>66</v>
      </c>
      <c r="AI88">
        <f t="shared" si="17"/>
        <v>86</v>
      </c>
      <c r="AJ88" s="4" t="str">
        <f t="shared" si="18"/>
        <v>I42</v>
      </c>
      <c r="AK88" s="4" t="str">
        <f t="shared" si="18"/>
        <v>J42</v>
      </c>
      <c r="AL88" s="4" t="str">
        <f t="shared" si="18"/>
        <v>K42</v>
      </c>
      <c r="AM88" t="e">
        <f ca="1" t="shared" si="13"/>
        <v>#N/A</v>
      </c>
      <c r="AN88" t="e">
        <f ca="1" t="shared" si="14"/>
        <v>#N/A</v>
      </c>
      <c r="AO88" t="e">
        <f ca="1" t="shared" si="15"/>
        <v>#N/A</v>
      </c>
      <c r="AP88" s="15" t="e">
        <f t="shared" si="16"/>
        <v>#N/A</v>
      </c>
      <c r="AQ88" s="15" t="str">
        <f t="shared" si="10"/>
        <v>.</v>
      </c>
      <c r="AR88" s="96"/>
    </row>
    <row r="89" spans="10:44" ht="12.75">
      <c r="J89" s="12"/>
      <c r="K89" s="29"/>
      <c r="L89" s="28"/>
      <c r="M89" s="28"/>
      <c r="N89" s="29"/>
      <c r="AH89" s="4" t="s">
        <v>66</v>
      </c>
      <c r="AI89">
        <f t="shared" si="17"/>
        <v>87</v>
      </c>
      <c r="AJ89" s="4" t="str">
        <f t="shared" si="18"/>
        <v>I43</v>
      </c>
      <c r="AK89" s="4" t="str">
        <f t="shared" si="18"/>
        <v>J43</v>
      </c>
      <c r="AL89" s="4" t="str">
        <f t="shared" si="18"/>
        <v>K43</v>
      </c>
      <c r="AM89" t="e">
        <f ca="1" t="shared" si="13"/>
        <v>#N/A</v>
      </c>
      <c r="AN89" t="e">
        <f ca="1" t="shared" si="14"/>
        <v>#N/A</v>
      </c>
      <c r="AO89" t="e">
        <f ca="1" t="shared" si="15"/>
        <v>#N/A</v>
      </c>
      <c r="AP89" s="15" t="e">
        <f t="shared" si="16"/>
        <v>#N/A</v>
      </c>
      <c r="AQ89" s="15" t="str">
        <f t="shared" si="10"/>
        <v>.</v>
      </c>
      <c r="AR89" s="96"/>
    </row>
    <row r="90" spans="9:44" ht="13.5" thickBot="1">
      <c r="I90" s="29"/>
      <c r="J90" s="21"/>
      <c r="K90" s="21"/>
      <c r="N90" s="28"/>
      <c r="AH90" s="4" t="s">
        <v>66</v>
      </c>
      <c r="AI90" s="43">
        <f t="shared" si="17"/>
        <v>88</v>
      </c>
      <c r="AJ90" s="102" t="str">
        <f t="shared" si="18"/>
        <v>I44</v>
      </c>
      <c r="AK90" s="102" t="str">
        <f t="shared" si="18"/>
        <v>J44</v>
      </c>
      <c r="AL90" s="102" t="str">
        <f t="shared" si="18"/>
        <v>K44</v>
      </c>
      <c r="AM90" s="43" t="e">
        <f ca="1" t="shared" si="13"/>
        <v>#N/A</v>
      </c>
      <c r="AN90" s="43" t="e">
        <f ca="1" t="shared" si="14"/>
        <v>#N/A</v>
      </c>
      <c r="AO90" s="43" t="e">
        <f ca="1" t="shared" si="15"/>
        <v>#N/A</v>
      </c>
      <c r="AP90" s="44" t="e">
        <f t="shared" si="16"/>
        <v>#N/A</v>
      </c>
      <c r="AQ90" s="44" t="str">
        <f t="shared" si="10"/>
        <v>.</v>
      </c>
      <c r="AR90" s="96"/>
    </row>
    <row r="91" spans="2:44" ht="15.75">
      <c r="B91" s="166" t="s">
        <v>396</v>
      </c>
      <c r="C91" s="166"/>
      <c r="D91" s="166"/>
      <c r="E91" s="166"/>
      <c r="F91" s="166"/>
      <c r="G91" s="166"/>
      <c r="H91" s="166"/>
      <c r="I91" s="166"/>
      <c r="K91" s="21"/>
      <c r="N91" s="21"/>
      <c r="AH91" s="4" t="s">
        <v>66</v>
      </c>
      <c r="AI91">
        <f t="shared" si="17"/>
        <v>89</v>
      </c>
      <c r="AJ91" s="4" t="str">
        <f t="shared" si="18"/>
        <v>L37</v>
      </c>
      <c r="AK91" s="4" t="str">
        <f t="shared" si="18"/>
        <v>M37</v>
      </c>
      <c r="AL91" s="4" t="str">
        <f t="shared" si="18"/>
        <v>N37</v>
      </c>
      <c r="AM91" t="e">
        <f ca="1" t="shared" si="13"/>
        <v>#N/A</v>
      </c>
      <c r="AN91" t="e">
        <f ca="1" t="shared" si="14"/>
        <v>#N/A</v>
      </c>
      <c r="AO91" t="e">
        <f ca="1" t="shared" si="15"/>
        <v>#N/A</v>
      </c>
      <c r="AP91" s="15" t="e">
        <f t="shared" si="16"/>
        <v>#N/A</v>
      </c>
      <c r="AQ91" s="15" t="str">
        <f t="shared" si="10"/>
        <v>.</v>
      </c>
      <c r="AR91" s="96"/>
    </row>
    <row r="92" spans="9:48" ht="13.5" thickBot="1">
      <c r="I92" s="29"/>
      <c r="K92" s="29"/>
      <c r="L92" s="29"/>
      <c r="M92" s="29"/>
      <c r="N92" s="21"/>
      <c r="AH92" s="4" t="s">
        <v>66</v>
      </c>
      <c r="AI92">
        <f t="shared" si="17"/>
        <v>90</v>
      </c>
      <c r="AJ92" s="4" t="str">
        <f t="shared" si="18"/>
        <v>L38</v>
      </c>
      <c r="AK92" s="4" t="str">
        <f t="shared" si="18"/>
        <v>M38</v>
      </c>
      <c r="AL92" s="4" t="str">
        <f t="shared" si="18"/>
        <v>N38</v>
      </c>
      <c r="AM92" t="e">
        <f ca="1" t="shared" si="13"/>
        <v>#N/A</v>
      </c>
      <c r="AN92" t="e">
        <f ca="1" t="shared" si="14"/>
        <v>#N/A</v>
      </c>
      <c r="AO92" t="e">
        <f ca="1" t="shared" si="15"/>
        <v>#N/A</v>
      </c>
      <c r="AP92" s="15" t="e">
        <f t="shared" si="16"/>
        <v>#N/A</v>
      </c>
      <c r="AQ92" s="15" t="str">
        <f t="shared" si="10"/>
        <v>.</v>
      </c>
      <c r="AR92" s="96"/>
      <c r="AU92" s="15"/>
      <c r="AV92" s="15"/>
    </row>
    <row r="93" spans="3:44" ht="12.75">
      <c r="C93" s="117"/>
      <c r="D93" s="117" t="s">
        <v>385</v>
      </c>
      <c r="E93" s="146"/>
      <c r="F93" s="12"/>
      <c r="G93" s="12"/>
      <c r="H93" s="12"/>
      <c r="AH93" s="4" t="s">
        <v>66</v>
      </c>
      <c r="AI93">
        <f t="shared" si="17"/>
        <v>91</v>
      </c>
      <c r="AJ93" s="4" t="str">
        <f t="shared" si="18"/>
        <v>L39</v>
      </c>
      <c r="AK93" s="4" t="str">
        <f t="shared" si="18"/>
        <v>M39</v>
      </c>
      <c r="AL93" s="4" t="str">
        <f t="shared" si="18"/>
        <v>N39</v>
      </c>
      <c r="AM93" t="e">
        <f ca="1" t="shared" si="13"/>
        <v>#N/A</v>
      </c>
      <c r="AN93" t="e">
        <f ca="1" t="shared" si="14"/>
        <v>#N/A</v>
      </c>
      <c r="AO93" t="e">
        <f ca="1" t="shared" si="15"/>
        <v>#N/A</v>
      </c>
      <c r="AP93" s="15" t="e">
        <f t="shared" si="16"/>
        <v>#N/A</v>
      </c>
      <c r="AQ93" s="15" t="str">
        <f t="shared" si="10"/>
        <v>.</v>
      </c>
      <c r="AR93" s="96"/>
    </row>
    <row r="94" spans="3:44" ht="13.5" thickBot="1">
      <c r="C94" s="33"/>
      <c r="D94" s="119" t="s">
        <v>33</v>
      </c>
      <c r="E94" s="1"/>
      <c r="F94" s="98"/>
      <c r="G94" s="98"/>
      <c r="H94" s="98"/>
      <c r="J94" s="53"/>
      <c r="K94" s="53"/>
      <c r="L94" s="53"/>
      <c r="AH94" s="4" t="s">
        <v>66</v>
      </c>
      <c r="AI94">
        <f t="shared" si="17"/>
        <v>92</v>
      </c>
      <c r="AJ94" s="4" t="str">
        <f t="shared" si="18"/>
        <v>L40</v>
      </c>
      <c r="AK94" s="4" t="str">
        <f t="shared" si="18"/>
        <v>M40</v>
      </c>
      <c r="AL94" s="4" t="str">
        <f t="shared" si="18"/>
        <v>N40</v>
      </c>
      <c r="AM94" t="e">
        <f ca="1" t="shared" si="13"/>
        <v>#N/A</v>
      </c>
      <c r="AN94" t="e">
        <f ca="1" t="shared" si="14"/>
        <v>#N/A</v>
      </c>
      <c r="AO94" t="e">
        <f ca="1" t="shared" si="15"/>
        <v>#N/A</v>
      </c>
      <c r="AP94" s="15" t="e">
        <f t="shared" si="16"/>
        <v>#N/A</v>
      </c>
      <c r="AQ94" s="15" t="str">
        <f t="shared" si="10"/>
        <v>.</v>
      </c>
      <c r="AR94" s="96"/>
    </row>
    <row r="95" spans="3:44" ht="13.5" thickBot="1">
      <c r="C95" s="58" t="s">
        <v>56</v>
      </c>
      <c r="D95" s="110" t="e">
        <f>MAX((((100-Q13)*Q28)/((100-Q28)*Q13))^(1/$I$87),((((100-Q13)*Q28)/((100-Q28)*Q13))^(1/$I$87))^-1)</f>
        <v>#DIV/0!</v>
      </c>
      <c r="E95" s="98"/>
      <c r="F95" s="164" t="e">
        <f>IF(OR(MAX($Q$13,$Q$28,$Q$43,$Q$58)&gt;100,MIN($Q$13,$Q$28,$Q$43,$Q$58)&lt;0),"Expt.Invalid - MID % Mean(s) Offscale",IF(MAX(D95:E95)&gt;2,"High",""))</f>
        <v>#DIV/0!</v>
      </c>
      <c r="G95" s="164"/>
      <c r="H95" s="164"/>
      <c r="I95" s="164"/>
      <c r="J95" s="164"/>
      <c r="K95" s="164"/>
      <c r="L95" s="54" t="e">
        <f>IF(F95="","Meets Criterion","")</f>
        <v>#DIV/0!</v>
      </c>
      <c r="AH95" s="4" t="s">
        <v>66</v>
      </c>
      <c r="AI95">
        <f t="shared" si="17"/>
        <v>93</v>
      </c>
      <c r="AJ95" s="4" t="str">
        <f t="shared" si="18"/>
        <v>L41</v>
      </c>
      <c r="AK95" s="4" t="str">
        <f t="shared" si="18"/>
        <v>M41</v>
      </c>
      <c r="AL95" s="4" t="str">
        <f t="shared" si="18"/>
        <v>N41</v>
      </c>
      <c r="AM95" t="e">
        <f ca="1" t="shared" si="13"/>
        <v>#N/A</v>
      </c>
      <c r="AN95" t="e">
        <f ca="1" t="shared" si="14"/>
        <v>#N/A</v>
      </c>
      <c r="AO95" t="e">
        <f ca="1" t="shared" si="15"/>
        <v>#N/A</v>
      </c>
      <c r="AP95" s="15" t="e">
        <f t="shared" si="16"/>
        <v>#N/A</v>
      </c>
      <c r="AQ95" s="15" t="str">
        <f t="shared" si="10"/>
        <v>.</v>
      </c>
      <c r="AR95" s="96"/>
    </row>
    <row r="96" spans="2:44" ht="13.5" thickBot="1">
      <c r="B96" s="147"/>
      <c r="C96" s="58" t="s">
        <v>57</v>
      </c>
      <c r="D96" s="110" t="e">
        <f>MAX((((100-Q43)*Q58)/((100-Q58)*Q43))^(1/$I$87),((((100-Q43)*Q58)/((100-Q58)*Q43))^(1/$I$87))^-1)</f>
        <v>#DIV/0!</v>
      </c>
      <c r="E96" s="98"/>
      <c r="F96" s="164" t="e">
        <f>IF(OR(MAX($Q$13,$Q$28,$Q$43,$Q$58)&gt;100,MIN($Q$13,$Q$28,$Q$43,$Q$58)&lt;0),"Expt.Invalid - MID % Mean(s) Offscale",IF(MAX(D96:E96)&gt;2,"High",""))</f>
        <v>#DIV/0!</v>
      </c>
      <c r="G96" s="164"/>
      <c r="H96" s="164"/>
      <c r="I96" s="164"/>
      <c r="J96" s="164"/>
      <c r="K96" s="164"/>
      <c r="L96" s="54" t="e">
        <f>IF(F96="","Meets Criterion","")</f>
        <v>#DIV/0!</v>
      </c>
      <c r="AH96" s="4" t="s">
        <v>66</v>
      </c>
      <c r="AI96">
        <f t="shared" si="17"/>
        <v>94</v>
      </c>
      <c r="AJ96" s="4" t="str">
        <f t="shared" si="18"/>
        <v>L42</v>
      </c>
      <c r="AK96" s="4" t="str">
        <f t="shared" si="18"/>
        <v>M42</v>
      </c>
      <c r="AL96" s="4" t="str">
        <f t="shared" si="18"/>
        <v>N42</v>
      </c>
      <c r="AM96" t="e">
        <f ca="1" t="shared" si="13"/>
        <v>#N/A</v>
      </c>
      <c r="AN96" t="e">
        <f ca="1" t="shared" si="14"/>
        <v>#N/A</v>
      </c>
      <c r="AO96" t="e">
        <f ca="1" t="shared" si="15"/>
        <v>#N/A</v>
      </c>
      <c r="AP96" s="15" t="e">
        <f t="shared" si="16"/>
        <v>#N/A</v>
      </c>
      <c r="AQ96" s="15" t="str">
        <f t="shared" si="10"/>
        <v>.</v>
      </c>
      <c r="AR96" s="96"/>
    </row>
    <row r="97" spans="2:44" ht="12.75">
      <c r="B97" s="12"/>
      <c r="C97" s="140"/>
      <c r="D97" s="98"/>
      <c r="E97" s="98"/>
      <c r="I97" s="48"/>
      <c r="AH97" s="4" t="s">
        <v>66</v>
      </c>
      <c r="AI97">
        <f t="shared" si="17"/>
        <v>95</v>
      </c>
      <c r="AJ97" s="4" t="str">
        <f t="shared" si="18"/>
        <v>L43</v>
      </c>
      <c r="AK97" s="4" t="str">
        <f t="shared" si="18"/>
        <v>M43</v>
      </c>
      <c r="AL97" s="4" t="str">
        <f t="shared" si="18"/>
        <v>N43</v>
      </c>
      <c r="AM97" t="e">
        <f ca="1" t="shared" si="13"/>
        <v>#N/A</v>
      </c>
      <c r="AN97" t="e">
        <f ca="1" t="shared" si="14"/>
        <v>#N/A</v>
      </c>
      <c r="AO97" t="e">
        <f ca="1" t="shared" si="15"/>
        <v>#N/A</v>
      </c>
      <c r="AP97" s="15" t="e">
        <f t="shared" si="16"/>
        <v>#N/A</v>
      </c>
      <c r="AQ97" s="15" t="str">
        <f t="shared" si="10"/>
        <v>.</v>
      </c>
      <c r="AR97" s="96"/>
    </row>
    <row r="98" spans="9:44" ht="13.5" thickBot="1">
      <c r="I98" s="48"/>
      <c r="AH98" s="52" t="s">
        <v>66</v>
      </c>
      <c r="AI98" s="43">
        <f t="shared" si="17"/>
        <v>96</v>
      </c>
      <c r="AJ98" s="102" t="str">
        <f t="shared" si="18"/>
        <v>L44</v>
      </c>
      <c r="AK98" s="102" t="str">
        <f t="shared" si="18"/>
        <v>M44</v>
      </c>
      <c r="AL98" s="102" t="str">
        <f t="shared" si="18"/>
        <v>N44</v>
      </c>
      <c r="AM98" s="43" t="e">
        <f ca="1" t="shared" si="13"/>
        <v>#N/A</v>
      </c>
      <c r="AN98" s="43" t="e">
        <f ca="1" t="shared" si="14"/>
        <v>#N/A</v>
      </c>
      <c r="AO98" s="43" t="e">
        <f ca="1" t="shared" si="15"/>
        <v>#N/A</v>
      </c>
      <c r="AP98" s="44" t="e">
        <f t="shared" si="16"/>
        <v>#N/A</v>
      </c>
      <c r="AQ98" s="44" t="str">
        <f t="shared" si="10"/>
        <v>.</v>
      </c>
      <c r="AR98" s="96"/>
    </row>
    <row r="99" spans="9:44" ht="12.75">
      <c r="I99" s="48"/>
      <c r="AH99" s="4" t="s">
        <v>67</v>
      </c>
      <c r="AI99">
        <f t="shared" si="17"/>
        <v>97</v>
      </c>
      <c r="AJ99" s="4" t="str">
        <f t="shared" si="18"/>
        <v>D52</v>
      </c>
      <c r="AK99" s="4" t="str">
        <f t="shared" si="18"/>
        <v>E52</v>
      </c>
      <c r="AL99" s="4" t="str">
        <f t="shared" si="18"/>
        <v>C52</v>
      </c>
      <c r="AM99" t="e">
        <f aca="true" ca="1" t="shared" si="19" ref="AM99:AM130">IF(ISNUMBER(INDIRECT(AJ99)),INDIRECT(AJ99),#N/A)</f>
        <v>#N/A</v>
      </c>
      <c r="AN99" t="e">
        <f aca="true" ca="1" t="shared" si="20" ref="AN99:AN130">IF(ISNUMBER(INDIRECT(AK99)),INDIRECT(AK99),#N/A)</f>
        <v>#N/A</v>
      </c>
      <c r="AO99" t="e">
        <f aca="true" ca="1" t="shared" si="21" ref="AO99:AO130">IF(ISNUMBER(INDIRECT(AL99)),INDIRECT(AL99),#N/A)</f>
        <v>#N/A</v>
      </c>
      <c r="AP99" s="15" t="e">
        <f aca="true" t="shared" si="22" ref="AP99:AP130">IF($P$2="inh",100*(AN99-Q$52)/(Q$56-Q$52),IF($P$2="act",100*(AN99-Q$56)/(Q$52-Q$56),"Check M2"))</f>
        <v>#N/A</v>
      </c>
      <c r="AQ99" s="15" t="str">
        <f aca="true" t="shared" si="23" ref="AQ99:AQ130">IF(ISNUMBER(AP99),AP99,".")</f>
        <v>.</v>
      </c>
      <c r="AR99" s="96"/>
    </row>
    <row r="100" spans="9:44" ht="12.75">
      <c r="I100" s="48"/>
      <c r="AH100" s="4" t="s">
        <v>67</v>
      </c>
      <c r="AI100">
        <f aca="true" t="shared" si="24" ref="AI100:AI130">AI99+1</f>
        <v>98</v>
      </c>
      <c r="AJ100" s="4" t="str">
        <f t="shared" si="18"/>
        <v>D53</v>
      </c>
      <c r="AK100" s="4" t="str">
        <f t="shared" si="18"/>
        <v>E53</v>
      </c>
      <c r="AL100" s="4" t="str">
        <f t="shared" si="18"/>
        <v>C53</v>
      </c>
      <c r="AM100" t="e">
        <f ca="1" t="shared" si="19"/>
        <v>#N/A</v>
      </c>
      <c r="AN100" t="e">
        <f ca="1" t="shared" si="20"/>
        <v>#N/A</v>
      </c>
      <c r="AO100" t="e">
        <f ca="1" t="shared" si="21"/>
        <v>#N/A</v>
      </c>
      <c r="AP100" s="15" t="e">
        <f t="shared" si="22"/>
        <v>#N/A</v>
      </c>
      <c r="AQ100" s="15" t="str">
        <f t="shared" si="23"/>
        <v>.</v>
      </c>
      <c r="AR100" s="96"/>
    </row>
    <row r="101" spans="3:44" ht="15.75" customHeight="1">
      <c r="C101" s="166" t="s">
        <v>394</v>
      </c>
      <c r="D101" s="166"/>
      <c r="E101" s="166"/>
      <c r="F101" s="166"/>
      <c r="G101" s="166"/>
      <c r="H101" s="166"/>
      <c r="I101" s="166"/>
      <c r="J101" s="166"/>
      <c r="AH101" s="4" t="s">
        <v>67</v>
      </c>
      <c r="AI101">
        <f t="shared" si="24"/>
        <v>99</v>
      </c>
      <c r="AJ101" s="4" t="str">
        <f t="shared" si="18"/>
        <v>D54</v>
      </c>
      <c r="AK101" s="4" t="str">
        <f t="shared" si="18"/>
        <v>E54</v>
      </c>
      <c r="AL101" s="4" t="str">
        <f t="shared" si="18"/>
        <v>C54</v>
      </c>
      <c r="AM101" t="e">
        <f ca="1" t="shared" si="19"/>
        <v>#N/A</v>
      </c>
      <c r="AN101" t="e">
        <f ca="1" t="shared" si="20"/>
        <v>#N/A</v>
      </c>
      <c r="AO101" t="e">
        <f ca="1" t="shared" si="21"/>
        <v>#N/A</v>
      </c>
      <c r="AP101" s="15" t="e">
        <f t="shared" si="22"/>
        <v>#N/A</v>
      </c>
      <c r="AQ101" s="15" t="str">
        <f t="shared" si="23"/>
        <v>.</v>
      </c>
      <c r="AR101" s="96"/>
    </row>
    <row r="102" spans="4:44" ht="16.5" thickBot="1">
      <c r="D102" s="47"/>
      <c r="E102" s="47"/>
      <c r="F102" s="47"/>
      <c r="G102" s="47"/>
      <c r="H102" s="47"/>
      <c r="I102" s="47"/>
      <c r="AH102" s="4" t="s">
        <v>67</v>
      </c>
      <c r="AI102">
        <f t="shared" si="24"/>
        <v>100</v>
      </c>
      <c r="AJ102" s="4" t="str">
        <f t="shared" si="18"/>
        <v>D55</v>
      </c>
      <c r="AK102" s="4" t="str">
        <f t="shared" si="18"/>
        <v>E55</v>
      </c>
      <c r="AL102" s="4" t="str">
        <f t="shared" si="18"/>
        <v>C55</v>
      </c>
      <c r="AM102" t="e">
        <f ca="1" t="shared" si="19"/>
        <v>#N/A</v>
      </c>
      <c r="AN102" t="e">
        <f ca="1" t="shared" si="20"/>
        <v>#N/A</v>
      </c>
      <c r="AO102" t="e">
        <f ca="1" t="shared" si="21"/>
        <v>#N/A</v>
      </c>
      <c r="AP102" s="15" t="e">
        <f t="shared" si="22"/>
        <v>#N/A</v>
      </c>
      <c r="AQ102" s="15" t="str">
        <f t="shared" si="23"/>
        <v>.</v>
      </c>
      <c r="AR102" s="96"/>
    </row>
    <row r="103" spans="4:44" ht="13.5" thickBot="1">
      <c r="D103" s="122" t="s">
        <v>387</v>
      </c>
      <c r="F103" s="1"/>
      <c r="G103" s="1"/>
      <c r="AH103" s="4" t="s">
        <v>67</v>
      </c>
      <c r="AI103">
        <f t="shared" si="24"/>
        <v>101</v>
      </c>
      <c r="AJ103" s="4" t="str">
        <f t="shared" si="18"/>
        <v>D56</v>
      </c>
      <c r="AK103" s="4" t="str">
        <f t="shared" si="18"/>
        <v>E56</v>
      </c>
      <c r="AL103" s="4" t="str">
        <f t="shared" si="18"/>
        <v>C56</v>
      </c>
      <c r="AM103" t="e">
        <f ca="1" t="shared" si="19"/>
        <v>#N/A</v>
      </c>
      <c r="AN103" t="e">
        <f ca="1" t="shared" si="20"/>
        <v>#N/A</v>
      </c>
      <c r="AO103" t="e">
        <f ca="1" t="shared" si="21"/>
        <v>#N/A</v>
      </c>
      <c r="AP103" s="15" t="e">
        <f t="shared" si="22"/>
        <v>#N/A</v>
      </c>
      <c r="AQ103" s="15" t="str">
        <f t="shared" si="23"/>
        <v>.</v>
      </c>
      <c r="AR103" s="96"/>
    </row>
    <row r="104" spans="4:44" ht="13.5" thickBot="1">
      <c r="D104" s="58" t="s">
        <v>57</v>
      </c>
      <c r="F104" s="1"/>
      <c r="G104" s="12"/>
      <c r="AH104" s="4" t="s">
        <v>67</v>
      </c>
      <c r="AI104">
        <f t="shared" si="24"/>
        <v>102</v>
      </c>
      <c r="AJ104" s="4" t="str">
        <f t="shared" si="18"/>
        <v>D57</v>
      </c>
      <c r="AK104" s="4" t="str">
        <f t="shared" si="18"/>
        <v>E57</v>
      </c>
      <c r="AL104" s="4" t="str">
        <f t="shared" si="18"/>
        <v>C57</v>
      </c>
      <c r="AM104" t="e">
        <f ca="1" t="shared" si="19"/>
        <v>#N/A</v>
      </c>
      <c r="AN104" t="e">
        <f ca="1" t="shared" si="20"/>
        <v>#N/A</v>
      </c>
      <c r="AO104" t="e">
        <f ca="1" t="shared" si="21"/>
        <v>#N/A</v>
      </c>
      <c r="AP104" s="15" t="e">
        <f t="shared" si="22"/>
        <v>#N/A</v>
      </c>
      <c r="AQ104" s="15" t="str">
        <f t="shared" si="23"/>
        <v>.</v>
      </c>
      <c r="AR104" s="96"/>
    </row>
    <row r="105" spans="4:44" ht="13.5" thickBot="1">
      <c r="D105" s="110" t="e">
        <f>MAX((((100-G74)*G75)/((100-G75)*G74))^(1/$I$87),((((100-G74)*G75)/((100-G75)*G74))^(1/$I$87))^-1)</f>
        <v>#DIV/0!</v>
      </c>
      <c r="E105" s="163" t="e">
        <f>IF(OR(MAX($Q$13,$Q$28,$Q$43,$Q$58)&gt;100,MIN($Q$13,$Q$28,$Q$43,$Q$58)&lt;0),"Expt.Invalid - MID % Mean(s) Offscale",IF(D105&gt;2,"High",""))</f>
        <v>#DIV/0!</v>
      </c>
      <c r="F105" s="164"/>
      <c r="G105" s="164"/>
      <c r="H105" s="164"/>
      <c r="I105" s="164"/>
      <c r="J105" s="164"/>
      <c r="K105" s="164"/>
      <c r="L105" s="54" t="e">
        <f>IF(E105="","Meets Criterion","")</f>
        <v>#DIV/0!</v>
      </c>
      <c r="AH105" s="4" t="s">
        <v>67</v>
      </c>
      <c r="AI105">
        <f t="shared" si="24"/>
        <v>103</v>
      </c>
      <c r="AJ105" s="4" t="str">
        <f t="shared" si="18"/>
        <v>D58</v>
      </c>
      <c r="AK105" s="4" t="str">
        <f t="shared" si="18"/>
        <v>E58</v>
      </c>
      <c r="AL105" s="4" t="str">
        <f t="shared" si="18"/>
        <v>C58</v>
      </c>
      <c r="AM105" t="e">
        <f ca="1" t="shared" si="19"/>
        <v>#N/A</v>
      </c>
      <c r="AN105" t="e">
        <f ca="1" t="shared" si="20"/>
        <v>#N/A</v>
      </c>
      <c r="AO105" t="e">
        <f ca="1" t="shared" si="21"/>
        <v>#N/A</v>
      </c>
      <c r="AP105" s="15" t="e">
        <f t="shared" si="22"/>
        <v>#N/A</v>
      </c>
      <c r="AQ105" s="15" t="str">
        <f t="shared" si="23"/>
        <v>.</v>
      </c>
      <c r="AR105" s="96"/>
    </row>
    <row r="106" spans="6:44" ht="13.5" thickBot="1">
      <c r="F106" s="98"/>
      <c r="G106" s="98"/>
      <c r="H106" s="97"/>
      <c r="I106" s="97"/>
      <c r="J106" s="97"/>
      <c r="K106" s="97"/>
      <c r="L106" s="97"/>
      <c r="M106" s="54"/>
      <c r="AH106" s="4" t="s">
        <v>67</v>
      </c>
      <c r="AI106" s="43">
        <f t="shared" si="24"/>
        <v>104</v>
      </c>
      <c r="AJ106" s="102" t="str">
        <f t="shared" si="18"/>
        <v>D59</v>
      </c>
      <c r="AK106" s="102" t="str">
        <f t="shared" si="18"/>
        <v>E59</v>
      </c>
      <c r="AL106" s="102" t="str">
        <f t="shared" si="18"/>
        <v>C59</v>
      </c>
      <c r="AM106" s="43" t="e">
        <f ca="1" t="shared" si="19"/>
        <v>#N/A</v>
      </c>
      <c r="AN106" s="43" t="e">
        <f ca="1" t="shared" si="20"/>
        <v>#N/A</v>
      </c>
      <c r="AO106" s="43" t="e">
        <f ca="1" t="shared" si="21"/>
        <v>#N/A</v>
      </c>
      <c r="AP106" s="44" t="e">
        <f t="shared" si="22"/>
        <v>#N/A</v>
      </c>
      <c r="AQ106" s="44" t="str">
        <f t="shared" si="23"/>
        <v>.</v>
      </c>
      <c r="AR106" s="96"/>
    </row>
    <row r="107" spans="11:44" ht="12.75">
      <c r="K107" s="41"/>
      <c r="AH107" s="4" t="s">
        <v>67</v>
      </c>
      <c r="AI107">
        <f t="shared" si="24"/>
        <v>105</v>
      </c>
      <c r="AJ107" s="4" t="str">
        <f aca="true" t="shared" si="25" ref="AJ107:AL126">CONCATENATE(LEFT(AJ43,1),(MID(AJ43,2,4))+30)</f>
        <v>G52</v>
      </c>
      <c r="AK107" s="4" t="str">
        <f t="shared" si="25"/>
        <v>H52</v>
      </c>
      <c r="AL107" s="4" t="str">
        <f t="shared" si="25"/>
        <v>F52</v>
      </c>
      <c r="AM107" t="e">
        <f ca="1" t="shared" si="19"/>
        <v>#N/A</v>
      </c>
      <c r="AN107" t="e">
        <f ca="1" t="shared" si="20"/>
        <v>#N/A</v>
      </c>
      <c r="AO107" t="e">
        <f ca="1" t="shared" si="21"/>
        <v>#N/A</v>
      </c>
      <c r="AP107" s="15" t="e">
        <f t="shared" si="22"/>
        <v>#N/A</v>
      </c>
      <c r="AQ107" s="15" t="str">
        <f t="shared" si="23"/>
        <v>.</v>
      </c>
      <c r="AR107" s="96"/>
    </row>
    <row r="108" spans="1:44" ht="12.7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87"/>
      <c r="AH108" s="4" t="s">
        <v>67</v>
      </c>
      <c r="AI108">
        <f t="shared" si="24"/>
        <v>106</v>
      </c>
      <c r="AJ108" s="4" t="str">
        <f t="shared" si="25"/>
        <v>G53</v>
      </c>
      <c r="AK108" s="4" t="str">
        <f t="shared" si="25"/>
        <v>H53</v>
      </c>
      <c r="AL108" s="4" t="str">
        <f t="shared" si="25"/>
        <v>F53</v>
      </c>
      <c r="AM108" t="e">
        <f ca="1" t="shared" si="19"/>
        <v>#N/A</v>
      </c>
      <c r="AN108" t="e">
        <f ca="1" t="shared" si="20"/>
        <v>#N/A</v>
      </c>
      <c r="AO108" t="e">
        <f ca="1" t="shared" si="21"/>
        <v>#N/A</v>
      </c>
      <c r="AP108" s="15" t="e">
        <f t="shared" si="22"/>
        <v>#N/A</v>
      </c>
      <c r="AQ108" s="15" t="str">
        <f t="shared" si="23"/>
        <v>.</v>
      </c>
      <c r="AR108" s="96"/>
    </row>
    <row r="109" spans="1:44" ht="12.75">
      <c r="A109" s="72"/>
      <c r="B109" s="72" t="s">
        <v>73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87"/>
      <c r="AH109" s="4" t="s">
        <v>67</v>
      </c>
      <c r="AI109">
        <f t="shared" si="24"/>
        <v>107</v>
      </c>
      <c r="AJ109" s="4" t="str">
        <f t="shared" si="25"/>
        <v>G54</v>
      </c>
      <c r="AK109" s="4" t="str">
        <f t="shared" si="25"/>
        <v>H54</v>
      </c>
      <c r="AL109" s="4" t="str">
        <f t="shared" si="25"/>
        <v>F54</v>
      </c>
      <c r="AM109" t="e">
        <f ca="1" t="shared" si="19"/>
        <v>#N/A</v>
      </c>
      <c r="AN109" t="e">
        <f ca="1" t="shared" si="20"/>
        <v>#N/A</v>
      </c>
      <c r="AO109" t="e">
        <f ca="1" t="shared" si="21"/>
        <v>#N/A</v>
      </c>
      <c r="AP109" s="15" t="e">
        <f t="shared" si="22"/>
        <v>#N/A</v>
      </c>
      <c r="AQ109" s="15" t="str">
        <f t="shared" si="23"/>
        <v>.</v>
      </c>
      <c r="AR109" s="96"/>
    </row>
    <row r="110" spans="1:44" ht="12.75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87"/>
      <c r="AH110" s="4" t="s">
        <v>67</v>
      </c>
      <c r="AI110">
        <f t="shared" si="24"/>
        <v>108</v>
      </c>
      <c r="AJ110" s="4" t="str">
        <f t="shared" si="25"/>
        <v>G55</v>
      </c>
      <c r="AK110" s="4" t="str">
        <f t="shared" si="25"/>
        <v>H55</v>
      </c>
      <c r="AL110" s="4" t="str">
        <f t="shared" si="25"/>
        <v>F55</v>
      </c>
      <c r="AM110" t="e">
        <f ca="1" t="shared" si="19"/>
        <v>#N/A</v>
      </c>
      <c r="AN110" t="e">
        <f ca="1" t="shared" si="20"/>
        <v>#N/A</v>
      </c>
      <c r="AO110" t="e">
        <f ca="1" t="shared" si="21"/>
        <v>#N/A</v>
      </c>
      <c r="AP110" s="15" t="e">
        <f t="shared" si="22"/>
        <v>#N/A</v>
      </c>
      <c r="AQ110" s="15" t="str">
        <f t="shared" si="23"/>
        <v>.</v>
      </c>
      <c r="AR110" s="96"/>
    </row>
    <row r="111" spans="1:44" ht="12.75">
      <c r="A111" s="72"/>
      <c r="B111" s="92" t="s">
        <v>76</v>
      </c>
      <c r="C111" s="92"/>
      <c r="D111" s="72"/>
      <c r="E111" s="72"/>
      <c r="F111" s="72"/>
      <c r="G111" s="72"/>
      <c r="H111" s="72"/>
      <c r="I111" s="72"/>
      <c r="J111" s="72"/>
      <c r="K111" s="165" t="s">
        <v>84</v>
      </c>
      <c r="L111" s="165"/>
      <c r="M111" s="87"/>
      <c r="N111" s="29"/>
      <c r="AH111" s="4" t="s">
        <v>67</v>
      </c>
      <c r="AI111">
        <f t="shared" si="24"/>
        <v>109</v>
      </c>
      <c r="AJ111" s="4" t="str">
        <f t="shared" si="25"/>
        <v>G56</v>
      </c>
      <c r="AK111" s="4" t="str">
        <f t="shared" si="25"/>
        <v>H56</v>
      </c>
      <c r="AL111" s="4" t="str">
        <f t="shared" si="25"/>
        <v>F56</v>
      </c>
      <c r="AM111" t="e">
        <f ca="1" t="shared" si="19"/>
        <v>#N/A</v>
      </c>
      <c r="AN111" t="e">
        <f ca="1" t="shared" si="20"/>
        <v>#N/A</v>
      </c>
      <c r="AO111" t="e">
        <f ca="1" t="shared" si="21"/>
        <v>#N/A</v>
      </c>
      <c r="AP111" s="15" t="e">
        <f t="shared" si="22"/>
        <v>#N/A</v>
      </c>
      <c r="AQ111" s="15" t="str">
        <f t="shared" si="23"/>
        <v>.</v>
      </c>
      <c r="AR111" s="96"/>
    </row>
    <row r="112" spans="1:44" ht="12.7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87"/>
      <c r="N112" s="28"/>
      <c r="AH112" s="4" t="s">
        <v>67</v>
      </c>
      <c r="AI112">
        <f t="shared" si="24"/>
        <v>110</v>
      </c>
      <c r="AJ112" s="4" t="str">
        <f t="shared" si="25"/>
        <v>G57</v>
      </c>
      <c r="AK112" s="4" t="str">
        <f t="shared" si="25"/>
        <v>H57</v>
      </c>
      <c r="AL112" s="4" t="str">
        <f t="shared" si="25"/>
        <v>F57</v>
      </c>
      <c r="AM112" t="e">
        <f ca="1" t="shared" si="19"/>
        <v>#N/A</v>
      </c>
      <c r="AN112" t="e">
        <f ca="1" t="shared" si="20"/>
        <v>#N/A</v>
      </c>
      <c r="AO112" t="e">
        <f ca="1" t="shared" si="21"/>
        <v>#N/A</v>
      </c>
      <c r="AP112" s="15" t="e">
        <f t="shared" si="22"/>
        <v>#N/A</v>
      </c>
      <c r="AQ112" s="15" t="str">
        <f t="shared" si="23"/>
        <v>.</v>
      </c>
      <c r="AR112" s="96"/>
    </row>
    <row r="113" spans="1:44" ht="12.75">
      <c r="A113" s="72"/>
      <c r="B113" s="73">
        <v>1</v>
      </c>
      <c r="C113" s="72" t="s">
        <v>85</v>
      </c>
      <c r="D113" s="72"/>
      <c r="E113" s="72"/>
      <c r="F113" s="72"/>
      <c r="G113" s="72"/>
      <c r="H113" s="72"/>
      <c r="I113" s="72"/>
      <c r="J113" s="74"/>
      <c r="K113" s="73"/>
      <c r="L113" s="73"/>
      <c r="M113" s="87"/>
      <c r="N113" s="21"/>
      <c r="AH113" s="4" t="s">
        <v>67</v>
      </c>
      <c r="AI113">
        <f t="shared" si="24"/>
        <v>111</v>
      </c>
      <c r="AJ113" s="4" t="str">
        <f t="shared" si="25"/>
        <v>G58</v>
      </c>
      <c r="AK113" s="4" t="str">
        <f t="shared" si="25"/>
        <v>H58</v>
      </c>
      <c r="AL113" s="4" t="str">
        <f t="shared" si="25"/>
        <v>F58</v>
      </c>
      <c r="AM113" t="e">
        <f ca="1" t="shared" si="19"/>
        <v>#N/A</v>
      </c>
      <c r="AN113" t="e">
        <f ca="1" t="shared" si="20"/>
        <v>#N/A</v>
      </c>
      <c r="AO113" t="e">
        <f ca="1" t="shared" si="21"/>
        <v>#N/A</v>
      </c>
      <c r="AP113" s="15" t="e">
        <f t="shared" si="22"/>
        <v>#N/A</v>
      </c>
      <c r="AQ113" s="15" t="str">
        <f t="shared" si="23"/>
        <v>.</v>
      </c>
      <c r="AR113" s="96"/>
    </row>
    <row r="114" spans="1:44" ht="13.5" thickBot="1">
      <c r="A114" s="72"/>
      <c r="B114" s="73">
        <v>2</v>
      </c>
      <c r="C114" s="72" t="s">
        <v>86</v>
      </c>
      <c r="D114" s="72"/>
      <c r="E114" s="72"/>
      <c r="F114" s="72"/>
      <c r="G114" s="72"/>
      <c r="H114" s="72"/>
      <c r="I114" s="72"/>
      <c r="J114" s="75"/>
      <c r="K114" s="76" t="e">
        <f>IF(MAX(R7,R22,R37,R52)&gt;20," ","Yes")</f>
        <v>#DIV/0!</v>
      </c>
      <c r="L114" s="76" t="e">
        <f aca="true" t="shared" si="26" ref="L114:L119">IF((K114="Yes")," ","No")</f>
        <v>#DIV/0!</v>
      </c>
      <c r="M114" s="88"/>
      <c r="N114" s="21"/>
      <c r="AH114" s="4" t="s">
        <v>67</v>
      </c>
      <c r="AI114" s="43">
        <f t="shared" si="24"/>
        <v>112</v>
      </c>
      <c r="AJ114" s="102" t="str">
        <f t="shared" si="25"/>
        <v>G59</v>
      </c>
      <c r="AK114" s="102" t="str">
        <f t="shared" si="25"/>
        <v>H59</v>
      </c>
      <c r="AL114" s="102" t="str">
        <f t="shared" si="25"/>
        <v>F59</v>
      </c>
      <c r="AM114" s="43" t="e">
        <f ca="1" t="shared" si="19"/>
        <v>#N/A</v>
      </c>
      <c r="AN114" s="43" t="e">
        <f ca="1" t="shared" si="20"/>
        <v>#N/A</v>
      </c>
      <c r="AO114" s="43" t="e">
        <f ca="1" t="shared" si="21"/>
        <v>#N/A</v>
      </c>
      <c r="AP114" s="44" t="e">
        <f t="shared" si="22"/>
        <v>#N/A</v>
      </c>
      <c r="AQ114" s="44" t="str">
        <f t="shared" si="23"/>
        <v>.</v>
      </c>
      <c r="AR114" s="96"/>
    </row>
    <row r="115" spans="1:43" ht="16.5" customHeight="1">
      <c r="A115" s="72"/>
      <c r="B115" s="73">
        <v>3</v>
      </c>
      <c r="C115" s="72" t="s">
        <v>79</v>
      </c>
      <c r="D115" s="72"/>
      <c r="E115" s="72"/>
      <c r="F115" s="72"/>
      <c r="G115" s="72"/>
      <c r="H115" s="72"/>
      <c r="I115" s="77"/>
      <c r="J115" s="78"/>
      <c r="K115" s="73" t="e">
        <f>IF(MAX(R9,R24,R39,R54)&gt;20," ","Yes")</f>
        <v>#DIV/0!</v>
      </c>
      <c r="L115" s="76" t="e">
        <f t="shared" si="26"/>
        <v>#DIV/0!</v>
      </c>
      <c r="M115" s="87"/>
      <c r="AH115" s="4" t="s">
        <v>67</v>
      </c>
      <c r="AI115">
        <f t="shared" si="24"/>
        <v>113</v>
      </c>
      <c r="AJ115" s="4" t="str">
        <f t="shared" si="25"/>
        <v>J52</v>
      </c>
      <c r="AK115" s="4" t="str">
        <f t="shared" si="25"/>
        <v>K52</v>
      </c>
      <c r="AL115" s="4" t="str">
        <f t="shared" si="25"/>
        <v>I52</v>
      </c>
      <c r="AM115" t="e">
        <f ca="1" t="shared" si="19"/>
        <v>#N/A</v>
      </c>
      <c r="AN115" t="e">
        <f ca="1" t="shared" si="20"/>
        <v>#N/A</v>
      </c>
      <c r="AO115" t="e">
        <f ca="1" t="shared" si="21"/>
        <v>#N/A</v>
      </c>
      <c r="AP115" s="15" t="e">
        <f t="shared" si="22"/>
        <v>#N/A</v>
      </c>
      <c r="AQ115" s="15" t="str">
        <f t="shared" si="23"/>
        <v>.</v>
      </c>
    </row>
    <row r="116" spans="1:43" ht="12.75">
      <c r="A116" s="72"/>
      <c r="B116" s="73">
        <v>4</v>
      </c>
      <c r="C116" s="72" t="s">
        <v>87</v>
      </c>
      <c r="D116" s="72"/>
      <c r="E116" s="72"/>
      <c r="F116" s="72"/>
      <c r="G116" s="76"/>
      <c r="H116" s="72"/>
      <c r="I116" s="76"/>
      <c r="J116" s="78"/>
      <c r="K116" s="73" t="e">
        <f>IF(MAX(Q14,Q29,Q44,Q59)&gt;20," ","Yes")</f>
        <v>#DIV/0!</v>
      </c>
      <c r="L116" s="76" t="e">
        <f t="shared" si="26"/>
        <v>#DIV/0!</v>
      </c>
      <c r="M116" s="87"/>
      <c r="AH116" s="4" t="s">
        <v>67</v>
      </c>
      <c r="AI116">
        <f t="shared" si="24"/>
        <v>114</v>
      </c>
      <c r="AJ116" s="4" t="str">
        <f t="shared" si="25"/>
        <v>J53</v>
      </c>
      <c r="AK116" s="4" t="str">
        <f t="shared" si="25"/>
        <v>K53</v>
      </c>
      <c r="AL116" s="4" t="str">
        <f t="shared" si="25"/>
        <v>I53</v>
      </c>
      <c r="AM116" t="e">
        <f ca="1" t="shared" si="19"/>
        <v>#N/A</v>
      </c>
      <c r="AN116" t="e">
        <f ca="1" t="shared" si="20"/>
        <v>#N/A</v>
      </c>
      <c r="AO116" t="e">
        <f ca="1" t="shared" si="21"/>
        <v>#N/A</v>
      </c>
      <c r="AP116" s="15" t="e">
        <f t="shared" si="22"/>
        <v>#N/A</v>
      </c>
      <c r="AQ116" s="15" t="str">
        <f t="shared" si="23"/>
        <v>.</v>
      </c>
    </row>
    <row r="117" spans="1:43" ht="12.75">
      <c r="A117" s="72"/>
      <c r="B117" s="73">
        <v>5</v>
      </c>
      <c r="C117" s="72" t="s">
        <v>88</v>
      </c>
      <c r="D117" s="72"/>
      <c r="E117" s="72"/>
      <c r="F117" s="72"/>
      <c r="G117" s="72"/>
      <c r="H117" s="72"/>
      <c r="I117" s="72"/>
      <c r="J117" s="77"/>
      <c r="K117" s="76" t="e">
        <f>IF(AND(Q12&lt;MIN(Q8,Q10),Q27&lt;MIN(Q23,Q25),Q42&lt;MIN(Q38,Q40),Q57&lt;MIN(Q53,Q55)),"Yes"," ")</f>
        <v>#DIV/0!</v>
      </c>
      <c r="L117" s="76" t="e">
        <f t="shared" si="26"/>
        <v>#DIV/0!</v>
      </c>
      <c r="M117" s="89"/>
      <c r="AH117" s="4" t="s">
        <v>67</v>
      </c>
      <c r="AI117">
        <f t="shared" si="24"/>
        <v>115</v>
      </c>
      <c r="AJ117" s="4" t="str">
        <f t="shared" si="25"/>
        <v>J54</v>
      </c>
      <c r="AK117" s="4" t="str">
        <f t="shared" si="25"/>
        <v>K54</v>
      </c>
      <c r="AL117" s="4" t="str">
        <f t="shared" si="25"/>
        <v>I54</v>
      </c>
      <c r="AM117" t="e">
        <f ca="1" t="shared" si="19"/>
        <v>#N/A</v>
      </c>
      <c r="AN117" t="e">
        <f ca="1" t="shared" si="20"/>
        <v>#N/A</v>
      </c>
      <c r="AO117" t="e">
        <f ca="1" t="shared" si="21"/>
        <v>#N/A</v>
      </c>
      <c r="AP117" s="15" t="e">
        <f t="shared" si="22"/>
        <v>#N/A</v>
      </c>
      <c r="AQ117" s="15" t="str">
        <f t="shared" si="23"/>
        <v>.</v>
      </c>
    </row>
    <row r="118" spans="1:43" ht="12.75">
      <c r="A118" s="72"/>
      <c r="B118" s="73">
        <v>6</v>
      </c>
      <c r="C118" s="72" t="s">
        <v>74</v>
      </c>
      <c r="D118" s="72"/>
      <c r="E118" s="72"/>
      <c r="F118" s="72"/>
      <c r="G118" s="72"/>
      <c r="H118" s="72"/>
      <c r="I118" s="72"/>
      <c r="J118" s="72"/>
      <c r="K118" s="73" t="e">
        <f>IF(MIN(J17,J32,J47,J62)&gt;2,"Yes"," ")</f>
        <v>#DIV/0!</v>
      </c>
      <c r="L118" s="76" t="e">
        <f t="shared" si="26"/>
        <v>#DIV/0!</v>
      </c>
      <c r="M118" s="87"/>
      <c r="AH118" s="4" t="s">
        <v>67</v>
      </c>
      <c r="AI118">
        <f t="shared" si="24"/>
        <v>116</v>
      </c>
      <c r="AJ118" s="4" t="str">
        <f t="shared" si="25"/>
        <v>J55</v>
      </c>
      <c r="AK118" s="4" t="str">
        <f t="shared" si="25"/>
        <v>K55</v>
      </c>
      <c r="AL118" s="4" t="str">
        <f t="shared" si="25"/>
        <v>I55</v>
      </c>
      <c r="AM118" t="e">
        <f ca="1" t="shared" si="19"/>
        <v>#N/A</v>
      </c>
      <c r="AN118" t="e">
        <f ca="1" t="shared" si="20"/>
        <v>#N/A</v>
      </c>
      <c r="AO118" t="e">
        <f ca="1" t="shared" si="21"/>
        <v>#N/A</v>
      </c>
      <c r="AP118" s="15" t="e">
        <f t="shared" si="22"/>
        <v>#N/A</v>
      </c>
      <c r="AQ118" s="15" t="str">
        <f t="shared" si="23"/>
        <v>.</v>
      </c>
    </row>
    <row r="119" spans="1:43" ht="12.75">
      <c r="A119" s="72"/>
      <c r="B119" s="73">
        <v>7</v>
      </c>
      <c r="C119" s="72" t="s">
        <v>407</v>
      </c>
      <c r="D119" s="72"/>
      <c r="E119" s="72"/>
      <c r="F119" s="72"/>
      <c r="G119" s="72"/>
      <c r="H119" s="72"/>
      <c r="I119" s="72"/>
      <c r="J119" s="72"/>
      <c r="K119" s="73" t="e">
        <f>IF(MAX(K17,K32,K47,K62)&gt;=1," ",IF(MIN(K17,K32,K47,K62)&gt;0.4,"Yes"," "))</f>
        <v>#DIV/0!</v>
      </c>
      <c r="L119" s="76" t="e">
        <f t="shared" si="26"/>
        <v>#DIV/0!</v>
      </c>
      <c r="M119" s="87"/>
      <c r="AH119" s="4" t="s">
        <v>67</v>
      </c>
      <c r="AI119">
        <f t="shared" si="24"/>
        <v>117</v>
      </c>
      <c r="AJ119" s="4" t="str">
        <f t="shared" si="25"/>
        <v>J56</v>
      </c>
      <c r="AK119" s="4" t="str">
        <f t="shared" si="25"/>
        <v>K56</v>
      </c>
      <c r="AL119" s="4" t="str">
        <f t="shared" si="25"/>
        <v>I56</v>
      </c>
      <c r="AM119" t="e">
        <f ca="1" t="shared" si="19"/>
        <v>#N/A</v>
      </c>
      <c r="AN119" t="e">
        <f ca="1" t="shared" si="20"/>
        <v>#N/A</v>
      </c>
      <c r="AO119" t="e">
        <f ca="1" t="shared" si="21"/>
        <v>#N/A</v>
      </c>
      <c r="AP119" s="15" t="e">
        <f t="shared" si="22"/>
        <v>#N/A</v>
      </c>
      <c r="AQ119" s="15" t="str">
        <f t="shared" si="23"/>
        <v>.</v>
      </c>
    </row>
    <row r="120" spans="1:43" ht="12.75">
      <c r="A120" s="72"/>
      <c r="B120" s="73"/>
      <c r="C120" s="72"/>
      <c r="D120" s="72"/>
      <c r="E120" s="72"/>
      <c r="F120" s="72"/>
      <c r="G120" s="72"/>
      <c r="H120" s="72"/>
      <c r="I120" s="79"/>
      <c r="J120" s="72"/>
      <c r="K120" s="73"/>
      <c r="L120" s="73"/>
      <c r="M120" s="87"/>
      <c r="AH120" s="4" t="s">
        <v>67</v>
      </c>
      <c r="AI120">
        <f t="shared" si="24"/>
        <v>118</v>
      </c>
      <c r="AJ120" s="4" t="str">
        <f t="shared" si="25"/>
        <v>J57</v>
      </c>
      <c r="AK120" s="4" t="str">
        <f t="shared" si="25"/>
        <v>K57</v>
      </c>
      <c r="AL120" s="4" t="str">
        <f t="shared" si="25"/>
        <v>I57</v>
      </c>
      <c r="AM120" t="e">
        <f ca="1" t="shared" si="19"/>
        <v>#N/A</v>
      </c>
      <c r="AN120" t="e">
        <f ca="1" t="shared" si="20"/>
        <v>#N/A</v>
      </c>
      <c r="AO120" t="e">
        <f ca="1" t="shared" si="21"/>
        <v>#N/A</v>
      </c>
      <c r="AP120" s="15" t="e">
        <f t="shared" si="22"/>
        <v>#N/A</v>
      </c>
      <c r="AQ120" s="15" t="str">
        <f t="shared" si="23"/>
        <v>.</v>
      </c>
    </row>
    <row r="121" spans="1:43" ht="12.75">
      <c r="A121" s="72"/>
      <c r="B121" s="73"/>
      <c r="C121" s="72"/>
      <c r="D121" s="72"/>
      <c r="E121" s="72"/>
      <c r="F121" s="72"/>
      <c r="G121" s="72"/>
      <c r="H121" s="72"/>
      <c r="I121" s="72"/>
      <c r="J121" s="72"/>
      <c r="K121" s="73"/>
      <c r="L121" s="73"/>
      <c r="M121" s="87"/>
      <c r="AH121" s="4" t="s">
        <v>67</v>
      </c>
      <c r="AI121">
        <f t="shared" si="24"/>
        <v>119</v>
      </c>
      <c r="AJ121" s="4" t="str">
        <f t="shared" si="25"/>
        <v>J58</v>
      </c>
      <c r="AK121" s="4" t="str">
        <f t="shared" si="25"/>
        <v>K58</v>
      </c>
      <c r="AL121" s="4" t="str">
        <f t="shared" si="25"/>
        <v>I58</v>
      </c>
      <c r="AM121" t="e">
        <f ca="1" t="shared" si="19"/>
        <v>#N/A</v>
      </c>
      <c r="AN121" t="e">
        <f ca="1" t="shared" si="20"/>
        <v>#N/A</v>
      </c>
      <c r="AO121" t="e">
        <f ca="1" t="shared" si="21"/>
        <v>#N/A</v>
      </c>
      <c r="AP121" s="15" t="e">
        <f t="shared" si="22"/>
        <v>#N/A</v>
      </c>
      <c r="AQ121" s="15" t="str">
        <f t="shared" si="23"/>
        <v>.</v>
      </c>
    </row>
    <row r="122" spans="1:43" ht="13.5" thickBot="1">
      <c r="A122" s="72"/>
      <c r="B122" s="80" t="s">
        <v>75</v>
      </c>
      <c r="C122" s="81"/>
      <c r="D122" s="72"/>
      <c r="E122" s="72"/>
      <c r="F122" s="72"/>
      <c r="G122" s="81"/>
      <c r="H122" s="72"/>
      <c r="I122" s="72"/>
      <c r="J122" s="72"/>
      <c r="K122" s="73"/>
      <c r="L122" s="73"/>
      <c r="M122" s="87"/>
      <c r="X122" s="162">
        <f>IF(MIN($AQ$3:$AQ$162)&gt;0,IF(MAX($AQ$3:$AQ$162)&lt;100,"All Midpoint % Values are on Scale",""),"")</f>
      </c>
      <c r="Y122" s="162"/>
      <c r="Z122" s="162"/>
      <c r="AA122" s="162"/>
      <c r="AB122" s="162"/>
      <c r="AC122" s="162"/>
      <c r="AH122" s="4" t="s">
        <v>67</v>
      </c>
      <c r="AI122" s="43">
        <f t="shared" si="24"/>
        <v>120</v>
      </c>
      <c r="AJ122" s="102" t="str">
        <f t="shared" si="25"/>
        <v>J59</v>
      </c>
      <c r="AK122" s="102" t="str">
        <f t="shared" si="25"/>
        <v>K59</v>
      </c>
      <c r="AL122" s="102" t="str">
        <f t="shared" si="25"/>
        <v>I59</v>
      </c>
      <c r="AM122" s="43" t="e">
        <f ca="1" t="shared" si="19"/>
        <v>#N/A</v>
      </c>
      <c r="AN122" s="43" t="e">
        <f ca="1" t="shared" si="20"/>
        <v>#N/A</v>
      </c>
      <c r="AO122" s="43" t="e">
        <f ca="1" t="shared" si="21"/>
        <v>#N/A</v>
      </c>
      <c r="AP122" s="44" t="e">
        <f t="shared" si="22"/>
        <v>#N/A</v>
      </c>
      <c r="AQ122" s="44" t="str">
        <f t="shared" si="23"/>
        <v>.</v>
      </c>
    </row>
    <row r="123" spans="1:43" ht="15.75">
      <c r="A123" s="72"/>
      <c r="B123" s="73"/>
      <c r="C123" s="73"/>
      <c r="D123" s="81"/>
      <c r="E123" s="81"/>
      <c r="F123" s="81"/>
      <c r="G123" s="81"/>
      <c r="H123" s="72"/>
      <c r="I123" s="81"/>
      <c r="J123" s="72"/>
      <c r="K123" s="73"/>
      <c r="L123" s="73"/>
      <c r="M123" s="87"/>
      <c r="W123" s="90">
        <f>IF(MIN($AQ$3:$AQ$162)&lt;0,"Warning","")</f>
      </c>
      <c r="X123" s="93">
        <f>IF(MIN($AQ$3:$AQ$162)&lt;0,COUNTIF($AQ$3:$AQ$162,"&lt;0"),"")</f>
      </c>
      <c r="Y123" s="161">
        <f>IF(MIN($AQ$3:$AQ$162)&lt;0,"Midpoint % Values are &lt; 0","")</f>
      </c>
      <c r="Z123" s="161"/>
      <c r="AA123" s="161"/>
      <c r="AB123" s="161"/>
      <c r="AH123" s="4" t="s">
        <v>67</v>
      </c>
      <c r="AI123">
        <f t="shared" si="24"/>
        <v>121</v>
      </c>
      <c r="AJ123" s="4" t="str">
        <f t="shared" si="25"/>
        <v>M52</v>
      </c>
      <c r="AK123" s="4" t="str">
        <f t="shared" si="25"/>
        <v>N52</v>
      </c>
      <c r="AL123" s="4" t="str">
        <f t="shared" si="25"/>
        <v>L52</v>
      </c>
      <c r="AM123" t="e">
        <f ca="1" t="shared" si="19"/>
        <v>#N/A</v>
      </c>
      <c r="AN123" t="e">
        <f ca="1" t="shared" si="20"/>
        <v>#N/A</v>
      </c>
      <c r="AO123" t="e">
        <f ca="1" t="shared" si="21"/>
        <v>#N/A</v>
      </c>
      <c r="AP123" s="15" t="e">
        <f t="shared" si="22"/>
        <v>#N/A</v>
      </c>
      <c r="AQ123" s="15" t="str">
        <f t="shared" si="23"/>
        <v>.</v>
      </c>
    </row>
    <row r="124" spans="1:43" ht="15.75">
      <c r="A124" s="72"/>
      <c r="B124" s="73">
        <v>1</v>
      </c>
      <c r="C124" s="80" t="s">
        <v>80</v>
      </c>
      <c r="D124" s="80"/>
      <c r="E124" s="80"/>
      <c r="F124" s="80"/>
      <c r="G124" s="82"/>
      <c r="H124" s="80"/>
      <c r="I124" s="82"/>
      <c r="J124" s="83"/>
      <c r="K124" s="76" t="e">
        <f>IF(AND(L95="Meets Criterion",L96="Meets Criterion"),"Yes"," ")</f>
        <v>#DIV/0!</v>
      </c>
      <c r="L124" s="76" t="e">
        <f>IF((K124="Yes")," ","No")</f>
        <v>#DIV/0!</v>
      </c>
      <c r="M124" s="87"/>
      <c r="W124" s="90">
        <f>IF(MAX($AQ$3:$AQ$162)&gt;100,"Warning","")</f>
      </c>
      <c r="X124" s="93">
        <f>IF(MAX($AQ$3:$AQ$162)&gt;100,COUNTIF($AQ$3:$AQ$162,"&gt;100"),"")</f>
      </c>
      <c r="Y124" s="161">
        <f>IF(MAX($AQ$3:$AQ$162)&gt;100,"Midpoint % Values are &gt;100","")</f>
      </c>
      <c r="Z124" s="161"/>
      <c r="AA124" s="161"/>
      <c r="AB124" s="161"/>
      <c r="AH124" s="4" t="s">
        <v>67</v>
      </c>
      <c r="AI124">
        <f t="shared" si="24"/>
        <v>122</v>
      </c>
      <c r="AJ124" s="4" t="str">
        <f t="shared" si="25"/>
        <v>M53</v>
      </c>
      <c r="AK124" s="4" t="str">
        <f t="shared" si="25"/>
        <v>N53</v>
      </c>
      <c r="AL124" s="4" t="str">
        <f t="shared" si="25"/>
        <v>L53</v>
      </c>
      <c r="AM124" t="e">
        <f ca="1" t="shared" si="19"/>
        <v>#N/A</v>
      </c>
      <c r="AN124" t="e">
        <f ca="1" t="shared" si="20"/>
        <v>#N/A</v>
      </c>
      <c r="AO124" t="e">
        <f ca="1" t="shared" si="21"/>
        <v>#N/A</v>
      </c>
      <c r="AP124" s="15" t="e">
        <f t="shared" si="22"/>
        <v>#N/A</v>
      </c>
      <c r="AQ124" s="15" t="str">
        <f t="shared" si="23"/>
        <v>.</v>
      </c>
    </row>
    <row r="125" spans="1:43" ht="12.75">
      <c r="A125" s="72"/>
      <c r="B125" s="73">
        <v>2</v>
      </c>
      <c r="C125" s="80" t="s">
        <v>390</v>
      </c>
      <c r="D125" s="80"/>
      <c r="E125" s="80"/>
      <c r="F125" s="80"/>
      <c r="G125" s="82"/>
      <c r="H125" s="80"/>
      <c r="I125" s="82"/>
      <c r="J125" s="80"/>
      <c r="K125" s="73" t="e">
        <f>IF(L105="Meets Criterion","Yes"," ")</f>
        <v>#DIV/0!</v>
      </c>
      <c r="L125" s="76" t="e">
        <f>IF((K125="Yes")," ","No")</f>
        <v>#DIV/0!</v>
      </c>
      <c r="M125" s="87"/>
      <c r="AH125" s="4" t="s">
        <v>67</v>
      </c>
      <c r="AI125">
        <f t="shared" si="24"/>
        <v>123</v>
      </c>
      <c r="AJ125" s="4" t="str">
        <f t="shared" si="25"/>
        <v>M54</v>
      </c>
      <c r="AK125" s="4" t="str">
        <f t="shared" si="25"/>
        <v>N54</v>
      </c>
      <c r="AL125" s="4" t="str">
        <f t="shared" si="25"/>
        <v>L54</v>
      </c>
      <c r="AM125" t="e">
        <f ca="1" t="shared" si="19"/>
        <v>#N/A</v>
      </c>
      <c r="AN125" t="e">
        <f ca="1" t="shared" si="20"/>
        <v>#N/A</v>
      </c>
      <c r="AO125" t="e">
        <f ca="1" t="shared" si="21"/>
        <v>#N/A</v>
      </c>
      <c r="AP125" s="15" t="e">
        <f t="shared" si="22"/>
        <v>#N/A</v>
      </c>
      <c r="AQ125" s="15" t="str">
        <f t="shared" si="23"/>
        <v>.</v>
      </c>
    </row>
    <row r="126" spans="1:43" ht="12.75">
      <c r="A126" s="72"/>
      <c r="B126" s="72"/>
      <c r="C126" s="73"/>
      <c r="D126" s="73"/>
      <c r="E126" s="73"/>
      <c r="F126" s="73"/>
      <c r="G126" s="79"/>
      <c r="H126" s="77"/>
      <c r="I126" s="84"/>
      <c r="J126" s="72"/>
      <c r="K126" s="72"/>
      <c r="L126" s="72"/>
      <c r="M126" s="87"/>
      <c r="AH126" s="4" t="s">
        <v>67</v>
      </c>
      <c r="AI126">
        <f t="shared" si="24"/>
        <v>124</v>
      </c>
      <c r="AJ126" s="4" t="str">
        <f t="shared" si="25"/>
        <v>M55</v>
      </c>
      <c r="AK126" s="4" t="str">
        <f t="shared" si="25"/>
        <v>N55</v>
      </c>
      <c r="AL126" s="4" t="str">
        <f t="shared" si="25"/>
        <v>L55</v>
      </c>
      <c r="AM126" t="e">
        <f ca="1" t="shared" si="19"/>
        <v>#N/A</v>
      </c>
      <c r="AN126" t="e">
        <f ca="1" t="shared" si="20"/>
        <v>#N/A</v>
      </c>
      <c r="AO126" t="e">
        <f ca="1" t="shared" si="21"/>
        <v>#N/A</v>
      </c>
      <c r="AP126" s="15" t="e">
        <f t="shared" si="22"/>
        <v>#N/A</v>
      </c>
      <c r="AQ126" s="15" t="str">
        <f t="shared" si="23"/>
        <v>.</v>
      </c>
    </row>
    <row r="127" spans="1:43" ht="12.75">
      <c r="A127" s="72"/>
      <c r="B127" s="72"/>
      <c r="C127" s="73"/>
      <c r="D127" s="73"/>
      <c r="E127" s="73"/>
      <c r="F127" s="73"/>
      <c r="G127" s="79"/>
      <c r="H127" s="72"/>
      <c r="I127" s="84"/>
      <c r="J127" s="72"/>
      <c r="K127" s="72"/>
      <c r="L127" s="72"/>
      <c r="M127" s="87"/>
      <c r="AH127" s="4" t="s">
        <v>67</v>
      </c>
      <c r="AI127">
        <f t="shared" si="24"/>
        <v>125</v>
      </c>
      <c r="AJ127" s="4" t="str">
        <f aca="true" t="shared" si="27" ref="AJ127:AL130">CONCATENATE(LEFT(AJ63,1),(MID(AJ63,2,4))+30)</f>
        <v>M56</v>
      </c>
      <c r="AK127" s="4" t="str">
        <f t="shared" si="27"/>
        <v>N56</v>
      </c>
      <c r="AL127" s="4" t="str">
        <f t="shared" si="27"/>
        <v>L56</v>
      </c>
      <c r="AM127" t="e">
        <f ca="1" t="shared" si="19"/>
        <v>#N/A</v>
      </c>
      <c r="AN127" t="e">
        <f ca="1" t="shared" si="20"/>
        <v>#N/A</v>
      </c>
      <c r="AO127" t="e">
        <f ca="1" t="shared" si="21"/>
        <v>#N/A</v>
      </c>
      <c r="AP127" s="15" t="e">
        <f t="shared" si="22"/>
        <v>#N/A</v>
      </c>
      <c r="AQ127" s="15" t="str">
        <f t="shared" si="23"/>
        <v>.</v>
      </c>
    </row>
    <row r="128" spans="3:43" ht="12.75">
      <c r="C128" s="67"/>
      <c r="D128" s="67"/>
      <c r="E128" s="67"/>
      <c r="F128" s="67"/>
      <c r="G128" s="68"/>
      <c r="H128" s="42"/>
      <c r="I128" s="69"/>
      <c r="AH128" s="4" t="s">
        <v>67</v>
      </c>
      <c r="AI128">
        <f t="shared" si="24"/>
        <v>126</v>
      </c>
      <c r="AJ128" s="4" t="str">
        <f t="shared" si="27"/>
        <v>M57</v>
      </c>
      <c r="AK128" s="4" t="str">
        <f t="shared" si="27"/>
        <v>N57</v>
      </c>
      <c r="AL128" s="4" t="str">
        <f t="shared" si="27"/>
        <v>L57</v>
      </c>
      <c r="AM128" t="e">
        <f ca="1" t="shared" si="19"/>
        <v>#N/A</v>
      </c>
      <c r="AN128" t="e">
        <f ca="1" t="shared" si="20"/>
        <v>#N/A</v>
      </c>
      <c r="AO128" t="e">
        <f ca="1" t="shared" si="21"/>
        <v>#N/A</v>
      </c>
      <c r="AP128" s="15" t="e">
        <f t="shared" si="22"/>
        <v>#N/A</v>
      </c>
      <c r="AQ128" s="15" t="str">
        <f t="shared" si="23"/>
        <v>.</v>
      </c>
    </row>
    <row r="129" spans="3:43" ht="12.75">
      <c r="C129" s="67"/>
      <c r="D129" s="67"/>
      <c r="E129" s="67"/>
      <c r="F129" s="67"/>
      <c r="G129" s="68"/>
      <c r="H129" s="42"/>
      <c r="I129" s="69"/>
      <c r="AH129" s="4" t="s">
        <v>67</v>
      </c>
      <c r="AI129">
        <f t="shared" si="24"/>
        <v>127</v>
      </c>
      <c r="AJ129" s="4" t="str">
        <f t="shared" si="27"/>
        <v>M58</v>
      </c>
      <c r="AK129" s="4" t="str">
        <f t="shared" si="27"/>
        <v>N58</v>
      </c>
      <c r="AL129" s="4" t="str">
        <f t="shared" si="27"/>
        <v>L58</v>
      </c>
      <c r="AM129" t="e">
        <f ca="1" t="shared" si="19"/>
        <v>#N/A</v>
      </c>
      <c r="AN129" t="e">
        <f ca="1" t="shared" si="20"/>
        <v>#N/A</v>
      </c>
      <c r="AO129" t="e">
        <f ca="1" t="shared" si="21"/>
        <v>#N/A</v>
      </c>
      <c r="AP129" s="15" t="e">
        <f t="shared" si="22"/>
        <v>#N/A</v>
      </c>
      <c r="AQ129" s="15" t="str">
        <f t="shared" si="23"/>
        <v>.</v>
      </c>
    </row>
    <row r="130" spans="3:43" ht="13.5" thickBot="1">
      <c r="C130" s="67"/>
      <c r="D130" s="67"/>
      <c r="E130" s="67"/>
      <c r="F130" s="67"/>
      <c r="G130" s="68"/>
      <c r="H130" s="42"/>
      <c r="I130" s="69"/>
      <c r="AH130" s="52" t="s">
        <v>67</v>
      </c>
      <c r="AI130" s="43">
        <f t="shared" si="24"/>
        <v>128</v>
      </c>
      <c r="AJ130" s="102" t="str">
        <f t="shared" si="27"/>
        <v>M59</v>
      </c>
      <c r="AK130" s="102" t="str">
        <f t="shared" si="27"/>
        <v>N59</v>
      </c>
      <c r="AL130" s="102" t="str">
        <f t="shared" si="27"/>
        <v>L59</v>
      </c>
      <c r="AM130" s="43" t="e">
        <f ca="1" t="shared" si="19"/>
        <v>#N/A</v>
      </c>
      <c r="AN130" s="43" t="e">
        <f ca="1" t="shared" si="20"/>
        <v>#N/A</v>
      </c>
      <c r="AO130" s="43" t="e">
        <f ca="1" t="shared" si="21"/>
        <v>#N/A</v>
      </c>
      <c r="AP130" s="44" t="e">
        <f t="shared" si="22"/>
        <v>#N/A</v>
      </c>
      <c r="AQ130" s="44" t="str">
        <f t="shared" si="23"/>
        <v>.</v>
      </c>
    </row>
    <row r="131" spans="3:43" ht="12.75">
      <c r="C131" s="67"/>
      <c r="D131" s="67"/>
      <c r="E131" s="67"/>
      <c r="F131" s="67"/>
      <c r="G131" s="68"/>
      <c r="H131" s="42"/>
      <c r="I131" s="69"/>
      <c r="AH131" s="28"/>
      <c r="AI131" s="1"/>
      <c r="AJ131" s="28"/>
      <c r="AK131" s="28"/>
      <c r="AL131" s="28"/>
      <c r="AM131" s="1"/>
      <c r="AN131" s="1"/>
      <c r="AO131" s="1"/>
      <c r="AP131" s="27"/>
      <c r="AQ131" s="27"/>
    </row>
    <row r="132" spans="3:43" ht="12.75">
      <c r="C132" s="67"/>
      <c r="D132" s="67"/>
      <c r="E132" s="67"/>
      <c r="F132" s="67"/>
      <c r="G132" s="68"/>
      <c r="H132" s="42"/>
      <c r="I132" s="69"/>
      <c r="AH132" s="28"/>
      <c r="AI132" s="1"/>
      <c r="AJ132" s="28"/>
      <c r="AK132" s="28"/>
      <c r="AL132" s="28"/>
      <c r="AM132" s="1"/>
      <c r="AN132" s="1"/>
      <c r="AO132" s="1"/>
      <c r="AP132" s="27"/>
      <c r="AQ132" s="27"/>
    </row>
    <row r="133" spans="3:43" ht="12.75">
      <c r="C133" s="70"/>
      <c r="D133" s="67"/>
      <c r="E133" s="67"/>
      <c r="F133" s="67"/>
      <c r="G133" s="68"/>
      <c r="H133" s="42"/>
      <c r="I133" s="69"/>
      <c r="AH133" s="28"/>
      <c r="AI133" s="1"/>
      <c r="AJ133" s="28"/>
      <c r="AK133" s="28"/>
      <c r="AL133" s="28"/>
      <c r="AM133" s="1"/>
      <c r="AN133" s="1"/>
      <c r="AO133" s="1"/>
      <c r="AP133" s="27"/>
      <c r="AQ133" s="27"/>
    </row>
    <row r="134" spans="3:43" ht="12.75">
      <c r="C134" s="42"/>
      <c r="D134" s="42"/>
      <c r="E134" s="42"/>
      <c r="F134" s="42"/>
      <c r="G134" s="42"/>
      <c r="H134" s="42"/>
      <c r="I134" s="42"/>
      <c r="AH134" s="28"/>
      <c r="AI134" s="1"/>
      <c r="AJ134" s="28"/>
      <c r="AK134" s="28"/>
      <c r="AL134" s="28"/>
      <c r="AM134" s="1"/>
      <c r="AN134" s="1"/>
      <c r="AO134" s="1"/>
      <c r="AP134" s="27"/>
      <c r="AQ134" s="27"/>
    </row>
    <row r="135" spans="3:43" ht="12.75">
      <c r="C135" s="42"/>
      <c r="D135" s="42"/>
      <c r="E135" s="42"/>
      <c r="F135" s="42"/>
      <c r="G135" s="42"/>
      <c r="H135" s="42"/>
      <c r="I135" s="42"/>
      <c r="AH135" s="28"/>
      <c r="AI135" s="1"/>
      <c r="AJ135" s="28"/>
      <c r="AK135" s="28"/>
      <c r="AL135" s="28"/>
      <c r="AM135" s="1"/>
      <c r="AN135" s="1"/>
      <c r="AO135" s="1"/>
      <c r="AP135" s="27"/>
      <c r="AQ135" s="27"/>
    </row>
    <row r="136" spans="3:43" ht="12.75">
      <c r="C136" s="42"/>
      <c r="D136" s="42"/>
      <c r="E136" s="42"/>
      <c r="F136" s="42"/>
      <c r="G136" s="42"/>
      <c r="H136" s="42"/>
      <c r="I136" s="42"/>
      <c r="AH136" s="28"/>
      <c r="AI136" s="1"/>
      <c r="AJ136" s="28"/>
      <c r="AK136" s="28"/>
      <c r="AL136" s="28"/>
      <c r="AM136" s="1"/>
      <c r="AN136" s="1"/>
      <c r="AO136" s="1"/>
      <c r="AP136" s="27"/>
      <c r="AQ136" s="27"/>
    </row>
    <row r="137" spans="3:43" ht="12.75">
      <c r="C137" s="42"/>
      <c r="D137" s="42"/>
      <c r="E137" s="42"/>
      <c r="F137" s="42"/>
      <c r="G137" s="42"/>
      <c r="H137" s="42"/>
      <c r="I137" s="42"/>
      <c r="AH137" s="28"/>
      <c r="AI137" s="1"/>
      <c r="AJ137" s="28"/>
      <c r="AK137" s="28"/>
      <c r="AL137" s="28"/>
      <c r="AM137" s="1"/>
      <c r="AN137" s="1"/>
      <c r="AO137" s="1"/>
      <c r="AP137" s="27"/>
      <c r="AQ137" s="27"/>
    </row>
    <row r="138" spans="3:43" ht="12.75">
      <c r="C138" s="42"/>
      <c r="D138" s="42"/>
      <c r="E138" s="42"/>
      <c r="F138" s="42"/>
      <c r="G138" s="42"/>
      <c r="H138" s="42"/>
      <c r="I138" s="42"/>
      <c r="AH138" s="28"/>
      <c r="AI138" s="1"/>
      <c r="AJ138" s="28"/>
      <c r="AK138" s="28"/>
      <c r="AL138" s="28"/>
      <c r="AM138" s="1"/>
      <c r="AN138" s="1"/>
      <c r="AO138" s="1"/>
      <c r="AP138" s="27"/>
      <c r="AQ138" s="27"/>
    </row>
    <row r="139" spans="34:43" ht="12.75">
      <c r="AH139" s="28"/>
      <c r="AI139" s="1"/>
      <c r="AJ139" s="28"/>
      <c r="AK139" s="28"/>
      <c r="AL139" s="28"/>
      <c r="AM139" s="1"/>
      <c r="AN139" s="1"/>
      <c r="AO139" s="1"/>
      <c r="AP139" s="27"/>
      <c r="AQ139" s="27"/>
    </row>
    <row r="140" spans="34:43" ht="12.75">
      <c r="AH140" s="28"/>
      <c r="AI140" s="1"/>
      <c r="AJ140" s="28"/>
      <c r="AK140" s="28"/>
      <c r="AL140" s="28"/>
      <c r="AM140" s="1"/>
      <c r="AN140" s="1"/>
      <c r="AO140" s="1"/>
      <c r="AP140" s="27"/>
      <c r="AQ140" s="27"/>
    </row>
    <row r="141" spans="34:43" ht="12.75">
      <c r="AH141" s="28"/>
      <c r="AI141" s="1"/>
      <c r="AJ141" s="28"/>
      <c r="AK141" s="28"/>
      <c r="AL141" s="28"/>
      <c r="AM141" s="1"/>
      <c r="AN141" s="1"/>
      <c r="AO141" s="1"/>
      <c r="AP141" s="27"/>
      <c r="AQ141" s="27"/>
    </row>
    <row r="142" spans="34:43" ht="12.75">
      <c r="AH142" s="28"/>
      <c r="AI142" s="1"/>
      <c r="AJ142" s="28"/>
      <c r="AK142" s="28"/>
      <c r="AL142" s="28"/>
      <c r="AM142" s="1"/>
      <c r="AN142" s="1"/>
      <c r="AO142" s="1"/>
      <c r="AP142" s="27"/>
      <c r="AQ142" s="27"/>
    </row>
    <row r="143" spans="34:43" ht="12.75">
      <c r="AH143" s="28"/>
      <c r="AI143" s="1"/>
      <c r="AJ143" s="28"/>
      <c r="AK143" s="28"/>
      <c r="AL143" s="28"/>
      <c r="AM143" s="1"/>
      <c r="AN143" s="1"/>
      <c r="AO143" s="1"/>
      <c r="AP143" s="27"/>
      <c r="AQ143" s="27"/>
    </row>
    <row r="144" spans="34:43" ht="12.75">
      <c r="AH144" s="28"/>
      <c r="AI144" s="1"/>
      <c r="AJ144" s="28"/>
      <c r="AK144" s="28"/>
      <c r="AL144" s="28"/>
      <c r="AM144" s="1"/>
      <c r="AN144" s="1"/>
      <c r="AO144" s="1"/>
      <c r="AP144" s="27"/>
      <c r="AQ144" s="27"/>
    </row>
    <row r="145" spans="34:43" ht="12.75">
      <c r="AH145" s="28"/>
      <c r="AI145" s="1"/>
      <c r="AJ145" s="28"/>
      <c r="AK145" s="28"/>
      <c r="AL145" s="28"/>
      <c r="AM145" s="1"/>
      <c r="AN145" s="1"/>
      <c r="AO145" s="1"/>
      <c r="AP145" s="27"/>
      <c r="AQ145" s="27"/>
    </row>
    <row r="146" spans="34:43" ht="12.75">
      <c r="AH146" s="28"/>
      <c r="AI146" s="1"/>
      <c r="AJ146" s="28"/>
      <c r="AK146" s="28"/>
      <c r="AL146" s="28"/>
      <c r="AM146" s="1"/>
      <c r="AN146" s="1"/>
      <c r="AO146" s="1"/>
      <c r="AP146" s="27"/>
      <c r="AQ146" s="27"/>
    </row>
    <row r="147" spans="34:43" ht="12.75">
      <c r="AH147" s="28"/>
      <c r="AI147" s="1"/>
      <c r="AJ147" s="28"/>
      <c r="AK147" s="28"/>
      <c r="AL147" s="28"/>
      <c r="AM147" s="1"/>
      <c r="AN147" s="1"/>
      <c r="AO147" s="1"/>
      <c r="AP147" s="27"/>
      <c r="AQ147" s="27"/>
    </row>
    <row r="148" spans="34:43" ht="12.75">
      <c r="AH148" s="28"/>
      <c r="AI148" s="1"/>
      <c r="AJ148" s="28"/>
      <c r="AK148" s="28"/>
      <c r="AL148" s="28"/>
      <c r="AM148" s="1"/>
      <c r="AN148" s="1"/>
      <c r="AO148" s="1"/>
      <c r="AP148" s="27"/>
      <c r="AQ148" s="27"/>
    </row>
    <row r="149" spans="34:43" ht="12.75">
      <c r="AH149" s="28"/>
      <c r="AI149" s="1"/>
      <c r="AJ149" s="28"/>
      <c r="AK149" s="28"/>
      <c r="AL149" s="28"/>
      <c r="AM149" s="1"/>
      <c r="AN149" s="1"/>
      <c r="AO149" s="1"/>
      <c r="AP149" s="27"/>
      <c r="AQ149" s="27"/>
    </row>
    <row r="150" spans="34:43" ht="12.75">
      <c r="AH150" s="28"/>
      <c r="AI150" s="1"/>
      <c r="AJ150" s="28"/>
      <c r="AK150" s="28"/>
      <c r="AL150" s="28"/>
      <c r="AM150" s="1"/>
      <c r="AN150" s="1"/>
      <c r="AO150" s="1"/>
      <c r="AP150" s="27"/>
      <c r="AQ150" s="27"/>
    </row>
    <row r="151" spans="34:43" ht="12.75">
      <c r="AH151" s="28"/>
      <c r="AI151" s="1"/>
      <c r="AJ151" s="28"/>
      <c r="AK151" s="28"/>
      <c r="AL151" s="28"/>
      <c r="AM151" s="1"/>
      <c r="AN151" s="1"/>
      <c r="AO151" s="1"/>
      <c r="AP151" s="27"/>
      <c r="AQ151" s="27"/>
    </row>
    <row r="152" spans="34:43" ht="12.75" customHeight="1">
      <c r="AH152" s="28"/>
      <c r="AI152" s="1"/>
      <c r="AJ152" s="28"/>
      <c r="AK152" s="28"/>
      <c r="AL152" s="28"/>
      <c r="AM152" s="1"/>
      <c r="AN152" s="1"/>
      <c r="AO152" s="1"/>
      <c r="AP152" s="27"/>
      <c r="AQ152" s="27"/>
    </row>
    <row r="153" spans="34:43" ht="12.75" customHeight="1">
      <c r="AH153" s="28"/>
      <c r="AI153" s="1"/>
      <c r="AJ153" s="28"/>
      <c r="AK153" s="28"/>
      <c r="AL153" s="28"/>
      <c r="AM153" s="1"/>
      <c r="AN153" s="1"/>
      <c r="AO153" s="1"/>
      <c r="AP153" s="27"/>
      <c r="AQ153" s="27"/>
    </row>
    <row r="154" spans="34:43" ht="12.75" customHeight="1">
      <c r="AH154" s="28"/>
      <c r="AI154" s="1"/>
      <c r="AJ154" s="28"/>
      <c r="AK154" s="28"/>
      <c r="AL154" s="28"/>
      <c r="AM154" s="1"/>
      <c r="AN154" s="1"/>
      <c r="AO154" s="1"/>
      <c r="AP154" s="27"/>
      <c r="AQ154" s="27"/>
    </row>
    <row r="155" spans="34:43" ht="12.75">
      <c r="AH155" s="28"/>
      <c r="AI155" s="1"/>
      <c r="AJ155" s="28"/>
      <c r="AK155" s="28"/>
      <c r="AL155" s="28"/>
      <c r="AM155" s="1"/>
      <c r="AN155" s="1"/>
      <c r="AO155" s="1"/>
      <c r="AP155" s="27"/>
      <c r="AQ155" s="27"/>
    </row>
    <row r="156" spans="34:43" ht="12.75">
      <c r="AH156" s="28"/>
      <c r="AI156" s="1"/>
      <c r="AJ156" s="28"/>
      <c r="AK156" s="28"/>
      <c r="AL156" s="28"/>
      <c r="AM156" s="1"/>
      <c r="AN156" s="1"/>
      <c r="AO156" s="1"/>
      <c r="AP156" s="27"/>
      <c r="AQ156" s="27"/>
    </row>
    <row r="157" spans="34:43" ht="12.75">
      <c r="AH157" s="28"/>
      <c r="AI157" s="1"/>
      <c r="AJ157" s="28"/>
      <c r="AK157" s="28"/>
      <c r="AL157" s="28"/>
      <c r="AM157" s="1"/>
      <c r="AN157" s="1"/>
      <c r="AO157" s="1"/>
      <c r="AP157" s="27"/>
      <c r="AQ157" s="27"/>
    </row>
    <row r="158" spans="34:43" ht="12.75">
      <c r="AH158" s="28"/>
      <c r="AI158" s="1"/>
      <c r="AJ158" s="28"/>
      <c r="AK158" s="28"/>
      <c r="AL158" s="28"/>
      <c r="AM158" s="1"/>
      <c r="AN158" s="1"/>
      <c r="AO158" s="1"/>
      <c r="AP158" s="27"/>
      <c r="AQ158" s="27"/>
    </row>
    <row r="159" spans="34:43" ht="12.75">
      <c r="AH159" s="28"/>
      <c r="AI159" s="1"/>
      <c r="AJ159" s="28"/>
      <c r="AK159" s="28"/>
      <c r="AL159" s="28"/>
      <c r="AM159" s="1"/>
      <c r="AN159" s="1"/>
      <c r="AO159" s="1"/>
      <c r="AP159" s="27"/>
      <c r="AQ159" s="27"/>
    </row>
    <row r="160" spans="34:43" ht="12.75">
      <c r="AH160" s="28"/>
      <c r="AI160" s="1"/>
      <c r="AJ160" s="28"/>
      <c r="AK160" s="28"/>
      <c r="AL160" s="28"/>
      <c r="AM160" s="1"/>
      <c r="AN160" s="1"/>
      <c r="AO160" s="1"/>
      <c r="AP160" s="27"/>
      <c r="AQ160" s="27"/>
    </row>
    <row r="161" spans="34:43" ht="12.75">
      <c r="AH161" s="28"/>
      <c r="AI161" s="1"/>
      <c r="AJ161" s="28"/>
      <c r="AK161" s="28"/>
      <c r="AL161" s="28"/>
      <c r="AM161" s="1"/>
      <c r="AN161" s="1"/>
      <c r="AO161" s="1"/>
      <c r="AP161" s="27"/>
      <c r="AQ161" s="27"/>
    </row>
    <row r="162" spans="34:43" ht="12.75">
      <c r="AH162" s="28"/>
      <c r="AI162" s="1"/>
      <c r="AJ162" s="28"/>
      <c r="AK162" s="28"/>
      <c r="AL162" s="28"/>
      <c r="AM162" s="1"/>
      <c r="AN162" s="1"/>
      <c r="AO162" s="1"/>
      <c r="AP162" s="27"/>
      <c r="AQ162" s="27"/>
    </row>
    <row r="163" spans="34:43" ht="12.75">
      <c r="AH163" s="28"/>
      <c r="AI163" s="1"/>
      <c r="AJ163" s="28"/>
      <c r="AK163" s="28"/>
      <c r="AL163" s="28"/>
      <c r="AM163" s="1"/>
      <c r="AN163" s="1"/>
      <c r="AO163" s="1"/>
      <c r="AP163" s="27"/>
      <c r="AQ163" s="27"/>
    </row>
    <row r="164" spans="34:43" ht="12.75">
      <c r="AH164" s="28"/>
      <c r="AI164" s="1"/>
      <c r="AJ164" s="28"/>
      <c r="AK164" s="28"/>
      <c r="AL164" s="28"/>
      <c r="AM164" s="1"/>
      <c r="AN164" s="1"/>
      <c r="AO164" s="1"/>
      <c r="AP164" s="27"/>
      <c r="AQ164" s="27"/>
    </row>
    <row r="165" spans="34:43" ht="12.75">
      <c r="AH165" s="28"/>
      <c r="AI165" s="1"/>
      <c r="AJ165" s="28"/>
      <c r="AK165" s="28"/>
      <c r="AL165" s="28"/>
      <c r="AM165" s="1"/>
      <c r="AN165" s="1"/>
      <c r="AO165" s="1"/>
      <c r="AP165" s="27"/>
      <c r="AQ165" s="27"/>
    </row>
    <row r="166" spans="34:43" ht="12.75">
      <c r="AH166" s="28"/>
      <c r="AI166" s="1"/>
      <c r="AJ166" s="28"/>
      <c r="AK166" s="28"/>
      <c r="AL166" s="28"/>
      <c r="AM166" s="1"/>
      <c r="AN166" s="1"/>
      <c r="AO166" s="1"/>
      <c r="AP166" s="27"/>
      <c r="AQ166" s="27"/>
    </row>
    <row r="167" spans="34:43" ht="12.75">
      <c r="AH167" s="28"/>
      <c r="AI167" s="1"/>
      <c r="AJ167" s="28"/>
      <c r="AK167" s="28"/>
      <c r="AL167" s="28"/>
      <c r="AM167" s="1"/>
      <c r="AN167" s="1"/>
      <c r="AO167" s="1"/>
      <c r="AP167" s="27"/>
      <c r="AQ167" s="27"/>
    </row>
    <row r="168" spans="34:43" ht="12.75">
      <c r="AH168" s="28"/>
      <c r="AI168" s="1"/>
      <c r="AJ168" s="28"/>
      <c r="AK168" s="28"/>
      <c r="AL168" s="28"/>
      <c r="AM168" s="1"/>
      <c r="AN168" s="1"/>
      <c r="AO168" s="1"/>
      <c r="AP168" s="27"/>
      <c r="AQ168" s="27"/>
    </row>
    <row r="169" spans="34:43" ht="12.75">
      <c r="AH169" s="28"/>
      <c r="AI169" s="1"/>
      <c r="AJ169" s="28"/>
      <c r="AK169" s="28"/>
      <c r="AL169" s="28"/>
      <c r="AM169" s="1"/>
      <c r="AN169" s="1"/>
      <c r="AO169" s="1"/>
      <c r="AP169" s="27"/>
      <c r="AQ169" s="27"/>
    </row>
    <row r="170" spans="34:43" ht="12.75">
      <c r="AH170" s="28"/>
      <c r="AI170" s="1"/>
      <c r="AJ170" s="28"/>
      <c r="AK170" s="28"/>
      <c r="AL170" s="28"/>
      <c r="AM170" s="1"/>
      <c r="AN170" s="1"/>
      <c r="AO170" s="1"/>
      <c r="AP170" s="27"/>
      <c r="AQ170" s="27"/>
    </row>
    <row r="171" spans="34:43" ht="12.75">
      <c r="AH171" s="28"/>
      <c r="AI171" s="1"/>
      <c r="AJ171" s="28"/>
      <c r="AK171" s="28"/>
      <c r="AL171" s="28"/>
      <c r="AM171" s="1"/>
      <c r="AN171" s="1"/>
      <c r="AO171" s="1"/>
      <c r="AP171" s="27"/>
      <c r="AQ171" s="27"/>
    </row>
    <row r="172" spans="34:43" ht="12.75">
      <c r="AH172" s="28"/>
      <c r="AI172" s="1"/>
      <c r="AJ172" s="28"/>
      <c r="AK172" s="28"/>
      <c r="AL172" s="28"/>
      <c r="AM172" s="1"/>
      <c r="AN172" s="1"/>
      <c r="AO172" s="1"/>
      <c r="AP172" s="27"/>
      <c r="AQ172" s="27"/>
    </row>
    <row r="173" spans="34:43" ht="12.75">
      <c r="AH173" s="28"/>
      <c r="AI173" s="1"/>
      <c r="AJ173" s="28"/>
      <c r="AK173" s="28"/>
      <c r="AL173" s="28"/>
      <c r="AM173" s="1"/>
      <c r="AN173" s="1"/>
      <c r="AO173" s="1"/>
      <c r="AP173" s="27"/>
      <c r="AQ173" s="27"/>
    </row>
    <row r="174" spans="34:43" ht="12.75">
      <c r="AH174" s="28"/>
      <c r="AI174" s="1"/>
      <c r="AJ174" s="28"/>
      <c r="AK174" s="28"/>
      <c r="AL174" s="28"/>
      <c r="AM174" s="1"/>
      <c r="AN174" s="1"/>
      <c r="AO174" s="1"/>
      <c r="AP174" s="27"/>
      <c r="AQ174" s="27"/>
    </row>
    <row r="175" spans="34:43" ht="12.75">
      <c r="AH175" s="28"/>
      <c r="AI175" s="1"/>
      <c r="AJ175" s="28"/>
      <c r="AK175" s="28"/>
      <c r="AL175" s="28"/>
      <c r="AM175" s="1"/>
      <c r="AN175" s="1"/>
      <c r="AO175" s="1"/>
      <c r="AP175" s="27"/>
      <c r="AQ175" s="27"/>
    </row>
    <row r="176" spans="34:43" ht="12.75">
      <c r="AH176" s="28"/>
      <c r="AI176" s="1"/>
      <c r="AJ176" s="28"/>
      <c r="AK176" s="28"/>
      <c r="AL176" s="28"/>
      <c r="AM176" s="1"/>
      <c r="AN176" s="1"/>
      <c r="AO176" s="1"/>
      <c r="AP176" s="27"/>
      <c r="AQ176" s="27"/>
    </row>
    <row r="177" spans="34:43" ht="12.75">
      <c r="AH177" s="28"/>
      <c r="AI177" s="1"/>
      <c r="AJ177" s="28"/>
      <c r="AK177" s="28"/>
      <c r="AL177" s="28"/>
      <c r="AM177" s="1"/>
      <c r="AN177" s="1"/>
      <c r="AO177" s="1"/>
      <c r="AP177" s="27"/>
      <c r="AQ177" s="27"/>
    </row>
    <row r="178" spans="34:43" ht="12.75">
      <c r="AH178" s="28"/>
      <c r="AI178" s="1"/>
      <c r="AJ178" s="28"/>
      <c r="AK178" s="28"/>
      <c r="AL178" s="28"/>
      <c r="AM178" s="1"/>
      <c r="AN178" s="1"/>
      <c r="AO178" s="1"/>
      <c r="AP178" s="27"/>
      <c r="AQ178" s="27"/>
    </row>
    <row r="179" spans="34:43" ht="12.75">
      <c r="AH179" s="28"/>
      <c r="AI179" s="1"/>
      <c r="AJ179" s="28"/>
      <c r="AK179" s="28"/>
      <c r="AL179" s="28"/>
      <c r="AM179" s="1"/>
      <c r="AN179" s="1"/>
      <c r="AO179" s="1"/>
      <c r="AP179" s="27"/>
      <c r="AQ179" s="27"/>
    </row>
    <row r="180" spans="34:43" ht="12.75">
      <c r="AH180" s="28"/>
      <c r="AI180" s="1"/>
      <c r="AJ180" s="28"/>
      <c r="AK180" s="28"/>
      <c r="AL180" s="28"/>
      <c r="AM180" s="1"/>
      <c r="AN180" s="1"/>
      <c r="AO180" s="1"/>
      <c r="AP180" s="27"/>
      <c r="AQ180" s="27"/>
    </row>
    <row r="181" spans="34:43" ht="12.75">
      <c r="AH181" s="28"/>
      <c r="AI181" s="1"/>
      <c r="AJ181" s="28"/>
      <c r="AK181" s="28"/>
      <c r="AL181" s="28"/>
      <c r="AM181" s="1"/>
      <c r="AN181" s="1"/>
      <c r="AO181" s="1"/>
      <c r="AP181" s="27"/>
      <c r="AQ181" s="27"/>
    </row>
    <row r="182" spans="34:43" ht="12.75">
      <c r="AH182" s="28"/>
      <c r="AI182" s="1"/>
      <c r="AJ182" s="28"/>
      <c r="AK182" s="28"/>
      <c r="AL182" s="28"/>
      <c r="AM182" s="1"/>
      <c r="AN182" s="1"/>
      <c r="AO182" s="1"/>
      <c r="AP182" s="27"/>
      <c r="AQ182" s="27"/>
    </row>
    <row r="183" spans="34:43" ht="12.75">
      <c r="AH183" s="28"/>
      <c r="AI183" s="1"/>
      <c r="AJ183" s="28"/>
      <c r="AK183" s="28"/>
      <c r="AL183" s="28"/>
      <c r="AM183" s="1"/>
      <c r="AN183" s="1"/>
      <c r="AO183" s="1"/>
      <c r="AP183" s="27"/>
      <c r="AQ183" s="27"/>
    </row>
    <row r="184" spans="34:43" ht="12.75">
      <c r="AH184" s="28"/>
      <c r="AI184" s="1"/>
      <c r="AJ184" s="28"/>
      <c r="AK184" s="28"/>
      <c r="AL184" s="28"/>
      <c r="AM184" s="1"/>
      <c r="AN184" s="1"/>
      <c r="AO184" s="1"/>
      <c r="AP184" s="27"/>
      <c r="AQ184" s="27"/>
    </row>
    <row r="185" spans="34:43" ht="12.75">
      <c r="AH185" s="28"/>
      <c r="AI185" s="1"/>
      <c r="AJ185" s="28"/>
      <c r="AK185" s="28"/>
      <c r="AL185" s="28"/>
      <c r="AM185" s="1"/>
      <c r="AN185" s="1"/>
      <c r="AO185" s="1"/>
      <c r="AP185" s="27"/>
      <c r="AQ185" s="27"/>
    </row>
    <row r="186" spans="34:43" ht="12.75">
      <c r="AH186" s="28"/>
      <c r="AI186" s="1"/>
      <c r="AJ186" s="28"/>
      <c r="AK186" s="28"/>
      <c r="AL186" s="28"/>
      <c r="AM186" s="1"/>
      <c r="AN186" s="1"/>
      <c r="AO186" s="1"/>
      <c r="AP186" s="27"/>
      <c r="AQ186" s="27"/>
    </row>
    <row r="187" spans="34:43" ht="12.75">
      <c r="AH187" s="28"/>
      <c r="AI187" s="1"/>
      <c r="AJ187" s="28"/>
      <c r="AK187" s="28"/>
      <c r="AL187" s="28"/>
      <c r="AM187" s="1"/>
      <c r="AN187" s="1"/>
      <c r="AO187" s="1"/>
      <c r="AP187" s="27"/>
      <c r="AQ187" s="27"/>
    </row>
    <row r="188" spans="34:43" ht="12.75">
      <c r="AH188" s="28"/>
      <c r="AI188" s="1"/>
      <c r="AJ188" s="28"/>
      <c r="AK188" s="28"/>
      <c r="AL188" s="28"/>
      <c r="AM188" s="1"/>
      <c r="AN188" s="1"/>
      <c r="AO188" s="1"/>
      <c r="AP188" s="27"/>
      <c r="AQ188" s="27"/>
    </row>
    <row r="189" spans="34:43" ht="12.75">
      <c r="AH189" s="28"/>
      <c r="AI189" s="1"/>
      <c r="AJ189" s="28"/>
      <c r="AK189" s="28"/>
      <c r="AL189" s="28"/>
      <c r="AM189" s="1"/>
      <c r="AN189" s="1"/>
      <c r="AO189" s="1"/>
      <c r="AP189" s="27"/>
      <c r="AQ189" s="27"/>
    </row>
    <row r="190" spans="34:43" ht="12.75">
      <c r="AH190" s="28"/>
      <c r="AI190" s="1"/>
      <c r="AJ190" s="28"/>
      <c r="AK190" s="28"/>
      <c r="AL190" s="28"/>
      <c r="AM190" s="1"/>
      <c r="AN190" s="1"/>
      <c r="AO190" s="1"/>
      <c r="AP190" s="27"/>
      <c r="AQ190" s="27"/>
    </row>
    <row r="191" spans="34:43" ht="12.75">
      <c r="AH191" s="28"/>
      <c r="AI191" s="1"/>
      <c r="AJ191" s="28"/>
      <c r="AK191" s="28"/>
      <c r="AL191" s="28"/>
      <c r="AM191" s="1"/>
      <c r="AN191" s="1"/>
      <c r="AO191" s="1"/>
      <c r="AP191" s="27"/>
      <c r="AQ191" s="27"/>
    </row>
    <row r="192" spans="34:43" ht="12.75">
      <c r="AH192" s="28"/>
      <c r="AI192" s="1"/>
      <c r="AJ192" s="28"/>
      <c r="AK192" s="28"/>
      <c r="AL192" s="28"/>
      <c r="AM192" s="1"/>
      <c r="AN192" s="1"/>
      <c r="AO192" s="1"/>
      <c r="AP192" s="27"/>
      <c r="AQ192" s="27"/>
    </row>
    <row r="193" spans="34:43" ht="12.75">
      <c r="AH193" s="28"/>
      <c r="AI193" s="1"/>
      <c r="AJ193" s="28"/>
      <c r="AK193" s="28"/>
      <c r="AL193" s="28"/>
      <c r="AM193" s="1"/>
      <c r="AN193" s="1"/>
      <c r="AO193" s="1"/>
      <c r="AP193" s="27"/>
      <c r="AQ193" s="27"/>
    </row>
    <row r="194" spans="34:43" ht="12.75">
      <c r="AH194" s="28"/>
      <c r="AI194" s="1"/>
      <c r="AJ194" s="28"/>
      <c r="AK194" s="28"/>
      <c r="AL194" s="28"/>
      <c r="AM194" s="1"/>
      <c r="AN194" s="1"/>
      <c r="AO194" s="1"/>
      <c r="AP194" s="27"/>
      <c r="AQ194" s="27"/>
    </row>
    <row r="195" spans="34:43" ht="12.75">
      <c r="AH195" s="28"/>
      <c r="AI195" s="1"/>
      <c r="AJ195" s="28"/>
      <c r="AK195" s="28"/>
      <c r="AL195" s="28"/>
      <c r="AM195" s="1"/>
      <c r="AN195" s="1"/>
      <c r="AO195" s="1"/>
      <c r="AP195" s="27"/>
      <c r="AQ195" s="27"/>
    </row>
    <row r="196" spans="34:43" ht="12.75">
      <c r="AH196" s="28"/>
      <c r="AI196" s="1"/>
      <c r="AJ196" s="28"/>
      <c r="AK196" s="28"/>
      <c r="AL196" s="28"/>
      <c r="AM196" s="1"/>
      <c r="AN196" s="1"/>
      <c r="AO196" s="1"/>
      <c r="AP196" s="27"/>
      <c r="AQ196" s="27"/>
    </row>
    <row r="197" spans="34:43" ht="12.75">
      <c r="AH197" s="28"/>
      <c r="AI197" s="1"/>
      <c r="AJ197" s="28"/>
      <c r="AK197" s="28"/>
      <c r="AL197" s="28"/>
      <c r="AM197" s="1"/>
      <c r="AN197" s="1"/>
      <c r="AO197" s="1"/>
      <c r="AP197" s="27"/>
      <c r="AQ197" s="27"/>
    </row>
    <row r="198" spans="34:43" ht="12.75">
      <c r="AH198" s="28"/>
      <c r="AI198" s="1"/>
      <c r="AJ198" s="28"/>
      <c r="AK198" s="28"/>
      <c r="AL198" s="28"/>
      <c r="AM198" s="1"/>
      <c r="AN198" s="1"/>
      <c r="AO198" s="1"/>
      <c r="AP198" s="27"/>
      <c r="AQ198" s="27"/>
    </row>
    <row r="199" spans="34:43" ht="12.75">
      <c r="AH199" s="28"/>
      <c r="AI199" s="1"/>
      <c r="AJ199" s="28"/>
      <c r="AK199" s="28"/>
      <c r="AL199" s="28"/>
      <c r="AM199" s="1"/>
      <c r="AN199" s="1"/>
      <c r="AO199" s="1"/>
      <c r="AP199" s="27"/>
      <c r="AQ199" s="27"/>
    </row>
    <row r="200" spans="34:43" ht="12.75">
      <c r="AH200" s="28"/>
      <c r="AI200" s="1"/>
      <c r="AJ200" s="28"/>
      <c r="AK200" s="28"/>
      <c r="AL200" s="28"/>
      <c r="AM200" s="1"/>
      <c r="AN200" s="1"/>
      <c r="AO200" s="1"/>
      <c r="AP200" s="27"/>
      <c r="AQ200" s="27"/>
    </row>
    <row r="201" spans="34:43" ht="12.75">
      <c r="AH201" s="28"/>
      <c r="AI201" s="1"/>
      <c r="AJ201" s="28"/>
      <c r="AK201" s="28"/>
      <c r="AL201" s="28"/>
      <c r="AM201" s="1"/>
      <c r="AN201" s="1"/>
      <c r="AO201" s="1"/>
      <c r="AP201" s="27"/>
      <c r="AQ201" s="27"/>
    </row>
    <row r="202" spans="34:43" ht="12.75">
      <c r="AH202" s="28"/>
      <c r="AI202" s="1"/>
      <c r="AJ202" s="28"/>
      <c r="AK202" s="28"/>
      <c r="AL202" s="28"/>
      <c r="AM202" s="1"/>
      <c r="AN202" s="1"/>
      <c r="AO202" s="1"/>
      <c r="AP202" s="27"/>
      <c r="AQ202" s="27"/>
    </row>
    <row r="203" spans="34:43" ht="12.75">
      <c r="AH203" s="28"/>
      <c r="AI203" s="1"/>
      <c r="AJ203" s="28"/>
      <c r="AK203" s="28"/>
      <c r="AL203" s="28"/>
      <c r="AM203" s="1"/>
      <c r="AN203" s="1"/>
      <c r="AO203" s="1"/>
      <c r="AP203" s="27"/>
      <c r="AQ203" s="27"/>
    </row>
    <row r="204" spans="34:43" ht="12.75">
      <c r="AH204" s="28"/>
      <c r="AI204" s="1"/>
      <c r="AJ204" s="28"/>
      <c r="AK204" s="28"/>
      <c r="AL204" s="28"/>
      <c r="AM204" s="1"/>
      <c r="AN204" s="1"/>
      <c r="AO204" s="1"/>
      <c r="AP204" s="27"/>
      <c r="AQ204" s="27"/>
    </row>
    <row r="205" spans="34:43" ht="12.75">
      <c r="AH205" s="28"/>
      <c r="AI205" s="1"/>
      <c r="AJ205" s="28"/>
      <c r="AK205" s="28"/>
      <c r="AL205" s="28"/>
      <c r="AM205" s="1"/>
      <c r="AN205" s="1"/>
      <c r="AO205" s="1"/>
      <c r="AP205" s="27"/>
      <c r="AQ205" s="27"/>
    </row>
    <row r="206" spans="34:43" ht="12.75">
      <c r="AH206" s="28"/>
      <c r="AI206" s="1"/>
      <c r="AJ206" s="28"/>
      <c r="AK206" s="28"/>
      <c r="AL206" s="28"/>
      <c r="AM206" s="1"/>
      <c r="AN206" s="1"/>
      <c r="AO206" s="1"/>
      <c r="AP206" s="27"/>
      <c r="AQ206" s="27"/>
    </row>
    <row r="207" spans="34:43" ht="12.75">
      <c r="AH207" s="28"/>
      <c r="AI207" s="1"/>
      <c r="AJ207" s="28"/>
      <c r="AK207" s="28"/>
      <c r="AL207" s="28"/>
      <c r="AM207" s="1"/>
      <c r="AN207" s="1"/>
      <c r="AO207" s="1"/>
      <c r="AP207" s="27"/>
      <c r="AQ207" s="27"/>
    </row>
    <row r="208" spans="34:43" ht="12.75">
      <c r="AH208" s="28"/>
      <c r="AI208" s="1"/>
      <c r="AJ208" s="28"/>
      <c r="AK208" s="28"/>
      <c r="AL208" s="28"/>
      <c r="AM208" s="1"/>
      <c r="AN208" s="1"/>
      <c r="AO208" s="1"/>
      <c r="AP208" s="27"/>
      <c r="AQ208" s="27"/>
    </row>
    <row r="209" spans="34:43" ht="12.75">
      <c r="AH209" s="28"/>
      <c r="AI209" s="1"/>
      <c r="AJ209" s="28"/>
      <c r="AK209" s="28"/>
      <c r="AL209" s="28"/>
      <c r="AM209" s="1"/>
      <c r="AN209" s="1"/>
      <c r="AO209" s="1"/>
      <c r="AP209" s="27"/>
      <c r="AQ209" s="27"/>
    </row>
    <row r="210" spans="34:43" ht="12.75">
      <c r="AH210" s="28"/>
      <c r="AI210" s="1"/>
      <c r="AJ210" s="28"/>
      <c r="AK210" s="28"/>
      <c r="AL210" s="28"/>
      <c r="AM210" s="1"/>
      <c r="AN210" s="1"/>
      <c r="AO210" s="1"/>
      <c r="AP210" s="27"/>
      <c r="AQ210" s="27"/>
    </row>
    <row r="211" spans="34:43" ht="12.75">
      <c r="AH211" s="28"/>
      <c r="AI211" s="1"/>
      <c r="AJ211" s="28"/>
      <c r="AK211" s="28"/>
      <c r="AL211" s="28"/>
      <c r="AM211" s="1"/>
      <c r="AN211" s="1"/>
      <c r="AO211" s="1"/>
      <c r="AP211" s="27"/>
      <c r="AQ211" s="27"/>
    </row>
    <row r="212" spans="34:43" ht="12.75">
      <c r="AH212" s="28"/>
      <c r="AI212" s="1"/>
      <c r="AJ212" s="28"/>
      <c r="AK212" s="28"/>
      <c r="AL212" s="28"/>
      <c r="AM212" s="1"/>
      <c r="AN212" s="1"/>
      <c r="AO212" s="1"/>
      <c r="AP212" s="27"/>
      <c r="AQ212" s="27"/>
    </row>
    <row r="213" spans="34:43" ht="12.75">
      <c r="AH213" s="28"/>
      <c r="AI213" s="1"/>
      <c r="AJ213" s="28"/>
      <c r="AK213" s="28"/>
      <c r="AL213" s="28"/>
      <c r="AM213" s="1"/>
      <c r="AN213" s="1"/>
      <c r="AO213" s="1"/>
      <c r="AP213" s="27"/>
      <c r="AQ213" s="27"/>
    </row>
    <row r="214" spans="34:43" ht="12.75">
      <c r="AH214" s="28"/>
      <c r="AI214" s="1"/>
      <c r="AJ214" s="28"/>
      <c r="AK214" s="28"/>
      <c r="AL214" s="28"/>
      <c r="AM214" s="1"/>
      <c r="AN214" s="1"/>
      <c r="AO214" s="1"/>
      <c r="AP214" s="27"/>
      <c r="AQ214" s="27"/>
    </row>
    <row r="215" spans="34:43" ht="12.75">
      <c r="AH215" s="28"/>
      <c r="AI215" s="1"/>
      <c r="AJ215" s="28"/>
      <c r="AK215" s="28"/>
      <c r="AL215" s="28"/>
      <c r="AM215" s="1"/>
      <c r="AN215" s="1"/>
      <c r="AO215" s="1"/>
      <c r="AP215" s="27"/>
      <c r="AQ215" s="27"/>
    </row>
    <row r="216" spans="34:43" ht="12.75">
      <c r="AH216" s="28"/>
      <c r="AI216" s="1"/>
      <c r="AJ216" s="28"/>
      <c r="AK216" s="28"/>
      <c r="AL216" s="28"/>
      <c r="AM216" s="1"/>
      <c r="AN216" s="1"/>
      <c r="AO216" s="1"/>
      <c r="AP216" s="27"/>
      <c r="AQ216" s="27"/>
    </row>
    <row r="217" spans="34:43" ht="12.75">
      <c r="AH217" s="28"/>
      <c r="AI217" s="1"/>
      <c r="AJ217" s="28"/>
      <c r="AK217" s="28"/>
      <c r="AL217" s="28"/>
      <c r="AM217" s="1"/>
      <c r="AN217" s="1"/>
      <c r="AO217" s="1"/>
      <c r="AP217" s="27"/>
      <c r="AQ217" s="27"/>
    </row>
    <row r="218" spans="34:43" ht="12.75">
      <c r="AH218" s="28"/>
      <c r="AI218" s="1"/>
      <c r="AJ218" s="28"/>
      <c r="AK218" s="28"/>
      <c r="AL218" s="28"/>
      <c r="AM218" s="1"/>
      <c r="AN218" s="1"/>
      <c r="AO218" s="1"/>
      <c r="AP218" s="27"/>
      <c r="AQ218" s="27"/>
    </row>
    <row r="219" spans="34:43" ht="12.75">
      <c r="AH219" s="28"/>
      <c r="AI219" s="1"/>
      <c r="AJ219" s="28"/>
      <c r="AK219" s="28"/>
      <c r="AL219" s="28"/>
      <c r="AM219" s="1"/>
      <c r="AN219" s="1"/>
      <c r="AO219" s="1"/>
      <c r="AP219" s="27"/>
      <c r="AQ219" s="27"/>
    </row>
    <row r="220" spans="34:43" ht="12.75">
      <c r="AH220" s="28"/>
      <c r="AI220" s="1"/>
      <c r="AJ220" s="28"/>
      <c r="AK220" s="28"/>
      <c r="AL220" s="28"/>
      <c r="AM220" s="1"/>
      <c r="AN220" s="1"/>
      <c r="AO220" s="1"/>
      <c r="AP220" s="27"/>
      <c r="AQ220" s="27"/>
    </row>
    <row r="221" spans="34:43" ht="12.75">
      <c r="AH221" s="28"/>
      <c r="AI221" s="1"/>
      <c r="AJ221" s="28"/>
      <c r="AK221" s="28"/>
      <c r="AL221" s="28"/>
      <c r="AM221" s="1"/>
      <c r="AN221" s="1"/>
      <c r="AO221" s="1"/>
      <c r="AP221" s="27"/>
      <c r="AQ221" s="27"/>
    </row>
    <row r="222" spans="34:43" ht="12.75">
      <c r="AH222" s="28"/>
      <c r="AI222" s="1"/>
      <c r="AJ222" s="28"/>
      <c r="AK222" s="28"/>
      <c r="AL222" s="28"/>
      <c r="AM222" s="1"/>
      <c r="AN222" s="1"/>
      <c r="AO222" s="1"/>
      <c r="AP222" s="27"/>
      <c r="AQ222" s="27"/>
    </row>
    <row r="223" spans="34:43" ht="12.75">
      <c r="AH223" s="28"/>
      <c r="AI223" s="1"/>
      <c r="AJ223" s="28"/>
      <c r="AK223" s="28"/>
      <c r="AL223" s="28"/>
      <c r="AM223" s="1"/>
      <c r="AN223" s="1"/>
      <c r="AO223" s="1"/>
      <c r="AP223" s="27"/>
      <c r="AQ223" s="27"/>
    </row>
    <row r="224" spans="34:43" ht="12.75">
      <c r="AH224" s="28"/>
      <c r="AI224" s="1"/>
      <c r="AJ224" s="28"/>
      <c r="AK224" s="28"/>
      <c r="AL224" s="28"/>
      <c r="AM224" s="1"/>
      <c r="AN224" s="1"/>
      <c r="AO224" s="1"/>
      <c r="AP224" s="27"/>
      <c r="AQ224" s="27"/>
    </row>
    <row r="225" spans="34:43" ht="12.75">
      <c r="AH225" s="28"/>
      <c r="AI225" s="1"/>
      <c r="AJ225" s="28"/>
      <c r="AK225" s="28"/>
      <c r="AL225" s="28"/>
      <c r="AM225" s="1"/>
      <c r="AN225" s="1"/>
      <c r="AO225" s="1"/>
      <c r="AP225" s="27"/>
      <c r="AQ225" s="27"/>
    </row>
    <row r="226" spans="34:43" ht="12.75">
      <c r="AH226" s="28"/>
      <c r="AI226" s="1"/>
      <c r="AJ226" s="28"/>
      <c r="AK226" s="28"/>
      <c r="AL226" s="28"/>
      <c r="AM226" s="1"/>
      <c r="AN226" s="1"/>
      <c r="AO226" s="1"/>
      <c r="AP226" s="27"/>
      <c r="AQ226" s="27"/>
    </row>
    <row r="227" spans="34:43" ht="12.75">
      <c r="AH227" s="28"/>
      <c r="AI227" s="1"/>
      <c r="AJ227" s="1"/>
      <c r="AK227" s="1"/>
      <c r="AL227" s="1"/>
      <c r="AM227" s="1"/>
      <c r="AN227" s="1"/>
      <c r="AO227" s="1"/>
      <c r="AP227" s="1"/>
      <c r="AQ227" s="27"/>
    </row>
    <row r="228" spans="34:43" ht="12.75">
      <c r="AH228" s="28"/>
      <c r="AI228" s="1"/>
      <c r="AJ228" s="1"/>
      <c r="AK228" s="1"/>
      <c r="AL228" s="1"/>
      <c r="AM228" s="1"/>
      <c r="AN228" s="1"/>
      <c r="AO228" s="1"/>
      <c r="AP228" s="1"/>
      <c r="AQ228" s="27"/>
    </row>
    <row r="229" spans="34:43" ht="12.75">
      <c r="AH229" s="28"/>
      <c r="AI229" s="1"/>
      <c r="AJ229" s="1"/>
      <c r="AK229" s="1"/>
      <c r="AL229" s="1"/>
      <c r="AM229" s="1"/>
      <c r="AN229" s="1"/>
      <c r="AO229" s="1"/>
      <c r="AP229" s="1"/>
      <c r="AQ229" s="27"/>
    </row>
    <row r="230" ht="12.75">
      <c r="AQ230" s="27"/>
    </row>
    <row r="231" ht="12.75">
      <c r="AQ231" s="27"/>
    </row>
    <row r="232" ht="12.75">
      <c r="AQ232" s="27"/>
    </row>
    <row r="233" ht="12.75">
      <c r="AQ233" s="27"/>
    </row>
    <row r="234" spans="34:43" ht="12.75">
      <c r="AH234"/>
      <c r="AQ234" s="27"/>
    </row>
    <row r="235" spans="34:43" ht="12.75">
      <c r="AH235"/>
      <c r="AQ235" s="27"/>
    </row>
    <row r="236" spans="34:43" ht="12.75">
      <c r="AH236"/>
      <c r="AQ236" s="27"/>
    </row>
    <row r="237" ht="12.75">
      <c r="AQ237" s="27"/>
    </row>
    <row r="238" ht="12.75">
      <c r="AQ238" s="27"/>
    </row>
    <row r="239" ht="12.75">
      <c r="AQ239" s="27"/>
    </row>
    <row r="240" ht="12.75">
      <c r="AQ240" s="27"/>
    </row>
    <row r="241" ht="12.75">
      <c r="AQ241" s="27"/>
    </row>
    <row r="242" ht="12.75">
      <c r="AQ242" s="27"/>
    </row>
    <row r="243" ht="12.75">
      <c r="AQ243" s="27"/>
    </row>
    <row r="244" ht="12.75">
      <c r="AQ244" s="27"/>
    </row>
    <row r="245" ht="12.75">
      <c r="AQ245" s="27"/>
    </row>
    <row r="246" ht="12.75">
      <c r="AQ246" s="27"/>
    </row>
    <row r="247" ht="12.75">
      <c r="AQ247" s="27"/>
    </row>
    <row r="248" ht="12.75">
      <c r="AQ248" s="27"/>
    </row>
    <row r="249" ht="12.75">
      <c r="AQ249" s="27"/>
    </row>
    <row r="250" ht="12.75">
      <c r="AQ250" s="27"/>
    </row>
    <row r="251" ht="12.75">
      <c r="AQ251" s="27"/>
    </row>
    <row r="252" ht="12.75">
      <c r="AQ252" s="27"/>
    </row>
    <row r="253" ht="12.75">
      <c r="AQ253" s="27"/>
    </row>
    <row r="254" ht="12.75">
      <c r="AQ254" s="27"/>
    </row>
    <row r="255" ht="12.75">
      <c r="AQ255" s="27"/>
    </row>
    <row r="256" ht="12.75">
      <c r="AQ256" s="27"/>
    </row>
    <row r="257" ht="12.75">
      <c r="AQ257" s="27"/>
    </row>
    <row r="258" ht="12.75">
      <c r="AQ258" s="27"/>
    </row>
    <row r="259" ht="12.75">
      <c r="AQ259" s="1"/>
    </row>
    <row r="260" ht="12.75">
      <c r="AQ260" s="1"/>
    </row>
    <row r="261" ht="12.75">
      <c r="AQ261" s="1"/>
    </row>
  </sheetData>
  <mergeCells count="24">
    <mergeCell ref="E105:K105"/>
    <mergeCell ref="E71:G71"/>
    <mergeCell ref="A78:F78"/>
    <mergeCell ref="K111:L111"/>
    <mergeCell ref="C101:J101"/>
    <mergeCell ref="AJ1:AL1"/>
    <mergeCell ref="F96:K96"/>
    <mergeCell ref="M46:N46"/>
    <mergeCell ref="M47:N47"/>
    <mergeCell ref="M61:N61"/>
    <mergeCell ref="M62:N62"/>
    <mergeCell ref="B91:I91"/>
    <mergeCell ref="F95:K95"/>
    <mergeCell ref="M16:N16"/>
    <mergeCell ref="M17:N17"/>
    <mergeCell ref="M31:N31"/>
    <mergeCell ref="M32:N32"/>
    <mergeCell ref="Y124:AB124"/>
    <mergeCell ref="R6:S6"/>
    <mergeCell ref="R21:S21"/>
    <mergeCell ref="R36:S36"/>
    <mergeCell ref="X122:AC122"/>
    <mergeCell ref="R51:S51"/>
    <mergeCell ref="Y123:AB123"/>
  </mergeCells>
  <printOptions headings="1"/>
  <pageMargins left="0" right="0" top="0" bottom="0" header="0" footer="0"/>
  <pageSetup fitToHeight="1" fitToWidth="1"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rm80902</dc:creator>
  <cp:keywords/>
  <dc:description/>
  <cp:lastModifiedBy>rx87022</cp:lastModifiedBy>
  <cp:lastPrinted>2004-03-15T16:10:37Z</cp:lastPrinted>
  <dcterms:created xsi:type="dcterms:W3CDTF">2000-03-13T04:35:29Z</dcterms:created>
  <dcterms:modified xsi:type="dcterms:W3CDTF">2005-04-29T13:54:11Z</dcterms:modified>
  <cp:category/>
  <cp:version/>
  <cp:contentType/>
  <cp:contentStatus/>
</cp:coreProperties>
</file>