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ummary" sheetId="1" r:id="rId1"/>
    <sheet name="In" sheetId="2" r:id="rId2"/>
    <sheet name="Out" sheetId="3" r:id="rId3"/>
    <sheet name="Sheet3" sheetId="4" r:id="rId4"/>
  </sheets>
  <definedNames>
    <definedName name="_xlnm.Print_Area" localSheetId="1">'In'!$A$1:$T$40</definedName>
    <definedName name="_xlnm.Print_Area" localSheetId="2">'Out'!$A$1:$T$50</definedName>
  </definedNames>
  <calcPr fullCalcOnLoad="1"/>
</workbook>
</file>

<file path=xl/sharedStrings.xml><?xml version="1.0" encoding="utf-8"?>
<sst xmlns="http://schemas.openxmlformats.org/spreadsheetml/2006/main" count="701" uniqueCount="184">
  <si>
    <t>2005 (EIA)</t>
  </si>
  <si>
    <t>Retail Sales (GWh)</t>
  </si>
  <si>
    <t>Renewable (GWh)</t>
  </si>
  <si>
    <t>Wind (MW)</t>
  </si>
  <si>
    <t>Solar (MW)</t>
  </si>
  <si>
    <t>Sum</t>
  </si>
  <si>
    <t>2010 (4%)</t>
  </si>
  <si>
    <t>2010 (2%)</t>
  </si>
  <si>
    <t>2015 (4%)</t>
  </si>
  <si>
    <t>2015 (2%)</t>
  </si>
  <si>
    <t>2020 (4%)</t>
  </si>
  <si>
    <t>2020 (2%)</t>
  </si>
  <si>
    <t>Arizona Public Service Co</t>
  </si>
  <si>
    <t>Tucson Electric Power Co</t>
  </si>
  <si>
    <t>Salt River Project</t>
  </si>
  <si>
    <t>Public Service Co of NM</t>
  </si>
  <si>
    <t>Nevada Power Company</t>
  </si>
  <si>
    <t>Sierra Pacific Power Co</t>
  </si>
  <si>
    <t>El Paso Elactric Co</t>
  </si>
  <si>
    <t>Sierra Pacific Power</t>
  </si>
  <si>
    <t>Southwest Transmission Coop</t>
  </si>
  <si>
    <t>Tri-State Generation and Transmission</t>
  </si>
  <si>
    <t>WAPA (WestConnect)</t>
  </si>
  <si>
    <t>OR</t>
  </si>
  <si>
    <t>WA</t>
  </si>
  <si>
    <t>MT</t>
  </si>
  <si>
    <t>CO</t>
  </si>
  <si>
    <t>NV</t>
  </si>
  <si>
    <t>CA</t>
  </si>
  <si>
    <t>AZ</t>
  </si>
  <si>
    <t>NM</t>
  </si>
  <si>
    <t>ID</t>
  </si>
  <si>
    <t>UT</t>
  </si>
  <si>
    <t>WY</t>
  </si>
  <si>
    <t>TX</t>
  </si>
  <si>
    <t>Western Area Power Administration</t>
  </si>
  <si>
    <t>PacifiCorp</t>
  </si>
  <si>
    <t>NorthWestern Energy LLC</t>
  </si>
  <si>
    <t>US-TOTAL</t>
  </si>
  <si>
    <t>Investor Owned</t>
  </si>
  <si>
    <t>Xcel Energy (SPSC)</t>
  </si>
  <si>
    <t>Anza Electric Coop Inc</t>
  </si>
  <si>
    <t>Cooperative</t>
  </si>
  <si>
    <t>Duncan Valley Elec Coop, Inc</t>
  </si>
  <si>
    <t>Sulphur Springs Valley E C Inc</t>
  </si>
  <si>
    <t>Graham County Electric Coop Inc</t>
  </si>
  <si>
    <t>Trico Electric Coop Inc</t>
  </si>
  <si>
    <t>Mohave Electric Coop, Inc</t>
  </si>
  <si>
    <t>Big Horn Rural Electric Co</t>
  </si>
  <si>
    <t>Tri-State</t>
  </si>
  <si>
    <t>Carbon Power &amp; Light, Inc</t>
  </si>
  <si>
    <t>Central New Mexico El Coop, Inc</t>
  </si>
  <si>
    <t>Columbus Electric Coop, Inc</t>
  </si>
  <si>
    <t>Continental Divide El Coop Inc</t>
  </si>
  <si>
    <t>Delta Montrose Electric Assn</t>
  </si>
  <si>
    <t>Empire Electric Assn, Inc</t>
  </si>
  <si>
    <t>Garland Light &amp; Power Company</t>
  </si>
  <si>
    <t>Gunnison County Elec Assn.</t>
  </si>
  <si>
    <t>High Plains Power, Inc</t>
  </si>
  <si>
    <t>High West Energy, Inc</t>
  </si>
  <si>
    <t>Highline Electric Assn</t>
  </si>
  <si>
    <t>Jemez Mountains Elec Coop, Inc</t>
  </si>
  <si>
    <t>K C Electric Assn</t>
  </si>
  <si>
    <t>Kit Carson Electric Coop, Inc</t>
  </si>
  <si>
    <t>La Plata Electric Assn, Inc</t>
  </si>
  <si>
    <t>Mora-San Miguel Elec Coop, Inc</t>
  </si>
  <si>
    <t>Morgan County Rural Elec Assn</t>
  </si>
  <si>
    <t>Mountain Parks Electric, Inc</t>
  </si>
  <si>
    <t>Mountain View Elec Assn, Inc</t>
  </si>
  <si>
    <t>Niobrara Electric Assn, Inc</t>
  </si>
  <si>
    <t>Northern Rio Arriba E Coop Inc</t>
  </si>
  <si>
    <t>Otero County Electric Coop Inc</t>
  </si>
  <si>
    <t>Poudre Valley R E A, Inc</t>
  </si>
  <si>
    <t>Roosevelt County Elec Coop Inc</t>
  </si>
  <si>
    <t>San Isabel Electric Assn, Inc</t>
  </si>
  <si>
    <t>San Luis Valley R E C, Inc</t>
  </si>
  <si>
    <t>San Miguel Power Assn, Inc</t>
  </si>
  <si>
    <t>Sangre De Cristo Elec Assn Inc</t>
  </si>
  <si>
    <t>Sierra Electric Coop, Inc</t>
  </si>
  <si>
    <t>Socorro Electric Coop, Inc</t>
  </si>
  <si>
    <t>Southeast Colorado Power Assn</t>
  </si>
  <si>
    <t>Southwestern Electric Coop Inc</t>
  </si>
  <si>
    <t>Springer Electric Coop, Inc</t>
  </si>
  <si>
    <t>United Power, Inc</t>
  </si>
  <si>
    <t>Wheatland Rural Elec Assn, Inc</t>
  </si>
  <si>
    <t>White River Electric Assn, Inc</t>
  </si>
  <si>
    <t>Wyrulec Company</t>
  </si>
  <si>
    <t>Y-W Electric Assn Inc</t>
  </si>
  <si>
    <t>2010         4%</t>
  </si>
  <si>
    <t>2015         4%</t>
  </si>
  <si>
    <t>2017         4%</t>
  </si>
  <si>
    <t>2020         4%</t>
  </si>
  <si>
    <t>2010         2%</t>
  </si>
  <si>
    <t>2015         2%</t>
  </si>
  <si>
    <t>2017         2%</t>
  </si>
  <si>
    <t>2020         2%</t>
  </si>
  <si>
    <t>Arizona</t>
  </si>
  <si>
    <t>Colorado</t>
  </si>
  <si>
    <t>New Mexico</t>
  </si>
  <si>
    <t>Nevada</t>
  </si>
  <si>
    <t>California</t>
  </si>
  <si>
    <t>Idaho</t>
  </si>
  <si>
    <t>Montana</t>
  </si>
  <si>
    <t>Oregon</t>
  </si>
  <si>
    <t>Utah</t>
  </si>
  <si>
    <t>Washington</t>
  </si>
  <si>
    <t>2017 (4%)</t>
  </si>
  <si>
    <t>2017 (2%)</t>
  </si>
  <si>
    <t>Wyoming (WestConnect)</t>
  </si>
  <si>
    <t>Bridger Valley Elec Assn, Inc</t>
  </si>
  <si>
    <t>Cheyenne Light Fuel &amp; Power Co</t>
  </si>
  <si>
    <t>City of Cody</t>
  </si>
  <si>
    <t>Municipal</t>
  </si>
  <si>
    <t>City of Deaver</t>
  </si>
  <si>
    <t>City of Pine Bluffs</t>
  </si>
  <si>
    <t>City of Powell</t>
  </si>
  <si>
    <t>City of Torrington</t>
  </si>
  <si>
    <t>Fall River Rural Elec Coop Inc</t>
  </si>
  <si>
    <t>Gillette City of</t>
  </si>
  <si>
    <t>Lower Valley Energy Inc</t>
  </si>
  <si>
    <t>MDU Resources Group Inc</t>
  </si>
  <si>
    <t>Midvale Irrigation District</t>
  </si>
  <si>
    <t>Political Subdivision</t>
  </si>
  <si>
    <t>Powder River Energy Corp</t>
  </si>
  <si>
    <t>Town of Basin</t>
  </si>
  <si>
    <t>Town of Fort Laramie</t>
  </si>
  <si>
    <t>Town of Guernsey</t>
  </si>
  <si>
    <t>Town of Lingle</t>
  </si>
  <si>
    <t>Town of Lusk</t>
  </si>
  <si>
    <t>Town of Wheatland</t>
  </si>
  <si>
    <t>Federal</t>
  </si>
  <si>
    <t>Willwood Light &amp; Power Company</t>
  </si>
  <si>
    <t>Yampa Valley Electric Assn Inc</t>
  </si>
  <si>
    <t>Wyoming</t>
  </si>
  <si>
    <t>just Westconnect</t>
  </si>
  <si>
    <t>Beartooth Electric Coop, Inc</t>
  </si>
  <si>
    <t>Big Horn County Elec Coop, Inc</t>
  </si>
  <si>
    <t>Black Hills Power Inc</t>
  </si>
  <si>
    <t>Wyoming by people</t>
  </si>
  <si>
    <t>County</t>
  </si>
  <si>
    <t>People</t>
  </si>
  <si>
    <t>in/out</t>
  </si>
  <si>
    <t>Laramie</t>
  </si>
  <si>
    <t>Converse</t>
  </si>
  <si>
    <t>Natrona</t>
  </si>
  <si>
    <t>Goshen</t>
  </si>
  <si>
    <t>Sweetwater</t>
  </si>
  <si>
    <t>Campbell</t>
  </si>
  <si>
    <t>Platte</t>
  </si>
  <si>
    <t>Fremont</t>
  </si>
  <si>
    <t>Washakie</t>
  </si>
  <si>
    <t>Albany</t>
  </si>
  <si>
    <t>Johnson</t>
  </si>
  <si>
    <t>Sheridan</t>
  </si>
  <si>
    <t>Sublette</t>
  </si>
  <si>
    <t>Park</t>
  </si>
  <si>
    <t>Weston</t>
  </si>
  <si>
    <t>Uinta</t>
  </si>
  <si>
    <t>Crook</t>
  </si>
  <si>
    <t>Teton</t>
  </si>
  <si>
    <t>Lincoln</t>
  </si>
  <si>
    <t>Niobrara</t>
  </si>
  <si>
    <t>Carbon</t>
  </si>
  <si>
    <t>Total</t>
  </si>
  <si>
    <t>Big Horn</t>
  </si>
  <si>
    <t>Hot Springs</t>
  </si>
  <si>
    <t>out</t>
  </si>
  <si>
    <t>in</t>
  </si>
  <si>
    <t>both</t>
  </si>
  <si>
    <t>Total in</t>
  </si>
  <si>
    <t>total out</t>
  </si>
  <si>
    <t>Wyoming (not in WestConnect)</t>
  </si>
  <si>
    <t>In WestConnect</t>
  </si>
  <si>
    <t>Outside WestConnect</t>
  </si>
  <si>
    <t>Renewable Energy and Capacity</t>
  </si>
  <si>
    <t>2% Annual Growth</t>
  </si>
  <si>
    <t>4% Annual Growth</t>
  </si>
  <si>
    <t>10% Wind, 1% Solar</t>
  </si>
  <si>
    <t>Energy (GWh)</t>
  </si>
  <si>
    <t>Wind Capacity (MW)</t>
  </si>
  <si>
    <t>Solar Capacity (MW)</t>
  </si>
  <si>
    <t>20% Wind, 3% Solar</t>
  </si>
  <si>
    <t>30% Wind, 5% Solar</t>
  </si>
  <si>
    <t>Total Capacity (MW)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</si>
</sst>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2" xfId="0" applyBorder="1" applyAlignment="1">
      <alignment horizontal="right" wrapText="1" shrinkToFi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9" fontId="0" fillId="0" borderId="2" xfId="0" applyNumberFormat="1" applyBorder="1" applyAlignment="1">
      <alignment horizontal="right" wrapText="1" shrinkToFit="1"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9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right" wrapText="1"/>
    </xf>
    <xf numFmtId="0" fontId="0" fillId="0" borderId="36" xfId="0" applyBorder="1" applyAlignment="1">
      <alignment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9" fontId="0" fillId="0" borderId="41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1" fillId="0" borderId="42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60" workbookViewId="0" topLeftCell="A2">
      <selection activeCell="L34" sqref="L34"/>
    </sheetView>
  </sheetViews>
  <sheetFormatPr defaultColWidth="9.140625" defaultRowHeight="12.75"/>
  <cols>
    <col min="1" max="1" width="10.7109375" style="0" customWidth="1"/>
    <col min="2" max="2" width="7.57421875" style="0" customWidth="1"/>
    <col min="3" max="14" width="10.7109375" style="0" customWidth="1"/>
  </cols>
  <sheetData>
    <row r="1" spans="1:14" ht="25.5" customHeight="1" thickBot="1" thickTop="1">
      <c r="A1" s="53" t="s">
        <v>174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3.5" customHeight="1" thickTop="1">
      <c r="A2" s="56" t="s">
        <v>172</v>
      </c>
      <c r="B2" s="57"/>
      <c r="C2" s="60" t="s">
        <v>177</v>
      </c>
      <c r="D2" s="61"/>
      <c r="E2" s="61"/>
      <c r="F2" s="62"/>
      <c r="G2" s="60" t="s">
        <v>181</v>
      </c>
      <c r="H2" s="61"/>
      <c r="I2" s="61"/>
      <c r="J2" s="62"/>
      <c r="K2" s="60" t="s">
        <v>182</v>
      </c>
      <c r="L2" s="61"/>
      <c r="M2" s="61"/>
      <c r="N2" s="63"/>
    </row>
    <row r="3" spans="1:14" ht="39" thickBot="1">
      <c r="A3" s="58"/>
      <c r="B3" s="59"/>
      <c r="C3" s="44" t="s">
        <v>178</v>
      </c>
      <c r="D3" s="44" t="s">
        <v>179</v>
      </c>
      <c r="E3" s="44" t="s">
        <v>180</v>
      </c>
      <c r="F3" s="44" t="s">
        <v>183</v>
      </c>
      <c r="G3" s="44" t="s">
        <v>178</v>
      </c>
      <c r="H3" s="44" t="s">
        <v>179</v>
      </c>
      <c r="I3" s="44" t="s">
        <v>180</v>
      </c>
      <c r="J3" s="44" t="s">
        <v>183</v>
      </c>
      <c r="K3" s="44" t="s">
        <v>178</v>
      </c>
      <c r="L3" s="44" t="s">
        <v>179</v>
      </c>
      <c r="M3" s="44" t="s">
        <v>180</v>
      </c>
      <c r="N3" s="48" t="s">
        <v>183</v>
      </c>
    </row>
    <row r="4" spans="1:14" ht="12.75">
      <c r="A4" s="41"/>
      <c r="B4" s="42">
        <v>2005</v>
      </c>
      <c r="C4" s="32">
        <v>19840.674855496218</v>
      </c>
      <c r="D4" s="45">
        <f>F4/1.1</f>
        <v>6420.952401983641</v>
      </c>
      <c r="E4" s="45">
        <f aca="true" t="shared" si="0" ref="E4:E12">F4/11</f>
        <v>642.0952401983642</v>
      </c>
      <c r="F4" s="33">
        <v>7063.047642182006</v>
      </c>
      <c r="G4" s="33">
        <v>41485.047425128454</v>
      </c>
      <c r="H4" s="33">
        <f aca="true" t="shared" si="1" ref="H4:H12">J4*2/2.3</f>
        <v>12999.740475240504</v>
      </c>
      <c r="I4" s="45">
        <f>J4*3/23</f>
        <v>1949.9610712860754</v>
      </c>
      <c r="J4" s="33">
        <v>14949.701546526578</v>
      </c>
      <c r="K4" s="33">
        <v>63129.41999476068</v>
      </c>
      <c r="L4" s="33">
        <f aca="true" t="shared" si="2" ref="L4:L12">N4*3/3.5</f>
        <v>19574.018957889555</v>
      </c>
      <c r="M4" s="45">
        <f aca="true" t="shared" si="3" ref="M4:M12">N4*1/7</f>
        <v>3262.336492981592</v>
      </c>
      <c r="N4" s="34">
        <v>22836.355450871146</v>
      </c>
    </row>
    <row r="5" spans="1:14" ht="12.75">
      <c r="A5" s="49" t="s">
        <v>175</v>
      </c>
      <c r="B5" s="42">
        <v>2010</v>
      </c>
      <c r="C5" s="35">
        <v>21905.708230486307</v>
      </c>
      <c r="D5" s="46">
        <f>F5/1.1</f>
        <v>7089.250285291068</v>
      </c>
      <c r="E5" s="46">
        <f>F5/11</f>
        <v>708.9250285291068</v>
      </c>
      <c r="F5" s="36">
        <v>7798.175313820176</v>
      </c>
      <c r="G5" s="36">
        <v>45802.84448192592</v>
      </c>
      <c r="H5" s="46">
        <f>J5*2/2.3</f>
        <v>14352.763905295085</v>
      </c>
      <c r="I5" s="46">
        <f>J5*3/23</f>
        <v>2152.9145857942626</v>
      </c>
      <c r="J5" s="36">
        <v>16505.678491089348</v>
      </c>
      <c r="K5" s="36">
        <v>69699.98073336552</v>
      </c>
      <c r="L5" s="46">
        <f>N5*3/3.5</f>
        <v>21611.298572878728</v>
      </c>
      <c r="M5" s="46">
        <f>N5*1/7</f>
        <v>3601.8830954797877</v>
      </c>
      <c r="N5" s="37">
        <v>25213.181668358513</v>
      </c>
    </row>
    <row r="6" spans="1:14" ht="12.75">
      <c r="A6" s="50"/>
      <c r="B6" s="42">
        <v>2015</v>
      </c>
      <c r="C6" s="35">
        <v>24185.671937780175</v>
      </c>
      <c r="D6" s="46">
        <f aca="true" t="shared" si="4" ref="D6:D12">F6/1.1</f>
        <v>7827.105149069991</v>
      </c>
      <c r="E6" s="46">
        <f t="shared" si="0"/>
        <v>782.7105149069993</v>
      </c>
      <c r="F6" s="36">
        <v>8609.815663976991</v>
      </c>
      <c r="G6" s="36">
        <v>50570.041324449456</v>
      </c>
      <c r="H6" s="46">
        <f t="shared" si="1"/>
        <v>15846.611100698166</v>
      </c>
      <c r="I6" s="46">
        <f aca="true" t="shared" si="5" ref="I6:I12">J6*3/23</f>
        <v>2376.9916651047247</v>
      </c>
      <c r="J6" s="36">
        <v>18223.60276580289</v>
      </c>
      <c r="K6" s="36">
        <v>76954.41071111873</v>
      </c>
      <c r="L6" s="46">
        <f t="shared" si="2"/>
        <v>23860.619886538956</v>
      </c>
      <c r="M6" s="46">
        <f t="shared" si="3"/>
        <v>3976.769981089826</v>
      </c>
      <c r="N6" s="37">
        <v>27837.389867628783</v>
      </c>
    </row>
    <row r="7" spans="1:14" ht="12.75">
      <c r="A7" s="50"/>
      <c r="B7" s="42">
        <v>2017</v>
      </c>
      <c r="C7" s="35">
        <v>25162.77308406649</v>
      </c>
      <c r="D7" s="46">
        <f t="shared" si="4"/>
        <v>8143.320197092419</v>
      </c>
      <c r="E7" s="46">
        <f t="shared" si="0"/>
        <v>814.332019709242</v>
      </c>
      <c r="F7" s="36">
        <v>8957.652216801662</v>
      </c>
      <c r="G7" s="36">
        <v>52613.07099395721</v>
      </c>
      <c r="H7" s="46">
        <f t="shared" si="1"/>
        <v>16486.814189166373</v>
      </c>
      <c r="I7" s="46">
        <f t="shared" si="5"/>
        <v>2473.022128374956</v>
      </c>
      <c r="J7" s="36">
        <v>18959.83631754133</v>
      </c>
      <c r="K7" s="36">
        <v>80063.36890384794</v>
      </c>
      <c r="L7" s="46">
        <f t="shared" si="2"/>
        <v>24824.58892995513</v>
      </c>
      <c r="M7" s="46">
        <f t="shared" si="3"/>
        <v>4137.431488325855</v>
      </c>
      <c r="N7" s="37">
        <v>28962.020418280987</v>
      </c>
    </row>
    <row r="8" spans="1:14" ht="12.75">
      <c r="A8" s="51"/>
      <c r="B8" s="42">
        <v>2020</v>
      </c>
      <c r="C8" s="35">
        <v>26702.936098996033</v>
      </c>
      <c r="D8" s="46">
        <f t="shared" si="4"/>
        <v>8641.75653971605</v>
      </c>
      <c r="E8" s="46">
        <f t="shared" si="0"/>
        <v>864.1756539716051</v>
      </c>
      <c r="F8" s="36">
        <v>9505.932193687657</v>
      </c>
      <c r="G8" s="36">
        <v>55833.41184335534</v>
      </c>
      <c r="H8" s="46">
        <f t="shared" si="1"/>
        <v>17495.93911205687</v>
      </c>
      <c r="I8" s="46">
        <f t="shared" si="5"/>
        <v>2624.39086680853</v>
      </c>
      <c r="J8" s="36">
        <v>20120.329978865397</v>
      </c>
      <c r="K8" s="36">
        <v>84963.88758771465</v>
      </c>
      <c r="L8" s="46">
        <f t="shared" si="2"/>
        <v>26344.052369179823</v>
      </c>
      <c r="M8" s="46">
        <f t="shared" si="3"/>
        <v>4390.675394863304</v>
      </c>
      <c r="N8" s="37">
        <v>30734.727764043128</v>
      </c>
    </row>
    <row r="9" spans="1:14" ht="12.75">
      <c r="A9" s="49" t="s">
        <v>176</v>
      </c>
      <c r="B9" s="42">
        <v>2010</v>
      </c>
      <c r="C9" s="35">
        <v>24139.214648514182</v>
      </c>
      <c r="D9" s="46">
        <f t="shared" si="4"/>
        <v>7812.07037604565</v>
      </c>
      <c r="E9" s="46">
        <f t="shared" si="0"/>
        <v>781.207037604565</v>
      </c>
      <c r="F9" s="36">
        <v>8593.277413650216</v>
      </c>
      <c r="G9" s="36">
        <v>50472.90335598419</v>
      </c>
      <c r="H9" s="46">
        <f t="shared" si="1"/>
        <v>15816.17197964812</v>
      </c>
      <c r="I9" s="46">
        <f t="shared" si="5"/>
        <v>2372.425796947218</v>
      </c>
      <c r="J9" s="36">
        <v>18188.597776595336</v>
      </c>
      <c r="K9" s="36">
        <v>76806.5920634542</v>
      </c>
      <c r="L9" s="46">
        <f t="shared" si="2"/>
        <v>23814.786976748957</v>
      </c>
      <c r="M9" s="46">
        <f t="shared" si="3"/>
        <v>3969.1311627914924</v>
      </c>
      <c r="N9" s="37">
        <v>27783.91813954045</v>
      </c>
    </row>
    <row r="10" spans="1:14" ht="12.75">
      <c r="A10" s="50"/>
      <c r="B10" s="42">
        <v>2015</v>
      </c>
      <c r="C10" s="35">
        <v>29369.045563771382</v>
      </c>
      <c r="D10" s="46">
        <f t="shared" si="4"/>
        <v>9504.578096769</v>
      </c>
      <c r="E10" s="46">
        <f t="shared" si="0"/>
        <v>950.4578096769002</v>
      </c>
      <c r="F10" s="36">
        <v>10455.035906445903</v>
      </c>
      <c r="G10" s="36">
        <v>61408.00436061288</v>
      </c>
      <c r="H10" s="46">
        <f t="shared" si="1"/>
        <v>19242.791543896445</v>
      </c>
      <c r="I10" s="46">
        <f t="shared" si="5"/>
        <v>2886.418731584467</v>
      </c>
      <c r="J10" s="36">
        <v>22129.21027548091</v>
      </c>
      <c r="K10" s="36">
        <v>93446.96315745437</v>
      </c>
      <c r="L10" s="46">
        <f t="shared" si="2"/>
        <v>28974.32969529935</v>
      </c>
      <c r="M10" s="46">
        <f t="shared" si="3"/>
        <v>4829.054949216558</v>
      </c>
      <c r="N10" s="37">
        <v>33803.38464451591</v>
      </c>
    </row>
    <row r="11" spans="1:14" ht="12.75">
      <c r="A11" s="50"/>
      <c r="B11" s="42">
        <v>2017</v>
      </c>
      <c r="C11" s="35">
        <v>31765.559681775132</v>
      </c>
      <c r="D11" s="46">
        <f t="shared" si="4"/>
        <v>10280.151669465353</v>
      </c>
      <c r="E11" s="46">
        <f t="shared" si="0"/>
        <v>1028.0151669465354</v>
      </c>
      <c r="F11" s="36">
        <v>11308.166836411889</v>
      </c>
      <c r="G11" s="36">
        <v>66418.8975164389</v>
      </c>
      <c r="H11" s="46">
        <f t="shared" si="1"/>
        <v>20813.003333878394</v>
      </c>
      <c r="I11" s="46">
        <f t="shared" si="5"/>
        <v>3121.950500081759</v>
      </c>
      <c r="J11" s="36">
        <v>23934.953833960153</v>
      </c>
      <c r="K11" s="36">
        <v>101072.23535110266</v>
      </c>
      <c r="L11" s="46">
        <f t="shared" si="2"/>
        <v>31338.634998435777</v>
      </c>
      <c r="M11" s="46">
        <f t="shared" si="3"/>
        <v>5223.10583307263</v>
      </c>
      <c r="N11" s="37">
        <v>36561.74083150841</v>
      </c>
    </row>
    <row r="12" spans="1:14" ht="13.5" thickBot="1">
      <c r="A12" s="52"/>
      <c r="B12" s="43">
        <v>2020</v>
      </c>
      <c r="C12" s="38">
        <v>35731.93452588031</v>
      </c>
      <c r="D12" s="46">
        <f t="shared" si="4"/>
        <v>11563.772527521474</v>
      </c>
      <c r="E12" s="46">
        <f t="shared" si="0"/>
        <v>1156.3772527521476</v>
      </c>
      <c r="F12" s="39">
        <v>12720.149780273623</v>
      </c>
      <c r="G12" s="39">
        <v>74712.22673593153</v>
      </c>
      <c r="H12" s="46">
        <f t="shared" si="1"/>
        <v>23411.79818215979</v>
      </c>
      <c r="I12" s="46">
        <f t="shared" si="5"/>
        <v>3511.769727323968</v>
      </c>
      <c r="J12" s="39">
        <v>26923.567909483754</v>
      </c>
      <c r="K12" s="39">
        <v>113692.51894598275</v>
      </c>
      <c r="L12" s="46">
        <f t="shared" si="2"/>
        <v>35251.70231888047</v>
      </c>
      <c r="M12" s="46">
        <f t="shared" si="3"/>
        <v>5875.283719813412</v>
      </c>
      <c r="N12" s="40">
        <v>41126.98603869388</v>
      </c>
    </row>
    <row r="13" spans="1:14" ht="13.5" thickTop="1">
      <c r="A13" s="56" t="s">
        <v>173</v>
      </c>
      <c r="B13" s="57"/>
      <c r="C13" s="60" t="s">
        <v>177</v>
      </c>
      <c r="D13" s="61"/>
      <c r="E13" s="61"/>
      <c r="F13" s="62"/>
      <c r="G13" s="60" t="s">
        <v>181</v>
      </c>
      <c r="H13" s="61"/>
      <c r="I13" s="61"/>
      <c r="J13" s="62"/>
      <c r="K13" s="60" t="s">
        <v>182</v>
      </c>
      <c r="L13" s="61"/>
      <c r="M13" s="61"/>
      <c r="N13" s="63"/>
    </row>
    <row r="14" spans="1:14" ht="39" thickBot="1">
      <c r="A14" s="58"/>
      <c r="B14" s="59"/>
      <c r="C14" s="44" t="s">
        <v>178</v>
      </c>
      <c r="D14" s="44" t="s">
        <v>179</v>
      </c>
      <c r="E14" s="44" t="s">
        <v>180</v>
      </c>
      <c r="F14" s="44" t="s">
        <v>183</v>
      </c>
      <c r="G14" s="44" t="s">
        <v>178</v>
      </c>
      <c r="H14" s="44" t="s">
        <v>179</v>
      </c>
      <c r="I14" s="44" t="s">
        <v>180</v>
      </c>
      <c r="J14" s="44" t="s">
        <v>183</v>
      </c>
      <c r="K14" s="44" t="s">
        <v>178</v>
      </c>
      <c r="L14" s="44" t="s">
        <v>179</v>
      </c>
      <c r="M14" s="44" t="s">
        <v>180</v>
      </c>
      <c r="N14" s="48" t="s">
        <v>183</v>
      </c>
    </row>
    <row r="15" spans="1:14" ht="12.75">
      <c r="A15" s="41"/>
      <c r="B15" s="42">
        <v>2005</v>
      </c>
      <c r="C15" s="32">
        <v>48886.85659</v>
      </c>
      <c r="D15" s="45">
        <f>F15/1.1</f>
        <v>15821.043464155877</v>
      </c>
      <c r="E15" s="45">
        <f aca="true" t="shared" si="6" ref="E15:E23">F15/11</f>
        <v>1582.104346415588</v>
      </c>
      <c r="F15" s="33">
        <v>17403.147810571467</v>
      </c>
      <c r="G15" s="33">
        <v>102217.97287000001</v>
      </c>
      <c r="H15" s="33">
        <f>J15*2/2.3</f>
        <v>32030.989517690305</v>
      </c>
      <c r="I15" s="45">
        <f>J15*3/23</f>
        <v>4804.648427653546</v>
      </c>
      <c r="J15" s="33">
        <v>36835.63794534385</v>
      </c>
      <c r="K15" s="33">
        <v>155549.08915</v>
      </c>
      <c r="L15" s="33">
        <f>N15*3/3.5</f>
        <v>48229.824068671056</v>
      </c>
      <c r="M15" s="45">
        <f aca="true" t="shared" si="7" ref="M15:M23">N15*1/7</f>
        <v>8038.304011445177</v>
      </c>
      <c r="N15" s="34">
        <v>56268.128080116236</v>
      </c>
    </row>
    <row r="16" spans="1:14" ht="12.75">
      <c r="A16" s="49" t="s">
        <v>175</v>
      </c>
      <c r="B16" s="42">
        <v>2010</v>
      </c>
      <c r="C16" s="35">
        <v>53975.03988981042</v>
      </c>
      <c r="D16" s="46">
        <f>F16/1.1</f>
        <v>17467.710375367333</v>
      </c>
      <c r="E16" s="46">
        <f>F16/11</f>
        <v>1746.7710375367335</v>
      </c>
      <c r="F16" s="36">
        <v>19214.481412904068</v>
      </c>
      <c r="G16" s="36">
        <v>112856.90158778543</v>
      </c>
      <c r="H16" s="46">
        <f>J16*2/2.3</f>
        <v>35364.8006339823</v>
      </c>
      <c r="I16" s="46">
        <f>J16*3/23</f>
        <v>5304.720095097344</v>
      </c>
      <c r="J16" s="36">
        <v>40669.52072907964</v>
      </c>
      <c r="K16" s="36">
        <v>171738.76328576042</v>
      </c>
      <c r="L16" s="46">
        <f>N16*3/3.5</f>
        <v>53249.62289593304</v>
      </c>
      <c r="M16" s="46">
        <f>N16*1/7</f>
        <v>8874.937149322173</v>
      </c>
      <c r="N16" s="37">
        <v>62124.56004525521</v>
      </c>
    </row>
    <row r="17" spans="1:14" ht="12.75">
      <c r="A17" s="50"/>
      <c r="B17" s="42">
        <v>2015</v>
      </c>
      <c r="C17" s="35">
        <v>59592.80539429393</v>
      </c>
      <c r="D17" s="46">
        <f aca="true" t="shared" si="8" ref="D17:D23">F17/1.1</f>
        <v>19285.763701300537</v>
      </c>
      <c r="E17" s="46">
        <f t="shared" si="6"/>
        <v>1928.5763701300539</v>
      </c>
      <c r="F17" s="36">
        <v>21214.340071430594</v>
      </c>
      <c r="G17" s="36">
        <v>124603.13855170549</v>
      </c>
      <c r="H17" s="46">
        <f aca="true" t="shared" si="9" ref="H17:H23">J17*2/2.3</f>
        <v>39045.59748897504</v>
      </c>
      <c r="I17" s="46">
        <f aca="true" t="shared" si="10" ref="I17:I23">J17*3/23</f>
        <v>5856.839623346256</v>
      </c>
      <c r="J17" s="36">
        <v>44902.4371123213</v>
      </c>
      <c r="K17" s="36">
        <v>189613.47170911703</v>
      </c>
      <c r="L17" s="46">
        <f aca="true" t="shared" si="11" ref="L17:L23">N17*3/3.5</f>
        <v>58791.88641703886</v>
      </c>
      <c r="M17" s="46">
        <f t="shared" si="7"/>
        <v>9798.647736173143</v>
      </c>
      <c r="N17" s="37">
        <v>68590.53415321201</v>
      </c>
    </row>
    <row r="18" spans="1:14" ht="12.75">
      <c r="A18" s="50"/>
      <c r="B18" s="42">
        <v>2017</v>
      </c>
      <c r="C18" s="35">
        <v>62000.3547322234</v>
      </c>
      <c r="D18" s="46">
        <f t="shared" si="8"/>
        <v>20064.90855483308</v>
      </c>
      <c r="E18" s="46">
        <f t="shared" si="6"/>
        <v>2006.4908554833082</v>
      </c>
      <c r="F18" s="36">
        <v>22071.39941031639</v>
      </c>
      <c r="G18" s="36">
        <v>129637.10534919439</v>
      </c>
      <c r="H18" s="46">
        <f t="shared" si="9"/>
        <v>40623.03962752964</v>
      </c>
      <c r="I18" s="46">
        <f t="shared" si="10"/>
        <v>6093.455944129446</v>
      </c>
      <c r="J18" s="36">
        <v>46716.49557165908</v>
      </c>
      <c r="K18" s="36">
        <v>197273.85596616537</v>
      </c>
      <c r="L18" s="46">
        <f t="shared" si="11"/>
        <v>61167.078628287236</v>
      </c>
      <c r="M18" s="46">
        <f t="shared" si="7"/>
        <v>10194.513104714539</v>
      </c>
      <c r="N18" s="37">
        <v>71361.59173300177</v>
      </c>
    </row>
    <row r="19" spans="1:14" ht="12.75">
      <c r="A19" s="51"/>
      <c r="B19" s="42">
        <v>2020</v>
      </c>
      <c r="C19" s="35">
        <v>65795.27244467332</v>
      </c>
      <c r="D19" s="46">
        <f t="shared" si="8"/>
        <v>21293.0414776573</v>
      </c>
      <c r="E19" s="46">
        <f t="shared" si="6"/>
        <v>2129.3041477657302</v>
      </c>
      <c r="F19" s="36">
        <v>23422.345625423033</v>
      </c>
      <c r="G19" s="36">
        <v>137571.93329340787</v>
      </c>
      <c r="H19" s="46">
        <f t="shared" si="9"/>
        <v>43109.494637051466</v>
      </c>
      <c r="I19" s="46">
        <f t="shared" si="10"/>
        <v>6466.424195557719</v>
      </c>
      <c r="J19" s="36">
        <v>49575.91883260918</v>
      </c>
      <c r="K19" s="36">
        <v>209348.59414214242</v>
      </c>
      <c r="L19" s="46">
        <f t="shared" si="11"/>
        <v>64910.99317696744</v>
      </c>
      <c r="M19" s="46">
        <f t="shared" si="7"/>
        <v>10818.498862827906</v>
      </c>
      <c r="N19" s="37">
        <v>75729.49203979534</v>
      </c>
    </row>
    <row r="20" spans="1:14" ht="12.75">
      <c r="A20" s="49" t="s">
        <v>176</v>
      </c>
      <c r="B20" s="42">
        <v>2010</v>
      </c>
      <c r="C20" s="35">
        <v>59478.33595943609</v>
      </c>
      <c r="D20" s="46">
        <f t="shared" si="8"/>
        <v>19248.718449661803</v>
      </c>
      <c r="E20" s="46">
        <f t="shared" si="6"/>
        <v>1924.8718449661806</v>
      </c>
      <c r="F20" s="36">
        <v>21173.590294627986</v>
      </c>
      <c r="G20" s="36">
        <v>124363.79336973</v>
      </c>
      <c r="H20" s="46">
        <f t="shared" si="9"/>
        <v>38970.5963634419</v>
      </c>
      <c r="I20" s="46">
        <f t="shared" si="10"/>
        <v>5845.5894545162855</v>
      </c>
      <c r="J20" s="36">
        <v>44816.18581795818</v>
      </c>
      <c r="K20" s="36">
        <v>189249.25078002393</v>
      </c>
      <c r="L20" s="46">
        <f t="shared" si="11"/>
        <v>58678.955435390046</v>
      </c>
      <c r="M20" s="46">
        <f t="shared" si="7"/>
        <v>9779.82590589834</v>
      </c>
      <c r="N20" s="37">
        <v>68458.78134128838</v>
      </c>
    </row>
    <row r="21" spans="1:14" ht="12.75">
      <c r="A21" s="50"/>
      <c r="B21" s="42">
        <v>2015</v>
      </c>
      <c r="C21" s="35">
        <v>72364.49007497022</v>
      </c>
      <c r="D21" s="46">
        <f t="shared" si="8"/>
        <v>23419.00916926147</v>
      </c>
      <c r="E21" s="46">
        <f t="shared" si="6"/>
        <v>2341.900916926147</v>
      </c>
      <c r="F21" s="36">
        <v>25760.910086187618</v>
      </c>
      <c r="G21" s="36">
        <v>151307.57015675592</v>
      </c>
      <c r="H21" s="46">
        <f t="shared" si="9"/>
        <v>47413.68917384049</v>
      </c>
      <c r="I21" s="46">
        <f t="shared" si="10"/>
        <v>7112.053376076073</v>
      </c>
      <c r="J21" s="36">
        <v>54525.742549916555</v>
      </c>
      <c r="K21" s="36">
        <v>230250.65023854162</v>
      </c>
      <c r="L21" s="46">
        <f t="shared" si="11"/>
        <v>71391.92144026757</v>
      </c>
      <c r="M21" s="46">
        <f t="shared" si="7"/>
        <v>11898.65357337793</v>
      </c>
      <c r="N21" s="37">
        <v>83290.5750136455</v>
      </c>
    </row>
    <row r="22" spans="1:14" ht="12.75">
      <c r="A22" s="50"/>
      <c r="B22" s="42">
        <v>2017</v>
      </c>
      <c r="C22" s="35">
        <v>78269.4324650878</v>
      </c>
      <c r="D22" s="46">
        <f t="shared" si="8"/>
        <v>25330.000317473205</v>
      </c>
      <c r="E22" s="46">
        <f t="shared" si="6"/>
        <v>2533.000031747321</v>
      </c>
      <c r="F22" s="36">
        <v>27863.00034922053</v>
      </c>
      <c r="G22" s="36">
        <v>163654.26788154722</v>
      </c>
      <c r="H22" s="46">
        <f t="shared" si="9"/>
        <v>51282.646210425875</v>
      </c>
      <c r="I22" s="46">
        <f t="shared" si="10"/>
        <v>7692.3969315638815</v>
      </c>
      <c r="J22" s="36">
        <v>58975.04314198975</v>
      </c>
      <c r="K22" s="36">
        <v>249039.10329800664</v>
      </c>
      <c r="L22" s="46">
        <f t="shared" si="11"/>
        <v>77217.50222979342</v>
      </c>
      <c r="M22" s="46">
        <f t="shared" si="7"/>
        <v>12869.58370496557</v>
      </c>
      <c r="N22" s="37">
        <v>90087.08593475899</v>
      </c>
    </row>
    <row r="23" spans="1:14" ht="13.5" thickBot="1">
      <c r="A23" s="52"/>
      <c r="B23" s="43">
        <v>2020</v>
      </c>
      <c r="C23" s="38">
        <v>88042.46688040852</v>
      </c>
      <c r="D23" s="46">
        <f t="shared" si="8"/>
        <v>28492.805477114183</v>
      </c>
      <c r="E23" s="46">
        <f t="shared" si="6"/>
        <v>2849.2805477114184</v>
      </c>
      <c r="F23" s="39">
        <v>31342.086024825603</v>
      </c>
      <c r="G23" s="39">
        <v>184088.79438630876</v>
      </c>
      <c r="H23" s="46">
        <f t="shared" si="9"/>
        <v>57686.002546844495</v>
      </c>
      <c r="I23" s="46">
        <f t="shared" si="10"/>
        <v>8652.900382026673</v>
      </c>
      <c r="J23" s="39">
        <v>66338.90292887116</v>
      </c>
      <c r="K23" s="39">
        <v>280135.12189220893</v>
      </c>
      <c r="L23" s="46">
        <f t="shared" si="11"/>
        <v>86859.18842821436</v>
      </c>
      <c r="M23" s="46">
        <f t="shared" si="7"/>
        <v>14476.531404702391</v>
      </c>
      <c r="N23" s="40">
        <v>101335.71983291674</v>
      </c>
    </row>
    <row r="24" spans="1:14" ht="13.5" thickTop="1">
      <c r="A24" s="56" t="s">
        <v>163</v>
      </c>
      <c r="B24" s="57"/>
      <c r="C24" s="60" t="s">
        <v>177</v>
      </c>
      <c r="D24" s="61"/>
      <c r="E24" s="61"/>
      <c r="F24" s="62"/>
      <c r="G24" s="60" t="s">
        <v>181</v>
      </c>
      <c r="H24" s="61"/>
      <c r="I24" s="61"/>
      <c r="J24" s="62"/>
      <c r="K24" s="60" t="s">
        <v>182</v>
      </c>
      <c r="L24" s="61"/>
      <c r="M24" s="61"/>
      <c r="N24" s="63"/>
    </row>
    <row r="25" spans="1:14" ht="39" thickBot="1">
      <c r="A25" s="58"/>
      <c r="B25" s="59"/>
      <c r="C25" s="44" t="s">
        <v>178</v>
      </c>
      <c r="D25" s="44" t="s">
        <v>179</v>
      </c>
      <c r="E25" s="44" t="s">
        <v>180</v>
      </c>
      <c r="F25" s="44" t="s">
        <v>183</v>
      </c>
      <c r="G25" s="44" t="s">
        <v>178</v>
      </c>
      <c r="H25" s="44" t="s">
        <v>179</v>
      </c>
      <c r="I25" s="44" t="s">
        <v>180</v>
      </c>
      <c r="J25" s="44" t="s">
        <v>183</v>
      </c>
      <c r="K25" s="44" t="s">
        <v>178</v>
      </c>
      <c r="L25" s="44" t="s">
        <v>179</v>
      </c>
      <c r="M25" s="44" t="s">
        <v>180</v>
      </c>
      <c r="N25" s="48" t="s">
        <v>183</v>
      </c>
    </row>
    <row r="26" spans="1:14" ht="12.75">
      <c r="A26" s="41"/>
      <c r="B26" s="42">
        <v>2005</v>
      </c>
      <c r="C26" s="32">
        <f aca="true" t="shared" si="12" ref="C26:N32">C4+C15</f>
        <v>68727.53144549622</v>
      </c>
      <c r="D26" s="45">
        <f>F26/1.1</f>
        <v>22241.995866139518</v>
      </c>
      <c r="E26" s="45">
        <f aca="true" t="shared" si="13" ref="E26:E34">F26/11</f>
        <v>2224.199586613952</v>
      </c>
      <c r="F26" s="33">
        <f t="shared" si="12"/>
        <v>24466.195452753473</v>
      </c>
      <c r="G26" s="33">
        <f t="shared" si="12"/>
        <v>143703.02029512846</v>
      </c>
      <c r="H26" s="33">
        <f>J26*2/2.3</f>
        <v>45030.729992930814</v>
      </c>
      <c r="I26" s="45">
        <f>J26*3/23</f>
        <v>6754.6094989396215</v>
      </c>
      <c r="J26" s="33">
        <f t="shared" si="12"/>
        <v>51785.33949187043</v>
      </c>
      <c r="K26" s="33">
        <f t="shared" si="12"/>
        <v>218678.5091447607</v>
      </c>
      <c r="L26" s="33">
        <f>N26*3/3.5</f>
        <v>67803.8430265606</v>
      </c>
      <c r="M26" s="45">
        <f aca="true" t="shared" si="14" ref="M26:M34">N26*1/7</f>
        <v>11300.640504426769</v>
      </c>
      <c r="N26" s="34">
        <f t="shared" si="12"/>
        <v>79104.48353098737</v>
      </c>
    </row>
    <row r="27" spans="1:14" ht="12.75">
      <c r="A27" s="49" t="s">
        <v>175</v>
      </c>
      <c r="B27" s="42">
        <v>2010</v>
      </c>
      <c r="C27" s="35">
        <f t="shared" si="12"/>
        <v>75880.74812029672</v>
      </c>
      <c r="D27" s="46">
        <f>F27/1.1</f>
        <v>24556.960660658402</v>
      </c>
      <c r="E27" s="46">
        <f>F27/11</f>
        <v>2455.69606606584</v>
      </c>
      <c r="F27" s="36">
        <f t="shared" si="12"/>
        <v>27012.656726724243</v>
      </c>
      <c r="G27" s="36">
        <f t="shared" si="12"/>
        <v>158659.74606971134</v>
      </c>
      <c r="H27" s="46">
        <f>J27*2/2.3</f>
        <v>49717.56453927738</v>
      </c>
      <c r="I27" s="46">
        <f>J27*3/23</f>
        <v>7457.634680891607</v>
      </c>
      <c r="J27" s="36">
        <f t="shared" si="12"/>
        <v>57175.199220168986</v>
      </c>
      <c r="K27" s="36">
        <f t="shared" si="12"/>
        <v>241438.74401912594</v>
      </c>
      <c r="L27" s="46">
        <f>N27*3/3.5</f>
        <v>74860.92146881176</v>
      </c>
      <c r="M27" s="46">
        <f>N27*1/7</f>
        <v>12476.82024480196</v>
      </c>
      <c r="N27" s="37">
        <f t="shared" si="12"/>
        <v>87337.74171361372</v>
      </c>
    </row>
    <row r="28" spans="1:14" ht="12.75">
      <c r="A28" s="50"/>
      <c r="B28" s="42">
        <v>2015</v>
      </c>
      <c r="C28" s="35">
        <f t="shared" si="12"/>
        <v>83778.47733207411</v>
      </c>
      <c r="D28" s="46">
        <f aca="true" t="shared" si="15" ref="D28:D34">F28/1.1</f>
        <v>27112.86885037053</v>
      </c>
      <c r="E28" s="46">
        <f t="shared" si="13"/>
        <v>2711.2868850370533</v>
      </c>
      <c r="F28" s="36">
        <f t="shared" si="12"/>
        <v>29824.155735407585</v>
      </c>
      <c r="G28" s="36">
        <f t="shared" si="12"/>
        <v>175173.17987615493</v>
      </c>
      <c r="H28" s="46">
        <f aca="true" t="shared" si="16" ref="H28:H34">J28*2/2.3</f>
        <v>54892.20858967321</v>
      </c>
      <c r="I28" s="46">
        <f aca="true" t="shared" si="17" ref="I28:I34">J28*3/23</f>
        <v>8233.831288450981</v>
      </c>
      <c r="J28" s="36">
        <f t="shared" si="12"/>
        <v>63126.03987812419</v>
      </c>
      <c r="K28" s="36">
        <f t="shared" si="12"/>
        <v>266567.8824202358</v>
      </c>
      <c r="L28" s="46">
        <f aca="true" t="shared" si="18" ref="L28:L34">N28*3/3.5</f>
        <v>82652.50630357781</v>
      </c>
      <c r="M28" s="46">
        <f t="shared" si="14"/>
        <v>13775.41771726297</v>
      </c>
      <c r="N28" s="37">
        <f t="shared" si="12"/>
        <v>96427.92402084079</v>
      </c>
    </row>
    <row r="29" spans="1:14" ht="12.75">
      <c r="A29" s="50"/>
      <c r="B29" s="42">
        <v>2017</v>
      </c>
      <c r="C29" s="35">
        <f t="shared" si="12"/>
        <v>87163.1278162899</v>
      </c>
      <c r="D29" s="46">
        <f t="shared" si="15"/>
        <v>28208.2287519255</v>
      </c>
      <c r="E29" s="46">
        <f t="shared" si="13"/>
        <v>2820.8228751925503</v>
      </c>
      <c r="F29" s="36">
        <f t="shared" si="12"/>
        <v>31029.051627118053</v>
      </c>
      <c r="G29" s="36">
        <f t="shared" si="12"/>
        <v>182250.1763431516</v>
      </c>
      <c r="H29" s="46">
        <f t="shared" si="16"/>
        <v>57109.853816696006</v>
      </c>
      <c r="I29" s="46">
        <f t="shared" si="17"/>
        <v>8566.4780725044</v>
      </c>
      <c r="J29" s="36">
        <f t="shared" si="12"/>
        <v>65676.3318892004</v>
      </c>
      <c r="K29" s="36">
        <f t="shared" si="12"/>
        <v>277337.2248700133</v>
      </c>
      <c r="L29" s="46">
        <f t="shared" si="18"/>
        <v>85991.66755824236</v>
      </c>
      <c r="M29" s="46">
        <f t="shared" si="14"/>
        <v>14331.944593040393</v>
      </c>
      <c r="N29" s="37">
        <f t="shared" si="12"/>
        <v>100323.61215128275</v>
      </c>
    </row>
    <row r="30" spans="1:14" ht="12.75">
      <c r="A30" s="51"/>
      <c r="B30" s="42">
        <v>2020</v>
      </c>
      <c r="C30" s="35">
        <f t="shared" si="12"/>
        <v>92498.20854366935</v>
      </c>
      <c r="D30" s="46">
        <f t="shared" si="15"/>
        <v>29934.798017373352</v>
      </c>
      <c r="E30" s="46">
        <f t="shared" si="13"/>
        <v>2993.4798017373355</v>
      </c>
      <c r="F30" s="36">
        <f t="shared" si="12"/>
        <v>32928.27781911069</v>
      </c>
      <c r="G30" s="36">
        <f t="shared" si="12"/>
        <v>193405.3451367632</v>
      </c>
      <c r="H30" s="46">
        <f t="shared" si="16"/>
        <v>60605.433749108335</v>
      </c>
      <c r="I30" s="46">
        <f t="shared" si="17"/>
        <v>9090.81506236625</v>
      </c>
      <c r="J30" s="36">
        <f t="shared" si="12"/>
        <v>69696.24881147458</v>
      </c>
      <c r="K30" s="36">
        <f t="shared" si="12"/>
        <v>294312.48172985704</v>
      </c>
      <c r="L30" s="46">
        <f t="shared" si="18"/>
        <v>91255.04554614726</v>
      </c>
      <c r="M30" s="46">
        <f t="shared" si="14"/>
        <v>15209.17425769121</v>
      </c>
      <c r="N30" s="37">
        <f t="shared" si="12"/>
        <v>106464.21980383847</v>
      </c>
    </row>
    <row r="31" spans="1:14" ht="12.75">
      <c r="A31" s="49" t="s">
        <v>176</v>
      </c>
      <c r="B31" s="42">
        <v>2010</v>
      </c>
      <c r="C31" s="35">
        <f t="shared" si="12"/>
        <v>83617.55060795027</v>
      </c>
      <c r="D31" s="46">
        <f t="shared" si="15"/>
        <v>27060.788825707452</v>
      </c>
      <c r="E31" s="46">
        <f t="shared" si="13"/>
        <v>2706.0788825707455</v>
      </c>
      <c r="F31" s="36">
        <f t="shared" si="12"/>
        <v>29766.8677082782</v>
      </c>
      <c r="G31" s="36">
        <f t="shared" si="12"/>
        <v>174836.6967257142</v>
      </c>
      <c r="H31" s="46">
        <f t="shared" si="16"/>
        <v>54786.76834309002</v>
      </c>
      <c r="I31" s="46">
        <f t="shared" si="17"/>
        <v>8218.015251463501</v>
      </c>
      <c r="J31" s="36">
        <f t="shared" si="12"/>
        <v>63004.78359455352</v>
      </c>
      <c r="K31" s="36">
        <f t="shared" si="12"/>
        <v>266055.84284347814</v>
      </c>
      <c r="L31" s="46">
        <f t="shared" si="18"/>
        <v>82493.74241213899</v>
      </c>
      <c r="M31" s="46">
        <f t="shared" si="14"/>
        <v>13748.957068689833</v>
      </c>
      <c r="N31" s="37">
        <f t="shared" si="12"/>
        <v>96242.69948082883</v>
      </c>
    </row>
    <row r="32" spans="1:14" ht="12.75">
      <c r="A32" s="50"/>
      <c r="B32" s="42">
        <v>2015</v>
      </c>
      <c r="C32" s="35">
        <f t="shared" si="12"/>
        <v>101733.5356387416</v>
      </c>
      <c r="D32" s="46">
        <f t="shared" si="15"/>
        <v>32923.58726603047</v>
      </c>
      <c r="E32" s="46">
        <f t="shared" si="13"/>
        <v>3292.358726603047</v>
      </c>
      <c r="F32" s="36">
        <f t="shared" si="12"/>
        <v>36215.94599263352</v>
      </c>
      <c r="G32" s="36">
        <f t="shared" si="12"/>
        <v>212715.5745173688</v>
      </c>
      <c r="H32" s="46">
        <f t="shared" si="16"/>
        <v>66656.48071773692</v>
      </c>
      <c r="I32" s="46">
        <f t="shared" si="17"/>
        <v>9998.472107660538</v>
      </c>
      <c r="J32" s="36">
        <f t="shared" si="12"/>
        <v>76654.95282539746</v>
      </c>
      <c r="K32" s="36">
        <f t="shared" si="12"/>
        <v>323697.613395996</v>
      </c>
      <c r="L32" s="46">
        <f t="shared" si="18"/>
        <v>100366.25113556694</v>
      </c>
      <c r="M32" s="46">
        <f t="shared" si="14"/>
        <v>16727.708522594487</v>
      </c>
      <c r="N32" s="37">
        <f t="shared" si="12"/>
        <v>117093.95965816142</v>
      </c>
    </row>
    <row r="33" spans="1:14" ht="12.75">
      <c r="A33" s="50"/>
      <c r="B33" s="42">
        <v>2017</v>
      </c>
      <c r="C33" s="35">
        <f aca="true" t="shared" si="19" ref="C33:N33">C11+C22</f>
        <v>110034.99214686293</v>
      </c>
      <c r="D33" s="46">
        <f t="shared" si="15"/>
        <v>35610.15198693856</v>
      </c>
      <c r="E33" s="46">
        <f t="shared" si="13"/>
        <v>3561.0151986938563</v>
      </c>
      <c r="F33" s="36">
        <f t="shared" si="19"/>
        <v>39171.16718563242</v>
      </c>
      <c r="G33" s="36">
        <f t="shared" si="19"/>
        <v>230073.16539798613</v>
      </c>
      <c r="H33" s="46">
        <f t="shared" si="16"/>
        <v>72095.64954430427</v>
      </c>
      <c r="I33" s="46">
        <f t="shared" si="17"/>
        <v>10814.34743164564</v>
      </c>
      <c r="J33" s="36">
        <f t="shared" si="19"/>
        <v>82909.9969759499</v>
      </c>
      <c r="K33" s="36">
        <f t="shared" si="19"/>
        <v>350111.3386491093</v>
      </c>
      <c r="L33" s="46">
        <f t="shared" si="18"/>
        <v>108556.13722822918</v>
      </c>
      <c r="M33" s="46">
        <f t="shared" si="14"/>
        <v>18092.689538038197</v>
      </c>
      <c r="N33" s="37">
        <f t="shared" si="19"/>
        <v>126648.82676626739</v>
      </c>
    </row>
    <row r="34" spans="1:14" ht="13.5" thickBot="1">
      <c r="A34" s="52"/>
      <c r="B34" s="43">
        <v>2020</v>
      </c>
      <c r="C34" s="38">
        <f aca="true" t="shared" si="20" ref="C34:N34">C12+C23</f>
        <v>123774.40140628883</v>
      </c>
      <c r="D34" s="39">
        <f t="shared" si="15"/>
        <v>40056.57800463566</v>
      </c>
      <c r="E34" s="47">
        <f t="shared" si="13"/>
        <v>4005.657800463566</v>
      </c>
      <c r="F34" s="39">
        <f t="shared" si="20"/>
        <v>44062.235805099226</v>
      </c>
      <c r="G34" s="39">
        <f t="shared" si="20"/>
        <v>258801.0211222403</v>
      </c>
      <c r="H34" s="47">
        <f t="shared" si="16"/>
        <v>81097.80072900427</v>
      </c>
      <c r="I34" s="47">
        <f t="shared" si="17"/>
        <v>12164.670109350642</v>
      </c>
      <c r="J34" s="39">
        <f t="shared" si="20"/>
        <v>93262.47083835492</v>
      </c>
      <c r="K34" s="39">
        <f t="shared" si="20"/>
        <v>393827.64083819167</v>
      </c>
      <c r="L34" s="47">
        <f t="shared" si="18"/>
        <v>122110.8907470948</v>
      </c>
      <c r="M34" s="47">
        <f t="shared" si="14"/>
        <v>20351.8151245158</v>
      </c>
      <c r="N34" s="40">
        <f t="shared" si="20"/>
        <v>142462.7058716106</v>
      </c>
    </row>
    <row r="35" ht="13.5" thickTop="1"/>
  </sheetData>
  <mergeCells count="19">
    <mergeCell ref="K24:N24"/>
    <mergeCell ref="C13:F13"/>
    <mergeCell ref="G13:J13"/>
    <mergeCell ref="K13:N13"/>
    <mergeCell ref="A31:A34"/>
    <mergeCell ref="A20:A23"/>
    <mergeCell ref="A16:A19"/>
    <mergeCell ref="A13:B14"/>
    <mergeCell ref="A24:B25"/>
    <mergeCell ref="A5:A8"/>
    <mergeCell ref="A9:A12"/>
    <mergeCell ref="A27:A30"/>
    <mergeCell ref="A1:N1"/>
    <mergeCell ref="A2:B3"/>
    <mergeCell ref="C2:F2"/>
    <mergeCell ref="G2:J2"/>
    <mergeCell ref="K2:N2"/>
    <mergeCell ref="C24:F24"/>
    <mergeCell ref="G24:J24"/>
  </mergeCells>
  <printOptions/>
  <pageMargins left="0.75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60" zoomScaleNormal="75" workbookViewId="0" topLeftCell="D1">
      <selection activeCell="S34" sqref="S34"/>
    </sheetView>
  </sheetViews>
  <sheetFormatPr defaultColWidth="9.140625" defaultRowHeight="12.75"/>
  <cols>
    <col min="3" max="3" width="10.8515625" style="0" customWidth="1"/>
    <col min="5" max="5" width="10.28125" style="0" customWidth="1"/>
    <col min="6" max="6" width="9.8515625" style="0" customWidth="1"/>
    <col min="12" max="12" width="11.421875" style="0" customWidth="1"/>
    <col min="13" max="13" width="11.28125" style="0" customWidth="1"/>
    <col min="14" max="14" width="11.140625" style="0" customWidth="1"/>
    <col min="15" max="15" width="10.8515625" style="0" customWidth="1"/>
    <col min="16" max="16" width="10.7109375" style="0" customWidth="1"/>
    <col min="17" max="17" width="11.28125" style="0" customWidth="1"/>
    <col min="18" max="18" width="11.00390625" style="0" customWidth="1"/>
    <col min="19" max="19" width="10.8515625" style="0" customWidth="1"/>
    <col min="20" max="20" width="11.28125" style="0" customWidth="1"/>
  </cols>
  <sheetData>
    <row r="1" spans="1:20" ht="13.5" customHeight="1" thickTop="1">
      <c r="A1" s="69" t="s">
        <v>0</v>
      </c>
      <c r="B1" s="1"/>
      <c r="C1" s="64" t="s">
        <v>1</v>
      </c>
      <c r="D1" s="66" t="s">
        <v>3</v>
      </c>
      <c r="E1" s="67"/>
      <c r="F1" s="67"/>
      <c r="G1" s="66" t="s">
        <v>4</v>
      </c>
      <c r="H1" s="67"/>
      <c r="I1" s="67"/>
      <c r="J1" s="69" t="s">
        <v>1</v>
      </c>
      <c r="K1" s="1"/>
      <c r="L1" s="66">
        <v>0.04</v>
      </c>
      <c r="M1" s="67"/>
      <c r="N1" s="67"/>
      <c r="O1" s="67"/>
      <c r="P1" s="60"/>
      <c r="Q1" s="66">
        <v>0.02</v>
      </c>
      <c r="R1" s="67"/>
      <c r="S1" s="67"/>
      <c r="T1" s="68"/>
    </row>
    <row r="2" spans="1:20" ht="12.75">
      <c r="A2" s="70"/>
      <c r="B2" s="2"/>
      <c r="C2" s="65"/>
      <c r="D2" s="25">
        <v>0.1</v>
      </c>
      <c r="E2" s="26">
        <v>0.2</v>
      </c>
      <c r="F2" s="26">
        <v>0.3</v>
      </c>
      <c r="G2" s="25">
        <v>0.01</v>
      </c>
      <c r="H2" s="26">
        <v>0.03</v>
      </c>
      <c r="I2" s="26">
        <v>0.05</v>
      </c>
      <c r="J2" s="70"/>
      <c r="K2" s="2"/>
      <c r="L2" s="2" t="s">
        <v>0</v>
      </c>
      <c r="M2" s="2">
        <v>2010</v>
      </c>
      <c r="N2" s="2">
        <v>2015</v>
      </c>
      <c r="O2" s="24">
        <v>2017</v>
      </c>
      <c r="P2" s="31">
        <v>2020</v>
      </c>
      <c r="Q2" s="2">
        <v>2010</v>
      </c>
      <c r="R2" s="2">
        <v>2015</v>
      </c>
      <c r="S2" s="23">
        <v>2017</v>
      </c>
      <c r="T2" s="4">
        <v>2020</v>
      </c>
    </row>
    <row r="3" spans="1:20" ht="12.75">
      <c r="A3" s="70"/>
      <c r="B3" s="2" t="s">
        <v>96</v>
      </c>
      <c r="C3" s="5">
        <v>69390.686</v>
      </c>
      <c r="D3" s="5">
        <f>($C3*D$2)/(8.76*0.33)</f>
        <v>2400.397329458973</v>
      </c>
      <c r="E3" s="5">
        <f aca="true" t="shared" si="0" ref="E3:F7">($C3*E$2)/(8.76*0.33)</f>
        <v>4800.794658917946</v>
      </c>
      <c r="F3" s="5">
        <f t="shared" si="0"/>
        <v>7201.19198837692</v>
      </c>
      <c r="G3" s="5">
        <f>($C3*G$2)/(8.76*0.25)</f>
        <v>316.8524474885845</v>
      </c>
      <c r="H3" s="5">
        <f aca="true" t="shared" si="1" ref="H3:I7">($C3*H$2)/(8.76*0.25)</f>
        <v>950.5573424657535</v>
      </c>
      <c r="I3" s="5">
        <f t="shared" si="1"/>
        <v>1584.2622374429225</v>
      </c>
      <c r="J3" s="70"/>
      <c r="K3" s="2" t="str">
        <f>$B$3</f>
        <v>Arizona</v>
      </c>
      <c r="L3" s="5">
        <f>C3</f>
        <v>69390.686</v>
      </c>
      <c r="M3" s="5">
        <f>L3*(1.04)^5</f>
        <v>84424.37952142708</v>
      </c>
      <c r="N3" s="5">
        <f>M3*(1.04)^5</f>
        <v>102715.16637806341</v>
      </c>
      <c r="O3" s="5">
        <f>N3*(1.04)^2</f>
        <v>111096.72395451339</v>
      </c>
      <c r="P3" s="29">
        <f>O3*(1.04)^3</f>
        <v>124968.70529436976</v>
      </c>
      <c r="Q3" s="5">
        <f>L3*(1.02)^5</f>
        <v>76612.924333479</v>
      </c>
      <c r="R3" s="5">
        <f>Q3*(1.02)^5</f>
        <v>84586.85903360831</v>
      </c>
      <c r="S3" s="5">
        <f>R3*(1.02)^2</f>
        <v>88004.16813856609</v>
      </c>
      <c r="T3" s="6">
        <f>S3*(1.02)^3</f>
        <v>93390.72726199144</v>
      </c>
    </row>
    <row r="4" spans="1:20" ht="12.75">
      <c r="A4" s="70"/>
      <c r="B4" s="2" t="s">
        <v>97</v>
      </c>
      <c r="C4" s="5">
        <v>48353.236</v>
      </c>
      <c r="D4" s="5">
        <f>($C4*D$2)/(8.76*0.33)</f>
        <v>1672.6593330565931</v>
      </c>
      <c r="E4" s="5">
        <f t="shared" si="0"/>
        <v>3345.3186661131863</v>
      </c>
      <c r="F4" s="5">
        <f t="shared" si="0"/>
        <v>5017.97799916978</v>
      </c>
      <c r="G4" s="5">
        <f>($C4*G$2)/(8.76*0.25)</f>
        <v>220.79103196347032</v>
      </c>
      <c r="H4" s="5">
        <f t="shared" si="1"/>
        <v>662.3730958904109</v>
      </c>
      <c r="I4" s="5">
        <f t="shared" si="1"/>
        <v>1103.9551598173516</v>
      </c>
      <c r="J4" s="70"/>
      <c r="K4" s="2" t="str">
        <f>$B$4</f>
        <v>Colorado</v>
      </c>
      <c r="L4" s="5">
        <f>C4</f>
        <v>48353.236</v>
      </c>
      <c r="M4" s="5">
        <f aca="true" t="shared" si="2" ref="M4:N7">L4*(1.04)^5</f>
        <v>58829.10491983218</v>
      </c>
      <c r="N4" s="5">
        <f t="shared" si="2"/>
        <v>71574.60124630795</v>
      </c>
      <c r="O4" s="5">
        <f>N4*(1.04)^2</f>
        <v>77415.08870800669</v>
      </c>
      <c r="P4" s="29">
        <f>O4*(1.04)^3</f>
        <v>87081.44634444325</v>
      </c>
      <c r="Q4" s="5">
        <f>L4*(1.02)^5</f>
        <v>53385.87964019915</v>
      </c>
      <c r="R4" s="5">
        <f>Q4*(1.02)^5</f>
        <v>58942.324872689605</v>
      </c>
      <c r="S4" s="5">
        <f>R4*(1.02)^2</f>
        <v>61323.59479754626</v>
      </c>
      <c r="T4" s="6">
        <f>S4*(1.02)^3</f>
        <v>65077.08938791447</v>
      </c>
    </row>
    <row r="5" spans="1:20" ht="12.75">
      <c r="A5" s="70"/>
      <c r="B5" s="2" t="s">
        <v>98</v>
      </c>
      <c r="C5" s="5">
        <v>20638.951</v>
      </c>
      <c r="D5" s="5">
        <f>($C5*D$2)/(8.76*0.33)</f>
        <v>713.9529196070292</v>
      </c>
      <c r="E5" s="5">
        <f t="shared" si="0"/>
        <v>1427.9058392140585</v>
      </c>
      <c r="F5" s="5">
        <f t="shared" si="0"/>
        <v>2141.8587588210876</v>
      </c>
      <c r="G5" s="5">
        <f>($C5*G$2)/(8.76*0.25)</f>
        <v>94.24178538812785</v>
      </c>
      <c r="H5" s="5">
        <f t="shared" si="1"/>
        <v>282.7253561643836</v>
      </c>
      <c r="I5" s="5">
        <f t="shared" si="1"/>
        <v>471.20892694063934</v>
      </c>
      <c r="J5" s="70"/>
      <c r="K5" s="2" t="str">
        <f>$B$5</f>
        <v>New Mexico</v>
      </c>
      <c r="L5" s="5">
        <f>C5</f>
        <v>20638.951</v>
      </c>
      <c r="M5" s="5">
        <f t="shared" si="2"/>
        <v>25110.43963664139</v>
      </c>
      <c r="N5" s="5">
        <f t="shared" si="2"/>
        <v>30550.689264459757</v>
      </c>
      <c r="O5" s="5">
        <f>N5*(1.04)^2</f>
        <v>33043.625508439676</v>
      </c>
      <c r="P5" s="29">
        <f>O5*(1.04)^3</f>
        <v>37169.58476392549</v>
      </c>
      <c r="Q5" s="5">
        <f>L5*(1.02)^5</f>
        <v>22787.069597285445</v>
      </c>
      <c r="R5" s="5">
        <f>Q5*(1.02)^5</f>
        <v>25158.766103545215</v>
      </c>
      <c r="S5" s="5">
        <f>R5*(1.02)^2</f>
        <v>26175.18025412844</v>
      </c>
      <c r="T5" s="6">
        <f>S5*(1.02)^3</f>
        <v>27777.310687123132</v>
      </c>
    </row>
    <row r="6" spans="1:20" ht="12.75">
      <c r="A6" s="70"/>
      <c r="B6" s="2" t="s">
        <v>99</v>
      </c>
      <c r="C6" s="5">
        <v>32500.63</v>
      </c>
      <c r="D6" s="5">
        <f>($C6*D$2)/(8.76*0.33)</f>
        <v>1124.2780545177807</v>
      </c>
      <c r="E6" s="5">
        <f t="shared" si="0"/>
        <v>2248.5561090355613</v>
      </c>
      <c r="F6" s="5">
        <f t="shared" si="0"/>
        <v>3372.8341635533416</v>
      </c>
      <c r="G6" s="5">
        <f>($C6*G$2)/(8.76*0.25)</f>
        <v>148.40470319634704</v>
      </c>
      <c r="H6" s="5">
        <f t="shared" si="1"/>
        <v>445.21410958904113</v>
      </c>
      <c r="I6" s="5">
        <f t="shared" si="1"/>
        <v>742.0235159817352</v>
      </c>
      <c r="J6" s="70"/>
      <c r="K6" s="2" t="str">
        <f>$B$6</f>
        <v>Nevada</v>
      </c>
      <c r="L6" s="5">
        <f>C6</f>
        <v>32500.63</v>
      </c>
      <c r="M6" s="5">
        <f t="shared" si="2"/>
        <v>39541.985819328525</v>
      </c>
      <c r="N6" s="5">
        <f t="shared" si="2"/>
        <v>48108.8718137457</v>
      </c>
      <c r="O6" s="5">
        <f>N6*(1.04)^2</f>
        <v>52034.55575374736</v>
      </c>
      <c r="P6" s="29">
        <f>O6*(1.04)^3</f>
        <v>58531.79852338327</v>
      </c>
      <c r="Q6" s="5">
        <f>L6*(1.02)^5</f>
        <v>35883.321674906016</v>
      </c>
      <c r="R6" s="5">
        <f>Q6*(1.02)^5</f>
        <v>39618.086616314205</v>
      </c>
      <c r="S6" s="5">
        <f>R6*(1.02)^2</f>
        <v>41218.6573156133</v>
      </c>
      <c r="T6" s="6">
        <f>S6*(1.02)^3</f>
        <v>43741.568892587355</v>
      </c>
    </row>
    <row r="7" spans="1:20" ht="12.75">
      <c r="A7" s="70"/>
      <c r="B7" s="2" t="s">
        <v>108</v>
      </c>
      <c r="C7" s="5">
        <v>9486.268413601967</v>
      </c>
      <c r="D7" s="5">
        <f>($C7*D$2)/(8.76*0.33)</f>
        <v>328.1537433790635</v>
      </c>
      <c r="E7" s="5">
        <f t="shared" si="0"/>
        <v>656.307486758127</v>
      </c>
      <c r="F7" s="5">
        <f t="shared" si="0"/>
        <v>984.4612301371903</v>
      </c>
      <c r="G7" s="5">
        <f>($C7*G$2)/(8.76*0.25)</f>
        <v>43.316294126036375</v>
      </c>
      <c r="H7" s="5">
        <f t="shared" si="1"/>
        <v>129.94888237810915</v>
      </c>
      <c r="I7" s="5">
        <f t="shared" si="1"/>
        <v>216.5814706301819</v>
      </c>
      <c r="J7" s="70"/>
      <c r="K7" s="2" t="str">
        <f>$B$7</f>
        <v>Wyoming (WestConnect)</v>
      </c>
      <c r="L7" s="5">
        <f>C7</f>
        <v>9486.268413601967</v>
      </c>
      <c r="M7" s="5">
        <f t="shared" si="2"/>
        <v>11541.49599835428</v>
      </c>
      <c r="N7" s="5">
        <f t="shared" si="2"/>
        <v>14041.994604435724</v>
      </c>
      <c r="O7" s="5">
        <f>N7*(1.04)^2</f>
        <v>15187.82136415768</v>
      </c>
      <c r="P7" s="29">
        <f>O7*(1.04)^3</f>
        <v>17084.233490971867</v>
      </c>
      <c r="Q7" s="5">
        <f>L7*(1.02)^5</f>
        <v>10473.60684946045</v>
      </c>
      <c r="R7" s="5">
        <f>Q7*(1.02)^5</f>
        <v>11563.708262753315</v>
      </c>
      <c r="S7" s="5">
        <f>R7*(1.02)^2</f>
        <v>12030.882076568549</v>
      </c>
      <c r="T7" s="6">
        <f>S7*(1.02)^3</f>
        <v>12767.268306711156</v>
      </c>
    </row>
    <row r="8" spans="1:20" ht="13.5" thickBot="1">
      <c r="A8" s="71"/>
      <c r="B8" s="7" t="s">
        <v>5</v>
      </c>
      <c r="C8" s="8">
        <f aca="true" t="shared" si="3" ref="C8:I8">SUM(C3:C7)</f>
        <v>180369.77141360196</v>
      </c>
      <c r="D8" s="8">
        <f t="shared" si="3"/>
        <v>6239.44138001944</v>
      </c>
      <c r="E8" s="8">
        <f t="shared" si="3"/>
        <v>12478.88276003888</v>
      </c>
      <c r="F8" s="8">
        <f t="shared" si="3"/>
        <v>18718.324140058314</v>
      </c>
      <c r="G8" s="8">
        <f t="shared" si="3"/>
        <v>823.606262162566</v>
      </c>
      <c r="H8" s="8">
        <f t="shared" si="3"/>
        <v>2470.818786487698</v>
      </c>
      <c r="I8" s="8">
        <f t="shared" si="3"/>
        <v>4118.03131081283</v>
      </c>
      <c r="J8" s="71"/>
      <c r="K8" s="7" t="s">
        <v>5</v>
      </c>
      <c r="L8" s="8">
        <f aca="true" t="shared" si="4" ref="L8:T8">SUM(L3:L7)</f>
        <v>180369.77141360196</v>
      </c>
      <c r="M8" s="8">
        <f t="shared" si="4"/>
        <v>219447.40589558345</v>
      </c>
      <c r="N8" s="8">
        <f t="shared" si="4"/>
        <v>266991.32330701256</v>
      </c>
      <c r="O8" s="8">
        <f t="shared" si="4"/>
        <v>288777.8152888648</v>
      </c>
      <c r="P8" s="30">
        <f t="shared" si="4"/>
        <v>324835.76841709367</v>
      </c>
      <c r="Q8" s="8">
        <f t="shared" si="4"/>
        <v>199142.80209533006</v>
      </c>
      <c r="R8" s="8">
        <f t="shared" si="4"/>
        <v>219869.74488891067</v>
      </c>
      <c r="S8" s="8">
        <f t="shared" si="4"/>
        <v>228752.48258242264</v>
      </c>
      <c r="T8" s="9">
        <f t="shared" si="4"/>
        <v>242753.96453632758</v>
      </c>
    </row>
    <row r="9" spans="1:18" ht="13.5" customHeight="1" thickTop="1">
      <c r="A9" s="69" t="s">
        <v>6</v>
      </c>
      <c r="B9" s="1"/>
      <c r="C9" s="64" t="s">
        <v>1</v>
      </c>
      <c r="D9" s="66" t="s">
        <v>3</v>
      </c>
      <c r="E9" s="67"/>
      <c r="F9" s="67"/>
      <c r="G9" s="66" t="s">
        <v>4</v>
      </c>
      <c r="H9" s="67"/>
      <c r="I9" s="60"/>
      <c r="J9" s="69" t="s">
        <v>7</v>
      </c>
      <c r="K9" s="1"/>
      <c r="L9" s="64" t="s">
        <v>1</v>
      </c>
      <c r="M9" s="66" t="s">
        <v>3</v>
      </c>
      <c r="N9" s="67"/>
      <c r="O9" s="67"/>
      <c r="P9" s="66" t="s">
        <v>4</v>
      </c>
      <c r="Q9" s="67"/>
      <c r="R9" s="68"/>
    </row>
    <row r="10" spans="1:18" ht="25.5" customHeight="1">
      <c r="A10" s="70"/>
      <c r="B10" s="2"/>
      <c r="C10" s="65"/>
      <c r="D10" s="25">
        <v>0.1</v>
      </c>
      <c r="E10" s="26">
        <v>0.2</v>
      </c>
      <c r="F10" s="26">
        <v>0.3</v>
      </c>
      <c r="G10" s="25">
        <v>0.01</v>
      </c>
      <c r="H10" s="26">
        <v>0.03</v>
      </c>
      <c r="I10" s="28">
        <v>0.05</v>
      </c>
      <c r="J10" s="70"/>
      <c r="K10" s="2"/>
      <c r="L10" s="65"/>
      <c r="M10" s="25">
        <v>0.1</v>
      </c>
      <c r="N10" s="26">
        <v>0.2</v>
      </c>
      <c r="O10" s="26">
        <v>0.3</v>
      </c>
      <c r="P10" s="25">
        <v>0.01</v>
      </c>
      <c r="Q10" s="26">
        <v>0.03</v>
      </c>
      <c r="R10" s="27">
        <v>0.05</v>
      </c>
    </row>
    <row r="11" spans="1:18" ht="12.75">
      <c r="A11" s="70"/>
      <c r="B11" s="2" t="str">
        <f>$B$3</f>
        <v>Arizona</v>
      </c>
      <c r="C11" s="5">
        <f>M3</f>
        <v>84424.37952142708</v>
      </c>
      <c r="D11" s="5">
        <f>($C11*D$2)/(8.76*0.33)</f>
        <v>2920.4503777994705</v>
      </c>
      <c r="E11" s="5">
        <f aca="true" t="shared" si="5" ref="E11:F15">($C11*E$2)/(8.76*0.33)</f>
        <v>5840.900755598941</v>
      </c>
      <c r="F11" s="5">
        <f t="shared" si="5"/>
        <v>8761.35113339841</v>
      </c>
      <c r="G11" s="5">
        <f>($C11*G$2)/(8.76*0.25)</f>
        <v>385.49944986953005</v>
      </c>
      <c r="H11" s="5">
        <f aca="true" t="shared" si="6" ref="H11:I15">($C11*H$2)/(8.76*0.25)</f>
        <v>1156.4983496085902</v>
      </c>
      <c r="I11" s="29">
        <f t="shared" si="6"/>
        <v>1927.4972493476505</v>
      </c>
      <c r="J11" s="70"/>
      <c r="K11" s="2" t="str">
        <f>$B$3</f>
        <v>Arizona</v>
      </c>
      <c r="L11" s="5">
        <f>Q3</f>
        <v>76612.924333479</v>
      </c>
      <c r="M11" s="5">
        <f aca="true" t="shared" si="7" ref="M11:O15">($L11*M$10)/(8.76*0.33)</f>
        <v>2650.2326115081983</v>
      </c>
      <c r="N11" s="5">
        <f t="shared" si="7"/>
        <v>5300.4652230163965</v>
      </c>
      <c r="O11" s="5">
        <f t="shared" si="7"/>
        <v>7950.697834524593</v>
      </c>
      <c r="P11" s="5">
        <f aca="true" t="shared" si="8" ref="P11:R15">($L11*P$10)/(8.76*0.25)</f>
        <v>349.8307047190822</v>
      </c>
      <c r="Q11" s="5">
        <f t="shared" si="8"/>
        <v>1049.4921141572463</v>
      </c>
      <c r="R11" s="6">
        <f t="shared" si="8"/>
        <v>1749.153523595411</v>
      </c>
    </row>
    <row r="12" spans="1:18" ht="12.75">
      <c r="A12" s="70"/>
      <c r="B12" s="2" t="str">
        <f>$B$4</f>
        <v>Colorado</v>
      </c>
      <c r="C12" s="5">
        <f>M4</f>
        <v>58829.10491983218</v>
      </c>
      <c r="D12" s="5">
        <f>($C12*D$2)/(8.76*0.33)</f>
        <v>2035.045832289753</v>
      </c>
      <c r="E12" s="5">
        <f t="shared" si="5"/>
        <v>4070.091664579506</v>
      </c>
      <c r="F12" s="5">
        <f t="shared" si="5"/>
        <v>6105.137496869258</v>
      </c>
      <c r="G12" s="5">
        <f>($C12*G$2)/(8.76*0.25)</f>
        <v>268.62604986224744</v>
      </c>
      <c r="H12" s="5">
        <f t="shared" si="6"/>
        <v>805.8781495867422</v>
      </c>
      <c r="I12" s="29">
        <f t="shared" si="6"/>
        <v>1343.130249311237</v>
      </c>
      <c r="J12" s="70"/>
      <c r="K12" s="2" t="str">
        <f>$B$4</f>
        <v>Colorado</v>
      </c>
      <c r="L12" s="5">
        <f>Q4</f>
        <v>53385.87964019915</v>
      </c>
      <c r="M12" s="5">
        <f t="shared" si="7"/>
        <v>1846.7510599210998</v>
      </c>
      <c r="N12" s="5">
        <f t="shared" si="7"/>
        <v>3693.5021198421996</v>
      </c>
      <c r="O12" s="5">
        <f t="shared" si="7"/>
        <v>5540.253179763298</v>
      </c>
      <c r="P12" s="5">
        <f t="shared" si="8"/>
        <v>243.77113990958517</v>
      </c>
      <c r="Q12" s="5">
        <f t="shared" si="8"/>
        <v>731.3134197287554</v>
      </c>
      <c r="R12" s="6">
        <f t="shared" si="8"/>
        <v>1218.855699547926</v>
      </c>
    </row>
    <row r="13" spans="1:18" ht="12.75">
      <c r="A13" s="70"/>
      <c r="B13" s="2" t="str">
        <f>$B$5</f>
        <v>New Mexico</v>
      </c>
      <c r="C13" s="5">
        <f>M5</f>
        <v>25110.43963664139</v>
      </c>
      <c r="D13" s="5">
        <f>($C13*D$2)/(8.76*0.33)</f>
        <v>868.6328918168462</v>
      </c>
      <c r="E13" s="5">
        <f t="shared" si="5"/>
        <v>1737.2657836336923</v>
      </c>
      <c r="F13" s="5">
        <f t="shared" si="5"/>
        <v>2605.8986754505386</v>
      </c>
      <c r="G13" s="5">
        <f>($C13*G$2)/(8.76*0.25)</f>
        <v>114.65954171982371</v>
      </c>
      <c r="H13" s="5">
        <f t="shared" si="6"/>
        <v>343.97862515947105</v>
      </c>
      <c r="I13" s="29">
        <f t="shared" si="6"/>
        <v>573.2977085991186</v>
      </c>
      <c r="J13" s="70"/>
      <c r="K13" s="2" t="str">
        <f>$B$5</f>
        <v>New Mexico</v>
      </c>
      <c r="L13" s="5">
        <f>Q5</f>
        <v>22787.069597285445</v>
      </c>
      <c r="M13" s="5">
        <f t="shared" si="7"/>
        <v>788.2617129267138</v>
      </c>
      <c r="N13" s="5">
        <f t="shared" si="7"/>
        <v>1576.5234258534276</v>
      </c>
      <c r="O13" s="5">
        <f t="shared" si="7"/>
        <v>2364.7851387801416</v>
      </c>
      <c r="P13" s="5">
        <f t="shared" si="8"/>
        <v>104.05054610632624</v>
      </c>
      <c r="Q13" s="5">
        <f t="shared" si="8"/>
        <v>312.1516383189787</v>
      </c>
      <c r="R13" s="6">
        <f t="shared" si="8"/>
        <v>520.2527305316312</v>
      </c>
    </row>
    <row r="14" spans="1:18" ht="12.75">
      <c r="A14" s="70"/>
      <c r="B14" s="2" t="str">
        <f>$B$6</f>
        <v>Nevada</v>
      </c>
      <c r="C14" s="5">
        <f>M6</f>
        <v>39541.985819328525</v>
      </c>
      <c r="D14" s="5">
        <f>($C14*D$2)/(8.76*0.33)</f>
        <v>1367.8561581336837</v>
      </c>
      <c r="E14" s="5">
        <f t="shared" si="5"/>
        <v>2735.7123162673674</v>
      </c>
      <c r="F14" s="5">
        <f t="shared" si="5"/>
        <v>4103.5684744010505</v>
      </c>
      <c r="G14" s="5">
        <f>($C14*G$2)/(8.76*0.25)</f>
        <v>180.55701287364624</v>
      </c>
      <c r="H14" s="5">
        <f t="shared" si="6"/>
        <v>541.6710386209387</v>
      </c>
      <c r="I14" s="29">
        <f t="shared" si="6"/>
        <v>902.7850643682312</v>
      </c>
      <c r="J14" s="70"/>
      <c r="K14" s="2" t="str">
        <f>$B$6</f>
        <v>Nevada</v>
      </c>
      <c r="L14" s="5">
        <f>Q6</f>
        <v>35883.321674906016</v>
      </c>
      <c r="M14" s="5">
        <f t="shared" si="7"/>
        <v>1241.2938174521246</v>
      </c>
      <c r="N14" s="5">
        <f t="shared" si="7"/>
        <v>2482.587634904249</v>
      </c>
      <c r="O14" s="5">
        <f t="shared" si="7"/>
        <v>3723.8814523563733</v>
      </c>
      <c r="P14" s="5">
        <f t="shared" si="8"/>
        <v>163.85078390368045</v>
      </c>
      <c r="Q14" s="5">
        <f t="shared" si="8"/>
        <v>491.5523517110413</v>
      </c>
      <c r="R14" s="6">
        <f t="shared" si="8"/>
        <v>819.2539195184023</v>
      </c>
    </row>
    <row r="15" spans="1:18" ht="12.75">
      <c r="A15" s="70"/>
      <c r="B15" s="2" t="str">
        <f>$B$7</f>
        <v>Wyoming (WestConnect)</v>
      </c>
      <c r="C15" s="5">
        <f>M7</f>
        <v>11541.49599835428</v>
      </c>
      <c r="D15" s="5">
        <f>($C15*D$2)/(8.76*0.33)</f>
        <v>399.2492043155625</v>
      </c>
      <c r="E15" s="5">
        <f t="shared" si="5"/>
        <v>798.498408631125</v>
      </c>
      <c r="F15" s="5">
        <f t="shared" si="5"/>
        <v>1197.7476129466872</v>
      </c>
      <c r="G15" s="5">
        <f>($C15*G$2)/(8.76*0.25)</f>
        <v>52.70089496965425</v>
      </c>
      <c r="H15" s="5">
        <f t="shared" si="6"/>
        <v>158.10268490896274</v>
      </c>
      <c r="I15" s="29">
        <f t="shared" si="6"/>
        <v>263.50447484827123</v>
      </c>
      <c r="J15" s="70"/>
      <c r="K15" s="2" t="str">
        <f>$B$7</f>
        <v>Wyoming (WestConnect)</v>
      </c>
      <c r="L15" s="5">
        <f>Q7</f>
        <v>10473.60684946045</v>
      </c>
      <c r="M15" s="5">
        <f t="shared" si="7"/>
        <v>362.3082485630431</v>
      </c>
      <c r="N15" s="5">
        <f t="shared" si="7"/>
        <v>724.6164971260862</v>
      </c>
      <c r="O15" s="5">
        <f t="shared" si="7"/>
        <v>1086.9247456891292</v>
      </c>
      <c r="P15" s="5">
        <f t="shared" si="8"/>
        <v>47.82468881032169</v>
      </c>
      <c r="Q15" s="5">
        <f t="shared" si="8"/>
        <v>143.47406643096505</v>
      </c>
      <c r="R15" s="6">
        <f t="shared" si="8"/>
        <v>239.12344405160846</v>
      </c>
    </row>
    <row r="16" spans="1:18" ht="13.5" thickBot="1">
      <c r="A16" s="71"/>
      <c r="B16" s="7" t="s">
        <v>5</v>
      </c>
      <c r="C16" s="8">
        <f aca="true" t="shared" si="9" ref="C16:I16">SUM(C11:C15)</f>
        <v>219447.40589558345</v>
      </c>
      <c r="D16" s="8">
        <f t="shared" si="9"/>
        <v>7591.234464355316</v>
      </c>
      <c r="E16" s="8">
        <f t="shared" si="9"/>
        <v>15182.468928710632</v>
      </c>
      <c r="F16" s="8">
        <f t="shared" si="9"/>
        <v>22773.703393065945</v>
      </c>
      <c r="G16" s="8">
        <f t="shared" si="9"/>
        <v>1002.0429492949016</v>
      </c>
      <c r="H16" s="8">
        <f t="shared" si="9"/>
        <v>3006.128847884705</v>
      </c>
      <c r="I16" s="30">
        <f t="shared" si="9"/>
        <v>5010.214746474509</v>
      </c>
      <c r="J16" s="71"/>
      <c r="K16" s="7" t="s">
        <v>5</v>
      </c>
      <c r="L16" s="8">
        <f aca="true" t="shared" si="10" ref="L16:R16">SUM(L11:L15)</f>
        <v>199142.80209533006</v>
      </c>
      <c r="M16" s="8">
        <f t="shared" si="10"/>
        <v>6888.84745037118</v>
      </c>
      <c r="N16" s="8">
        <f t="shared" si="10"/>
        <v>13777.69490074236</v>
      </c>
      <c r="O16" s="8">
        <f t="shared" si="10"/>
        <v>20666.542351113534</v>
      </c>
      <c r="P16" s="8">
        <f t="shared" si="10"/>
        <v>909.3278634489957</v>
      </c>
      <c r="Q16" s="8">
        <f t="shared" si="10"/>
        <v>2727.983590346987</v>
      </c>
      <c r="R16" s="9">
        <f t="shared" si="10"/>
        <v>4546.639317244979</v>
      </c>
    </row>
    <row r="17" spans="1:18" ht="13.5" thickTop="1">
      <c r="A17" s="69" t="s">
        <v>8</v>
      </c>
      <c r="B17" s="1"/>
      <c r="C17" s="1"/>
      <c r="D17" s="66" t="s">
        <v>3</v>
      </c>
      <c r="E17" s="67"/>
      <c r="F17" s="67"/>
      <c r="G17" s="66" t="s">
        <v>4</v>
      </c>
      <c r="H17" s="67"/>
      <c r="I17" s="60"/>
      <c r="J17" s="69" t="s">
        <v>9</v>
      </c>
      <c r="K17" s="1"/>
      <c r="L17" s="1"/>
      <c r="M17" s="66" t="s">
        <v>3</v>
      </c>
      <c r="N17" s="67"/>
      <c r="O17" s="67"/>
      <c r="P17" s="66" t="s">
        <v>4</v>
      </c>
      <c r="Q17" s="67"/>
      <c r="R17" s="68"/>
    </row>
    <row r="18" spans="1:18" ht="38.25">
      <c r="A18" s="70"/>
      <c r="B18" s="2"/>
      <c r="C18" s="3" t="s">
        <v>1</v>
      </c>
      <c r="D18" s="25">
        <v>0.1</v>
      </c>
      <c r="E18" s="26">
        <v>0.2</v>
      </c>
      <c r="F18" s="26">
        <v>0.3</v>
      </c>
      <c r="G18" s="25">
        <v>0.01</v>
      </c>
      <c r="H18" s="26">
        <v>0.03</v>
      </c>
      <c r="I18" s="28">
        <v>0.05</v>
      </c>
      <c r="J18" s="70"/>
      <c r="K18" s="2"/>
      <c r="L18" s="3" t="s">
        <v>1</v>
      </c>
      <c r="M18" s="25">
        <v>0.1</v>
      </c>
      <c r="N18" s="26">
        <v>0.2</v>
      </c>
      <c r="O18" s="26">
        <v>0.3</v>
      </c>
      <c r="P18" s="25">
        <v>0.01</v>
      </c>
      <c r="Q18" s="26">
        <v>0.03</v>
      </c>
      <c r="R18" s="27">
        <v>0.05</v>
      </c>
    </row>
    <row r="19" spans="1:18" ht="12.75">
      <c r="A19" s="70"/>
      <c r="B19" s="2" t="str">
        <f>$B$3</f>
        <v>Arizona</v>
      </c>
      <c r="C19" s="5">
        <f>N3</f>
        <v>102715.16637806341</v>
      </c>
      <c r="D19" s="5">
        <f>($C19*D$2)/(8.76*0.33)</f>
        <v>3553.174428464903</v>
      </c>
      <c r="E19" s="5">
        <f aca="true" t="shared" si="11" ref="E19:F23">($C19*E$2)/(8.76*0.33)</f>
        <v>7106.348856929806</v>
      </c>
      <c r="F19" s="5">
        <f t="shared" si="11"/>
        <v>10659.523285394707</v>
      </c>
      <c r="G19" s="5">
        <f>($C19*G$2)/(8.76*0.25)</f>
        <v>469.01902455736723</v>
      </c>
      <c r="H19" s="5">
        <f aca="true" t="shared" si="12" ref="H19:I23">($C19*H$2)/(8.76*0.25)</f>
        <v>1407.0570736721015</v>
      </c>
      <c r="I19" s="29">
        <f t="shared" si="12"/>
        <v>2345.0951227868363</v>
      </c>
      <c r="J19" s="70"/>
      <c r="K19" s="2" t="str">
        <f>$B$3</f>
        <v>Arizona</v>
      </c>
      <c r="L19" s="5">
        <f>R3</f>
        <v>84586.85903360831</v>
      </c>
      <c r="M19" s="5">
        <f aca="true" t="shared" si="13" ref="M19:O23">($L19*M$10)/(8.76*0.33)</f>
        <v>2926.0709503808052</v>
      </c>
      <c r="N19" s="5">
        <f t="shared" si="13"/>
        <v>5852.1419007616105</v>
      </c>
      <c r="O19" s="5">
        <f t="shared" si="13"/>
        <v>8778.212851142414</v>
      </c>
      <c r="P19" s="5">
        <f aca="true" t="shared" si="14" ref="P19:R23">($L19*P$10)/(8.76*0.25)</f>
        <v>386.2413654502663</v>
      </c>
      <c r="Q19" s="5">
        <f t="shared" si="14"/>
        <v>1158.7240963507986</v>
      </c>
      <c r="R19" s="6">
        <f t="shared" si="14"/>
        <v>1931.2068272513316</v>
      </c>
    </row>
    <row r="20" spans="1:18" ht="12.75">
      <c r="A20" s="70"/>
      <c r="B20" s="2" t="str">
        <f>$B$4</f>
        <v>Colorado</v>
      </c>
      <c r="C20" s="5">
        <f>N4</f>
        <v>71574.60124630795</v>
      </c>
      <c r="D20" s="5">
        <f>($C20*D$2)/(8.76*0.33)</f>
        <v>2475.944418372352</v>
      </c>
      <c r="E20" s="5">
        <f t="shared" si="11"/>
        <v>4951.888836744704</v>
      </c>
      <c r="F20" s="5">
        <f t="shared" si="11"/>
        <v>7427.833255117056</v>
      </c>
      <c r="G20" s="5">
        <f>($C20*G$2)/(8.76*0.25)</f>
        <v>326.82466322515046</v>
      </c>
      <c r="H20" s="5">
        <f t="shared" si="12"/>
        <v>980.4739896754513</v>
      </c>
      <c r="I20" s="29">
        <f t="shared" si="12"/>
        <v>1634.1233161257526</v>
      </c>
      <c r="J20" s="70"/>
      <c r="K20" s="2" t="str">
        <f>$B$4</f>
        <v>Colorado</v>
      </c>
      <c r="L20" s="5">
        <f>R4</f>
        <v>58942.324872689605</v>
      </c>
      <c r="M20" s="5">
        <f t="shared" si="13"/>
        <v>2038.962393548139</v>
      </c>
      <c r="N20" s="5">
        <f t="shared" si="13"/>
        <v>4077.924787096278</v>
      </c>
      <c r="O20" s="5">
        <f t="shared" si="13"/>
        <v>6116.887180644418</v>
      </c>
      <c r="P20" s="5">
        <f t="shared" si="14"/>
        <v>269.1430359483544</v>
      </c>
      <c r="Q20" s="5">
        <f t="shared" si="14"/>
        <v>807.4291078450631</v>
      </c>
      <c r="R20" s="6">
        <f t="shared" si="14"/>
        <v>1345.7151797417719</v>
      </c>
    </row>
    <row r="21" spans="1:18" ht="12.75">
      <c r="A21" s="70"/>
      <c r="B21" s="2" t="str">
        <f>$B$5</f>
        <v>New Mexico</v>
      </c>
      <c r="C21" s="5">
        <f>N5</f>
        <v>30550.689264459757</v>
      </c>
      <c r="D21" s="5">
        <f>($C21*D$2)/(8.76*0.33)</f>
        <v>1056.8247289490716</v>
      </c>
      <c r="E21" s="5">
        <f t="shared" si="11"/>
        <v>2113.6494578981433</v>
      </c>
      <c r="F21" s="5">
        <f t="shared" si="11"/>
        <v>3170.4741868472142</v>
      </c>
      <c r="G21" s="5">
        <f>($C21*G$2)/(8.76*0.25)</f>
        <v>139.50086422127745</v>
      </c>
      <c r="H21" s="5">
        <f t="shared" si="12"/>
        <v>418.50259266383233</v>
      </c>
      <c r="I21" s="29">
        <f t="shared" si="12"/>
        <v>697.5043211063872</v>
      </c>
      <c r="J21" s="70"/>
      <c r="K21" s="2" t="str">
        <f>$B$5</f>
        <v>New Mexico</v>
      </c>
      <c r="L21" s="5">
        <f>R5</f>
        <v>25158.766103545215</v>
      </c>
      <c r="M21" s="5">
        <f t="shared" si="13"/>
        <v>870.3046251399342</v>
      </c>
      <c r="N21" s="5">
        <f t="shared" si="13"/>
        <v>1740.6092502798683</v>
      </c>
      <c r="O21" s="5">
        <f t="shared" si="13"/>
        <v>2610.913875419802</v>
      </c>
      <c r="P21" s="5">
        <f t="shared" si="14"/>
        <v>114.8802105184713</v>
      </c>
      <c r="Q21" s="5">
        <f t="shared" si="14"/>
        <v>344.6406315554139</v>
      </c>
      <c r="R21" s="6">
        <f t="shared" si="14"/>
        <v>574.4010525923566</v>
      </c>
    </row>
    <row r="22" spans="1:18" ht="12.75">
      <c r="A22" s="70"/>
      <c r="B22" s="2" t="str">
        <f>$B$6</f>
        <v>Nevada</v>
      </c>
      <c r="C22" s="5">
        <f>N6</f>
        <v>48108.8718137457</v>
      </c>
      <c r="D22" s="5">
        <f>($C22*D$2)/(8.76*0.33)</f>
        <v>1664.20616485906</v>
      </c>
      <c r="E22" s="5">
        <f t="shared" si="11"/>
        <v>3328.41232971812</v>
      </c>
      <c r="F22" s="5">
        <f t="shared" si="11"/>
        <v>4992.618494577179</v>
      </c>
      <c r="G22" s="5">
        <f>($C22*G$2)/(8.76*0.25)</f>
        <v>219.6752137613959</v>
      </c>
      <c r="H22" s="5">
        <f t="shared" si="12"/>
        <v>659.0256412841877</v>
      </c>
      <c r="I22" s="29">
        <f t="shared" si="12"/>
        <v>1098.3760688069797</v>
      </c>
      <c r="J22" s="70"/>
      <c r="K22" s="2" t="str">
        <f>$B$6</f>
        <v>Nevada</v>
      </c>
      <c r="L22" s="5">
        <f>R6</f>
        <v>39618.086616314205</v>
      </c>
      <c r="M22" s="5">
        <f t="shared" si="13"/>
        <v>1370.488674979736</v>
      </c>
      <c r="N22" s="5">
        <f t="shared" si="13"/>
        <v>2740.977349959472</v>
      </c>
      <c r="O22" s="5">
        <f t="shared" si="13"/>
        <v>4111.466024939208</v>
      </c>
      <c r="P22" s="5">
        <f t="shared" si="14"/>
        <v>180.90450509732514</v>
      </c>
      <c r="Q22" s="5">
        <f t="shared" si="14"/>
        <v>542.7135152919755</v>
      </c>
      <c r="R22" s="6">
        <f t="shared" si="14"/>
        <v>904.5225254866258</v>
      </c>
    </row>
    <row r="23" spans="1:18" ht="12.75">
      <c r="A23" s="70"/>
      <c r="B23" s="2" t="str">
        <f>$B$7</f>
        <v>Wyoming (WestConnect)</v>
      </c>
      <c r="C23" s="5">
        <f>N7</f>
        <v>14041.994604435724</v>
      </c>
      <c r="D23" s="5">
        <f>($C23*D$2)/(8.76*0.33)</f>
        <v>485.74770321141983</v>
      </c>
      <c r="E23" s="5">
        <f t="shared" si="11"/>
        <v>971.4954064228397</v>
      </c>
      <c r="F23" s="5">
        <f t="shared" si="11"/>
        <v>1457.2431096342593</v>
      </c>
      <c r="G23" s="5">
        <f>($C23*G$2)/(8.76*0.25)</f>
        <v>64.11869682390741</v>
      </c>
      <c r="H23" s="5">
        <f t="shared" si="12"/>
        <v>192.35609047172224</v>
      </c>
      <c r="I23" s="29">
        <f t="shared" si="12"/>
        <v>320.5934841195371</v>
      </c>
      <c r="J23" s="70"/>
      <c r="K23" s="2" t="str">
        <f>$B$7</f>
        <v>Wyoming (WestConnect)</v>
      </c>
      <c r="L23" s="5">
        <f>R7</f>
        <v>11563.708262753315</v>
      </c>
      <c r="M23" s="5">
        <f t="shared" si="13"/>
        <v>400.01758207946983</v>
      </c>
      <c r="N23" s="5">
        <f t="shared" si="13"/>
        <v>800.0351641589397</v>
      </c>
      <c r="O23" s="5">
        <f t="shared" si="13"/>
        <v>1200.0527462384096</v>
      </c>
      <c r="P23" s="5">
        <f t="shared" si="14"/>
        <v>52.802320834490025</v>
      </c>
      <c r="Q23" s="5">
        <f t="shared" si="14"/>
        <v>158.40696250347006</v>
      </c>
      <c r="R23" s="6">
        <f t="shared" si="14"/>
        <v>264.0116041724501</v>
      </c>
    </row>
    <row r="24" spans="1:18" ht="13.5" thickBot="1">
      <c r="A24" s="71"/>
      <c r="B24" s="7" t="s">
        <v>5</v>
      </c>
      <c r="C24" s="8">
        <f aca="true" t="shared" si="15" ref="C24:I24">SUM(C19:C23)</f>
        <v>266991.32330701256</v>
      </c>
      <c r="D24" s="8">
        <f t="shared" si="15"/>
        <v>9235.897443856808</v>
      </c>
      <c r="E24" s="8">
        <f t="shared" si="15"/>
        <v>18471.794887713615</v>
      </c>
      <c r="F24" s="8">
        <f t="shared" si="15"/>
        <v>27707.692331570415</v>
      </c>
      <c r="G24" s="8">
        <f t="shared" si="15"/>
        <v>1219.1384625890985</v>
      </c>
      <c r="H24" s="8">
        <f t="shared" si="15"/>
        <v>3657.415387767295</v>
      </c>
      <c r="I24" s="30">
        <f t="shared" si="15"/>
        <v>6095.692312945493</v>
      </c>
      <c r="J24" s="71"/>
      <c r="K24" s="7" t="s">
        <v>5</v>
      </c>
      <c r="L24" s="8">
        <f aca="true" t="shared" si="16" ref="L24:R24">SUM(L19:L23)</f>
        <v>219869.74488891067</v>
      </c>
      <c r="M24" s="8">
        <f t="shared" si="16"/>
        <v>7605.844226128084</v>
      </c>
      <c r="N24" s="8">
        <f t="shared" si="16"/>
        <v>15211.688452256169</v>
      </c>
      <c r="O24" s="8">
        <f t="shared" si="16"/>
        <v>22817.53267838425</v>
      </c>
      <c r="P24" s="8">
        <f t="shared" si="16"/>
        <v>1003.9714378489072</v>
      </c>
      <c r="Q24" s="8">
        <f t="shared" si="16"/>
        <v>3011.914313546721</v>
      </c>
      <c r="R24" s="9">
        <f t="shared" si="16"/>
        <v>5019.857189244536</v>
      </c>
    </row>
    <row r="25" spans="1:18" ht="13.5" thickTop="1">
      <c r="A25" s="69" t="s">
        <v>106</v>
      </c>
      <c r="B25" s="1"/>
      <c r="C25" s="64" t="s">
        <v>1</v>
      </c>
      <c r="D25" s="66" t="s">
        <v>3</v>
      </c>
      <c r="E25" s="67"/>
      <c r="F25" s="67"/>
      <c r="G25" s="66" t="s">
        <v>4</v>
      </c>
      <c r="H25" s="67"/>
      <c r="I25" s="60"/>
      <c r="J25" s="69" t="s">
        <v>107</v>
      </c>
      <c r="K25" s="1"/>
      <c r="L25" s="64" t="s">
        <v>1</v>
      </c>
      <c r="M25" s="66" t="s">
        <v>3</v>
      </c>
      <c r="N25" s="67"/>
      <c r="O25" s="67"/>
      <c r="P25" s="66" t="s">
        <v>4</v>
      </c>
      <c r="Q25" s="67"/>
      <c r="R25" s="68"/>
    </row>
    <row r="26" spans="1:18" ht="25.5" customHeight="1">
      <c r="A26" s="70"/>
      <c r="B26" s="2"/>
      <c r="C26" s="65"/>
      <c r="D26" s="25">
        <v>0.1</v>
      </c>
      <c r="E26" s="26">
        <v>0.2</v>
      </c>
      <c r="F26" s="26">
        <v>0.3</v>
      </c>
      <c r="G26" s="25">
        <v>0.01</v>
      </c>
      <c r="H26" s="26">
        <v>0.03</v>
      </c>
      <c r="I26" s="28">
        <v>0.05</v>
      </c>
      <c r="J26" s="70"/>
      <c r="K26" s="2"/>
      <c r="L26" s="65"/>
      <c r="M26" s="25">
        <v>0.1</v>
      </c>
      <c r="N26" s="26">
        <v>0.2</v>
      </c>
      <c r="O26" s="26">
        <v>0.3</v>
      </c>
      <c r="P26" s="25">
        <v>0.01</v>
      </c>
      <c r="Q26" s="26">
        <v>0.03</v>
      </c>
      <c r="R26" s="27">
        <v>0.05</v>
      </c>
    </row>
    <row r="27" spans="1:18" ht="12.75">
      <c r="A27" s="70"/>
      <c r="B27" s="2" t="str">
        <f>$B$3</f>
        <v>Arizona</v>
      </c>
      <c r="C27" s="5">
        <f>O3</f>
        <v>111096.72395451339</v>
      </c>
      <c r="D27" s="5">
        <f>($C27*D$2)/(8.76*0.33)</f>
        <v>3843.113461827639</v>
      </c>
      <c r="E27" s="5">
        <f aca="true" t="shared" si="17" ref="E27:F31">($C27*E$2)/(8.76*0.33)</f>
        <v>7686.226923655278</v>
      </c>
      <c r="F27" s="5">
        <f t="shared" si="17"/>
        <v>11529.340385482918</v>
      </c>
      <c r="G27" s="5">
        <f>($C27*G$2)/(8.76*0.25)</f>
        <v>507.29097696124836</v>
      </c>
      <c r="H27" s="5">
        <f aca="true" t="shared" si="18" ref="H27:I31">($C27*H$2)/(8.76*0.25)</f>
        <v>1521.872930883745</v>
      </c>
      <c r="I27" s="29">
        <f t="shared" si="18"/>
        <v>2536.4548848062423</v>
      </c>
      <c r="J27" s="70"/>
      <c r="K27" s="2" t="str">
        <f>$B$3</f>
        <v>Arizona</v>
      </c>
      <c r="L27" s="5">
        <f>S3</f>
        <v>88004.16813856609</v>
      </c>
      <c r="M27" s="5">
        <f aca="true" t="shared" si="19" ref="M27:O31">($L27*M$10)/(8.76*0.33)</f>
        <v>3044.2842167761896</v>
      </c>
      <c r="N27" s="5">
        <f t="shared" si="19"/>
        <v>6088.568433552379</v>
      </c>
      <c r="O27" s="5">
        <f t="shared" si="19"/>
        <v>9132.852650328568</v>
      </c>
      <c r="P27" s="5">
        <f aca="true" t="shared" si="20" ref="P27:R31">($L27*P$10)/(8.76*0.25)</f>
        <v>401.84551661445704</v>
      </c>
      <c r="Q27" s="5">
        <f t="shared" si="20"/>
        <v>1205.5365498433712</v>
      </c>
      <c r="R27" s="6">
        <f t="shared" si="20"/>
        <v>2009.2275830722854</v>
      </c>
    </row>
    <row r="28" spans="1:18" ht="12.75">
      <c r="A28" s="70"/>
      <c r="B28" s="2" t="str">
        <f>$B$4</f>
        <v>Colorado</v>
      </c>
      <c r="C28" s="5">
        <f>O4</f>
        <v>77415.08870800669</v>
      </c>
      <c r="D28" s="5">
        <f>($C28*D$2)/(8.76*0.33)</f>
        <v>2677.9814829115367</v>
      </c>
      <c r="E28" s="5">
        <f t="shared" si="17"/>
        <v>5355.962965823073</v>
      </c>
      <c r="F28" s="5">
        <f t="shared" si="17"/>
        <v>8033.944448734608</v>
      </c>
      <c r="G28" s="5">
        <f>($C28*G$2)/(8.76*0.25)</f>
        <v>353.4935557443228</v>
      </c>
      <c r="H28" s="5">
        <f t="shared" si="18"/>
        <v>1060.4806672329682</v>
      </c>
      <c r="I28" s="29">
        <f t="shared" si="18"/>
        <v>1767.4677787216142</v>
      </c>
      <c r="J28" s="70"/>
      <c r="K28" s="2" t="str">
        <f>$B$4</f>
        <v>Colorado</v>
      </c>
      <c r="L28" s="5">
        <f>S4</f>
        <v>61323.59479754626</v>
      </c>
      <c r="M28" s="5">
        <f t="shared" si="19"/>
        <v>2121.3364742474837</v>
      </c>
      <c r="N28" s="5">
        <f t="shared" si="19"/>
        <v>4242.672948494967</v>
      </c>
      <c r="O28" s="5">
        <f t="shared" si="19"/>
        <v>6364.0094227424515</v>
      </c>
      <c r="P28" s="5">
        <f t="shared" si="20"/>
        <v>280.0164146006679</v>
      </c>
      <c r="Q28" s="5">
        <f t="shared" si="20"/>
        <v>840.0492438020036</v>
      </c>
      <c r="R28" s="6">
        <f t="shared" si="20"/>
        <v>1400.0820730033395</v>
      </c>
    </row>
    <row r="29" spans="1:18" ht="12.75">
      <c r="A29" s="70"/>
      <c r="B29" s="2" t="str">
        <f>$B$5</f>
        <v>New Mexico</v>
      </c>
      <c r="C29" s="5">
        <f>O5</f>
        <v>33043.625508439676</v>
      </c>
      <c r="D29" s="5">
        <f>($C29*D$2)/(8.76*0.33)</f>
        <v>1143.0616268313158</v>
      </c>
      <c r="E29" s="5">
        <f t="shared" si="17"/>
        <v>2286.1232536626317</v>
      </c>
      <c r="F29" s="5">
        <f t="shared" si="17"/>
        <v>3429.184880493947</v>
      </c>
      <c r="G29" s="5">
        <f>($C29*G$2)/(8.76*0.25)</f>
        <v>150.88413474173367</v>
      </c>
      <c r="H29" s="5">
        <f t="shared" si="18"/>
        <v>452.65240422520105</v>
      </c>
      <c r="I29" s="29">
        <f t="shared" si="18"/>
        <v>754.4206737086685</v>
      </c>
      <c r="J29" s="70"/>
      <c r="K29" s="2" t="str">
        <f>$B$5</f>
        <v>New Mexico</v>
      </c>
      <c r="L29" s="5">
        <f>S5</f>
        <v>26175.18025412844</v>
      </c>
      <c r="M29" s="5">
        <f t="shared" si="19"/>
        <v>905.4649319955876</v>
      </c>
      <c r="N29" s="5">
        <f t="shared" si="19"/>
        <v>1810.9298639911751</v>
      </c>
      <c r="O29" s="5">
        <f t="shared" si="19"/>
        <v>2716.394795986762</v>
      </c>
      <c r="P29" s="5">
        <f t="shared" si="20"/>
        <v>119.52137102341754</v>
      </c>
      <c r="Q29" s="5">
        <f t="shared" si="20"/>
        <v>358.56411307025263</v>
      </c>
      <c r="R29" s="6">
        <f t="shared" si="20"/>
        <v>597.6068551170878</v>
      </c>
    </row>
    <row r="30" spans="1:18" ht="12.75">
      <c r="A30" s="70"/>
      <c r="B30" s="2" t="str">
        <f>$B$6</f>
        <v>Nevada</v>
      </c>
      <c r="C30" s="5">
        <f>O6</f>
        <v>52034.55575374736</v>
      </c>
      <c r="D30" s="5">
        <f>($C30*D$2)/(8.76*0.33)</f>
        <v>1800.0053879115594</v>
      </c>
      <c r="E30" s="5">
        <f t="shared" si="17"/>
        <v>3600.010775823119</v>
      </c>
      <c r="F30" s="5">
        <f t="shared" si="17"/>
        <v>5400.016163734677</v>
      </c>
      <c r="G30" s="5">
        <f>($C30*G$2)/(8.76*0.25)</f>
        <v>237.60071120432585</v>
      </c>
      <c r="H30" s="5">
        <f t="shared" si="18"/>
        <v>712.8021336129775</v>
      </c>
      <c r="I30" s="29">
        <f t="shared" si="18"/>
        <v>1188.0035560216293</v>
      </c>
      <c r="J30" s="70"/>
      <c r="K30" s="2" t="str">
        <f>$B$6</f>
        <v>Nevada</v>
      </c>
      <c r="L30" s="5">
        <f>S6</f>
        <v>41218.6573156133</v>
      </c>
      <c r="M30" s="5">
        <f t="shared" si="19"/>
        <v>1425.8564174489172</v>
      </c>
      <c r="N30" s="5">
        <f t="shared" si="19"/>
        <v>2851.7128348978345</v>
      </c>
      <c r="O30" s="5">
        <f t="shared" si="19"/>
        <v>4277.569252346752</v>
      </c>
      <c r="P30" s="5">
        <f t="shared" si="20"/>
        <v>188.21304710325708</v>
      </c>
      <c r="Q30" s="5">
        <f t="shared" si="20"/>
        <v>564.6391413097713</v>
      </c>
      <c r="R30" s="6">
        <f t="shared" si="20"/>
        <v>941.0652355162854</v>
      </c>
    </row>
    <row r="31" spans="1:18" ht="12.75">
      <c r="A31" s="70"/>
      <c r="B31" s="2" t="str">
        <f>$B$7</f>
        <v>Wyoming (WestConnect)</v>
      </c>
      <c r="C31" s="5">
        <f>O7</f>
        <v>15187.82136415768</v>
      </c>
      <c r="D31" s="5">
        <f>($C31*D$2)/(8.76*0.33)</f>
        <v>525.3847157934717</v>
      </c>
      <c r="E31" s="5">
        <f t="shared" si="17"/>
        <v>1050.7694315869435</v>
      </c>
      <c r="F31" s="5">
        <f t="shared" si="17"/>
        <v>1576.1541473804152</v>
      </c>
      <c r="G31" s="5">
        <f>($C31*G$2)/(8.76*0.25)</f>
        <v>69.35078248473828</v>
      </c>
      <c r="H31" s="5">
        <f t="shared" si="18"/>
        <v>208.05234745421478</v>
      </c>
      <c r="I31" s="29">
        <f t="shared" si="18"/>
        <v>346.75391242369136</v>
      </c>
      <c r="J31" s="70"/>
      <c r="K31" s="2" t="str">
        <f>$B$7</f>
        <v>Wyoming (WestConnect)</v>
      </c>
      <c r="L31" s="5">
        <f>S7</f>
        <v>12030.882076568549</v>
      </c>
      <c r="M31" s="5">
        <f t="shared" si="19"/>
        <v>416.1782923954804</v>
      </c>
      <c r="N31" s="5">
        <f t="shared" si="19"/>
        <v>832.3565847909608</v>
      </c>
      <c r="O31" s="5">
        <f t="shared" si="19"/>
        <v>1248.5348771864412</v>
      </c>
      <c r="P31" s="5">
        <f t="shared" si="20"/>
        <v>54.93553459620342</v>
      </c>
      <c r="Q31" s="5">
        <f t="shared" si="20"/>
        <v>164.80660378861026</v>
      </c>
      <c r="R31" s="6">
        <f t="shared" si="20"/>
        <v>274.6776729810171</v>
      </c>
    </row>
    <row r="32" spans="1:18" ht="13.5" thickBot="1">
      <c r="A32" s="71"/>
      <c r="B32" s="7" t="s">
        <v>5</v>
      </c>
      <c r="C32" s="8">
        <f aca="true" t="shared" si="21" ref="C32:I32">SUM(C27:C31)</f>
        <v>288777.8152888648</v>
      </c>
      <c r="D32" s="8">
        <f t="shared" si="21"/>
        <v>9989.546675275524</v>
      </c>
      <c r="E32" s="8">
        <f t="shared" si="21"/>
        <v>19979.093350551047</v>
      </c>
      <c r="F32" s="8">
        <f t="shared" si="21"/>
        <v>29968.640025826568</v>
      </c>
      <c r="G32" s="8">
        <f t="shared" si="21"/>
        <v>1318.620161136369</v>
      </c>
      <c r="H32" s="8">
        <f t="shared" si="21"/>
        <v>3955.860483409107</v>
      </c>
      <c r="I32" s="30">
        <f t="shared" si="21"/>
        <v>6593.1008056818455</v>
      </c>
      <c r="J32" s="71"/>
      <c r="K32" s="7" t="s">
        <v>5</v>
      </c>
      <c r="L32" s="8">
        <f aca="true" t="shared" si="22" ref="L32:R32">SUM(L27:L31)</f>
        <v>228752.48258242264</v>
      </c>
      <c r="M32" s="8">
        <f t="shared" si="22"/>
        <v>7913.120332863659</v>
      </c>
      <c r="N32" s="8">
        <f t="shared" si="22"/>
        <v>15826.240665727319</v>
      </c>
      <c r="O32" s="8">
        <f t="shared" si="22"/>
        <v>23739.360998590975</v>
      </c>
      <c r="P32" s="8">
        <f t="shared" si="22"/>
        <v>1044.531883938003</v>
      </c>
      <c r="Q32" s="8">
        <f t="shared" si="22"/>
        <v>3133.5956518140088</v>
      </c>
      <c r="R32" s="9">
        <f t="shared" si="22"/>
        <v>5222.659419690015</v>
      </c>
    </row>
    <row r="33" spans="1:18" ht="13.5" thickTop="1">
      <c r="A33" s="69" t="s">
        <v>10</v>
      </c>
      <c r="B33" s="1"/>
      <c r="C33" s="64" t="s">
        <v>1</v>
      </c>
      <c r="D33" s="66" t="s">
        <v>3</v>
      </c>
      <c r="E33" s="67"/>
      <c r="F33" s="67"/>
      <c r="G33" s="66" t="s">
        <v>4</v>
      </c>
      <c r="H33" s="67"/>
      <c r="I33" s="60"/>
      <c r="J33" s="69" t="s">
        <v>11</v>
      </c>
      <c r="K33" s="1"/>
      <c r="L33" s="64" t="s">
        <v>1</v>
      </c>
      <c r="M33" s="66" t="s">
        <v>3</v>
      </c>
      <c r="N33" s="67"/>
      <c r="O33" s="67"/>
      <c r="P33" s="66" t="s">
        <v>4</v>
      </c>
      <c r="Q33" s="67"/>
      <c r="R33" s="68"/>
    </row>
    <row r="34" spans="1:18" ht="25.5" customHeight="1">
      <c r="A34" s="70"/>
      <c r="B34" s="2"/>
      <c r="C34" s="65"/>
      <c r="D34" s="25">
        <v>0.1</v>
      </c>
      <c r="E34" s="26">
        <v>0.2</v>
      </c>
      <c r="F34" s="26">
        <v>0.3</v>
      </c>
      <c r="G34" s="25">
        <v>0.01</v>
      </c>
      <c r="H34" s="26">
        <v>0.03</v>
      </c>
      <c r="I34" s="28">
        <v>0.05</v>
      </c>
      <c r="J34" s="70"/>
      <c r="K34" s="2"/>
      <c r="L34" s="65"/>
      <c r="M34" s="25">
        <v>0.1</v>
      </c>
      <c r="N34" s="26">
        <v>0.2</v>
      </c>
      <c r="O34" s="26">
        <v>0.3</v>
      </c>
      <c r="P34" s="25">
        <v>0.01</v>
      </c>
      <c r="Q34" s="26">
        <v>0.03</v>
      </c>
      <c r="R34" s="27">
        <v>0.05</v>
      </c>
    </row>
    <row r="35" spans="1:18" ht="12.75">
      <c r="A35" s="70"/>
      <c r="B35" s="2" t="str">
        <f>$B$3</f>
        <v>Arizona</v>
      </c>
      <c r="C35" s="5">
        <f>P3</f>
        <v>124968.70529436976</v>
      </c>
      <c r="D35" s="5">
        <f>($C35*D$2)/(8.76*0.33)</f>
        <v>4322.979981125286</v>
      </c>
      <c r="E35" s="5">
        <f aca="true" t="shared" si="23" ref="E35:F39">($C35*E$2)/(8.76*0.33)</f>
        <v>8645.959962250572</v>
      </c>
      <c r="F35" s="5">
        <f t="shared" si="23"/>
        <v>12968.939943375857</v>
      </c>
      <c r="G35" s="5">
        <f>($C35*G$2)/(8.76*0.25)</f>
        <v>570.6333575085378</v>
      </c>
      <c r="H35" s="5">
        <f aca="true" t="shared" si="24" ref="H35:I39">($C35*H$2)/(8.76*0.25)</f>
        <v>1711.900072525613</v>
      </c>
      <c r="I35" s="29">
        <f t="shared" si="24"/>
        <v>2853.166787542689</v>
      </c>
      <c r="J35" s="70"/>
      <c r="K35" s="2" t="str">
        <f>$B$3</f>
        <v>Arizona</v>
      </c>
      <c r="L35" s="5">
        <f>T3</f>
        <v>93390.72726199144</v>
      </c>
      <c r="M35" s="5">
        <f aca="true" t="shared" si="25" ref="M35:O39">($L35*M$10)/(8.76*0.33)</f>
        <v>3230.618765116627</v>
      </c>
      <c r="N35" s="5">
        <f t="shared" si="25"/>
        <v>6461.237530233254</v>
      </c>
      <c r="O35" s="5">
        <f t="shared" si="25"/>
        <v>9691.856295349879</v>
      </c>
      <c r="P35" s="5">
        <f aca="true" t="shared" si="26" ref="P35:R39">($L35*P$10)/(8.76*0.25)</f>
        <v>426.44167699539474</v>
      </c>
      <c r="Q35" s="5">
        <f t="shared" si="26"/>
        <v>1279.3250309861842</v>
      </c>
      <c r="R35" s="6">
        <f t="shared" si="26"/>
        <v>2132.208384976974</v>
      </c>
    </row>
    <row r="36" spans="1:18" ht="12.75">
      <c r="A36" s="70"/>
      <c r="B36" s="2" t="str">
        <f>$B$4</f>
        <v>Colorado</v>
      </c>
      <c r="C36" s="5">
        <f>P4</f>
        <v>87081.44634444325</v>
      </c>
      <c r="D36" s="5">
        <f>($C36*D$2)/(8.76*0.33)</f>
        <v>3012.3649627938025</v>
      </c>
      <c r="E36" s="5">
        <f t="shared" si="23"/>
        <v>6024.729925587605</v>
      </c>
      <c r="F36" s="5">
        <f t="shared" si="23"/>
        <v>9037.094888381407</v>
      </c>
      <c r="G36" s="5">
        <f>($C36*G$2)/(8.76*0.25)</f>
        <v>397.63217508878193</v>
      </c>
      <c r="H36" s="5">
        <f t="shared" si="24"/>
        <v>1192.8965252663459</v>
      </c>
      <c r="I36" s="29">
        <f t="shared" si="24"/>
        <v>1988.1608754439098</v>
      </c>
      <c r="J36" s="70"/>
      <c r="K36" s="2" t="str">
        <f>$B$4</f>
        <v>Colorado</v>
      </c>
      <c r="L36" s="5">
        <f>T4</f>
        <v>65077.08938791447</v>
      </c>
      <c r="M36" s="5">
        <f t="shared" si="25"/>
        <v>2251.1792371632237</v>
      </c>
      <c r="N36" s="5">
        <f t="shared" si="25"/>
        <v>4502.358474326447</v>
      </c>
      <c r="O36" s="5">
        <f t="shared" si="25"/>
        <v>6753.537711489671</v>
      </c>
      <c r="P36" s="5">
        <f t="shared" si="26"/>
        <v>297.15565930554556</v>
      </c>
      <c r="Q36" s="5">
        <f t="shared" si="26"/>
        <v>891.4669779166366</v>
      </c>
      <c r="R36" s="6">
        <f t="shared" si="26"/>
        <v>1485.778296527728</v>
      </c>
    </row>
    <row r="37" spans="1:18" ht="12.75">
      <c r="A37" s="70"/>
      <c r="B37" s="2" t="str">
        <f>$B$5</f>
        <v>New Mexico</v>
      </c>
      <c r="C37" s="5">
        <f>P5</f>
        <v>37169.58476392549</v>
      </c>
      <c r="D37" s="5">
        <f>($C37*D$2)/(8.76*0.33)</f>
        <v>1285.7888738039815</v>
      </c>
      <c r="E37" s="5">
        <f t="shared" si="23"/>
        <v>2571.577747607963</v>
      </c>
      <c r="F37" s="5">
        <f t="shared" si="23"/>
        <v>3857.366621411944</v>
      </c>
      <c r="G37" s="5">
        <f>($C37*G$2)/(8.76*0.25)</f>
        <v>169.72413134212556</v>
      </c>
      <c r="H37" s="5">
        <f t="shared" si="24"/>
        <v>509.1723940263766</v>
      </c>
      <c r="I37" s="29">
        <f t="shared" si="24"/>
        <v>848.6206567106277</v>
      </c>
      <c r="J37" s="70"/>
      <c r="K37" s="2" t="str">
        <f>$B$5</f>
        <v>New Mexico</v>
      </c>
      <c r="L37" s="5">
        <f>T5</f>
        <v>27777.310687123132</v>
      </c>
      <c r="M37" s="5">
        <f t="shared" si="25"/>
        <v>960.8866295531734</v>
      </c>
      <c r="N37" s="5">
        <f t="shared" si="25"/>
        <v>1921.7732591063468</v>
      </c>
      <c r="O37" s="5">
        <f t="shared" si="25"/>
        <v>2882.6598886595193</v>
      </c>
      <c r="P37" s="5">
        <f t="shared" si="26"/>
        <v>126.83703510101888</v>
      </c>
      <c r="Q37" s="5">
        <f t="shared" si="26"/>
        <v>380.5111053030566</v>
      </c>
      <c r="R37" s="6">
        <f t="shared" si="26"/>
        <v>634.1851755050944</v>
      </c>
    </row>
    <row r="38" spans="1:18" ht="12.75">
      <c r="A38" s="70"/>
      <c r="B38" s="2" t="str">
        <f>$B$6</f>
        <v>Nevada</v>
      </c>
      <c r="C38" s="5">
        <f>P6</f>
        <v>58531.79852338327</v>
      </c>
      <c r="D38" s="5">
        <f>($C38*D$2)/(8.76*0.33)</f>
        <v>2024.7612606677485</v>
      </c>
      <c r="E38" s="5">
        <f t="shared" si="23"/>
        <v>4049.522521335497</v>
      </c>
      <c r="F38" s="5">
        <f t="shared" si="23"/>
        <v>6074.2837820032455</v>
      </c>
      <c r="G38" s="5">
        <f>($C38*G$2)/(8.76*0.25)</f>
        <v>267.2684864081428</v>
      </c>
      <c r="H38" s="5">
        <f t="shared" si="24"/>
        <v>801.8054592244284</v>
      </c>
      <c r="I38" s="29">
        <f t="shared" si="24"/>
        <v>1336.3424320407141</v>
      </c>
      <c r="J38" s="70"/>
      <c r="K38" s="2" t="str">
        <f>$B$6</f>
        <v>Nevada</v>
      </c>
      <c r="L38" s="5">
        <f>T6</f>
        <v>43741.568892587355</v>
      </c>
      <c r="M38" s="5">
        <f t="shared" si="25"/>
        <v>1513.1302370481305</v>
      </c>
      <c r="N38" s="5">
        <f t="shared" si="25"/>
        <v>3026.260474096261</v>
      </c>
      <c r="O38" s="5">
        <f t="shared" si="25"/>
        <v>4539.390711144391</v>
      </c>
      <c r="P38" s="5">
        <f t="shared" si="26"/>
        <v>199.73319129035323</v>
      </c>
      <c r="Q38" s="5">
        <f t="shared" si="26"/>
        <v>599.1995738710597</v>
      </c>
      <c r="R38" s="6">
        <f t="shared" si="26"/>
        <v>998.6659564517662</v>
      </c>
    </row>
    <row r="39" spans="1:18" ht="12.75">
      <c r="A39" s="70"/>
      <c r="B39" s="2" t="str">
        <f>$B$7</f>
        <v>Wyoming (WestConnect)</v>
      </c>
      <c r="C39" s="5">
        <f>P7</f>
        <v>17084.233490971867</v>
      </c>
      <c r="D39" s="5">
        <f>($C39*D$2)/(8.76*0.33)</f>
        <v>590.9863529463079</v>
      </c>
      <c r="E39" s="5">
        <f t="shared" si="23"/>
        <v>1181.9727058926157</v>
      </c>
      <c r="F39" s="5">
        <f t="shared" si="23"/>
        <v>1772.9590588389233</v>
      </c>
      <c r="G39" s="5">
        <f>($C39*G$2)/(8.76*0.25)</f>
        <v>78.01019858891263</v>
      </c>
      <c r="H39" s="5">
        <f t="shared" si="24"/>
        <v>234.03059576673792</v>
      </c>
      <c r="I39" s="29">
        <f t="shared" si="24"/>
        <v>390.0509929445632</v>
      </c>
      <c r="J39" s="70"/>
      <c r="K39" s="2" t="str">
        <f>$B$7</f>
        <v>Wyoming (WestConnect)</v>
      </c>
      <c r="L39" s="5">
        <f>T7</f>
        <v>12767.268306711156</v>
      </c>
      <c r="M39" s="5">
        <f t="shared" si="25"/>
        <v>441.651733316423</v>
      </c>
      <c r="N39" s="5">
        <f t="shared" si="25"/>
        <v>883.303466632846</v>
      </c>
      <c r="O39" s="5">
        <f t="shared" si="25"/>
        <v>1324.9551999492687</v>
      </c>
      <c r="P39" s="5">
        <f t="shared" si="26"/>
        <v>58.29802879776784</v>
      </c>
      <c r="Q39" s="5">
        <f t="shared" si="26"/>
        <v>174.8940863933035</v>
      </c>
      <c r="R39" s="6">
        <f t="shared" si="26"/>
        <v>291.49014398883924</v>
      </c>
    </row>
    <row r="40" spans="1:18" ht="13.5" thickBot="1">
      <c r="A40" s="71"/>
      <c r="B40" s="7" t="s">
        <v>5</v>
      </c>
      <c r="C40" s="8">
        <f aca="true" t="shared" si="27" ref="C40:I40">SUM(C35:C39)</f>
        <v>324835.76841709367</v>
      </c>
      <c r="D40" s="8">
        <f t="shared" si="27"/>
        <v>11236.881431337126</v>
      </c>
      <c r="E40" s="8">
        <f t="shared" si="27"/>
        <v>22473.76286267425</v>
      </c>
      <c r="F40" s="8">
        <f t="shared" si="27"/>
        <v>33710.64429401138</v>
      </c>
      <c r="G40" s="8">
        <f t="shared" si="27"/>
        <v>1483.2683489365004</v>
      </c>
      <c r="H40" s="8">
        <f t="shared" si="27"/>
        <v>4449.805046809502</v>
      </c>
      <c r="I40" s="30">
        <f t="shared" si="27"/>
        <v>7416.341744682503</v>
      </c>
      <c r="J40" s="71"/>
      <c r="K40" s="7" t="s">
        <v>5</v>
      </c>
      <c r="L40" s="8">
        <f aca="true" t="shared" si="28" ref="L40:R40">SUM(L35:L39)</f>
        <v>242753.96453632758</v>
      </c>
      <c r="M40" s="8">
        <f t="shared" si="28"/>
        <v>8397.466602197579</v>
      </c>
      <c r="N40" s="8">
        <f t="shared" si="28"/>
        <v>16794.933204395158</v>
      </c>
      <c r="O40" s="8">
        <f t="shared" si="28"/>
        <v>25192.39980659273</v>
      </c>
      <c r="P40" s="8">
        <f t="shared" si="28"/>
        <v>1108.46559149008</v>
      </c>
      <c r="Q40" s="8">
        <f t="shared" si="28"/>
        <v>3325.3967744702404</v>
      </c>
      <c r="R40" s="9">
        <f t="shared" si="28"/>
        <v>5542.327957450401</v>
      </c>
    </row>
    <row r="41" ht="13.5" thickTop="1"/>
  </sheetData>
  <mergeCells count="37">
    <mergeCell ref="M33:O33"/>
    <mergeCell ref="P33:R33"/>
    <mergeCell ref="A33:A40"/>
    <mergeCell ref="D33:F33"/>
    <mergeCell ref="G33:I33"/>
    <mergeCell ref="J33:J40"/>
    <mergeCell ref="M17:O17"/>
    <mergeCell ref="P17:R17"/>
    <mergeCell ref="A25:A32"/>
    <mergeCell ref="D25:F25"/>
    <mergeCell ref="G25:I25"/>
    <mergeCell ref="J25:J32"/>
    <mergeCell ref="M25:O25"/>
    <mergeCell ref="P25:R25"/>
    <mergeCell ref="A17:A24"/>
    <mergeCell ref="D17:F17"/>
    <mergeCell ref="G17:I17"/>
    <mergeCell ref="J17:J24"/>
    <mergeCell ref="A1:A8"/>
    <mergeCell ref="D1:F1"/>
    <mergeCell ref="G1:I1"/>
    <mergeCell ref="J1:J8"/>
    <mergeCell ref="A9:A16"/>
    <mergeCell ref="D9:F9"/>
    <mergeCell ref="G9:I9"/>
    <mergeCell ref="J9:J16"/>
    <mergeCell ref="C1:C2"/>
    <mergeCell ref="C9:C10"/>
    <mergeCell ref="L9:L10"/>
    <mergeCell ref="Q1:T1"/>
    <mergeCell ref="M9:O9"/>
    <mergeCell ref="P9:R9"/>
    <mergeCell ref="L1:P1"/>
    <mergeCell ref="C25:C26"/>
    <mergeCell ref="L25:L26"/>
    <mergeCell ref="L33:L34"/>
    <mergeCell ref="C33:C34"/>
  </mergeCells>
  <printOptions/>
  <pageMargins left="0.75" right="0.75" top="1" bottom="1" header="0.5" footer="0.5"/>
  <pageSetup horizontalDpi="300" verticalDpi="300" orientation="landscape" r:id="rId1"/>
  <rowBreaks count="1" manualBreakCount="1">
    <brk id="24" max="19" man="1"/>
  </rowBreaks>
  <colBreaks count="1" manualBreakCount="1">
    <brk id="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60" workbookViewId="0" topLeftCell="A1">
      <selection activeCell="A1" sqref="A1:A10"/>
    </sheetView>
  </sheetViews>
  <sheetFormatPr defaultColWidth="9.140625" defaultRowHeight="12.75"/>
  <cols>
    <col min="3" max="3" width="11.421875" style="0" customWidth="1"/>
    <col min="4" max="4" width="11.00390625" style="0" customWidth="1"/>
    <col min="5" max="5" width="10.140625" style="0" customWidth="1"/>
    <col min="6" max="6" width="10.57421875" style="0" customWidth="1"/>
    <col min="8" max="8" width="10.8515625" style="0" customWidth="1"/>
    <col min="9" max="9" width="10.28125" style="0" customWidth="1"/>
    <col min="12" max="12" width="11.28125" style="0" bestFit="1" customWidth="1"/>
    <col min="13" max="13" width="11.421875" style="0" customWidth="1"/>
    <col min="14" max="14" width="12.00390625" style="0" customWidth="1"/>
    <col min="15" max="15" width="11.28125" style="0" customWidth="1"/>
    <col min="16" max="16" width="11.28125" style="0" bestFit="1" customWidth="1"/>
    <col min="17" max="17" width="11.421875" style="0" bestFit="1" customWidth="1"/>
    <col min="18" max="18" width="12.00390625" style="0" customWidth="1"/>
    <col min="19" max="19" width="11.28125" style="0" bestFit="1" customWidth="1"/>
    <col min="20" max="20" width="10.7109375" style="0" bestFit="1" customWidth="1"/>
  </cols>
  <sheetData>
    <row r="1" spans="1:20" ht="13.5" customHeight="1" thickTop="1">
      <c r="A1" s="69" t="s">
        <v>0</v>
      </c>
      <c r="B1" s="1"/>
      <c r="C1" s="64" t="s">
        <v>1</v>
      </c>
      <c r="D1" s="66" t="s">
        <v>3</v>
      </c>
      <c r="E1" s="67"/>
      <c r="F1" s="67"/>
      <c r="G1" s="66" t="s">
        <v>4</v>
      </c>
      <c r="H1" s="67"/>
      <c r="I1" s="67"/>
      <c r="J1" s="69" t="s">
        <v>1</v>
      </c>
      <c r="K1" s="1"/>
      <c r="L1" s="66">
        <v>0.04</v>
      </c>
      <c r="M1" s="67"/>
      <c r="N1" s="67"/>
      <c r="O1" s="67"/>
      <c r="P1" s="72"/>
      <c r="Q1" s="73">
        <v>0.02</v>
      </c>
      <c r="R1" s="67"/>
      <c r="S1" s="67"/>
      <c r="T1" s="60"/>
    </row>
    <row r="2" spans="1:20" ht="12.75">
      <c r="A2" s="70"/>
      <c r="B2" s="2"/>
      <c r="C2" s="65"/>
      <c r="D2" s="25">
        <v>0.1</v>
      </c>
      <c r="E2" s="26">
        <v>0.2</v>
      </c>
      <c r="F2" s="26">
        <v>0.3</v>
      </c>
      <c r="G2" s="25">
        <v>0.01</v>
      </c>
      <c r="H2" s="26">
        <v>0.03</v>
      </c>
      <c r="I2" s="26">
        <v>0.05</v>
      </c>
      <c r="J2" s="70"/>
      <c r="K2" s="2"/>
      <c r="L2" s="2" t="s">
        <v>0</v>
      </c>
      <c r="M2" s="2">
        <v>2010</v>
      </c>
      <c r="N2" s="2">
        <v>2015</v>
      </c>
      <c r="O2" s="24">
        <v>2017</v>
      </c>
      <c r="P2" s="2">
        <v>2020</v>
      </c>
      <c r="Q2" s="2">
        <v>2010</v>
      </c>
      <c r="R2" s="2">
        <v>2015</v>
      </c>
      <c r="S2" s="23">
        <v>2017</v>
      </c>
      <c r="T2" s="31">
        <v>2020</v>
      </c>
    </row>
    <row r="3" spans="1:20" ht="12.75">
      <c r="A3" s="70"/>
      <c r="B3" s="2" t="s">
        <v>100</v>
      </c>
      <c r="C3" s="5">
        <v>254249.507</v>
      </c>
      <c r="D3" s="5">
        <f>($C3*D$2)/(8.76*0.33)</f>
        <v>8795.126158848761</v>
      </c>
      <c r="E3" s="5">
        <f aca="true" t="shared" si="0" ref="E3:F9">($C3*E$2)/(8.76*0.33)</f>
        <v>17590.252317697523</v>
      </c>
      <c r="F3" s="5">
        <f t="shared" si="0"/>
        <v>26385.378476546284</v>
      </c>
      <c r="G3" s="5">
        <f>($C3*G$2)/(8.76*0.25)</f>
        <v>1160.9566529680367</v>
      </c>
      <c r="H3" s="5">
        <f aca="true" t="shared" si="1" ref="H3:I9">($C3*H$2)/(8.76*0.25)</f>
        <v>3482.86995890411</v>
      </c>
      <c r="I3" s="5">
        <f t="shared" si="1"/>
        <v>5804.783264840183</v>
      </c>
      <c r="J3" s="70"/>
      <c r="K3" s="2" t="str">
        <f>$B$3</f>
        <v>California</v>
      </c>
      <c r="L3" s="5">
        <f aca="true" t="shared" si="2" ref="L3:L9">C3</f>
        <v>254249.507</v>
      </c>
      <c r="M3" s="5">
        <f>L3*(1.04)^5</f>
        <v>309333.4006253192</v>
      </c>
      <c r="N3" s="5">
        <f>M3*(1.04)^5</f>
        <v>376351.3796800567</v>
      </c>
      <c r="O3" s="5">
        <f>N3*(1.04)^2</f>
        <v>407061.6522619494</v>
      </c>
      <c r="P3" s="5">
        <f>O3*(1.04)^3</f>
        <v>457888.99840998545</v>
      </c>
      <c r="Q3" s="5">
        <f>L3*(1.02)^5</f>
        <v>280711.99990176404</v>
      </c>
      <c r="R3" s="5">
        <f>Q3*(1.02)^5</f>
        <v>309928.73031941795</v>
      </c>
      <c r="S3" s="5">
        <f>R3*(1.02)^2</f>
        <v>322449.85102432244</v>
      </c>
      <c r="T3" s="29">
        <f>S3*(1.02)^3</f>
        <v>342186.36150581914</v>
      </c>
    </row>
    <row r="4" spans="1:20" ht="12.75">
      <c r="A4" s="70"/>
      <c r="B4" s="2" t="s">
        <v>101</v>
      </c>
      <c r="C4" s="5">
        <v>21852.681</v>
      </c>
      <c r="D4" s="5">
        <f aca="true" t="shared" si="3" ref="D4:D9">($C4*D$2)/(8.76*0.33)</f>
        <v>755.9388750518888</v>
      </c>
      <c r="E4" s="5">
        <f t="shared" si="0"/>
        <v>1511.8777501037775</v>
      </c>
      <c r="F4" s="5">
        <f t="shared" si="0"/>
        <v>2267.8166251556663</v>
      </c>
      <c r="G4" s="5">
        <f aca="true" t="shared" si="4" ref="G4:G9">($C4*G$2)/(8.76*0.25)</f>
        <v>99.78393150684933</v>
      </c>
      <c r="H4" s="5">
        <f t="shared" si="1"/>
        <v>299.35179452054797</v>
      </c>
      <c r="I4" s="5">
        <f t="shared" si="1"/>
        <v>498.91965753424665</v>
      </c>
      <c r="J4" s="70"/>
      <c r="K4" s="2" t="str">
        <f>$B$4</f>
        <v>Idaho</v>
      </c>
      <c r="L4" s="5">
        <f t="shared" si="2"/>
        <v>21852.681</v>
      </c>
      <c r="M4" s="5">
        <f aca="true" t="shared" si="5" ref="M4:N9">L4*(1.04)^5</f>
        <v>26587.127763871344</v>
      </c>
      <c r="N4" s="5">
        <f t="shared" si="5"/>
        <v>32347.306160393702</v>
      </c>
      <c r="O4" s="5">
        <f aca="true" t="shared" si="6" ref="O4:O9">N4*(1.04)^2</f>
        <v>34986.84634308183</v>
      </c>
      <c r="P4" s="5">
        <f aca="true" t="shared" si="7" ref="P4:P9">O4*(1.04)^3</f>
        <v>39355.443924864405</v>
      </c>
      <c r="Q4" s="5">
        <f aca="true" t="shared" si="8" ref="Q4:Q9">L4*(1.02)^5</f>
        <v>24127.12559055338</v>
      </c>
      <c r="R4" s="5">
        <f aca="true" t="shared" si="9" ref="R4:R9">Q4*(1.02)^5</f>
        <v>26638.29620092545</v>
      </c>
      <c r="S4" s="5">
        <f aca="true" t="shared" si="10" ref="S4:S9">R4*(1.02)^2</f>
        <v>27714.48336744284</v>
      </c>
      <c r="T4" s="29">
        <f aca="true" t="shared" si="11" ref="T4:T9">S4*(1.02)^3</f>
        <v>29410.83146539728</v>
      </c>
    </row>
    <row r="5" spans="1:20" ht="12.75">
      <c r="A5" s="70"/>
      <c r="B5" s="2" t="s">
        <v>102</v>
      </c>
      <c r="C5" s="5">
        <v>13478.838</v>
      </c>
      <c r="D5" s="5">
        <f t="shared" si="3"/>
        <v>466.2667081776671</v>
      </c>
      <c r="E5" s="5">
        <f t="shared" si="0"/>
        <v>932.5334163553342</v>
      </c>
      <c r="F5" s="5">
        <f t="shared" si="0"/>
        <v>1398.800124533001</v>
      </c>
      <c r="G5" s="5">
        <f t="shared" si="4"/>
        <v>61.54720547945205</v>
      </c>
      <c r="H5" s="5">
        <f t="shared" si="1"/>
        <v>184.64161643835618</v>
      </c>
      <c r="I5" s="5">
        <f t="shared" si="1"/>
        <v>307.7360273972603</v>
      </c>
      <c r="J5" s="70"/>
      <c r="K5" s="2" t="str">
        <f>$B$5</f>
        <v>Montana</v>
      </c>
      <c r="L5" s="5">
        <f t="shared" si="2"/>
        <v>13478.838</v>
      </c>
      <c r="M5" s="5">
        <f t="shared" si="5"/>
        <v>16399.067373679416</v>
      </c>
      <c r="N5" s="5">
        <f t="shared" si="5"/>
        <v>19951.972916840212</v>
      </c>
      <c r="O5" s="5">
        <f t="shared" si="6"/>
        <v>21580.053906854377</v>
      </c>
      <c r="P5" s="5">
        <f t="shared" si="7"/>
        <v>24274.625757879843</v>
      </c>
      <c r="Q5" s="5">
        <f t="shared" si="8"/>
        <v>14881.726285242681</v>
      </c>
      <c r="R5" s="5">
        <f t="shared" si="9"/>
        <v>16430.628310013293</v>
      </c>
      <c r="S5" s="5">
        <f t="shared" si="10"/>
        <v>17094.42569373783</v>
      </c>
      <c r="T5" s="29">
        <f t="shared" si="11"/>
        <v>18140.741301600134</v>
      </c>
    </row>
    <row r="6" spans="1:20" ht="12.75" customHeight="1">
      <c r="A6" s="70"/>
      <c r="B6" s="2" t="s">
        <v>103</v>
      </c>
      <c r="C6" s="5">
        <v>46419.245</v>
      </c>
      <c r="D6" s="5">
        <f t="shared" si="3"/>
        <v>1605.7577487200774</v>
      </c>
      <c r="E6" s="5">
        <f t="shared" si="0"/>
        <v>3211.515497440155</v>
      </c>
      <c r="F6" s="5">
        <f t="shared" si="0"/>
        <v>4817.273246160233</v>
      </c>
      <c r="G6" s="5">
        <f t="shared" si="4"/>
        <v>211.96002283105022</v>
      </c>
      <c r="H6" s="5">
        <f t="shared" si="1"/>
        <v>635.8800684931507</v>
      </c>
      <c r="I6" s="5">
        <f t="shared" si="1"/>
        <v>1059.800114155251</v>
      </c>
      <c r="J6" s="70"/>
      <c r="K6" s="2" t="str">
        <f>$B$6</f>
        <v>Oregon</v>
      </c>
      <c r="L6" s="5">
        <f t="shared" si="2"/>
        <v>46419.245</v>
      </c>
      <c r="M6" s="5">
        <f t="shared" si="5"/>
        <v>56476.10915646671</v>
      </c>
      <c r="N6" s="5">
        <f t="shared" si="5"/>
        <v>68711.82212147446</v>
      </c>
      <c r="O6" s="5">
        <f t="shared" si="6"/>
        <v>74318.70680658678</v>
      </c>
      <c r="P6" s="5">
        <f t="shared" si="7"/>
        <v>83598.43781328444</v>
      </c>
      <c r="Q6" s="5">
        <f t="shared" si="8"/>
        <v>51250.59730353759</v>
      </c>
      <c r="R6" s="5">
        <f t="shared" si="9"/>
        <v>56584.80063536953</v>
      </c>
      <c r="S6" s="5">
        <f t="shared" si="10"/>
        <v>58870.82658103846</v>
      </c>
      <c r="T6" s="29">
        <f t="shared" si="11"/>
        <v>62474.19213441066</v>
      </c>
    </row>
    <row r="7" spans="1:20" ht="12.75">
      <c r="A7" s="70"/>
      <c r="B7" s="2" t="s">
        <v>104</v>
      </c>
      <c r="C7" s="5">
        <v>25000.498</v>
      </c>
      <c r="D7" s="5">
        <f t="shared" si="3"/>
        <v>864.8297357132974</v>
      </c>
      <c r="E7" s="5">
        <f t="shared" si="0"/>
        <v>1729.6594714265948</v>
      </c>
      <c r="F7" s="5">
        <f t="shared" si="0"/>
        <v>2594.4892071398917</v>
      </c>
      <c r="G7" s="5">
        <f t="shared" si="4"/>
        <v>114.15752511415525</v>
      </c>
      <c r="H7" s="5">
        <f t="shared" si="1"/>
        <v>342.47257534246575</v>
      </c>
      <c r="I7" s="5">
        <f t="shared" si="1"/>
        <v>570.7876255707763</v>
      </c>
      <c r="J7" s="70"/>
      <c r="K7" s="2" t="str">
        <f>$B$7</f>
        <v>Utah</v>
      </c>
      <c r="L7" s="5">
        <f t="shared" si="2"/>
        <v>25000.498</v>
      </c>
      <c r="M7" s="5">
        <f t="shared" si="5"/>
        <v>30416.928453145403</v>
      </c>
      <c r="N7" s="5">
        <f t="shared" si="5"/>
        <v>37006.84428461251</v>
      </c>
      <c r="O7" s="5">
        <f t="shared" si="6"/>
        <v>40026.6027782369</v>
      </c>
      <c r="P7" s="5">
        <f t="shared" si="7"/>
        <v>45024.48450753868</v>
      </c>
      <c r="Q7" s="5">
        <f t="shared" si="8"/>
        <v>27602.569912239993</v>
      </c>
      <c r="R7" s="5">
        <f t="shared" si="9"/>
        <v>30475.467559090084</v>
      </c>
      <c r="S7" s="5">
        <f t="shared" si="10"/>
        <v>31706.676448477323</v>
      </c>
      <c r="T7" s="29">
        <f t="shared" si="11"/>
        <v>33647.37870053572</v>
      </c>
    </row>
    <row r="8" spans="1:20" ht="12.75" customHeight="1">
      <c r="A8" s="70"/>
      <c r="B8" s="2" t="s">
        <v>105</v>
      </c>
      <c r="C8" s="5">
        <v>83425.2</v>
      </c>
      <c r="D8" s="5">
        <f t="shared" si="3"/>
        <v>2885.8862598588626</v>
      </c>
      <c r="E8" s="5">
        <f t="shared" si="0"/>
        <v>5771.772519717725</v>
      </c>
      <c r="F8" s="5">
        <f t="shared" si="0"/>
        <v>8657.658779576586</v>
      </c>
      <c r="G8" s="5">
        <f t="shared" si="4"/>
        <v>380.93698630136987</v>
      </c>
      <c r="H8" s="5">
        <f t="shared" si="1"/>
        <v>1142.8109589041096</v>
      </c>
      <c r="I8" s="5">
        <f t="shared" si="1"/>
        <v>1904.6849315068494</v>
      </c>
      <c r="J8" s="70"/>
      <c r="K8" s="2" t="str">
        <f>$B$8</f>
        <v>Washington</v>
      </c>
      <c r="L8" s="5">
        <f t="shared" si="2"/>
        <v>83425.2</v>
      </c>
      <c r="M8" s="5">
        <f t="shared" si="5"/>
        <v>101499.51171330051</v>
      </c>
      <c r="N8" s="5">
        <f t="shared" si="5"/>
        <v>123489.6755181699</v>
      </c>
      <c r="O8" s="5">
        <f t="shared" si="6"/>
        <v>133566.43304045257</v>
      </c>
      <c r="P8" s="5">
        <f t="shared" si="7"/>
        <v>150244.07213561566</v>
      </c>
      <c r="Q8" s="5">
        <f t="shared" si="8"/>
        <v>92108.16182312064</v>
      </c>
      <c r="R8" s="5">
        <f t="shared" si="9"/>
        <v>101694.85328694661</v>
      </c>
      <c r="S8" s="5">
        <f t="shared" si="10"/>
        <v>105803.32535973926</v>
      </c>
      <c r="T8" s="29">
        <f t="shared" si="11"/>
        <v>112279.33529835817</v>
      </c>
    </row>
    <row r="9" spans="1:20" ht="12.75">
      <c r="A9" s="74"/>
      <c r="B9" s="11" t="s">
        <v>171</v>
      </c>
      <c r="C9" s="12">
        <v>4651.458586398034</v>
      </c>
      <c r="D9" s="5">
        <f t="shared" si="3"/>
        <v>160.9055827590298</v>
      </c>
      <c r="E9" s="5">
        <f t="shared" si="0"/>
        <v>321.8111655180596</v>
      </c>
      <c r="F9" s="5">
        <f t="shared" si="0"/>
        <v>482.71674827708944</v>
      </c>
      <c r="G9" s="5">
        <f t="shared" si="4"/>
        <v>21.239536924191935</v>
      </c>
      <c r="H9" s="5">
        <f t="shared" si="1"/>
        <v>63.71861077257581</v>
      </c>
      <c r="I9" s="5">
        <f t="shared" si="1"/>
        <v>106.19768462095969</v>
      </c>
      <c r="J9" s="74"/>
      <c r="K9" s="2" t="str">
        <f>$B$9</f>
        <v>Wyoming (not in WestConnect)</v>
      </c>
      <c r="L9" s="5">
        <f t="shared" si="2"/>
        <v>4651.458586398034</v>
      </c>
      <c r="M9" s="5">
        <f t="shared" si="5"/>
        <v>5659.21058953457</v>
      </c>
      <c r="N9" s="5">
        <f t="shared" si="5"/>
        <v>6885.294989050052</v>
      </c>
      <c r="O9" s="5">
        <f t="shared" si="6"/>
        <v>7447.135060156537</v>
      </c>
      <c r="P9" s="5">
        <f t="shared" si="7"/>
        <v>8377.014132307924</v>
      </c>
      <c r="Q9" s="5">
        <f t="shared" si="8"/>
        <v>5135.586132121878</v>
      </c>
      <c r="R9" s="5">
        <f t="shared" si="9"/>
        <v>5670.102061655904</v>
      </c>
      <c r="S9" s="5">
        <f t="shared" si="10"/>
        <v>5899.174184946803</v>
      </c>
      <c r="T9" s="29">
        <f t="shared" si="11"/>
        <v>6260.250838459026</v>
      </c>
    </row>
    <row r="10" spans="1:20" ht="13.5" thickBot="1">
      <c r="A10" s="71"/>
      <c r="B10" s="7" t="s">
        <v>5</v>
      </c>
      <c r="C10" s="8">
        <f>SUM(C3:C8)</f>
        <v>444425.96900000004</v>
      </c>
      <c r="D10" s="8">
        <f aca="true" t="shared" si="12" ref="D10:I10">SUM(D3:D8)</f>
        <v>15373.805486370555</v>
      </c>
      <c r="E10" s="8">
        <f t="shared" si="12"/>
        <v>30747.61097274111</v>
      </c>
      <c r="F10" s="8">
        <f t="shared" si="12"/>
        <v>46121.416459111664</v>
      </c>
      <c r="G10" s="8">
        <f t="shared" si="12"/>
        <v>2029.3423242009135</v>
      </c>
      <c r="H10" s="8">
        <f t="shared" si="12"/>
        <v>6088.02697260274</v>
      </c>
      <c r="I10" s="8">
        <f t="shared" si="12"/>
        <v>10146.711621004568</v>
      </c>
      <c r="J10" s="71"/>
      <c r="K10" s="7" t="s">
        <v>5</v>
      </c>
      <c r="L10" s="8">
        <f aca="true" t="shared" si="13" ref="L10:S10">SUM(L3:L8)</f>
        <v>444425.96900000004</v>
      </c>
      <c r="M10" s="8">
        <f t="shared" si="13"/>
        <v>540712.1450857826</v>
      </c>
      <c r="N10" s="8">
        <f t="shared" si="13"/>
        <v>657859.0006815476</v>
      </c>
      <c r="O10" s="8">
        <f t="shared" si="13"/>
        <v>711540.2951371617</v>
      </c>
      <c r="P10" s="8">
        <f>SUM(P3:P8)</f>
        <v>800386.0625491685</v>
      </c>
      <c r="Q10" s="8">
        <f t="shared" si="13"/>
        <v>490682.1808164583</v>
      </c>
      <c r="R10" s="8">
        <f t="shared" si="13"/>
        <v>541752.7763117629</v>
      </c>
      <c r="S10" s="8">
        <f t="shared" si="13"/>
        <v>563639.5884747582</v>
      </c>
      <c r="T10" s="30">
        <f>SUM(T3:T8)</f>
        <v>598138.8404061211</v>
      </c>
    </row>
    <row r="11" spans="1:18" ht="13.5" thickTop="1">
      <c r="A11" s="69" t="s">
        <v>6</v>
      </c>
      <c r="B11" s="1"/>
      <c r="C11" s="64" t="s">
        <v>1</v>
      </c>
      <c r="D11" s="66" t="s">
        <v>3</v>
      </c>
      <c r="E11" s="67"/>
      <c r="F11" s="67"/>
      <c r="G11" s="66" t="s">
        <v>4</v>
      </c>
      <c r="H11" s="67"/>
      <c r="I11" s="60"/>
      <c r="J11" s="69" t="s">
        <v>7</v>
      </c>
      <c r="K11" s="1"/>
      <c r="L11" s="64" t="s">
        <v>1</v>
      </c>
      <c r="M11" s="66" t="s">
        <v>3</v>
      </c>
      <c r="N11" s="67"/>
      <c r="O11" s="67"/>
      <c r="P11" s="66" t="s">
        <v>4</v>
      </c>
      <c r="Q11" s="67"/>
      <c r="R11" s="68"/>
    </row>
    <row r="12" spans="1:18" ht="25.5" customHeight="1">
      <c r="A12" s="70"/>
      <c r="B12" s="2"/>
      <c r="C12" s="65"/>
      <c r="D12" s="25">
        <v>0.1</v>
      </c>
      <c r="E12" s="26">
        <v>0.2</v>
      </c>
      <c r="F12" s="26">
        <v>0.3</v>
      </c>
      <c r="G12" s="25">
        <v>0.01</v>
      </c>
      <c r="H12" s="26">
        <v>0.03</v>
      </c>
      <c r="I12" s="28">
        <v>0.05</v>
      </c>
      <c r="J12" s="70"/>
      <c r="K12" s="2"/>
      <c r="L12" s="65"/>
      <c r="M12" s="25">
        <v>0.1</v>
      </c>
      <c r="N12" s="26">
        <v>0.2</v>
      </c>
      <c r="O12" s="26">
        <v>0.3</v>
      </c>
      <c r="P12" s="25">
        <v>0.01</v>
      </c>
      <c r="Q12" s="26">
        <v>0.03</v>
      </c>
      <c r="R12" s="27">
        <v>0.05</v>
      </c>
    </row>
    <row r="13" spans="1:18" ht="12.75">
      <c r="A13" s="70"/>
      <c r="B13" s="2" t="str">
        <f>$B$3</f>
        <v>California</v>
      </c>
      <c r="C13" s="5">
        <f aca="true" t="shared" si="14" ref="C13:C19">M3</f>
        <v>309333.4006253192</v>
      </c>
      <c r="D13" s="5">
        <f>($C13*D$2)/(8.76*0.33)</f>
        <v>10700.615768137513</v>
      </c>
      <c r="E13" s="5">
        <f aca="true" t="shared" si="15" ref="E13:F19">($C13*E$2)/(8.76*0.33)</f>
        <v>21401.231536275027</v>
      </c>
      <c r="F13" s="5">
        <f t="shared" si="15"/>
        <v>32101.847304412535</v>
      </c>
      <c r="G13" s="5">
        <f>($C13*G$2)/(8.76*0.25)</f>
        <v>1412.481281394152</v>
      </c>
      <c r="H13" s="5">
        <f aca="true" t="shared" si="16" ref="H13:I19">($C13*H$2)/(8.76*0.25)</f>
        <v>4237.443844182455</v>
      </c>
      <c r="I13" s="29">
        <f t="shared" si="16"/>
        <v>7062.406406970759</v>
      </c>
      <c r="J13" s="70"/>
      <c r="K13" s="2" t="str">
        <f>$B$3</f>
        <v>California</v>
      </c>
      <c r="L13" s="5">
        <f aca="true" t="shared" si="17" ref="L13:L19">Q3</f>
        <v>280711.99990176404</v>
      </c>
      <c r="M13" s="5">
        <f>($L13*M$12)/(8.76*0.33)</f>
        <v>9710.529953707073</v>
      </c>
      <c r="N13" s="5">
        <f aca="true" t="shared" si="18" ref="N13:O19">($L13*N$12)/(8.76*0.33)</f>
        <v>19421.059907414146</v>
      </c>
      <c r="O13" s="5">
        <f t="shared" si="18"/>
        <v>29131.589861121214</v>
      </c>
      <c r="P13" s="5">
        <f>($L13*P$12)/(8.76*0.25)</f>
        <v>1281.7899538893337</v>
      </c>
      <c r="Q13" s="5">
        <f>($L13*Q$12)/(8.76*0.25)</f>
        <v>3845.369861668001</v>
      </c>
      <c r="R13" s="6">
        <f>($L13*R$12)/(8.76*0.25)</f>
        <v>6408.949769446668</v>
      </c>
    </row>
    <row r="14" spans="1:18" ht="12.75">
      <c r="A14" s="70"/>
      <c r="B14" s="2" t="str">
        <f>$B$4</f>
        <v>Idaho</v>
      </c>
      <c r="C14" s="5">
        <f t="shared" si="14"/>
        <v>26587.127763871344</v>
      </c>
      <c r="D14" s="5">
        <f aca="true" t="shared" si="19" ref="D14:D19">($C14*D$2)/(8.76*0.33)</f>
        <v>919.7152263688718</v>
      </c>
      <c r="E14" s="5">
        <f t="shared" si="15"/>
        <v>1839.4304527377435</v>
      </c>
      <c r="F14" s="5">
        <f t="shared" si="15"/>
        <v>2759.1456791066153</v>
      </c>
      <c r="G14" s="5">
        <f aca="true" t="shared" si="20" ref="G14:G19">($C14*G$2)/(8.76*0.25)</f>
        <v>121.40240988069107</v>
      </c>
      <c r="H14" s="5">
        <f t="shared" si="16"/>
        <v>364.2072296420732</v>
      </c>
      <c r="I14" s="29">
        <f t="shared" si="16"/>
        <v>607.0120494034554</v>
      </c>
      <c r="J14" s="70"/>
      <c r="K14" s="2" t="str">
        <f>$B$4</f>
        <v>Idaho</v>
      </c>
      <c r="L14" s="5">
        <f t="shared" si="17"/>
        <v>24127.12559055338</v>
      </c>
      <c r="M14" s="5">
        <f aca="true" t="shared" si="21" ref="M14:M19">($L14*M$12)/(8.76*0.33)</f>
        <v>834.6176003373939</v>
      </c>
      <c r="N14" s="5">
        <f t="shared" si="18"/>
        <v>1669.2352006747878</v>
      </c>
      <c r="O14" s="5">
        <f t="shared" si="18"/>
        <v>2503.8528010121813</v>
      </c>
      <c r="P14" s="5">
        <f aca="true" t="shared" si="22" ref="P14:R19">($L14*P$12)/(8.76*0.25)</f>
        <v>110.16952324453598</v>
      </c>
      <c r="Q14" s="5">
        <f t="shared" si="22"/>
        <v>330.50856973360794</v>
      </c>
      <c r="R14" s="6">
        <f t="shared" si="22"/>
        <v>550.84761622268</v>
      </c>
    </row>
    <row r="15" spans="1:18" ht="12.75">
      <c r="A15" s="70"/>
      <c r="B15" s="2" t="str">
        <f>$B$5</f>
        <v>Montana</v>
      </c>
      <c r="C15" s="5">
        <f t="shared" si="14"/>
        <v>16399.067373679416</v>
      </c>
      <c r="D15" s="5">
        <f t="shared" si="19"/>
        <v>567.2847437968527</v>
      </c>
      <c r="E15" s="5">
        <f t="shared" si="15"/>
        <v>1134.5694875937054</v>
      </c>
      <c r="F15" s="5">
        <f t="shared" si="15"/>
        <v>1701.8542313905577</v>
      </c>
      <c r="G15" s="5">
        <f t="shared" si="20"/>
        <v>74.88158618118455</v>
      </c>
      <c r="H15" s="5">
        <f t="shared" si="16"/>
        <v>224.64475854355365</v>
      </c>
      <c r="I15" s="29">
        <f t="shared" si="16"/>
        <v>374.4079309059228</v>
      </c>
      <c r="J15" s="70"/>
      <c r="K15" s="2" t="str">
        <f>$B$5</f>
        <v>Montana</v>
      </c>
      <c r="L15" s="5">
        <f t="shared" si="17"/>
        <v>14881.726285242681</v>
      </c>
      <c r="M15" s="5">
        <f t="shared" si="21"/>
        <v>514.7961216702187</v>
      </c>
      <c r="N15" s="5">
        <f t="shared" si="18"/>
        <v>1029.5922433404373</v>
      </c>
      <c r="O15" s="5">
        <f t="shared" si="18"/>
        <v>1544.3883650106561</v>
      </c>
      <c r="P15" s="5">
        <f t="shared" si="22"/>
        <v>67.95308806046886</v>
      </c>
      <c r="Q15" s="5">
        <f t="shared" si="22"/>
        <v>203.8592641814066</v>
      </c>
      <c r="R15" s="6">
        <f t="shared" si="22"/>
        <v>339.76544030234436</v>
      </c>
    </row>
    <row r="16" spans="1:18" ht="12.75">
      <c r="A16" s="70"/>
      <c r="B16" s="2" t="str">
        <f>$B$6</f>
        <v>Oregon</v>
      </c>
      <c r="C16" s="5">
        <f t="shared" si="14"/>
        <v>56476.10915646671</v>
      </c>
      <c r="D16" s="5">
        <f t="shared" si="19"/>
        <v>1953.6498255315728</v>
      </c>
      <c r="E16" s="5">
        <f t="shared" si="15"/>
        <v>3907.2996510631456</v>
      </c>
      <c r="F16" s="5">
        <f t="shared" si="15"/>
        <v>5860.949476594717</v>
      </c>
      <c r="G16" s="5">
        <f t="shared" si="20"/>
        <v>257.88177697016766</v>
      </c>
      <c r="H16" s="5">
        <f t="shared" si="16"/>
        <v>773.6453309105028</v>
      </c>
      <c r="I16" s="29">
        <f t="shared" si="16"/>
        <v>1289.4088848508381</v>
      </c>
      <c r="J16" s="70"/>
      <c r="K16" s="2" t="str">
        <f>$B$6</f>
        <v>Oregon</v>
      </c>
      <c r="L16" s="5">
        <f t="shared" si="17"/>
        <v>51250.59730353759</v>
      </c>
      <c r="M16" s="5">
        <f t="shared" si="21"/>
        <v>1772.886304951487</v>
      </c>
      <c r="N16" s="5">
        <f t="shared" si="18"/>
        <v>3545.772609902974</v>
      </c>
      <c r="O16" s="5">
        <f t="shared" si="18"/>
        <v>5318.658914854461</v>
      </c>
      <c r="P16" s="5">
        <f t="shared" si="22"/>
        <v>234.0209922535963</v>
      </c>
      <c r="Q16" s="5">
        <f t="shared" si="22"/>
        <v>702.0629767607888</v>
      </c>
      <c r="R16" s="6">
        <f t="shared" si="22"/>
        <v>1170.1049612679815</v>
      </c>
    </row>
    <row r="17" spans="1:18" ht="12.75">
      <c r="A17" s="70"/>
      <c r="B17" s="2" t="str">
        <f>$B$7</f>
        <v>Utah</v>
      </c>
      <c r="C17" s="5">
        <f t="shared" si="14"/>
        <v>30416.928453145403</v>
      </c>
      <c r="D17" s="5">
        <f t="shared" si="19"/>
        <v>1052.1976080374086</v>
      </c>
      <c r="E17" s="5">
        <f t="shared" si="15"/>
        <v>2104.395216074817</v>
      </c>
      <c r="F17" s="5">
        <f t="shared" si="15"/>
        <v>3156.5928241122256</v>
      </c>
      <c r="G17" s="5">
        <f t="shared" si="20"/>
        <v>138.89008426093793</v>
      </c>
      <c r="H17" s="5">
        <f t="shared" si="16"/>
        <v>416.6702527828137</v>
      </c>
      <c r="I17" s="29">
        <f t="shared" si="16"/>
        <v>694.4504213046896</v>
      </c>
      <c r="J17" s="70"/>
      <c r="K17" s="2" t="str">
        <f>$B$7</f>
        <v>Utah</v>
      </c>
      <c r="L17" s="5">
        <f t="shared" si="17"/>
        <v>27602.569912239993</v>
      </c>
      <c r="M17" s="5">
        <f t="shared" si="21"/>
        <v>954.8419092375811</v>
      </c>
      <c r="N17" s="5">
        <f t="shared" si="18"/>
        <v>1909.6838184751623</v>
      </c>
      <c r="O17" s="5">
        <f t="shared" si="18"/>
        <v>2864.525727712743</v>
      </c>
      <c r="P17" s="5">
        <f t="shared" si="22"/>
        <v>126.03913201936071</v>
      </c>
      <c r="Q17" s="5">
        <f t="shared" si="22"/>
        <v>378.1173960580821</v>
      </c>
      <c r="R17" s="6">
        <f t="shared" si="22"/>
        <v>630.1956600968036</v>
      </c>
    </row>
    <row r="18" spans="1:18" ht="12.75">
      <c r="A18" s="70"/>
      <c r="B18" s="2" t="str">
        <f>$B$8</f>
        <v>Washington</v>
      </c>
      <c r="C18" s="5">
        <f t="shared" si="14"/>
        <v>101499.51171330051</v>
      </c>
      <c r="D18" s="5">
        <f t="shared" si="19"/>
        <v>3511.1218940535673</v>
      </c>
      <c r="E18" s="5">
        <f t="shared" si="15"/>
        <v>7022.243788107135</v>
      </c>
      <c r="F18" s="5">
        <f t="shared" si="15"/>
        <v>10533.3656821607</v>
      </c>
      <c r="G18" s="5">
        <f t="shared" si="20"/>
        <v>463.46809001507086</v>
      </c>
      <c r="H18" s="5">
        <f t="shared" si="16"/>
        <v>1390.4042700452123</v>
      </c>
      <c r="I18" s="29">
        <f t="shared" si="16"/>
        <v>2317.3404500753545</v>
      </c>
      <c r="J18" s="70"/>
      <c r="K18" s="2" t="str">
        <f>$B$8</f>
        <v>Washington</v>
      </c>
      <c r="L18" s="5">
        <f t="shared" si="17"/>
        <v>92108.16182312064</v>
      </c>
      <c r="M18" s="5">
        <f t="shared" si="21"/>
        <v>3186.251619728817</v>
      </c>
      <c r="N18" s="5">
        <f t="shared" si="18"/>
        <v>6372.503239457634</v>
      </c>
      <c r="O18" s="5">
        <f t="shared" si="18"/>
        <v>9558.75485918645</v>
      </c>
      <c r="P18" s="5">
        <f t="shared" si="22"/>
        <v>420.5852138042039</v>
      </c>
      <c r="Q18" s="5">
        <f t="shared" si="22"/>
        <v>1261.7556414126113</v>
      </c>
      <c r="R18" s="6">
        <f t="shared" si="22"/>
        <v>2102.9260690210194</v>
      </c>
    </row>
    <row r="19" spans="1:18" ht="12.75">
      <c r="A19" s="74"/>
      <c r="B19" s="2" t="str">
        <f>$B$9</f>
        <v>Wyoming (not in WestConnect)</v>
      </c>
      <c r="C19" s="5">
        <f t="shared" si="14"/>
        <v>5659.21058953457</v>
      </c>
      <c r="D19" s="5">
        <f t="shared" si="19"/>
        <v>195.7662442761371</v>
      </c>
      <c r="E19" s="5">
        <f t="shared" si="15"/>
        <v>391.5324885522742</v>
      </c>
      <c r="F19" s="5">
        <f t="shared" si="15"/>
        <v>587.2987328284112</v>
      </c>
      <c r="G19" s="5">
        <f t="shared" si="20"/>
        <v>25.841144244450092</v>
      </c>
      <c r="H19" s="5">
        <f t="shared" si="16"/>
        <v>77.52343273335028</v>
      </c>
      <c r="I19" s="29">
        <f t="shared" si="16"/>
        <v>129.20572122225047</v>
      </c>
      <c r="J19" s="74"/>
      <c r="K19" s="2" t="str">
        <f>$B$9</f>
        <v>Wyoming (not in WestConnect)</v>
      </c>
      <c r="L19" s="5">
        <f t="shared" si="17"/>
        <v>5135.586132121878</v>
      </c>
      <c r="M19" s="5">
        <f t="shared" si="21"/>
        <v>177.65276505195374</v>
      </c>
      <c r="N19" s="5">
        <f t="shared" si="18"/>
        <v>355.3055301039075</v>
      </c>
      <c r="O19" s="5">
        <f t="shared" si="18"/>
        <v>532.9582951558612</v>
      </c>
      <c r="P19" s="5">
        <f t="shared" si="22"/>
        <v>23.450164986857892</v>
      </c>
      <c r="Q19" s="5">
        <f t="shared" si="22"/>
        <v>70.35049496057367</v>
      </c>
      <c r="R19" s="6">
        <f t="shared" si="22"/>
        <v>117.25082493428947</v>
      </c>
    </row>
    <row r="20" spans="1:18" ht="13.5" thickBot="1">
      <c r="A20" s="71"/>
      <c r="B20" s="7" t="s">
        <v>5</v>
      </c>
      <c r="C20" s="8">
        <f aca="true" t="shared" si="23" ref="C20:I20">SUM(C13:C18)</f>
        <v>540712.1450857826</v>
      </c>
      <c r="D20" s="8">
        <f t="shared" si="23"/>
        <v>18704.585065925785</v>
      </c>
      <c r="E20" s="8">
        <f t="shared" si="23"/>
        <v>37409.17013185157</v>
      </c>
      <c r="F20" s="8">
        <f t="shared" si="23"/>
        <v>56113.75519777735</v>
      </c>
      <c r="G20" s="8">
        <f t="shared" si="23"/>
        <v>2469.005228702204</v>
      </c>
      <c r="H20" s="8">
        <f t="shared" si="23"/>
        <v>7407.01568610661</v>
      </c>
      <c r="I20" s="30">
        <f t="shared" si="23"/>
        <v>12345.02614351102</v>
      </c>
      <c r="J20" s="71"/>
      <c r="K20" s="7" t="s">
        <v>5</v>
      </c>
      <c r="L20" s="8">
        <f aca="true" t="shared" si="24" ref="L20:R20">SUM(L13:L18)</f>
        <v>490682.1808164583</v>
      </c>
      <c r="M20" s="8">
        <f t="shared" si="24"/>
        <v>16973.923509632572</v>
      </c>
      <c r="N20" s="8">
        <f t="shared" si="24"/>
        <v>33947.847019265144</v>
      </c>
      <c r="O20" s="8">
        <f t="shared" si="24"/>
        <v>50921.7705288977</v>
      </c>
      <c r="P20" s="8">
        <f t="shared" si="24"/>
        <v>2240.5579032714995</v>
      </c>
      <c r="Q20" s="8">
        <f t="shared" si="24"/>
        <v>6721.673709814497</v>
      </c>
      <c r="R20" s="9">
        <f t="shared" si="24"/>
        <v>11202.789516357498</v>
      </c>
    </row>
    <row r="21" spans="1:18" ht="13.5" thickTop="1">
      <c r="A21" s="69" t="s">
        <v>8</v>
      </c>
      <c r="B21" s="1"/>
      <c r="C21" s="64" t="s">
        <v>1</v>
      </c>
      <c r="D21" s="66" t="s">
        <v>3</v>
      </c>
      <c r="E21" s="67"/>
      <c r="F21" s="67"/>
      <c r="G21" s="66" t="s">
        <v>4</v>
      </c>
      <c r="H21" s="67"/>
      <c r="I21" s="60"/>
      <c r="J21" s="69" t="s">
        <v>9</v>
      </c>
      <c r="K21" s="1"/>
      <c r="L21" s="64" t="s">
        <v>1</v>
      </c>
      <c r="M21" s="66" t="s">
        <v>3</v>
      </c>
      <c r="N21" s="67"/>
      <c r="O21" s="67"/>
      <c r="P21" s="66" t="s">
        <v>4</v>
      </c>
      <c r="Q21" s="67"/>
      <c r="R21" s="68"/>
    </row>
    <row r="22" spans="1:18" ht="25.5" customHeight="1">
      <c r="A22" s="70"/>
      <c r="B22" s="2"/>
      <c r="C22" s="65"/>
      <c r="D22" s="25">
        <v>0.1</v>
      </c>
      <c r="E22" s="26">
        <v>0.2</v>
      </c>
      <c r="F22" s="26">
        <v>0.3</v>
      </c>
      <c r="G22" s="25">
        <v>0.01</v>
      </c>
      <c r="H22" s="26">
        <v>0.03</v>
      </c>
      <c r="I22" s="28">
        <v>0.05</v>
      </c>
      <c r="J22" s="70"/>
      <c r="K22" s="2"/>
      <c r="L22" s="65"/>
      <c r="M22" s="25">
        <v>0.1</v>
      </c>
      <c r="N22" s="26">
        <v>0.2</v>
      </c>
      <c r="O22" s="26">
        <v>0.3</v>
      </c>
      <c r="P22" s="25">
        <v>0.01</v>
      </c>
      <c r="Q22" s="26">
        <v>0.03</v>
      </c>
      <c r="R22" s="27">
        <v>0.05</v>
      </c>
    </row>
    <row r="23" spans="1:18" ht="12.75">
      <c r="A23" s="70"/>
      <c r="B23" s="2" t="str">
        <f>$B$3</f>
        <v>California</v>
      </c>
      <c r="C23" s="5">
        <f aca="true" t="shared" si="25" ref="C23:C29">N3</f>
        <v>376351.3796800567</v>
      </c>
      <c r="D23" s="5">
        <f>($C23*D$2)/(8.76*0.33)</f>
        <v>13018.935231771713</v>
      </c>
      <c r="E23" s="5">
        <f aca="true" t="shared" si="26" ref="E23:F29">($C23*E$2)/(8.76*0.33)</f>
        <v>26037.870463543426</v>
      </c>
      <c r="F23" s="5">
        <f t="shared" si="26"/>
        <v>39056.80569531514</v>
      </c>
      <c r="G23" s="5">
        <f>($C23*G$2)/(8.76*0.25)</f>
        <v>1718.4994505938662</v>
      </c>
      <c r="H23" s="5">
        <f aca="true" t="shared" si="27" ref="H23:I29">($C23*H$2)/(8.76*0.25)</f>
        <v>5155.498351781598</v>
      </c>
      <c r="I23" s="29">
        <f t="shared" si="27"/>
        <v>8592.497252969331</v>
      </c>
      <c r="J23" s="70"/>
      <c r="K23" s="2" t="str">
        <f>$B$3</f>
        <v>California</v>
      </c>
      <c r="L23" s="5">
        <f aca="true" t="shared" si="28" ref="L23:L29">R3</f>
        <v>309928.73031941795</v>
      </c>
      <c r="M23" s="5">
        <f>($L23*M$12)/(8.76*0.33)</f>
        <v>10721.209710786563</v>
      </c>
      <c r="N23" s="5">
        <f>($L23*N$12)/(8.76*0.33)</f>
        <v>21442.419421573126</v>
      </c>
      <c r="O23" s="5">
        <f>($L23*O$12)/(8.76*0.33)</f>
        <v>32163.62913235969</v>
      </c>
      <c r="P23" s="5">
        <f>($L23*P$12)/(8.76*0.25)</f>
        <v>1415.1996818238263</v>
      </c>
      <c r="Q23" s="5">
        <f>($L23*Q$12)/(8.76*0.25)</f>
        <v>4245.599045471478</v>
      </c>
      <c r="R23" s="6">
        <f>($L23*R$12)/(8.76*0.25)</f>
        <v>7075.998409119132</v>
      </c>
    </row>
    <row r="24" spans="1:18" ht="12.75">
      <c r="A24" s="70"/>
      <c r="B24" s="2" t="str">
        <f>$B$4</f>
        <v>Idaho</v>
      </c>
      <c r="C24" s="5">
        <f t="shared" si="25"/>
        <v>32347.306160393702</v>
      </c>
      <c r="D24" s="5">
        <f aca="true" t="shared" si="29" ref="D24:D29">($C24*D$2)/(8.76*0.33)</f>
        <v>1118.9741995431611</v>
      </c>
      <c r="E24" s="5">
        <f t="shared" si="26"/>
        <v>2237.9483990863223</v>
      </c>
      <c r="F24" s="5">
        <f t="shared" si="26"/>
        <v>3356.9225986294837</v>
      </c>
      <c r="G24" s="5">
        <f aca="true" t="shared" si="30" ref="G24:G29">($C24*G$2)/(8.76*0.25)</f>
        <v>147.70459433969728</v>
      </c>
      <c r="H24" s="5">
        <f t="shared" si="27"/>
        <v>443.11378301909184</v>
      </c>
      <c r="I24" s="29">
        <f t="shared" si="27"/>
        <v>738.5229716984865</v>
      </c>
      <c r="J24" s="70"/>
      <c r="K24" s="2" t="str">
        <f>$B$4</f>
        <v>Idaho</v>
      </c>
      <c r="L24" s="5">
        <f t="shared" si="28"/>
        <v>26638.29620092545</v>
      </c>
      <c r="M24" s="5">
        <f aca="true" t="shared" si="31" ref="M24:M29">($L24*M$12)/(8.76*0.33)</f>
        <v>921.4852705453663</v>
      </c>
      <c r="N24" s="5">
        <f aca="true" t="shared" si="32" ref="N24:O29">($L24*N$12)/(8.76*0.33)</f>
        <v>1842.9705410907327</v>
      </c>
      <c r="O24" s="5">
        <f t="shared" si="32"/>
        <v>2764.455811636099</v>
      </c>
      <c r="P24" s="5">
        <f aca="true" t="shared" si="33" ref="P24:R29">($L24*P$12)/(8.76*0.25)</f>
        <v>121.63605571198838</v>
      </c>
      <c r="Q24" s="5">
        <f t="shared" si="33"/>
        <v>364.9081671359651</v>
      </c>
      <c r="R24" s="6">
        <f t="shared" si="33"/>
        <v>608.1802785599418</v>
      </c>
    </row>
    <row r="25" spans="1:18" ht="12.75">
      <c r="A25" s="70"/>
      <c r="B25" s="2" t="str">
        <f>$B$5</f>
        <v>Montana</v>
      </c>
      <c r="C25" s="5">
        <f t="shared" si="25"/>
        <v>19951.972916840212</v>
      </c>
      <c r="D25" s="5">
        <f t="shared" si="29"/>
        <v>690.1886300276814</v>
      </c>
      <c r="E25" s="5">
        <f t="shared" si="26"/>
        <v>1380.3772600553627</v>
      </c>
      <c r="F25" s="5">
        <f t="shared" si="26"/>
        <v>2070.565890083044</v>
      </c>
      <c r="G25" s="5">
        <f t="shared" si="30"/>
        <v>91.10489916365394</v>
      </c>
      <c r="H25" s="5">
        <f t="shared" si="27"/>
        <v>273.3146974909618</v>
      </c>
      <c r="I25" s="29">
        <f t="shared" si="27"/>
        <v>455.5244958182697</v>
      </c>
      <c r="J25" s="70"/>
      <c r="K25" s="2" t="str">
        <f>$B$5</f>
        <v>Montana</v>
      </c>
      <c r="L25" s="5">
        <f t="shared" si="28"/>
        <v>16430.628310013293</v>
      </c>
      <c r="M25" s="5">
        <f t="shared" si="31"/>
        <v>568.3765154979001</v>
      </c>
      <c r="N25" s="5">
        <f t="shared" si="32"/>
        <v>1136.7530309958001</v>
      </c>
      <c r="O25" s="5">
        <f t="shared" si="32"/>
        <v>1705.1295464937</v>
      </c>
      <c r="P25" s="5">
        <f t="shared" si="33"/>
        <v>75.0257000457228</v>
      </c>
      <c r="Q25" s="5">
        <f t="shared" si="33"/>
        <v>225.0771001371684</v>
      </c>
      <c r="R25" s="6">
        <f t="shared" si="33"/>
        <v>375.12850022861403</v>
      </c>
    </row>
    <row r="26" spans="1:18" ht="12.75">
      <c r="A26" s="70"/>
      <c r="B26" s="2" t="str">
        <f>$B$6</f>
        <v>Oregon</v>
      </c>
      <c r="C26" s="5">
        <f t="shared" si="25"/>
        <v>68711.82212147446</v>
      </c>
      <c r="D26" s="5">
        <f t="shared" si="29"/>
        <v>2376.9137305062427</v>
      </c>
      <c r="E26" s="5">
        <f t="shared" si="26"/>
        <v>4753.827461012485</v>
      </c>
      <c r="F26" s="5">
        <f t="shared" si="26"/>
        <v>7130.741191518728</v>
      </c>
      <c r="G26" s="5">
        <f t="shared" si="30"/>
        <v>313.75261242682404</v>
      </c>
      <c r="H26" s="5">
        <f t="shared" si="27"/>
        <v>941.2578372804719</v>
      </c>
      <c r="I26" s="29">
        <f t="shared" si="27"/>
        <v>1568.7630621341202</v>
      </c>
      <c r="J26" s="70"/>
      <c r="K26" s="2" t="str">
        <f>$B$6</f>
        <v>Oregon</v>
      </c>
      <c r="L26" s="5">
        <f t="shared" si="28"/>
        <v>56584.80063536953</v>
      </c>
      <c r="M26" s="5">
        <f t="shared" si="31"/>
        <v>1957.409735553118</v>
      </c>
      <c r="N26" s="5">
        <f t="shared" si="32"/>
        <v>3914.819471106236</v>
      </c>
      <c r="O26" s="5">
        <f t="shared" si="32"/>
        <v>5872.229206659353</v>
      </c>
      <c r="P26" s="5">
        <f t="shared" si="33"/>
        <v>258.3780850930115</v>
      </c>
      <c r="Q26" s="5">
        <f t="shared" si="33"/>
        <v>775.1342552790347</v>
      </c>
      <c r="R26" s="6">
        <f t="shared" si="33"/>
        <v>1291.890425465058</v>
      </c>
    </row>
    <row r="27" spans="1:18" ht="12.75">
      <c r="A27" s="70"/>
      <c r="B27" s="2" t="str">
        <f>$B$7</f>
        <v>Utah</v>
      </c>
      <c r="C27" s="5">
        <f t="shared" si="25"/>
        <v>37006.84428461251</v>
      </c>
      <c r="D27" s="5">
        <f t="shared" si="29"/>
        <v>1280.159273717051</v>
      </c>
      <c r="E27" s="5">
        <f t="shared" si="26"/>
        <v>2560.318547434102</v>
      </c>
      <c r="F27" s="5">
        <f t="shared" si="26"/>
        <v>3840.4778211511525</v>
      </c>
      <c r="G27" s="5">
        <f t="shared" si="30"/>
        <v>168.98102413065072</v>
      </c>
      <c r="H27" s="5">
        <f t="shared" si="27"/>
        <v>506.94307239195217</v>
      </c>
      <c r="I27" s="29">
        <f t="shared" si="27"/>
        <v>844.9051206532537</v>
      </c>
      <c r="J27" s="70"/>
      <c r="K27" s="2" t="str">
        <f>$B$7</f>
        <v>Utah</v>
      </c>
      <c r="L27" s="5">
        <f t="shared" si="28"/>
        <v>30475.467559090084</v>
      </c>
      <c r="M27" s="5">
        <f t="shared" si="31"/>
        <v>1054.2226220800499</v>
      </c>
      <c r="N27" s="5">
        <f t="shared" si="32"/>
        <v>2108.4452441600997</v>
      </c>
      <c r="O27" s="5">
        <f t="shared" si="32"/>
        <v>3162.66786624015</v>
      </c>
      <c r="P27" s="5">
        <f t="shared" si="33"/>
        <v>139.1573861145666</v>
      </c>
      <c r="Q27" s="5">
        <f t="shared" si="33"/>
        <v>417.4721583436998</v>
      </c>
      <c r="R27" s="6">
        <f t="shared" si="33"/>
        <v>695.786930572833</v>
      </c>
    </row>
    <row r="28" spans="1:18" ht="12.75">
      <c r="A28" s="70"/>
      <c r="B28" s="2" t="str">
        <f>$B$8</f>
        <v>Washington</v>
      </c>
      <c r="C28" s="5">
        <f t="shared" si="25"/>
        <v>123489.6755181699</v>
      </c>
      <c r="D28" s="5">
        <f t="shared" si="29"/>
        <v>4271.816643080459</v>
      </c>
      <c r="E28" s="5">
        <f t="shared" si="26"/>
        <v>8543.633286160917</v>
      </c>
      <c r="F28" s="5">
        <f t="shared" si="26"/>
        <v>12815.449929241375</v>
      </c>
      <c r="G28" s="5">
        <f t="shared" si="30"/>
        <v>563.8797968866206</v>
      </c>
      <c r="H28" s="5">
        <f t="shared" si="27"/>
        <v>1691.6393906598616</v>
      </c>
      <c r="I28" s="29">
        <f t="shared" si="27"/>
        <v>2819.3989844331027</v>
      </c>
      <c r="J28" s="70"/>
      <c r="K28" s="2" t="str">
        <f>$B$8</f>
        <v>Washington</v>
      </c>
      <c r="L28" s="5">
        <f t="shared" si="28"/>
        <v>101694.85328694661</v>
      </c>
      <c r="M28" s="5">
        <f t="shared" si="31"/>
        <v>3517.8792475074933</v>
      </c>
      <c r="N28" s="5">
        <f t="shared" si="32"/>
        <v>7035.758495014987</v>
      </c>
      <c r="O28" s="5">
        <f t="shared" si="32"/>
        <v>10553.63774252248</v>
      </c>
      <c r="P28" s="5">
        <f t="shared" si="33"/>
        <v>464.3600606709891</v>
      </c>
      <c r="Q28" s="5">
        <f t="shared" si="33"/>
        <v>1393.0801820129673</v>
      </c>
      <c r="R28" s="6">
        <f t="shared" si="33"/>
        <v>2321.8003033549458</v>
      </c>
    </row>
    <row r="29" spans="1:18" ht="12.75">
      <c r="A29" s="74"/>
      <c r="B29" s="2" t="str">
        <f>$B$9</f>
        <v>Wyoming (not in WestConnect)</v>
      </c>
      <c r="C29" s="5">
        <f t="shared" si="25"/>
        <v>6885.294989050052</v>
      </c>
      <c r="D29" s="5">
        <f t="shared" si="29"/>
        <v>238.17956929050965</v>
      </c>
      <c r="E29" s="5">
        <f t="shared" si="26"/>
        <v>476.3591385810193</v>
      </c>
      <c r="F29" s="5">
        <f t="shared" si="26"/>
        <v>714.5387078715288</v>
      </c>
      <c r="G29" s="5">
        <f t="shared" si="30"/>
        <v>31.439703146347274</v>
      </c>
      <c r="H29" s="5">
        <f t="shared" si="27"/>
        <v>94.31910943904181</v>
      </c>
      <c r="I29" s="29">
        <f t="shared" si="27"/>
        <v>157.19851573173636</v>
      </c>
      <c r="J29" s="74"/>
      <c r="K29" s="2" t="str">
        <f>$B$9</f>
        <v>Wyoming (not in WestConnect)</v>
      </c>
      <c r="L29" s="5">
        <f t="shared" si="28"/>
        <v>5670.102061655904</v>
      </c>
      <c r="M29" s="5">
        <f t="shared" si="31"/>
        <v>196.14300752926195</v>
      </c>
      <c r="N29" s="5">
        <f t="shared" si="32"/>
        <v>392.2860150585239</v>
      </c>
      <c r="O29" s="5">
        <f t="shared" si="32"/>
        <v>588.4290225877858</v>
      </c>
      <c r="P29" s="5">
        <f t="shared" si="33"/>
        <v>25.89087699386258</v>
      </c>
      <c r="Q29" s="5">
        <f t="shared" si="33"/>
        <v>77.67263098158773</v>
      </c>
      <c r="R29" s="6">
        <f t="shared" si="33"/>
        <v>129.4543849693129</v>
      </c>
    </row>
    <row r="30" spans="1:18" ht="13.5" thickBot="1">
      <c r="A30" s="71"/>
      <c r="B30" s="7" t="s">
        <v>5</v>
      </c>
      <c r="C30" s="8">
        <f aca="true" t="shared" si="34" ref="C30:I30">SUM(C23:C28)</f>
        <v>657859.0006815476</v>
      </c>
      <c r="D30" s="8">
        <f t="shared" si="34"/>
        <v>22756.98770864631</v>
      </c>
      <c r="E30" s="8">
        <f t="shared" si="34"/>
        <v>45513.97541729262</v>
      </c>
      <c r="F30" s="8">
        <f t="shared" si="34"/>
        <v>68270.96312593893</v>
      </c>
      <c r="G30" s="8">
        <f t="shared" si="34"/>
        <v>3003.922377541313</v>
      </c>
      <c r="H30" s="8">
        <f t="shared" si="34"/>
        <v>9011.767132623938</v>
      </c>
      <c r="I30" s="30">
        <f t="shared" si="34"/>
        <v>15019.611887706564</v>
      </c>
      <c r="J30" s="71"/>
      <c r="K30" s="7" t="s">
        <v>5</v>
      </c>
      <c r="L30" s="8">
        <f aca="true" t="shared" si="35" ref="L30:R30">SUM(L23:L28)</f>
        <v>541752.7763117629</v>
      </c>
      <c r="M30" s="8">
        <f t="shared" si="35"/>
        <v>18740.583101970493</v>
      </c>
      <c r="N30" s="8">
        <f t="shared" si="35"/>
        <v>37481.166203940986</v>
      </c>
      <c r="O30" s="8">
        <f t="shared" si="35"/>
        <v>56221.749305911464</v>
      </c>
      <c r="P30" s="8">
        <f t="shared" si="35"/>
        <v>2473.7569694601048</v>
      </c>
      <c r="Q30" s="8">
        <f t="shared" si="35"/>
        <v>7421.270908380314</v>
      </c>
      <c r="R30" s="9">
        <f t="shared" si="35"/>
        <v>12368.784847300525</v>
      </c>
    </row>
    <row r="31" spans="1:18" ht="13.5" thickTop="1">
      <c r="A31" s="69" t="s">
        <v>106</v>
      </c>
      <c r="B31" s="1"/>
      <c r="C31" s="64" t="s">
        <v>1</v>
      </c>
      <c r="D31" s="66" t="s">
        <v>3</v>
      </c>
      <c r="E31" s="67"/>
      <c r="F31" s="67"/>
      <c r="G31" s="66" t="s">
        <v>4</v>
      </c>
      <c r="H31" s="67"/>
      <c r="I31" s="60"/>
      <c r="J31" s="69" t="s">
        <v>107</v>
      </c>
      <c r="K31" s="1"/>
      <c r="L31" s="64" t="s">
        <v>1</v>
      </c>
      <c r="M31" s="66" t="s">
        <v>3</v>
      </c>
      <c r="N31" s="67"/>
      <c r="O31" s="67"/>
      <c r="P31" s="66" t="s">
        <v>4</v>
      </c>
      <c r="Q31" s="67"/>
      <c r="R31" s="68"/>
    </row>
    <row r="32" spans="1:18" ht="25.5" customHeight="1">
      <c r="A32" s="70"/>
      <c r="B32" s="2"/>
      <c r="C32" s="65"/>
      <c r="D32" s="25">
        <v>0.1</v>
      </c>
      <c r="E32" s="26">
        <v>0.2</v>
      </c>
      <c r="F32" s="26">
        <v>0.3</v>
      </c>
      <c r="G32" s="25">
        <v>0.01</v>
      </c>
      <c r="H32" s="26">
        <v>0.03</v>
      </c>
      <c r="I32" s="28">
        <v>0.05</v>
      </c>
      <c r="J32" s="70"/>
      <c r="K32" s="2"/>
      <c r="L32" s="65"/>
      <c r="M32" s="25">
        <v>0.1</v>
      </c>
      <c r="N32" s="26">
        <v>0.2</v>
      </c>
      <c r="O32" s="26">
        <v>0.3</v>
      </c>
      <c r="P32" s="25">
        <v>0.01</v>
      </c>
      <c r="Q32" s="26">
        <v>0.03</v>
      </c>
      <c r="R32" s="27">
        <v>0.05</v>
      </c>
    </row>
    <row r="33" spans="1:18" ht="12.75">
      <c r="A33" s="70"/>
      <c r="B33" s="2" t="str">
        <f>$B$3</f>
        <v>California</v>
      </c>
      <c r="C33" s="5">
        <f aca="true" t="shared" si="36" ref="C33:C39">O3</f>
        <v>407061.6522619494</v>
      </c>
      <c r="D33" s="5">
        <f>($C33*D$2)/(8.76*0.33)</f>
        <v>14081.280346684289</v>
      </c>
      <c r="E33" s="5">
        <f aca="true" t="shared" si="37" ref="E33:F39">($C33*E$2)/(8.76*0.33)</f>
        <v>28162.560693368578</v>
      </c>
      <c r="F33" s="5">
        <f t="shared" si="37"/>
        <v>42243.84104005286</v>
      </c>
      <c r="G33" s="5">
        <f>($C33*G$2)/(8.76*0.25)</f>
        <v>1858.729005762326</v>
      </c>
      <c r="H33" s="5">
        <f aca="true" t="shared" si="38" ref="H33:I39">($C33*H$2)/(8.76*0.25)</f>
        <v>5576.187017286978</v>
      </c>
      <c r="I33" s="29">
        <f t="shared" si="38"/>
        <v>9293.64502881163</v>
      </c>
      <c r="J33" s="70"/>
      <c r="K33" s="2" t="str">
        <f>$B$3</f>
        <v>California</v>
      </c>
      <c r="L33" s="5">
        <f aca="true" t="shared" si="39" ref="L33:L39">S3</f>
        <v>322449.85102432244</v>
      </c>
      <c r="M33" s="5">
        <f>($L33*M$12)/(8.76*0.33)</f>
        <v>11154.34658310234</v>
      </c>
      <c r="N33" s="5">
        <f>($L33*N$12)/(8.76*0.33)</f>
        <v>22308.69316620468</v>
      </c>
      <c r="O33" s="5">
        <f>($L33*O$12)/(8.76*0.33)</f>
        <v>33463.03974930702</v>
      </c>
      <c r="P33" s="5">
        <f>($L33*P$12)/(8.76*0.25)</f>
        <v>1472.373748969509</v>
      </c>
      <c r="Q33" s="5">
        <f>($L33*Q$12)/(8.76*0.25)</f>
        <v>4417.121246908527</v>
      </c>
      <c r="R33" s="6">
        <f>($L33*R$12)/(8.76*0.25)</f>
        <v>7361.868744847545</v>
      </c>
    </row>
    <row r="34" spans="1:18" ht="12.75">
      <c r="A34" s="70"/>
      <c r="B34" s="2" t="str">
        <f>$B$4</f>
        <v>Idaho</v>
      </c>
      <c r="C34" s="5">
        <f t="shared" si="36"/>
        <v>34986.84634308183</v>
      </c>
      <c r="D34" s="5">
        <f aca="true" t="shared" si="40" ref="D34:D39">($C34*D$2)/(8.76*0.33)</f>
        <v>1210.2824942258833</v>
      </c>
      <c r="E34" s="5">
        <f t="shared" si="37"/>
        <v>2420.5649884517666</v>
      </c>
      <c r="F34" s="5">
        <f t="shared" si="37"/>
        <v>3630.847482677649</v>
      </c>
      <c r="G34" s="5">
        <f aca="true" t="shared" si="41" ref="G34:G39">($C34*G$2)/(8.76*0.25)</f>
        <v>159.75728923781656</v>
      </c>
      <c r="H34" s="5">
        <f t="shared" si="38"/>
        <v>479.2718677134497</v>
      </c>
      <c r="I34" s="29">
        <f t="shared" si="38"/>
        <v>798.786446189083</v>
      </c>
      <c r="J34" s="70"/>
      <c r="K34" s="2" t="str">
        <f>$B$4</f>
        <v>Idaho</v>
      </c>
      <c r="L34" s="5">
        <f t="shared" si="39"/>
        <v>27714.48336744284</v>
      </c>
      <c r="M34" s="5">
        <f aca="true" t="shared" si="42" ref="M34:M39">($L34*M$12)/(8.76*0.33)</f>
        <v>958.7132754753993</v>
      </c>
      <c r="N34" s="5">
        <f aca="true" t="shared" si="43" ref="N34:O39">($L34*N$12)/(8.76*0.33)</f>
        <v>1917.4265509507986</v>
      </c>
      <c r="O34" s="5">
        <f t="shared" si="43"/>
        <v>2876.1398264261975</v>
      </c>
      <c r="P34" s="5">
        <f aca="true" t="shared" si="44" ref="P34:R39">($L34*P$12)/(8.76*0.25)</f>
        <v>126.5501523627527</v>
      </c>
      <c r="Q34" s="5">
        <f t="shared" si="44"/>
        <v>379.65045708825807</v>
      </c>
      <c r="R34" s="6">
        <f t="shared" si="44"/>
        <v>632.7507618137636</v>
      </c>
    </row>
    <row r="35" spans="1:18" ht="12.75">
      <c r="A35" s="70"/>
      <c r="B35" s="2" t="str">
        <f>$B$5</f>
        <v>Montana</v>
      </c>
      <c r="C35" s="5">
        <f t="shared" si="36"/>
        <v>21580.053906854377</v>
      </c>
      <c r="D35" s="5">
        <f t="shared" si="40"/>
        <v>746.5080222379403</v>
      </c>
      <c r="E35" s="5">
        <f t="shared" si="37"/>
        <v>1493.0160444758806</v>
      </c>
      <c r="F35" s="5">
        <f t="shared" si="37"/>
        <v>2239.5240667138205</v>
      </c>
      <c r="G35" s="5">
        <f t="shared" si="41"/>
        <v>98.53905893540812</v>
      </c>
      <c r="H35" s="5">
        <f t="shared" si="38"/>
        <v>295.61717680622434</v>
      </c>
      <c r="I35" s="29">
        <f t="shared" si="38"/>
        <v>492.6952946770406</v>
      </c>
      <c r="J35" s="70"/>
      <c r="K35" s="2" t="str">
        <f>$B$5</f>
        <v>Montana</v>
      </c>
      <c r="L35" s="5">
        <f t="shared" si="39"/>
        <v>17094.42569373783</v>
      </c>
      <c r="M35" s="5">
        <f t="shared" si="42"/>
        <v>591.3389267240152</v>
      </c>
      <c r="N35" s="5">
        <f t="shared" si="43"/>
        <v>1182.6778534480304</v>
      </c>
      <c r="O35" s="5">
        <f t="shared" si="43"/>
        <v>1774.0167801720454</v>
      </c>
      <c r="P35" s="5">
        <f t="shared" si="44"/>
        <v>78.05673832757</v>
      </c>
      <c r="Q35" s="5">
        <f t="shared" si="44"/>
        <v>234.17021498270998</v>
      </c>
      <c r="R35" s="6">
        <f t="shared" si="44"/>
        <v>390.28369163785004</v>
      </c>
    </row>
    <row r="36" spans="1:18" ht="12.75">
      <c r="A36" s="70"/>
      <c r="B36" s="2" t="str">
        <f>$B$6</f>
        <v>Oregon</v>
      </c>
      <c r="C36" s="5">
        <f t="shared" si="36"/>
        <v>74318.70680658678</v>
      </c>
      <c r="D36" s="5">
        <f t="shared" si="40"/>
        <v>2570.869890915552</v>
      </c>
      <c r="E36" s="5">
        <f t="shared" si="37"/>
        <v>5141.739781831104</v>
      </c>
      <c r="F36" s="5">
        <f t="shared" si="37"/>
        <v>7712.609672746656</v>
      </c>
      <c r="G36" s="5">
        <f t="shared" si="41"/>
        <v>339.3548256008529</v>
      </c>
      <c r="H36" s="5">
        <f t="shared" si="38"/>
        <v>1018.0644768025586</v>
      </c>
      <c r="I36" s="29">
        <f t="shared" si="38"/>
        <v>1696.7741280042644</v>
      </c>
      <c r="J36" s="70"/>
      <c r="K36" s="2" t="str">
        <f>$B$6</f>
        <v>Oregon</v>
      </c>
      <c r="L36" s="5">
        <f t="shared" si="39"/>
        <v>58870.82658103846</v>
      </c>
      <c r="M36" s="5">
        <f t="shared" si="42"/>
        <v>2036.489088869464</v>
      </c>
      <c r="N36" s="5">
        <f t="shared" si="43"/>
        <v>4072.978177738928</v>
      </c>
      <c r="O36" s="5">
        <f t="shared" si="43"/>
        <v>6109.467266608391</v>
      </c>
      <c r="P36" s="5">
        <f t="shared" si="44"/>
        <v>268.81655973076926</v>
      </c>
      <c r="Q36" s="5">
        <f t="shared" si="44"/>
        <v>806.4496791923077</v>
      </c>
      <c r="R36" s="6">
        <f t="shared" si="44"/>
        <v>1344.0827986538463</v>
      </c>
    </row>
    <row r="37" spans="1:18" ht="12.75">
      <c r="A37" s="70"/>
      <c r="B37" s="2" t="str">
        <f>$B$7</f>
        <v>Utah</v>
      </c>
      <c r="C37" s="5">
        <f t="shared" si="36"/>
        <v>40026.6027782369</v>
      </c>
      <c r="D37" s="5">
        <f t="shared" si="40"/>
        <v>1384.6202704523628</v>
      </c>
      <c r="E37" s="5">
        <f t="shared" si="37"/>
        <v>2769.2405409047255</v>
      </c>
      <c r="F37" s="5">
        <f t="shared" si="37"/>
        <v>4153.860811357087</v>
      </c>
      <c r="G37" s="5">
        <f t="shared" si="41"/>
        <v>182.7698756997119</v>
      </c>
      <c r="H37" s="5">
        <f t="shared" si="38"/>
        <v>548.3096270991356</v>
      </c>
      <c r="I37" s="29">
        <f t="shared" si="38"/>
        <v>913.8493784985594</v>
      </c>
      <c r="J37" s="70"/>
      <c r="K37" s="2" t="str">
        <f>$B$7</f>
        <v>Utah</v>
      </c>
      <c r="L37" s="5">
        <f t="shared" si="39"/>
        <v>31706.676448477323</v>
      </c>
      <c r="M37" s="5">
        <f t="shared" si="42"/>
        <v>1096.813216012084</v>
      </c>
      <c r="N37" s="5">
        <f t="shared" si="43"/>
        <v>2193.626432024168</v>
      </c>
      <c r="O37" s="5">
        <f t="shared" si="43"/>
        <v>3290.4396480362516</v>
      </c>
      <c r="P37" s="5">
        <f t="shared" si="44"/>
        <v>144.77934451359508</v>
      </c>
      <c r="Q37" s="5">
        <f t="shared" si="44"/>
        <v>434.33803354078526</v>
      </c>
      <c r="R37" s="6">
        <f t="shared" si="44"/>
        <v>723.8967225679754</v>
      </c>
    </row>
    <row r="38" spans="1:18" ht="12.75">
      <c r="A38" s="70"/>
      <c r="B38" s="2" t="str">
        <f>$B$8</f>
        <v>Washington</v>
      </c>
      <c r="C38" s="5">
        <f t="shared" si="36"/>
        <v>133566.43304045257</v>
      </c>
      <c r="D38" s="5">
        <f t="shared" si="40"/>
        <v>4620.396881155824</v>
      </c>
      <c r="E38" s="5">
        <f t="shared" si="37"/>
        <v>9240.793762311649</v>
      </c>
      <c r="F38" s="5">
        <f t="shared" si="37"/>
        <v>13861.190643467473</v>
      </c>
      <c r="G38" s="5">
        <f t="shared" si="41"/>
        <v>609.8923883125689</v>
      </c>
      <c r="H38" s="5">
        <f t="shared" si="38"/>
        <v>1829.6771649377063</v>
      </c>
      <c r="I38" s="29">
        <f t="shared" si="38"/>
        <v>3049.4619415628445</v>
      </c>
      <c r="J38" s="70"/>
      <c r="K38" s="2" t="str">
        <f>$B$8</f>
        <v>Washington</v>
      </c>
      <c r="L38" s="5">
        <f t="shared" si="39"/>
        <v>105803.32535973926</v>
      </c>
      <c r="M38" s="5">
        <f t="shared" si="42"/>
        <v>3660.001569106796</v>
      </c>
      <c r="N38" s="5">
        <f t="shared" si="43"/>
        <v>7320.003138213592</v>
      </c>
      <c r="O38" s="5">
        <f t="shared" si="43"/>
        <v>10980.004707320388</v>
      </c>
      <c r="P38" s="5">
        <f t="shared" si="44"/>
        <v>483.12020712209704</v>
      </c>
      <c r="Q38" s="5">
        <f t="shared" si="44"/>
        <v>1449.3606213662913</v>
      </c>
      <c r="R38" s="6">
        <f t="shared" si="44"/>
        <v>2415.6010356104857</v>
      </c>
    </row>
    <row r="39" spans="1:18" ht="12.75">
      <c r="A39" s="74"/>
      <c r="B39" s="2" t="str">
        <f>$B$9</f>
        <v>Wyoming (not in WestConnect)</v>
      </c>
      <c r="C39" s="5">
        <f t="shared" si="36"/>
        <v>7447.135060156537</v>
      </c>
      <c r="D39" s="5">
        <f t="shared" si="40"/>
        <v>257.61502214461524</v>
      </c>
      <c r="E39" s="5">
        <f t="shared" si="37"/>
        <v>515.2300442892305</v>
      </c>
      <c r="F39" s="5">
        <f t="shared" si="37"/>
        <v>772.8450664338457</v>
      </c>
      <c r="G39" s="5">
        <f t="shared" si="41"/>
        <v>34.005182923089215</v>
      </c>
      <c r="H39" s="5">
        <f t="shared" si="38"/>
        <v>102.01554876926762</v>
      </c>
      <c r="I39" s="29">
        <f t="shared" si="38"/>
        <v>170.02591461544608</v>
      </c>
      <c r="J39" s="74"/>
      <c r="K39" s="2" t="str">
        <f>$B$9</f>
        <v>Wyoming (not in WestConnect)</v>
      </c>
      <c r="L39" s="5">
        <f t="shared" si="39"/>
        <v>5899.174184946803</v>
      </c>
      <c r="M39" s="5">
        <f t="shared" si="42"/>
        <v>204.06718503344413</v>
      </c>
      <c r="N39" s="5">
        <f t="shared" si="43"/>
        <v>408.13437006688827</v>
      </c>
      <c r="O39" s="5">
        <f t="shared" si="43"/>
        <v>612.2015551003324</v>
      </c>
      <c r="P39" s="5">
        <f t="shared" si="44"/>
        <v>26.936868424414627</v>
      </c>
      <c r="Q39" s="5">
        <f t="shared" si="44"/>
        <v>80.81060527324387</v>
      </c>
      <c r="R39" s="6">
        <f t="shared" si="44"/>
        <v>134.68434212207313</v>
      </c>
    </row>
    <row r="40" spans="1:18" ht="13.5" thickBot="1">
      <c r="A40" s="71"/>
      <c r="B40" s="7" t="s">
        <v>5</v>
      </c>
      <c r="C40" s="8">
        <f aca="true" t="shared" si="45" ref="C40:I40">SUM(C33:C38)</f>
        <v>711540.2951371617</v>
      </c>
      <c r="D40" s="8">
        <f t="shared" si="45"/>
        <v>24613.95790567185</v>
      </c>
      <c r="E40" s="8">
        <f t="shared" si="45"/>
        <v>49227.9158113437</v>
      </c>
      <c r="F40" s="8">
        <f t="shared" si="45"/>
        <v>73841.87371701555</v>
      </c>
      <c r="G40" s="8">
        <f t="shared" si="45"/>
        <v>3249.042443548685</v>
      </c>
      <c r="H40" s="8">
        <f t="shared" si="45"/>
        <v>9747.127330646052</v>
      </c>
      <c r="I40" s="30">
        <f t="shared" si="45"/>
        <v>16245.212217743421</v>
      </c>
      <c r="J40" s="71"/>
      <c r="K40" s="7" t="s">
        <v>5</v>
      </c>
      <c r="L40" s="8">
        <f aca="true" t="shared" si="46" ref="L40:R40">SUM(L33:L38)</f>
        <v>563639.5884747582</v>
      </c>
      <c r="M40" s="8">
        <f t="shared" si="46"/>
        <v>19497.7026592901</v>
      </c>
      <c r="N40" s="8">
        <f t="shared" si="46"/>
        <v>38995.4053185802</v>
      </c>
      <c r="O40" s="8">
        <f t="shared" si="46"/>
        <v>58493.10797787029</v>
      </c>
      <c r="P40" s="8">
        <f t="shared" si="46"/>
        <v>2573.696751026293</v>
      </c>
      <c r="Q40" s="8">
        <f t="shared" si="46"/>
        <v>7721.090253078879</v>
      </c>
      <c r="R40" s="9">
        <f t="shared" si="46"/>
        <v>12868.483755131465</v>
      </c>
    </row>
    <row r="41" spans="1:18" ht="13.5" thickTop="1">
      <c r="A41" s="69" t="s">
        <v>10</v>
      </c>
      <c r="B41" s="1"/>
      <c r="C41" s="64" t="s">
        <v>1</v>
      </c>
      <c r="D41" s="66" t="s">
        <v>3</v>
      </c>
      <c r="E41" s="67"/>
      <c r="F41" s="67"/>
      <c r="G41" s="66" t="s">
        <v>4</v>
      </c>
      <c r="H41" s="67"/>
      <c r="I41" s="60"/>
      <c r="J41" s="69" t="s">
        <v>11</v>
      </c>
      <c r="K41" s="1"/>
      <c r="L41" s="64" t="s">
        <v>1</v>
      </c>
      <c r="M41" s="66" t="s">
        <v>3</v>
      </c>
      <c r="N41" s="67"/>
      <c r="O41" s="67"/>
      <c r="P41" s="66" t="s">
        <v>4</v>
      </c>
      <c r="Q41" s="67"/>
      <c r="R41" s="68"/>
    </row>
    <row r="42" spans="1:18" ht="25.5" customHeight="1">
      <c r="A42" s="70"/>
      <c r="B42" s="2"/>
      <c r="C42" s="65"/>
      <c r="D42" s="25">
        <v>0.1</v>
      </c>
      <c r="E42" s="26">
        <v>0.2</v>
      </c>
      <c r="F42" s="26">
        <v>0.3</v>
      </c>
      <c r="G42" s="25">
        <v>0.01</v>
      </c>
      <c r="H42" s="26">
        <v>0.03</v>
      </c>
      <c r="I42" s="28">
        <v>0.05</v>
      </c>
      <c r="J42" s="70"/>
      <c r="K42" s="2"/>
      <c r="L42" s="65"/>
      <c r="M42" s="25">
        <v>0.1</v>
      </c>
      <c r="N42" s="26">
        <v>0.2</v>
      </c>
      <c r="O42" s="26">
        <v>0.3</v>
      </c>
      <c r="P42" s="25">
        <v>0.01</v>
      </c>
      <c r="Q42" s="26">
        <v>0.03</v>
      </c>
      <c r="R42" s="27">
        <v>0.05</v>
      </c>
    </row>
    <row r="43" spans="1:18" ht="12.75">
      <c r="A43" s="70"/>
      <c r="B43" s="2" t="str">
        <f>$B$3</f>
        <v>California</v>
      </c>
      <c r="C43" s="5">
        <f aca="true" t="shared" si="47" ref="C43:C49">P3</f>
        <v>457888.99840998545</v>
      </c>
      <c r="D43" s="5">
        <f>($C43*D$2)/(8.76*0.33)</f>
        <v>15839.525335892677</v>
      </c>
      <c r="E43" s="5">
        <f aca="true" t="shared" si="48" ref="E43:F49">($C43*E$2)/(8.76*0.33)</f>
        <v>31679.050671785353</v>
      </c>
      <c r="F43" s="5">
        <f t="shared" si="48"/>
        <v>47518.57600767802</v>
      </c>
      <c r="G43" s="5">
        <f>($C43*G$2)/(8.76*0.25)</f>
        <v>2090.817344337833</v>
      </c>
      <c r="H43" s="5">
        <f aca="true" t="shared" si="49" ref="H43:I49">($C43*H$2)/(8.76*0.25)</f>
        <v>6272.452033013499</v>
      </c>
      <c r="I43" s="29">
        <f t="shared" si="49"/>
        <v>10454.086721689167</v>
      </c>
      <c r="J43" s="70"/>
      <c r="K43" s="2" t="str">
        <f>$B$3</f>
        <v>California</v>
      </c>
      <c r="L43" s="5">
        <f aca="true" t="shared" si="50" ref="L43:L49">T3</f>
        <v>342186.36150581914</v>
      </c>
      <c r="M43" s="5">
        <f>($L43*M$12)/(8.76*0.33)</f>
        <v>11837.081828760867</v>
      </c>
      <c r="N43" s="5">
        <f>($L43*N$12)/(8.76*0.33)</f>
        <v>23674.163657521734</v>
      </c>
      <c r="O43" s="5">
        <f>($L43*O$12)/(8.76*0.33)</f>
        <v>35511.2454862826</v>
      </c>
      <c r="P43" s="5">
        <f>($L43*P$12)/(8.76*0.25)</f>
        <v>1562.4948013964345</v>
      </c>
      <c r="Q43" s="5">
        <f>($L43*Q$12)/(8.76*0.25)</f>
        <v>4687.484404189304</v>
      </c>
      <c r="R43" s="6">
        <f>($L43*R$12)/(8.76*0.25)</f>
        <v>7812.474006982173</v>
      </c>
    </row>
    <row r="44" spans="1:18" ht="12.75">
      <c r="A44" s="70"/>
      <c r="B44" s="2" t="str">
        <f>$B$4</f>
        <v>Idaho</v>
      </c>
      <c r="C44" s="5">
        <f t="shared" si="47"/>
        <v>39355.443924864405</v>
      </c>
      <c r="D44" s="5">
        <f aca="true" t="shared" si="51" ref="D44:D49">($C44*D$2)/(8.76*0.33)</f>
        <v>1361.403207584904</v>
      </c>
      <c r="E44" s="5">
        <f t="shared" si="48"/>
        <v>2722.806415169808</v>
      </c>
      <c r="F44" s="5">
        <f t="shared" si="48"/>
        <v>4084.209622754712</v>
      </c>
      <c r="G44" s="5">
        <f aca="true" t="shared" si="52" ref="G44:G49">($C44*G$2)/(8.76*0.25)</f>
        <v>179.70522340120732</v>
      </c>
      <c r="H44" s="5">
        <f t="shared" si="49"/>
        <v>539.115670203622</v>
      </c>
      <c r="I44" s="29">
        <f t="shared" si="49"/>
        <v>898.5261170060368</v>
      </c>
      <c r="J44" s="70"/>
      <c r="K44" s="2" t="str">
        <f>$B$4</f>
        <v>Idaho</v>
      </c>
      <c r="L44" s="5">
        <f t="shared" si="50"/>
        <v>29410.83146539728</v>
      </c>
      <c r="M44" s="5">
        <f aca="true" t="shared" si="53" ref="M44:M49">($L44*M$12)/(8.76*0.33)</f>
        <v>1017.3941976406975</v>
      </c>
      <c r="N44" s="5">
        <f aca="true" t="shared" si="54" ref="N44:O49">($L44*N$12)/(8.76*0.33)</f>
        <v>2034.788395281395</v>
      </c>
      <c r="O44" s="5">
        <f t="shared" si="54"/>
        <v>3052.1825929220918</v>
      </c>
      <c r="P44" s="5">
        <f aca="true" t="shared" si="55" ref="P44:R49">($L44*P$12)/(8.76*0.25)</f>
        <v>134.29603408857207</v>
      </c>
      <c r="Q44" s="5">
        <f t="shared" si="55"/>
        <v>402.88810226571616</v>
      </c>
      <c r="R44" s="6">
        <f t="shared" si="55"/>
        <v>671.4801704428603</v>
      </c>
    </row>
    <row r="45" spans="1:18" ht="12.75">
      <c r="A45" s="70"/>
      <c r="B45" s="2" t="str">
        <f>$B$5</f>
        <v>Montana</v>
      </c>
      <c r="C45" s="5">
        <f t="shared" si="47"/>
        <v>24274.625757879843</v>
      </c>
      <c r="D45" s="5">
        <f t="shared" si="51"/>
        <v>839.7199999266585</v>
      </c>
      <c r="E45" s="5">
        <f t="shared" si="48"/>
        <v>1679.439999853317</v>
      </c>
      <c r="F45" s="5">
        <f t="shared" si="48"/>
        <v>2519.1599997799754</v>
      </c>
      <c r="G45" s="5">
        <f t="shared" si="52"/>
        <v>110.84303999031893</v>
      </c>
      <c r="H45" s="5">
        <f t="shared" si="49"/>
        <v>332.52911997095674</v>
      </c>
      <c r="I45" s="29">
        <f t="shared" si="49"/>
        <v>554.2151999515946</v>
      </c>
      <c r="J45" s="70"/>
      <c r="K45" s="2" t="str">
        <f>$B$5</f>
        <v>Montana</v>
      </c>
      <c r="L45" s="5">
        <f t="shared" si="50"/>
        <v>18140.741301600134</v>
      </c>
      <c r="M45" s="5">
        <f t="shared" si="53"/>
        <v>627.5335997509387</v>
      </c>
      <c r="N45" s="5">
        <f t="shared" si="54"/>
        <v>1255.0671995018774</v>
      </c>
      <c r="O45" s="5">
        <f t="shared" si="54"/>
        <v>1882.600799252816</v>
      </c>
      <c r="P45" s="5">
        <f t="shared" si="55"/>
        <v>82.8344351671239</v>
      </c>
      <c r="Q45" s="5">
        <f t="shared" si="55"/>
        <v>248.5033055013717</v>
      </c>
      <c r="R45" s="6">
        <f t="shared" si="55"/>
        <v>414.17217583561956</v>
      </c>
    </row>
    <row r="46" spans="1:18" ht="12.75">
      <c r="A46" s="70"/>
      <c r="B46" s="2" t="str">
        <f>$B$6</f>
        <v>Oregon</v>
      </c>
      <c r="C46" s="5">
        <f t="shared" si="47"/>
        <v>83598.43781328444</v>
      </c>
      <c r="D46" s="5">
        <f t="shared" si="51"/>
        <v>2891.8789889748323</v>
      </c>
      <c r="E46" s="5">
        <f t="shared" si="48"/>
        <v>5783.757977949665</v>
      </c>
      <c r="F46" s="5">
        <f t="shared" si="48"/>
        <v>8675.636966924496</v>
      </c>
      <c r="G46" s="5">
        <f t="shared" si="52"/>
        <v>381.72802654467785</v>
      </c>
      <c r="H46" s="5">
        <f t="shared" si="49"/>
        <v>1145.1840796340334</v>
      </c>
      <c r="I46" s="29">
        <f t="shared" si="49"/>
        <v>1908.6401327233893</v>
      </c>
      <c r="J46" s="70"/>
      <c r="K46" s="2" t="str">
        <f>$B$6</f>
        <v>Oregon</v>
      </c>
      <c r="L46" s="5">
        <f t="shared" si="50"/>
        <v>62474.19213441066</v>
      </c>
      <c r="M46" s="5">
        <f t="shared" si="53"/>
        <v>2161.138513020986</v>
      </c>
      <c r="N46" s="5">
        <f t="shared" si="54"/>
        <v>4322.277026041972</v>
      </c>
      <c r="O46" s="5">
        <f t="shared" si="54"/>
        <v>6483.415539062958</v>
      </c>
      <c r="P46" s="5">
        <f t="shared" si="55"/>
        <v>285.27028371877014</v>
      </c>
      <c r="Q46" s="5">
        <f t="shared" si="55"/>
        <v>855.8108511563104</v>
      </c>
      <c r="R46" s="6">
        <f t="shared" si="55"/>
        <v>1426.3514185938507</v>
      </c>
    </row>
    <row r="47" spans="1:18" ht="12.75">
      <c r="A47" s="70"/>
      <c r="B47" s="2" t="str">
        <f>$B$7</f>
        <v>Utah</v>
      </c>
      <c r="C47" s="5">
        <f t="shared" si="47"/>
        <v>45024.48450753868</v>
      </c>
      <c r="D47" s="5">
        <f t="shared" si="51"/>
        <v>1557.509495902127</v>
      </c>
      <c r="E47" s="5">
        <f t="shared" si="48"/>
        <v>3115.018991804254</v>
      </c>
      <c r="F47" s="5">
        <f t="shared" si="48"/>
        <v>4672.52848770638</v>
      </c>
      <c r="G47" s="5">
        <f t="shared" si="52"/>
        <v>205.59125345908072</v>
      </c>
      <c r="H47" s="5">
        <f t="shared" si="49"/>
        <v>616.7737603772422</v>
      </c>
      <c r="I47" s="29">
        <f t="shared" si="49"/>
        <v>1027.9562672954037</v>
      </c>
      <c r="J47" s="70"/>
      <c r="K47" s="2" t="str">
        <f>$B$7</f>
        <v>Utah</v>
      </c>
      <c r="L47" s="5">
        <f t="shared" si="50"/>
        <v>33647.37870053572</v>
      </c>
      <c r="M47" s="5">
        <f t="shared" si="53"/>
        <v>1163.9469593377517</v>
      </c>
      <c r="N47" s="5">
        <f t="shared" si="54"/>
        <v>2327.8939186755033</v>
      </c>
      <c r="O47" s="5">
        <f t="shared" si="54"/>
        <v>3491.8408780132545</v>
      </c>
      <c r="P47" s="5">
        <f t="shared" si="55"/>
        <v>153.6409986325832</v>
      </c>
      <c r="Q47" s="5">
        <f t="shared" si="55"/>
        <v>460.9229958977496</v>
      </c>
      <c r="R47" s="6">
        <f t="shared" si="55"/>
        <v>768.204993162916</v>
      </c>
    </row>
    <row r="48" spans="1:18" ht="12.75">
      <c r="A48" s="70"/>
      <c r="B48" s="2" t="str">
        <f>$B$8</f>
        <v>Washington</v>
      </c>
      <c r="C48" s="5">
        <f t="shared" si="47"/>
        <v>150244.07213561566</v>
      </c>
      <c r="D48" s="5">
        <f t="shared" si="51"/>
        <v>5197.318117324466</v>
      </c>
      <c r="E48" s="5">
        <f t="shared" si="48"/>
        <v>10394.636234648931</v>
      </c>
      <c r="F48" s="5">
        <f t="shared" si="48"/>
        <v>15591.954351973396</v>
      </c>
      <c r="G48" s="5">
        <f t="shared" si="52"/>
        <v>686.0459914868295</v>
      </c>
      <c r="H48" s="5">
        <f t="shared" si="49"/>
        <v>2058.1379744604883</v>
      </c>
      <c r="I48" s="29">
        <f t="shared" si="49"/>
        <v>3430.2299574341478</v>
      </c>
      <c r="J48" s="70"/>
      <c r="K48" s="2" t="str">
        <f>$B$8</f>
        <v>Washington</v>
      </c>
      <c r="L48" s="5">
        <f t="shared" si="50"/>
        <v>112279.33529835817</v>
      </c>
      <c r="M48" s="5">
        <f t="shared" si="53"/>
        <v>3884.022945148685</v>
      </c>
      <c r="N48" s="5">
        <f t="shared" si="54"/>
        <v>7768.04589029737</v>
      </c>
      <c r="O48" s="5">
        <f t="shared" si="54"/>
        <v>11652.068835446054</v>
      </c>
      <c r="P48" s="5">
        <f t="shared" si="55"/>
        <v>512.6910287596264</v>
      </c>
      <c r="Q48" s="5">
        <f t="shared" si="55"/>
        <v>1538.0730862788791</v>
      </c>
      <c r="R48" s="6">
        <f t="shared" si="55"/>
        <v>2563.455143798132</v>
      </c>
    </row>
    <row r="49" spans="1:18" ht="12.75">
      <c r="A49" s="74"/>
      <c r="B49" s="2" t="str">
        <f>$B$9</f>
        <v>Wyoming (not in WestConnect)</v>
      </c>
      <c r="C49" s="5">
        <f t="shared" si="47"/>
        <v>8377.014132307924</v>
      </c>
      <c r="D49" s="5">
        <f t="shared" si="51"/>
        <v>289.7818642696805</v>
      </c>
      <c r="E49" s="5">
        <f t="shared" si="48"/>
        <v>579.563728539361</v>
      </c>
      <c r="F49" s="5">
        <f t="shared" si="48"/>
        <v>869.3455928090415</v>
      </c>
      <c r="G49" s="5">
        <f t="shared" si="52"/>
        <v>38.25120608359783</v>
      </c>
      <c r="H49" s="5">
        <f t="shared" si="49"/>
        <v>114.75361825079348</v>
      </c>
      <c r="I49" s="29">
        <f t="shared" si="49"/>
        <v>191.25603041798917</v>
      </c>
      <c r="J49" s="74"/>
      <c r="K49" s="2" t="str">
        <f>$B$9</f>
        <v>Wyoming (not in WestConnect)</v>
      </c>
      <c r="L49" s="5">
        <f t="shared" si="50"/>
        <v>6260.250838459026</v>
      </c>
      <c r="M49" s="5">
        <f t="shared" si="53"/>
        <v>216.55772929497118</v>
      </c>
      <c r="N49" s="5">
        <f t="shared" si="54"/>
        <v>433.11545858994236</v>
      </c>
      <c r="O49" s="5">
        <f t="shared" si="54"/>
        <v>649.6731878849134</v>
      </c>
      <c r="P49" s="5">
        <f t="shared" si="55"/>
        <v>28.585620266936196</v>
      </c>
      <c r="Q49" s="5">
        <f t="shared" si="55"/>
        <v>85.75686080080858</v>
      </c>
      <c r="R49" s="6">
        <f t="shared" si="55"/>
        <v>142.92810133468097</v>
      </c>
    </row>
    <row r="50" spans="1:18" ht="13.5" thickBot="1">
      <c r="A50" s="71"/>
      <c r="B50" s="7" t="s">
        <v>5</v>
      </c>
      <c r="C50" s="8">
        <f aca="true" t="shared" si="56" ref="C50:I50">SUM(C43:C48)</f>
        <v>800386.0625491685</v>
      </c>
      <c r="D50" s="8">
        <f t="shared" si="56"/>
        <v>27687.355145605667</v>
      </c>
      <c r="E50" s="8">
        <f t="shared" si="56"/>
        <v>55374.71029121133</v>
      </c>
      <c r="F50" s="8">
        <f t="shared" si="56"/>
        <v>83062.06543681699</v>
      </c>
      <c r="G50" s="8">
        <f t="shared" si="56"/>
        <v>3654.7308792199474</v>
      </c>
      <c r="H50" s="8">
        <f t="shared" si="56"/>
        <v>10964.192637659842</v>
      </c>
      <c r="I50" s="30">
        <f t="shared" si="56"/>
        <v>18273.65439609974</v>
      </c>
      <c r="J50" s="71"/>
      <c r="K50" s="7" t="s">
        <v>5</v>
      </c>
      <c r="L50" s="8">
        <f aca="true" t="shared" si="57" ref="L50:R50">SUM(L43:L48)</f>
        <v>598138.8404061211</v>
      </c>
      <c r="M50" s="8">
        <f t="shared" si="57"/>
        <v>20691.118043659924</v>
      </c>
      <c r="N50" s="8">
        <f t="shared" si="57"/>
        <v>41382.23608731985</v>
      </c>
      <c r="O50" s="8">
        <f t="shared" si="57"/>
        <v>62073.35413097977</v>
      </c>
      <c r="P50" s="8">
        <f t="shared" si="57"/>
        <v>2731.2275817631107</v>
      </c>
      <c r="Q50" s="8">
        <f t="shared" si="57"/>
        <v>8193.68274528933</v>
      </c>
      <c r="R50" s="9">
        <f t="shared" si="57"/>
        <v>13656.137908815552</v>
      </c>
    </row>
    <row r="51" ht="13.5" thickTop="1"/>
  </sheetData>
  <mergeCells count="39">
    <mergeCell ref="A1:A10"/>
    <mergeCell ref="D1:F1"/>
    <mergeCell ref="G1:I1"/>
    <mergeCell ref="J1:J10"/>
    <mergeCell ref="A11:A20"/>
    <mergeCell ref="D11:F11"/>
    <mergeCell ref="G11:I11"/>
    <mergeCell ref="J11:J20"/>
    <mergeCell ref="C11:C12"/>
    <mergeCell ref="M21:O21"/>
    <mergeCell ref="P21:R21"/>
    <mergeCell ref="A31:A40"/>
    <mergeCell ref="D31:F31"/>
    <mergeCell ref="G31:I31"/>
    <mergeCell ref="J31:J40"/>
    <mergeCell ref="M31:O31"/>
    <mergeCell ref="P31:R31"/>
    <mergeCell ref="A21:A30"/>
    <mergeCell ref="D21:F21"/>
    <mergeCell ref="M41:O41"/>
    <mergeCell ref="P41:R41"/>
    <mergeCell ref="A41:A50"/>
    <mergeCell ref="D41:F41"/>
    <mergeCell ref="G41:I41"/>
    <mergeCell ref="J41:J50"/>
    <mergeCell ref="L21:L22"/>
    <mergeCell ref="C21:C22"/>
    <mergeCell ref="L41:L42"/>
    <mergeCell ref="L31:L32"/>
    <mergeCell ref="C41:C42"/>
    <mergeCell ref="C31:C32"/>
    <mergeCell ref="G21:I21"/>
    <mergeCell ref="J21:J30"/>
    <mergeCell ref="L11:L12"/>
    <mergeCell ref="M11:O11"/>
    <mergeCell ref="P11:R11"/>
    <mergeCell ref="C1:C2"/>
    <mergeCell ref="L1:P1"/>
    <mergeCell ref="Q1:T1"/>
  </mergeCells>
  <printOptions/>
  <pageMargins left="0.75" right="0.75" top="1" bottom="1" header="0.5" footer="0.5"/>
  <pageSetup horizontalDpi="300" verticalDpi="300" orientation="landscape" r:id="rId1"/>
  <rowBreaks count="1" manualBreakCount="1">
    <brk id="30" max="19" man="1"/>
  </rowBreaks>
  <colBreaks count="1" manualBreakCount="1">
    <brk id="9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56"/>
  <sheetViews>
    <sheetView workbookViewId="0" topLeftCell="A128">
      <selection activeCell="H144" sqref="H144:I148"/>
    </sheetView>
  </sheetViews>
  <sheetFormatPr defaultColWidth="9.140625" defaultRowHeight="12.75"/>
  <cols>
    <col min="2" max="2" width="20.7109375" style="0" customWidth="1"/>
    <col min="3" max="12" width="8.7109375" style="0" customWidth="1"/>
    <col min="14" max="14" width="15.7109375" style="0" customWidth="1"/>
    <col min="17" max="17" width="9.8515625" style="0" bestFit="1" customWidth="1"/>
    <col min="18" max="18" width="9.28125" style="0" bestFit="1" customWidth="1"/>
  </cols>
  <sheetData>
    <row r="1" spans="1:13" ht="13.5" thickTop="1">
      <c r="A1" s="69" t="s">
        <v>1</v>
      </c>
      <c r="B1" s="1"/>
      <c r="C1" s="78">
        <v>0.04</v>
      </c>
      <c r="D1" s="61"/>
      <c r="E1" s="61"/>
      <c r="F1" s="61"/>
      <c r="G1" s="63"/>
      <c r="H1" s="79">
        <v>0.02</v>
      </c>
      <c r="I1" s="80"/>
      <c r="J1" s="80"/>
      <c r="K1" s="80"/>
      <c r="L1" s="80"/>
      <c r="M1" s="14"/>
    </row>
    <row r="2" spans="1:12" ht="12.75">
      <c r="A2" s="70"/>
      <c r="B2" s="2"/>
      <c r="C2" s="2" t="s">
        <v>0</v>
      </c>
      <c r="D2" s="2">
        <v>2010</v>
      </c>
      <c r="E2" s="2">
        <v>2015</v>
      </c>
      <c r="F2" s="2">
        <v>2017</v>
      </c>
      <c r="G2" s="4">
        <v>2020</v>
      </c>
      <c r="H2" s="16" t="s">
        <v>0</v>
      </c>
      <c r="I2" s="2">
        <v>2010</v>
      </c>
      <c r="J2" s="2">
        <v>2015</v>
      </c>
      <c r="K2" s="2">
        <v>2017</v>
      </c>
      <c r="L2" s="2">
        <v>2020</v>
      </c>
    </row>
    <row r="3" spans="1:18" ht="12.75">
      <c r="A3" s="70"/>
      <c r="B3" s="2" t="s">
        <v>12</v>
      </c>
      <c r="C3" s="5">
        <v>26477.586</v>
      </c>
      <c r="D3" s="5">
        <f aca="true" t="shared" si="0" ref="D3:E13">C3*(1.04)^5</f>
        <v>32214.031855445613</v>
      </c>
      <c r="E3" s="5">
        <f t="shared" si="0"/>
        <v>39193.29535493397</v>
      </c>
      <c r="F3" s="5">
        <f>E3*(1.04)^2</f>
        <v>42391.46825589659</v>
      </c>
      <c r="G3" s="6">
        <f>F3*(1.04)^3</f>
        <v>47684.63654820086</v>
      </c>
      <c r="H3" s="17">
        <f>C3</f>
        <v>26477.586</v>
      </c>
      <c r="I3" s="5">
        <f aca="true" t="shared" si="1" ref="I3:J13">H3*(1.02)^5</f>
        <v>29233.394417677075</v>
      </c>
      <c r="J3" s="5">
        <f t="shared" si="1"/>
        <v>32276.029588931302</v>
      </c>
      <c r="K3" s="5">
        <f>J3*(1.02)^2</f>
        <v>33579.981184324126</v>
      </c>
      <c r="L3" s="5">
        <f>K3*(1.02)^3</f>
        <v>35635.34467265423</v>
      </c>
      <c r="O3" s="75" t="s">
        <v>18</v>
      </c>
      <c r="P3" t="s">
        <v>30</v>
      </c>
      <c r="Q3">
        <v>1503364</v>
      </c>
      <c r="R3">
        <f>Q3/1000</f>
        <v>1503.364</v>
      </c>
    </row>
    <row r="4" spans="1:18" ht="12.75">
      <c r="A4" s="70"/>
      <c r="B4" s="2" t="s">
        <v>13</v>
      </c>
      <c r="C4" s="5">
        <v>8874.985</v>
      </c>
      <c r="D4" s="5">
        <f t="shared" si="0"/>
        <v>10797.776259006469</v>
      </c>
      <c r="E4" s="5">
        <f t="shared" si="0"/>
        <v>13137.145824986037</v>
      </c>
      <c r="F4" s="5">
        <f aca="true" t="shared" si="2" ref="F4:F13">E4*(1.04)^2</f>
        <v>14209.1369243049</v>
      </c>
      <c r="G4" s="6">
        <f aca="true" t="shared" si="3" ref="G4:G13">F4*(1.04)^3</f>
        <v>15983.346597221307</v>
      </c>
      <c r="H4" s="17">
        <f>C4</f>
        <v>8874.985</v>
      </c>
      <c r="I4" s="5">
        <f t="shared" si="1"/>
        <v>9798.700567187952</v>
      </c>
      <c r="J4" s="5">
        <f t="shared" si="1"/>
        <v>10818.55719253717</v>
      </c>
      <c r="K4" s="5">
        <f aca="true" t="shared" si="4" ref="K4:K13">J4*(1.02)^2</f>
        <v>11255.626903115672</v>
      </c>
      <c r="L4" s="5">
        <f aca="true" t="shared" si="5" ref="L4:L13">K4*(1.02)^3</f>
        <v>11944.561314601575</v>
      </c>
      <c r="O4" s="77"/>
      <c r="P4" t="s">
        <v>34</v>
      </c>
      <c r="Q4">
        <v>5149274</v>
      </c>
      <c r="R4">
        <f>Q4/1000</f>
        <v>5149.274</v>
      </c>
    </row>
    <row r="5" spans="1:18" ht="12.75">
      <c r="A5" s="70"/>
      <c r="B5" s="2" t="s">
        <v>14</v>
      </c>
      <c r="C5" s="5">
        <v>24656.337</v>
      </c>
      <c r="D5" s="5">
        <f t="shared" si="0"/>
        <v>29998.203973602518</v>
      </c>
      <c r="E5" s="5">
        <f t="shared" si="0"/>
        <v>36497.401931270724</v>
      </c>
      <c r="F5" s="5">
        <f t="shared" si="2"/>
        <v>39475.58992886242</v>
      </c>
      <c r="G5" s="6">
        <f t="shared" si="3"/>
        <v>44404.6699897399</v>
      </c>
      <c r="H5" s="17">
        <f aca="true" t="shared" si="6" ref="H5:H13">C5</f>
        <v>24656.337</v>
      </c>
      <c r="I5" s="5">
        <f t="shared" si="1"/>
        <v>27222.58835892988</v>
      </c>
      <c r="J5" s="5">
        <f t="shared" si="1"/>
        <v>30055.93722051027</v>
      </c>
      <c r="K5" s="5">
        <f t="shared" si="4"/>
        <v>31270.197084218886</v>
      </c>
      <c r="L5" s="5">
        <f t="shared" si="5"/>
        <v>33184.183307349755</v>
      </c>
      <c r="O5" s="75" t="s">
        <v>19</v>
      </c>
      <c r="P5" t="s">
        <v>28</v>
      </c>
      <c r="Q5">
        <v>528617</v>
      </c>
      <c r="R5">
        <f>Q5/1000</f>
        <v>528.617</v>
      </c>
    </row>
    <row r="6" spans="1:18" ht="12.75">
      <c r="A6" s="70"/>
      <c r="B6" s="2" t="s">
        <v>15</v>
      </c>
      <c r="C6" s="5">
        <v>7685.294</v>
      </c>
      <c r="D6" s="5">
        <f t="shared" si="0"/>
        <v>9350.335250897308</v>
      </c>
      <c r="E6" s="5">
        <f t="shared" si="0"/>
        <v>11376.112521417244</v>
      </c>
      <c r="F6" s="5">
        <f t="shared" si="2"/>
        <v>12304.403303164892</v>
      </c>
      <c r="G6" s="6">
        <f t="shared" si="3"/>
        <v>13840.780317211274</v>
      </c>
      <c r="H6" s="17">
        <f t="shared" si="6"/>
        <v>7685.294</v>
      </c>
      <c r="I6" s="5">
        <f t="shared" si="1"/>
        <v>8485.18557234814</v>
      </c>
      <c r="J6" s="5">
        <f t="shared" si="1"/>
        <v>9368.330502019187</v>
      </c>
      <c r="K6" s="5">
        <f t="shared" si="4"/>
        <v>9746.811054300762</v>
      </c>
      <c r="L6" s="5">
        <f t="shared" si="5"/>
        <v>10343.393865312402</v>
      </c>
      <c r="O6" s="76"/>
      <c r="P6" t="s">
        <v>27</v>
      </c>
      <c r="Q6">
        <v>8720571</v>
      </c>
      <c r="R6">
        <f>Q6/1000</f>
        <v>8720.571</v>
      </c>
    </row>
    <row r="7" spans="1:18" ht="12.75">
      <c r="A7" s="70"/>
      <c r="B7" s="2" t="s">
        <v>16</v>
      </c>
      <c r="C7" s="5">
        <v>19888.488</v>
      </c>
      <c r="D7" s="5">
        <f t="shared" si="0"/>
        <v>24197.38664954758</v>
      </c>
      <c r="E7" s="5">
        <f t="shared" si="0"/>
        <v>29439.820697667084</v>
      </c>
      <c r="F7" s="5">
        <f t="shared" si="2"/>
        <v>31842.11006659672</v>
      </c>
      <c r="G7" s="6">
        <f t="shared" si="3"/>
        <v>35818.04329795226</v>
      </c>
      <c r="H7" s="17">
        <f t="shared" si="6"/>
        <v>19888.488</v>
      </c>
      <c r="I7" s="5">
        <f t="shared" si="1"/>
        <v>21958.497805473562</v>
      </c>
      <c r="J7" s="5">
        <f t="shared" si="1"/>
        <v>24243.955894132687</v>
      </c>
      <c r="K7" s="5">
        <f t="shared" si="4"/>
        <v>25223.411712255645</v>
      </c>
      <c r="L7" s="5">
        <f t="shared" si="5"/>
        <v>26767.286296339385</v>
      </c>
      <c r="O7" s="77"/>
      <c r="P7" t="s">
        <v>27</v>
      </c>
      <c r="Q7">
        <v>90934</v>
      </c>
      <c r="R7">
        <f>Q7/1000</f>
        <v>90.934</v>
      </c>
    </row>
    <row r="8" spans="1:15" ht="12.75">
      <c r="A8" s="70"/>
      <c r="B8" s="2" t="s">
        <v>17</v>
      </c>
      <c r="C8" s="5">
        <v>9340.122</v>
      </c>
      <c r="D8" s="5">
        <f t="shared" si="0"/>
        <v>11363.686540070095</v>
      </c>
      <c r="E8" s="5">
        <f t="shared" si="0"/>
        <v>13825.6622109401</v>
      </c>
      <c r="F8" s="5">
        <f t="shared" si="2"/>
        <v>14953.836247352814</v>
      </c>
      <c r="G8" s="6">
        <f t="shared" si="3"/>
        <v>16821.032056542277</v>
      </c>
      <c r="H8" s="17">
        <f t="shared" si="6"/>
        <v>9340.122</v>
      </c>
      <c r="I8" s="5">
        <f t="shared" si="1"/>
        <v>10312.24939974599</v>
      </c>
      <c r="J8" s="5">
        <f t="shared" si="1"/>
        <v>11385.556600070271</v>
      </c>
      <c r="K8" s="5">
        <f t="shared" si="4"/>
        <v>11845.53308671311</v>
      </c>
      <c r="L8" s="5">
        <f t="shared" si="5"/>
        <v>12570.574475884647</v>
      </c>
      <c r="O8" s="11"/>
    </row>
    <row r="9" spans="1:15" ht="12.75">
      <c r="A9" s="74"/>
      <c r="B9" s="11" t="s">
        <v>18</v>
      </c>
      <c r="C9" s="12">
        <v>6652.638</v>
      </c>
      <c r="D9" s="5">
        <f t="shared" si="0"/>
        <v>8093.9513313165335</v>
      </c>
      <c r="E9" s="5">
        <f t="shared" si="0"/>
        <v>9847.529379130607</v>
      </c>
      <c r="F9" s="5">
        <f t="shared" si="2"/>
        <v>10651.087776467666</v>
      </c>
      <c r="G9" s="6">
        <f t="shared" si="3"/>
        <v>11981.025200588525</v>
      </c>
      <c r="H9" s="17">
        <f t="shared" si="6"/>
        <v>6652.638</v>
      </c>
      <c r="I9" s="5">
        <f t="shared" si="1"/>
        <v>7345.049906438841</v>
      </c>
      <c r="J9" s="5">
        <f t="shared" si="1"/>
        <v>8109.528600245081</v>
      </c>
      <c r="K9" s="5">
        <f t="shared" si="4"/>
        <v>8437.153555694982</v>
      </c>
      <c r="L9" s="5">
        <f t="shared" si="5"/>
        <v>8953.57485053196</v>
      </c>
      <c r="O9" s="11"/>
    </row>
    <row r="10" spans="1:12" ht="12.75">
      <c r="A10" s="74"/>
      <c r="B10" s="11" t="s">
        <v>20</v>
      </c>
      <c r="C10" s="12">
        <v>2163.172</v>
      </c>
      <c r="D10" s="5">
        <f t="shared" si="0"/>
        <v>2631.8294921904135</v>
      </c>
      <c r="E10" s="5">
        <f t="shared" si="0"/>
        <v>3202.0229902953856</v>
      </c>
      <c r="F10" s="5">
        <f t="shared" si="2"/>
        <v>3463.3080663034893</v>
      </c>
      <c r="G10" s="6">
        <f t="shared" si="3"/>
        <v>3895.7505646944087</v>
      </c>
      <c r="H10" s="17">
        <f t="shared" si="6"/>
        <v>2163.172</v>
      </c>
      <c r="I10" s="5">
        <f t="shared" si="1"/>
        <v>2388.3166792197503</v>
      </c>
      <c r="J10" s="5">
        <f t="shared" si="1"/>
        <v>2636.894597488899</v>
      </c>
      <c r="K10" s="5">
        <f t="shared" si="4"/>
        <v>2743.4251392274505</v>
      </c>
      <c r="L10" s="5">
        <f t="shared" si="5"/>
        <v>2911.344705149284</v>
      </c>
    </row>
    <row r="11" spans="1:18" ht="12.75">
      <c r="A11" s="74"/>
      <c r="B11" s="11" t="s">
        <v>21</v>
      </c>
      <c r="C11" s="12">
        <v>10983.894000000002</v>
      </c>
      <c r="D11" s="5">
        <f t="shared" si="0"/>
        <v>13363.586514753952</v>
      </c>
      <c r="E11" s="5">
        <f t="shared" si="0"/>
        <v>16258.846319648901</v>
      </c>
      <c r="F11" s="5">
        <f t="shared" si="2"/>
        <v>17585.568179332255</v>
      </c>
      <c r="G11" s="6">
        <f t="shared" si="3"/>
        <v>19781.372564476398</v>
      </c>
      <c r="H11" s="17">
        <f t="shared" si="6"/>
        <v>10983.894000000002</v>
      </c>
      <c r="I11" s="5">
        <f t="shared" si="1"/>
        <v>12127.106509783664</v>
      </c>
      <c r="J11" s="5">
        <f t="shared" si="1"/>
        <v>13389.305495813896</v>
      </c>
      <c r="K11" s="5">
        <f t="shared" si="4"/>
        <v>13930.233437844778</v>
      </c>
      <c r="L11" s="5">
        <f t="shared" si="5"/>
        <v>14782.87516610838</v>
      </c>
      <c r="O11" s="19" t="s">
        <v>35</v>
      </c>
      <c r="P11" t="s">
        <v>29</v>
      </c>
      <c r="Q11">
        <v>950715</v>
      </c>
      <c r="R11">
        <f aca="true" t="shared" si="7" ref="R11:R74">Q11/1000</f>
        <v>950.715</v>
      </c>
    </row>
    <row r="12" spans="1:18" ht="12.75">
      <c r="A12" s="74"/>
      <c r="B12" s="11" t="s">
        <v>40</v>
      </c>
      <c r="C12" s="12">
        <v>16479.209000000003</v>
      </c>
      <c r="D12" s="5">
        <f t="shared" si="0"/>
        <v>20049.47745910621</v>
      </c>
      <c r="E12" s="5">
        <f t="shared" si="0"/>
        <v>24393.254942224954</v>
      </c>
      <c r="F12" s="5">
        <f t="shared" si="2"/>
        <v>26383.74454551051</v>
      </c>
      <c r="G12" s="6">
        <f t="shared" si="3"/>
        <v>29678.12442444114</v>
      </c>
      <c r="H12" s="17">
        <f t="shared" si="6"/>
        <v>16479.209000000003</v>
      </c>
      <c r="I12" s="5">
        <f t="shared" si="1"/>
        <v>18194.378308820673</v>
      </c>
      <c r="J12" s="5">
        <f t="shared" si="1"/>
        <v>20088.063816927388</v>
      </c>
      <c r="K12" s="5">
        <f t="shared" si="4"/>
        <v>20899.621595131255</v>
      </c>
      <c r="L12" s="5">
        <f t="shared" si="5"/>
        <v>22178.845633726047</v>
      </c>
      <c r="O12" t="s">
        <v>35</v>
      </c>
      <c r="P12" t="s">
        <v>28</v>
      </c>
      <c r="Q12">
        <v>3201448</v>
      </c>
      <c r="R12">
        <f t="shared" si="7"/>
        <v>3201.448</v>
      </c>
    </row>
    <row r="13" spans="1:18" ht="12.75">
      <c r="A13" s="74"/>
      <c r="B13" s="11" t="s">
        <v>22</v>
      </c>
      <c r="C13" s="12">
        <v>4621.012999999999</v>
      </c>
      <c r="D13" s="5">
        <f t="shared" si="0"/>
        <v>5622.168878478132</v>
      </c>
      <c r="E13" s="5">
        <f t="shared" si="0"/>
        <v>6840.228083783374</v>
      </c>
      <c r="F13" s="5">
        <f t="shared" si="2"/>
        <v>7398.390695420098</v>
      </c>
      <c r="G13" s="6">
        <f t="shared" si="3"/>
        <v>8322.183351213034</v>
      </c>
      <c r="H13" s="17">
        <f t="shared" si="6"/>
        <v>4621.012999999999</v>
      </c>
      <c r="I13" s="5">
        <f t="shared" si="1"/>
        <v>5101.971744637641</v>
      </c>
      <c r="J13" s="5">
        <f t="shared" si="1"/>
        <v>5632.989061723232</v>
      </c>
      <c r="K13" s="5">
        <f t="shared" si="4"/>
        <v>5860.56181981685</v>
      </c>
      <c r="L13" s="5">
        <f t="shared" si="5"/>
        <v>6219.2750876842</v>
      </c>
      <c r="O13" t="s">
        <v>35</v>
      </c>
      <c r="P13" t="s">
        <v>26</v>
      </c>
      <c r="Q13">
        <v>74693</v>
      </c>
      <c r="R13">
        <f t="shared" si="7"/>
        <v>74.693</v>
      </c>
    </row>
    <row r="14" spans="1:18" ht="13.5" thickBot="1">
      <c r="A14" s="71"/>
      <c r="B14" s="7" t="s">
        <v>5</v>
      </c>
      <c r="C14" s="8">
        <f aca="true" t="shared" si="8" ref="C14:L14">SUM(C3:C13)</f>
        <v>137822.738</v>
      </c>
      <c r="D14" s="8">
        <f t="shared" si="8"/>
        <v>167682.43420441484</v>
      </c>
      <c r="E14" s="8">
        <f t="shared" si="8"/>
        <v>204011.32025629838</v>
      </c>
      <c r="F14" s="8">
        <f t="shared" si="8"/>
        <v>220658.64398921235</v>
      </c>
      <c r="G14" s="9">
        <f t="shared" si="8"/>
        <v>248210.96491228137</v>
      </c>
      <c r="H14" s="18">
        <f t="shared" si="8"/>
        <v>137822.738</v>
      </c>
      <c r="I14" s="8">
        <f t="shared" si="8"/>
        <v>152167.4392702632</v>
      </c>
      <c r="J14" s="8">
        <f t="shared" si="8"/>
        <v>168005.14857039938</v>
      </c>
      <c r="K14" s="8">
        <f t="shared" si="8"/>
        <v>174792.55657264355</v>
      </c>
      <c r="L14" s="8">
        <f t="shared" si="8"/>
        <v>185491.25937534185</v>
      </c>
      <c r="O14" t="s">
        <v>35</v>
      </c>
      <c r="P14" t="s">
        <v>25</v>
      </c>
      <c r="Q14">
        <v>93438</v>
      </c>
      <c r="R14">
        <f t="shared" si="7"/>
        <v>93.438</v>
      </c>
    </row>
    <row r="15" spans="1:18" ht="13.5" thickTop="1">
      <c r="A15" s="69" t="s">
        <v>0</v>
      </c>
      <c r="B15" s="13"/>
      <c r="C15" s="1"/>
      <c r="D15" s="66">
        <v>0.1</v>
      </c>
      <c r="E15" s="67"/>
      <c r="F15" s="67"/>
      <c r="G15" s="66">
        <v>0.2</v>
      </c>
      <c r="H15" s="67"/>
      <c r="I15" s="67"/>
      <c r="J15" s="66">
        <v>0.3</v>
      </c>
      <c r="K15" s="67"/>
      <c r="L15" s="68"/>
      <c r="O15" t="s">
        <v>35</v>
      </c>
      <c r="P15" t="s">
        <v>30</v>
      </c>
      <c r="Q15">
        <v>185337</v>
      </c>
      <c r="R15">
        <f t="shared" si="7"/>
        <v>185.337</v>
      </c>
    </row>
    <row r="16" spans="1:18" ht="38.25">
      <c r="A16" s="70"/>
      <c r="B16" s="2"/>
      <c r="C16" s="3" t="s">
        <v>1</v>
      </c>
      <c r="D16" s="10" t="s">
        <v>2</v>
      </c>
      <c r="E16" s="2" t="s">
        <v>3</v>
      </c>
      <c r="F16" s="2" t="s">
        <v>4</v>
      </c>
      <c r="G16" s="10" t="s">
        <v>2</v>
      </c>
      <c r="H16" s="2" t="s">
        <v>3</v>
      </c>
      <c r="I16" s="2" t="s">
        <v>4</v>
      </c>
      <c r="J16" s="10" t="s">
        <v>2</v>
      </c>
      <c r="K16" s="2" t="s">
        <v>3</v>
      </c>
      <c r="L16" s="4" t="s">
        <v>4</v>
      </c>
      <c r="O16" t="s">
        <v>35</v>
      </c>
      <c r="P16" t="s">
        <v>27</v>
      </c>
      <c r="Q16">
        <v>28253</v>
      </c>
      <c r="R16">
        <f t="shared" si="7"/>
        <v>28.253</v>
      </c>
    </row>
    <row r="17" spans="1:18" ht="12.75">
      <c r="A17" s="70"/>
      <c r="B17" s="2" t="s">
        <v>12</v>
      </c>
      <c r="C17" s="5">
        <f aca="true" t="shared" si="9" ref="C17:C27">C3</f>
        <v>26477.586</v>
      </c>
      <c r="D17" s="5">
        <f aca="true" t="shared" si="10" ref="D17:D27">C17*0.1</f>
        <v>2647.7586</v>
      </c>
      <c r="E17" s="5">
        <f aca="true" t="shared" si="11" ref="E17:E27">D17/3.066</f>
        <v>863.5872798434443</v>
      </c>
      <c r="F17" s="5">
        <f aca="true" t="shared" si="12" ref="F17:F22">D17/2.19</f>
        <v>1209.022191780822</v>
      </c>
      <c r="G17" s="5">
        <f aca="true" t="shared" si="13" ref="G17:G22">C17*0.2</f>
        <v>5295.5172</v>
      </c>
      <c r="H17" s="5">
        <f aca="true" t="shared" si="14" ref="H17:H27">G17/3.066</f>
        <v>1727.1745596868886</v>
      </c>
      <c r="I17" s="5">
        <f aca="true" t="shared" si="15" ref="I17:I22">G17/2.19</f>
        <v>2418.044383561644</v>
      </c>
      <c r="J17" s="5">
        <f aca="true" t="shared" si="16" ref="J17:J22">C17*0.3</f>
        <v>7943.275799999999</v>
      </c>
      <c r="K17" s="5">
        <f aca="true" t="shared" si="17" ref="K17:K27">J17/3.066</f>
        <v>2590.7618395303325</v>
      </c>
      <c r="L17" s="6">
        <f aca="true" t="shared" si="18" ref="L17:L22">J17/2.19</f>
        <v>3627.0665753424655</v>
      </c>
      <c r="O17" t="s">
        <v>35</v>
      </c>
      <c r="P17" t="s">
        <v>32</v>
      </c>
      <c r="Q17">
        <v>54374</v>
      </c>
      <c r="R17">
        <f t="shared" si="7"/>
        <v>54.374</v>
      </c>
    </row>
    <row r="18" spans="1:18" ht="12.75">
      <c r="A18" s="70"/>
      <c r="B18" s="2" t="s">
        <v>13</v>
      </c>
      <c r="C18" s="5">
        <f t="shared" si="9"/>
        <v>8874.985</v>
      </c>
      <c r="D18" s="5">
        <f t="shared" si="10"/>
        <v>887.4985000000001</v>
      </c>
      <c r="E18" s="5">
        <f t="shared" si="11"/>
        <v>289.4646118721462</v>
      </c>
      <c r="F18" s="5">
        <f t="shared" si="12"/>
        <v>405.2504566210046</v>
      </c>
      <c r="G18" s="5">
        <f t="shared" si="13"/>
        <v>1774.9970000000003</v>
      </c>
      <c r="H18" s="5">
        <f t="shared" si="14"/>
        <v>578.9292237442924</v>
      </c>
      <c r="I18" s="5">
        <f t="shared" si="15"/>
        <v>810.5009132420092</v>
      </c>
      <c r="J18" s="5">
        <f t="shared" si="16"/>
        <v>2662.4955</v>
      </c>
      <c r="K18" s="5">
        <f t="shared" si="17"/>
        <v>868.3938356164384</v>
      </c>
      <c r="L18" s="6">
        <f t="shared" si="18"/>
        <v>1215.7513698630137</v>
      </c>
      <c r="O18" t="s">
        <v>35</v>
      </c>
      <c r="P18" t="s">
        <v>33</v>
      </c>
      <c r="Q18">
        <v>32755</v>
      </c>
      <c r="R18">
        <f t="shared" si="7"/>
        <v>32.755</v>
      </c>
    </row>
    <row r="19" spans="1:12" ht="12.75">
      <c r="A19" s="70"/>
      <c r="B19" s="2" t="s">
        <v>14</v>
      </c>
      <c r="C19" s="5">
        <f t="shared" si="9"/>
        <v>24656.337</v>
      </c>
      <c r="D19" s="5">
        <f t="shared" si="10"/>
        <v>2465.6337000000003</v>
      </c>
      <c r="E19" s="5">
        <f t="shared" si="11"/>
        <v>804.1858121330725</v>
      </c>
      <c r="F19" s="5">
        <f t="shared" si="12"/>
        <v>1125.8601369863015</v>
      </c>
      <c r="G19" s="5">
        <f t="shared" si="13"/>
        <v>4931.267400000001</v>
      </c>
      <c r="H19" s="5">
        <f t="shared" si="14"/>
        <v>1608.371624266145</v>
      </c>
      <c r="I19" s="5">
        <f t="shared" si="15"/>
        <v>2251.720273972603</v>
      </c>
      <c r="J19" s="5">
        <f t="shared" si="16"/>
        <v>7396.901099999999</v>
      </c>
      <c r="K19" s="5">
        <f t="shared" si="17"/>
        <v>2412.557436399217</v>
      </c>
      <c r="L19" s="6">
        <f t="shared" si="18"/>
        <v>3377.580410958904</v>
      </c>
    </row>
    <row r="20" spans="1:15" ht="12.75">
      <c r="A20" s="70"/>
      <c r="B20" s="2" t="s">
        <v>15</v>
      </c>
      <c r="C20" s="5">
        <f t="shared" si="9"/>
        <v>7685.294</v>
      </c>
      <c r="D20" s="5">
        <f t="shared" si="10"/>
        <v>768.5294</v>
      </c>
      <c r="E20" s="5">
        <f t="shared" si="11"/>
        <v>250.66190476190476</v>
      </c>
      <c r="F20" s="5">
        <f t="shared" si="12"/>
        <v>350.9266666666667</v>
      </c>
      <c r="G20" s="5">
        <f t="shared" si="13"/>
        <v>1537.0588</v>
      </c>
      <c r="H20" s="5">
        <f t="shared" si="14"/>
        <v>501.32380952380953</v>
      </c>
      <c r="I20" s="5">
        <f t="shared" si="15"/>
        <v>701.8533333333334</v>
      </c>
      <c r="J20" s="5">
        <f t="shared" si="16"/>
        <v>2305.5881999999997</v>
      </c>
      <c r="K20" s="5">
        <f t="shared" si="17"/>
        <v>751.9857142857143</v>
      </c>
      <c r="L20" s="6">
        <f t="shared" si="18"/>
        <v>1052.78</v>
      </c>
      <c r="O20" s="19" t="s">
        <v>20</v>
      </c>
    </row>
    <row r="21" spans="1:18" ht="12.75">
      <c r="A21" s="70"/>
      <c r="B21" s="2" t="s">
        <v>16</v>
      </c>
      <c r="C21" s="5">
        <f t="shared" si="9"/>
        <v>19888.488</v>
      </c>
      <c r="D21" s="5">
        <f t="shared" si="10"/>
        <v>1988.8488000000002</v>
      </c>
      <c r="E21" s="5">
        <f t="shared" si="11"/>
        <v>648.6786692759297</v>
      </c>
      <c r="F21" s="5">
        <f t="shared" si="12"/>
        <v>908.1501369863015</v>
      </c>
      <c r="G21" s="5">
        <f t="shared" si="13"/>
        <v>3977.6976000000004</v>
      </c>
      <c r="H21" s="5">
        <f t="shared" si="14"/>
        <v>1297.3573385518594</v>
      </c>
      <c r="I21" s="5">
        <f t="shared" si="15"/>
        <v>1816.300273972603</v>
      </c>
      <c r="J21" s="5">
        <f t="shared" si="16"/>
        <v>5966.5464</v>
      </c>
      <c r="K21" s="5">
        <f t="shared" si="17"/>
        <v>1946.0360078277888</v>
      </c>
      <c r="L21" s="6">
        <f t="shared" si="18"/>
        <v>2724.4504109589043</v>
      </c>
      <c r="O21" s="21" t="s">
        <v>41</v>
      </c>
      <c r="P21" s="21" t="s">
        <v>28</v>
      </c>
      <c r="Q21" s="21">
        <v>42460</v>
      </c>
      <c r="R21">
        <f t="shared" si="7"/>
        <v>42.46</v>
      </c>
    </row>
    <row r="22" spans="1:18" ht="12.75">
      <c r="A22" s="70"/>
      <c r="B22" s="2" t="s">
        <v>17</v>
      </c>
      <c r="C22" s="5">
        <f t="shared" si="9"/>
        <v>9340.122</v>
      </c>
      <c r="D22" s="5">
        <f t="shared" si="10"/>
        <v>934.0122</v>
      </c>
      <c r="E22" s="5">
        <f t="shared" si="11"/>
        <v>304.63542074363994</v>
      </c>
      <c r="F22" s="5">
        <f t="shared" si="12"/>
        <v>426.4895890410959</v>
      </c>
      <c r="G22" s="5">
        <f t="shared" si="13"/>
        <v>1868.0244</v>
      </c>
      <c r="H22" s="5">
        <f t="shared" si="14"/>
        <v>609.2708414872799</v>
      </c>
      <c r="I22" s="5">
        <f t="shared" si="15"/>
        <v>852.9791780821918</v>
      </c>
      <c r="J22" s="5">
        <f t="shared" si="16"/>
        <v>2802.0366</v>
      </c>
      <c r="K22" s="5">
        <f t="shared" si="17"/>
        <v>913.9062622309198</v>
      </c>
      <c r="L22" s="6">
        <f t="shared" si="18"/>
        <v>1279.4687671232878</v>
      </c>
      <c r="O22" s="21" t="s">
        <v>43</v>
      </c>
      <c r="P22" s="21" t="s">
        <v>29</v>
      </c>
      <c r="Q22" s="21">
        <v>19844</v>
      </c>
      <c r="R22">
        <f t="shared" si="7"/>
        <v>19.844</v>
      </c>
    </row>
    <row r="23" spans="1:18" ht="12.75">
      <c r="A23" s="74"/>
      <c r="B23" s="11" t="s">
        <v>18</v>
      </c>
      <c r="C23" s="5">
        <f t="shared" si="9"/>
        <v>6652.638</v>
      </c>
      <c r="D23" s="5">
        <f t="shared" si="10"/>
        <v>665.2638000000001</v>
      </c>
      <c r="E23" s="5">
        <f t="shared" si="11"/>
        <v>216.98101761252448</v>
      </c>
      <c r="F23" s="5">
        <f>D23/2.19</f>
        <v>303.7734246575343</v>
      </c>
      <c r="G23" s="5">
        <f>C23*0.2</f>
        <v>1330.5276000000001</v>
      </c>
      <c r="H23" s="5">
        <f t="shared" si="14"/>
        <v>433.96203522504896</v>
      </c>
      <c r="I23" s="5">
        <f>G23/2.19</f>
        <v>607.5468493150686</v>
      </c>
      <c r="J23" s="5">
        <f>C23*0.3</f>
        <v>1995.7913999999998</v>
      </c>
      <c r="K23" s="5">
        <f t="shared" si="17"/>
        <v>650.9430528375734</v>
      </c>
      <c r="L23" s="6">
        <f>J23/2.19</f>
        <v>911.3202739726026</v>
      </c>
      <c r="O23" s="21" t="s">
        <v>43</v>
      </c>
      <c r="P23" s="21" t="s">
        <v>30</v>
      </c>
      <c r="Q23" s="21">
        <v>3231</v>
      </c>
      <c r="R23">
        <f t="shared" si="7"/>
        <v>3.231</v>
      </c>
    </row>
    <row r="24" spans="1:18" ht="12.75">
      <c r="A24" s="74"/>
      <c r="B24" s="11" t="s">
        <v>20</v>
      </c>
      <c r="C24" s="5">
        <f t="shared" si="9"/>
        <v>2163.172</v>
      </c>
      <c r="D24" s="5">
        <f t="shared" si="10"/>
        <v>216.3172</v>
      </c>
      <c r="E24" s="5">
        <f t="shared" si="11"/>
        <v>70.55355512067841</v>
      </c>
      <c r="F24" s="5">
        <f>D24/2.19</f>
        <v>98.77497716894977</v>
      </c>
      <c r="G24" s="5">
        <f>C24*0.2</f>
        <v>432.6344</v>
      </c>
      <c r="H24" s="5">
        <f t="shared" si="14"/>
        <v>141.10711024135682</v>
      </c>
      <c r="I24" s="5">
        <f>G24/2.19</f>
        <v>197.54995433789955</v>
      </c>
      <c r="J24" s="5">
        <f>C24*0.3</f>
        <v>648.9516</v>
      </c>
      <c r="K24" s="5">
        <f t="shared" si="17"/>
        <v>211.66066536203522</v>
      </c>
      <c r="L24" s="6">
        <f>J24/2.19</f>
        <v>296.32493150684934</v>
      </c>
      <c r="O24" s="21" t="s">
        <v>44</v>
      </c>
      <c r="P24" s="21" t="s">
        <v>29</v>
      </c>
      <c r="Q24" s="21">
        <v>699403</v>
      </c>
      <c r="R24">
        <f t="shared" si="7"/>
        <v>699.403</v>
      </c>
    </row>
    <row r="25" spans="1:18" ht="12.75">
      <c r="A25" s="74"/>
      <c r="B25" s="11" t="s">
        <v>21</v>
      </c>
      <c r="C25" s="5">
        <f t="shared" si="9"/>
        <v>10983.894000000002</v>
      </c>
      <c r="D25" s="5">
        <f t="shared" si="10"/>
        <v>1098.3894000000003</v>
      </c>
      <c r="E25" s="5">
        <f t="shared" si="11"/>
        <v>358.248336594912</v>
      </c>
      <c r="F25" s="5">
        <f>D25/2.19</f>
        <v>501.54767123287684</v>
      </c>
      <c r="G25" s="5">
        <f>C25*0.2</f>
        <v>2196.7788000000005</v>
      </c>
      <c r="H25" s="5">
        <f t="shared" si="14"/>
        <v>716.496673189824</v>
      </c>
      <c r="I25" s="5">
        <f>G25/2.19</f>
        <v>1003.0953424657537</v>
      </c>
      <c r="J25" s="5">
        <f>C25*0.3</f>
        <v>3295.1682000000005</v>
      </c>
      <c r="K25" s="5">
        <f t="shared" si="17"/>
        <v>1074.745009784736</v>
      </c>
      <c r="L25" s="6">
        <f>J25/2.19</f>
        <v>1504.6430136986305</v>
      </c>
      <c r="O25" s="21" t="s">
        <v>46</v>
      </c>
      <c r="P25" s="21" t="s">
        <v>29</v>
      </c>
      <c r="Q25" s="21">
        <v>512476</v>
      </c>
      <c r="R25">
        <f t="shared" si="7"/>
        <v>512.476</v>
      </c>
    </row>
    <row r="26" spans="1:18" ht="12.75">
      <c r="A26" s="74"/>
      <c r="B26" s="11" t="s">
        <v>40</v>
      </c>
      <c r="C26" s="5">
        <f t="shared" si="9"/>
        <v>16479.209000000003</v>
      </c>
      <c r="D26" s="5">
        <f t="shared" si="10"/>
        <v>1647.9209000000003</v>
      </c>
      <c r="E26" s="5">
        <f t="shared" si="11"/>
        <v>537.4823548597523</v>
      </c>
      <c r="F26" s="5">
        <f>D26/2.19</f>
        <v>752.4752968036531</v>
      </c>
      <c r="G26" s="5">
        <f>C26*0.2</f>
        <v>3295.8418000000006</v>
      </c>
      <c r="H26" s="5">
        <f t="shared" si="14"/>
        <v>1074.9647097195045</v>
      </c>
      <c r="I26" s="5">
        <f>G26/2.19</f>
        <v>1504.9505936073062</v>
      </c>
      <c r="J26" s="5">
        <f>C26*0.3</f>
        <v>4943.7627</v>
      </c>
      <c r="K26" s="5">
        <f t="shared" si="17"/>
        <v>1612.4470645792564</v>
      </c>
      <c r="L26" s="6">
        <f>J26/2.19</f>
        <v>2257.4258904109593</v>
      </c>
      <c r="O26" s="21" t="s">
        <v>45</v>
      </c>
      <c r="P26" s="21" t="s">
        <v>29</v>
      </c>
      <c r="Q26" s="21">
        <v>123062</v>
      </c>
      <c r="R26">
        <f t="shared" si="7"/>
        <v>123.062</v>
      </c>
    </row>
    <row r="27" spans="1:18" ht="12.75">
      <c r="A27" s="74"/>
      <c r="B27" s="11" t="s">
        <v>22</v>
      </c>
      <c r="C27" s="5">
        <f t="shared" si="9"/>
        <v>4621.012999999999</v>
      </c>
      <c r="D27" s="5">
        <f t="shared" si="10"/>
        <v>462.1012999999999</v>
      </c>
      <c r="E27" s="5">
        <f t="shared" si="11"/>
        <v>150.71797129810827</v>
      </c>
      <c r="F27" s="5">
        <f>D27/2.19</f>
        <v>211.00515981735157</v>
      </c>
      <c r="G27" s="5">
        <f>C27*0.2</f>
        <v>924.2025999999998</v>
      </c>
      <c r="H27" s="5">
        <f t="shared" si="14"/>
        <v>301.43594259621653</v>
      </c>
      <c r="I27" s="5">
        <f>G27/2.19</f>
        <v>422.01031963470314</v>
      </c>
      <c r="J27" s="5">
        <f>C27*0.3</f>
        <v>1386.3038999999997</v>
      </c>
      <c r="K27" s="5">
        <f t="shared" si="17"/>
        <v>452.1539138943248</v>
      </c>
      <c r="L27" s="6">
        <f>J27/2.19</f>
        <v>633.0154794520547</v>
      </c>
      <c r="O27" s="21" t="s">
        <v>47</v>
      </c>
      <c r="P27" s="21" t="s">
        <v>29</v>
      </c>
      <c r="Q27" s="21">
        <v>762696</v>
      </c>
      <c r="R27">
        <f t="shared" si="7"/>
        <v>762.696</v>
      </c>
    </row>
    <row r="28" spans="1:12" ht="13.5" thickBot="1">
      <c r="A28" s="71"/>
      <c r="B28" s="7" t="s">
        <v>5</v>
      </c>
      <c r="C28" s="8">
        <f>SUM(C17:C27)</f>
        <v>137822.738</v>
      </c>
      <c r="D28" s="8">
        <f aca="true" t="shared" si="19" ref="D28:L28">SUM(D17:D22)</f>
        <v>9692.281200000001</v>
      </c>
      <c r="E28" s="8">
        <f t="shared" si="19"/>
        <v>3161.213698630137</v>
      </c>
      <c r="F28" s="8">
        <f t="shared" si="19"/>
        <v>4425.699178082193</v>
      </c>
      <c r="G28" s="8">
        <f t="shared" si="19"/>
        <v>19384.562400000003</v>
      </c>
      <c r="H28" s="8">
        <f t="shared" si="19"/>
        <v>6322.427397260274</v>
      </c>
      <c r="I28" s="8">
        <f t="shared" si="19"/>
        <v>8851.398356164385</v>
      </c>
      <c r="J28" s="8">
        <f t="shared" si="19"/>
        <v>29076.843599999997</v>
      </c>
      <c r="K28" s="8">
        <f t="shared" si="19"/>
        <v>9483.64109589041</v>
      </c>
      <c r="L28" s="9">
        <f t="shared" si="19"/>
        <v>13277.097534246577</v>
      </c>
    </row>
    <row r="29" spans="1:12" ht="13.5" thickTop="1">
      <c r="A29" s="69" t="s">
        <v>88</v>
      </c>
      <c r="B29" s="13"/>
      <c r="C29" s="1"/>
      <c r="D29" s="66">
        <v>0.1</v>
      </c>
      <c r="E29" s="67"/>
      <c r="F29" s="67"/>
      <c r="G29" s="66">
        <v>0.2</v>
      </c>
      <c r="H29" s="67"/>
      <c r="I29" s="67"/>
      <c r="J29" s="66">
        <v>0.3</v>
      </c>
      <c r="K29" s="67"/>
      <c r="L29" s="68"/>
    </row>
    <row r="30" spans="1:15" ht="38.25">
      <c r="A30" s="70"/>
      <c r="B30" s="2"/>
      <c r="C30" s="3" t="s">
        <v>1</v>
      </c>
      <c r="D30" s="10" t="s">
        <v>2</v>
      </c>
      <c r="E30" s="2" t="s">
        <v>3</v>
      </c>
      <c r="F30" s="2" t="s">
        <v>4</v>
      </c>
      <c r="G30" s="10" t="s">
        <v>2</v>
      </c>
      <c r="H30" s="2" t="s">
        <v>3</v>
      </c>
      <c r="I30" s="2" t="s">
        <v>4</v>
      </c>
      <c r="J30" s="10" t="s">
        <v>2</v>
      </c>
      <c r="K30" s="2" t="s">
        <v>3</v>
      </c>
      <c r="L30" s="4" t="s">
        <v>4</v>
      </c>
      <c r="O30" s="22" t="s">
        <v>49</v>
      </c>
    </row>
    <row r="31" spans="1:18" ht="12.75">
      <c r="A31" s="70"/>
      <c r="B31" s="2" t="s">
        <v>12</v>
      </c>
      <c r="C31" s="5">
        <f>D3</f>
        <v>32214.031855445613</v>
      </c>
      <c r="D31" s="5">
        <f aca="true" t="shared" si="20" ref="D31:D41">C31*0.1</f>
        <v>3221.4031855445614</v>
      </c>
      <c r="E31" s="5">
        <f aca="true" t="shared" si="21" ref="E31:E41">D31/3.066</f>
        <v>1050.6859704972478</v>
      </c>
      <c r="F31" s="5">
        <f aca="true" t="shared" si="22" ref="F31:F36">D31/2.19</f>
        <v>1470.9603586961468</v>
      </c>
      <c r="G31" s="5">
        <f aca="true" t="shared" si="23" ref="G31:G36">C31*0.2</f>
        <v>6442.806371089123</v>
      </c>
      <c r="H31" s="5">
        <f aca="true" t="shared" si="24" ref="H31:H41">G31/3.066</f>
        <v>2101.3719409944956</v>
      </c>
      <c r="I31" s="5">
        <f aca="true" t="shared" si="25" ref="I31:I36">G31/2.19</f>
        <v>2941.9207173922937</v>
      </c>
      <c r="J31" s="5">
        <f aca="true" t="shared" si="26" ref="J31:J36">C31*0.3</f>
        <v>9664.209556633683</v>
      </c>
      <c r="K31" s="5">
        <f aca="true" t="shared" si="27" ref="K31:K41">J31/3.066</f>
        <v>3152.0579114917427</v>
      </c>
      <c r="L31" s="6">
        <f aca="true" t="shared" si="28" ref="L31:L36">J31/2.19</f>
        <v>4412.88107608844</v>
      </c>
      <c r="O31" s="21" t="s">
        <v>48</v>
      </c>
      <c r="P31" s="21" t="s">
        <v>33</v>
      </c>
      <c r="Q31" s="21">
        <v>125143</v>
      </c>
      <c r="R31">
        <f t="shared" si="7"/>
        <v>125.143</v>
      </c>
    </row>
    <row r="32" spans="1:18" ht="12.75">
      <c r="A32" s="70"/>
      <c r="B32" s="2" t="s">
        <v>13</v>
      </c>
      <c r="C32" s="5">
        <f>D4</f>
        <v>10797.776259006469</v>
      </c>
      <c r="D32" s="5">
        <f t="shared" si="20"/>
        <v>1079.7776259006469</v>
      </c>
      <c r="E32" s="5">
        <f t="shared" si="21"/>
        <v>352.1779601763362</v>
      </c>
      <c r="F32" s="5">
        <f t="shared" si="22"/>
        <v>493.0491442468707</v>
      </c>
      <c r="G32" s="5">
        <f t="shared" si="23"/>
        <v>2159.5552518012937</v>
      </c>
      <c r="H32" s="5">
        <f t="shared" si="24"/>
        <v>704.3559203526725</v>
      </c>
      <c r="I32" s="5">
        <f t="shared" si="25"/>
        <v>986.0982884937414</v>
      </c>
      <c r="J32" s="5">
        <f t="shared" si="26"/>
        <v>3239.3328777019406</v>
      </c>
      <c r="K32" s="5">
        <f t="shared" si="27"/>
        <v>1056.5338805290087</v>
      </c>
      <c r="L32" s="6">
        <f t="shared" si="28"/>
        <v>1479.1474327406122</v>
      </c>
      <c r="O32" s="21" t="s">
        <v>48</v>
      </c>
      <c r="P32" s="21" t="s">
        <v>25</v>
      </c>
      <c r="Q32" s="21">
        <v>16912</v>
      </c>
      <c r="R32">
        <f t="shared" si="7"/>
        <v>16.912</v>
      </c>
    </row>
    <row r="33" spans="1:18" ht="12.75">
      <c r="A33" s="70"/>
      <c r="B33" s="2" t="s">
        <v>14</v>
      </c>
      <c r="C33" s="5">
        <f aca="true" t="shared" si="29" ref="C33:C41">D5</f>
        <v>29998.203973602518</v>
      </c>
      <c r="D33" s="5">
        <f t="shared" si="20"/>
        <v>2999.820397360252</v>
      </c>
      <c r="E33" s="5">
        <f t="shared" si="21"/>
        <v>978.4150024006042</v>
      </c>
      <c r="F33" s="5">
        <f t="shared" si="22"/>
        <v>1369.7810033608457</v>
      </c>
      <c r="G33" s="5">
        <f t="shared" si="23"/>
        <v>5999.640794720504</v>
      </c>
      <c r="H33" s="5">
        <f t="shared" si="24"/>
        <v>1956.8300048012084</v>
      </c>
      <c r="I33" s="5">
        <f t="shared" si="25"/>
        <v>2739.5620067216914</v>
      </c>
      <c r="J33" s="5">
        <f t="shared" si="26"/>
        <v>8999.461192080755</v>
      </c>
      <c r="K33" s="5">
        <f t="shared" si="27"/>
        <v>2935.245007201812</v>
      </c>
      <c r="L33" s="6">
        <f t="shared" si="28"/>
        <v>4109.343010082536</v>
      </c>
      <c r="O33" s="21" t="s">
        <v>50</v>
      </c>
      <c r="P33" s="21" t="s">
        <v>33</v>
      </c>
      <c r="Q33" s="21">
        <v>82448</v>
      </c>
      <c r="R33">
        <f t="shared" si="7"/>
        <v>82.448</v>
      </c>
    </row>
    <row r="34" spans="1:18" ht="12.75">
      <c r="A34" s="70"/>
      <c r="B34" s="2" t="s">
        <v>15</v>
      </c>
      <c r="C34" s="5">
        <f t="shared" si="29"/>
        <v>9350.335250897308</v>
      </c>
      <c r="D34" s="5">
        <f t="shared" si="20"/>
        <v>935.0335250897308</v>
      </c>
      <c r="E34" s="5">
        <f t="shared" si="21"/>
        <v>304.9685339496839</v>
      </c>
      <c r="F34" s="5">
        <f t="shared" si="22"/>
        <v>426.9559475295575</v>
      </c>
      <c r="G34" s="5">
        <f t="shared" si="23"/>
        <v>1870.0670501794616</v>
      </c>
      <c r="H34" s="5">
        <f t="shared" si="24"/>
        <v>609.9370678993678</v>
      </c>
      <c r="I34" s="5">
        <f t="shared" si="25"/>
        <v>853.911895059115</v>
      </c>
      <c r="J34" s="5">
        <f t="shared" si="26"/>
        <v>2805.100575269192</v>
      </c>
      <c r="K34" s="5">
        <f t="shared" si="27"/>
        <v>914.9056018490517</v>
      </c>
      <c r="L34" s="6">
        <f t="shared" si="28"/>
        <v>1280.8678425886721</v>
      </c>
      <c r="O34" s="21" t="s">
        <v>51</v>
      </c>
      <c r="P34" s="21" t="s">
        <v>30</v>
      </c>
      <c r="Q34" s="21">
        <v>220248</v>
      </c>
      <c r="R34">
        <f t="shared" si="7"/>
        <v>220.248</v>
      </c>
    </row>
    <row r="35" spans="1:18" ht="12.75">
      <c r="A35" s="70"/>
      <c r="B35" s="2" t="s">
        <v>16</v>
      </c>
      <c r="C35" s="5">
        <f t="shared" si="29"/>
        <v>24197.38664954758</v>
      </c>
      <c r="D35" s="5">
        <f t="shared" si="20"/>
        <v>2419.7386649547584</v>
      </c>
      <c r="E35" s="5">
        <f t="shared" si="21"/>
        <v>789.2167856995299</v>
      </c>
      <c r="F35" s="5">
        <f t="shared" si="22"/>
        <v>1104.9034999793419</v>
      </c>
      <c r="G35" s="5">
        <f t="shared" si="23"/>
        <v>4839.477329909517</v>
      </c>
      <c r="H35" s="5">
        <f t="shared" si="24"/>
        <v>1578.4335713990597</v>
      </c>
      <c r="I35" s="5">
        <f t="shared" si="25"/>
        <v>2209.8069999586837</v>
      </c>
      <c r="J35" s="5">
        <f t="shared" si="26"/>
        <v>7259.215994864274</v>
      </c>
      <c r="K35" s="5">
        <f t="shared" si="27"/>
        <v>2367.650357098589</v>
      </c>
      <c r="L35" s="6">
        <f t="shared" si="28"/>
        <v>3314.710499938025</v>
      </c>
      <c r="O35" s="21" t="s">
        <v>52</v>
      </c>
      <c r="P35" s="21" t="s">
        <v>30</v>
      </c>
      <c r="Q35" s="21">
        <v>74646</v>
      </c>
      <c r="R35">
        <f t="shared" si="7"/>
        <v>74.646</v>
      </c>
    </row>
    <row r="36" spans="1:18" ht="12.75">
      <c r="A36" s="70"/>
      <c r="B36" s="2" t="s">
        <v>17</v>
      </c>
      <c r="C36" s="5">
        <f t="shared" si="29"/>
        <v>11363.686540070095</v>
      </c>
      <c r="D36" s="5">
        <f t="shared" si="20"/>
        <v>1136.3686540070096</v>
      </c>
      <c r="E36" s="5">
        <f t="shared" si="21"/>
        <v>370.6355688215948</v>
      </c>
      <c r="F36" s="5">
        <f t="shared" si="22"/>
        <v>518.8897963502327</v>
      </c>
      <c r="G36" s="5">
        <f t="shared" si="23"/>
        <v>2272.737308014019</v>
      </c>
      <c r="H36" s="5">
        <f t="shared" si="24"/>
        <v>741.2711376431896</v>
      </c>
      <c r="I36" s="5">
        <f t="shared" si="25"/>
        <v>1037.7795927004654</v>
      </c>
      <c r="J36" s="5">
        <f t="shared" si="26"/>
        <v>3409.1059620210285</v>
      </c>
      <c r="K36" s="5">
        <f t="shared" si="27"/>
        <v>1111.9067064647843</v>
      </c>
      <c r="L36" s="6">
        <f t="shared" si="28"/>
        <v>1556.669389050698</v>
      </c>
      <c r="O36" s="21" t="s">
        <v>52</v>
      </c>
      <c r="P36" s="21" t="s">
        <v>29</v>
      </c>
      <c r="Q36" s="21">
        <v>5274</v>
      </c>
      <c r="R36">
        <f t="shared" si="7"/>
        <v>5.274</v>
      </c>
    </row>
    <row r="37" spans="1:18" ht="12.75">
      <c r="A37" s="74"/>
      <c r="B37" s="11" t="s">
        <v>18</v>
      </c>
      <c r="C37" s="5">
        <f t="shared" si="29"/>
        <v>8093.9513313165335</v>
      </c>
      <c r="D37" s="5">
        <f t="shared" si="20"/>
        <v>809.3951331316534</v>
      </c>
      <c r="E37" s="5">
        <f t="shared" si="21"/>
        <v>263.9905848439835</v>
      </c>
      <c r="F37" s="5">
        <f>D37/2.19</f>
        <v>369.58681878157694</v>
      </c>
      <c r="G37" s="5">
        <f>C37*0.2</f>
        <v>1618.7902662633069</v>
      </c>
      <c r="H37" s="5">
        <f t="shared" si="24"/>
        <v>527.981169687967</v>
      </c>
      <c r="I37" s="5">
        <f>G37/2.19</f>
        <v>739.1736375631539</v>
      </c>
      <c r="J37" s="5">
        <f>C37*0.3</f>
        <v>2428.18539939496</v>
      </c>
      <c r="K37" s="5">
        <f t="shared" si="27"/>
        <v>791.9717545319504</v>
      </c>
      <c r="L37" s="6">
        <f>J37/2.19</f>
        <v>1108.7604563447305</v>
      </c>
      <c r="O37" s="21" t="s">
        <v>53</v>
      </c>
      <c r="P37" s="21" t="s">
        <v>30</v>
      </c>
      <c r="Q37" s="21">
        <v>469959</v>
      </c>
      <c r="R37">
        <f t="shared" si="7"/>
        <v>469.959</v>
      </c>
    </row>
    <row r="38" spans="1:18" ht="12.75">
      <c r="A38" s="74"/>
      <c r="B38" s="11" t="s">
        <v>20</v>
      </c>
      <c r="C38" s="5">
        <f t="shared" si="29"/>
        <v>2631.8294921904135</v>
      </c>
      <c r="D38" s="5">
        <f t="shared" si="20"/>
        <v>263.18294921904135</v>
      </c>
      <c r="E38" s="5">
        <f t="shared" si="21"/>
        <v>85.83918761221179</v>
      </c>
      <c r="F38" s="5">
        <f>D38/2.19</f>
        <v>120.17486265709651</v>
      </c>
      <c r="G38" s="5">
        <f>C38*0.2</f>
        <v>526.3658984380827</v>
      </c>
      <c r="H38" s="5">
        <f t="shared" si="24"/>
        <v>171.67837522442358</v>
      </c>
      <c r="I38" s="5">
        <f>G38/2.19</f>
        <v>240.34972531419302</v>
      </c>
      <c r="J38" s="5">
        <f>C38*0.3</f>
        <v>789.548847657124</v>
      </c>
      <c r="K38" s="5">
        <f t="shared" si="27"/>
        <v>257.51756283663536</v>
      </c>
      <c r="L38" s="6">
        <f>J38/2.19</f>
        <v>360.5245879712895</v>
      </c>
      <c r="O38" s="21" t="s">
        <v>54</v>
      </c>
      <c r="P38" s="21" t="s">
        <v>26</v>
      </c>
      <c r="Q38" s="21">
        <v>549325</v>
      </c>
      <c r="R38">
        <f t="shared" si="7"/>
        <v>549.325</v>
      </c>
    </row>
    <row r="39" spans="1:18" ht="12.75">
      <c r="A39" s="74"/>
      <c r="B39" s="11" t="s">
        <v>21</v>
      </c>
      <c r="C39" s="5">
        <f t="shared" si="29"/>
        <v>13363.586514753952</v>
      </c>
      <c r="D39" s="5">
        <f t="shared" si="20"/>
        <v>1336.3586514753952</v>
      </c>
      <c r="E39" s="5">
        <f t="shared" si="21"/>
        <v>435.86387849817197</v>
      </c>
      <c r="F39" s="5">
        <f>D39/2.19</f>
        <v>610.2094298974407</v>
      </c>
      <c r="G39" s="5">
        <f>C39*0.2</f>
        <v>2672.7173029507903</v>
      </c>
      <c r="H39" s="5">
        <f t="shared" si="24"/>
        <v>871.7277569963439</v>
      </c>
      <c r="I39" s="5">
        <f>G39/2.19</f>
        <v>1220.4188597948814</v>
      </c>
      <c r="J39" s="5">
        <f>C39*0.3</f>
        <v>4009.0759544261855</v>
      </c>
      <c r="K39" s="5">
        <f t="shared" si="27"/>
        <v>1307.591635494516</v>
      </c>
      <c r="L39" s="6">
        <f>J39/2.19</f>
        <v>1830.6282896923221</v>
      </c>
      <c r="O39" s="21" t="s">
        <v>55</v>
      </c>
      <c r="P39" s="21" t="s">
        <v>26</v>
      </c>
      <c r="Q39" s="21">
        <v>489811</v>
      </c>
      <c r="R39">
        <f t="shared" si="7"/>
        <v>489.811</v>
      </c>
    </row>
    <row r="40" spans="1:18" ht="12.75">
      <c r="A40" s="74"/>
      <c r="B40" s="11" t="s">
        <v>40</v>
      </c>
      <c r="C40" s="5">
        <f t="shared" si="29"/>
        <v>20049.47745910621</v>
      </c>
      <c r="D40" s="5">
        <f t="shared" si="20"/>
        <v>2004.947745910621</v>
      </c>
      <c r="E40" s="5">
        <f t="shared" si="21"/>
        <v>653.9294670289045</v>
      </c>
      <c r="F40" s="5">
        <f>D40/2.19</f>
        <v>915.5012538404662</v>
      </c>
      <c r="G40" s="5">
        <f>C40*0.2</f>
        <v>4009.895491821242</v>
      </c>
      <c r="H40" s="5">
        <f t="shared" si="24"/>
        <v>1307.858934057809</v>
      </c>
      <c r="I40" s="5">
        <f>G40/2.19</f>
        <v>1831.0025076809325</v>
      </c>
      <c r="J40" s="5">
        <f>C40*0.3</f>
        <v>6014.843237731862</v>
      </c>
      <c r="K40" s="5">
        <f t="shared" si="27"/>
        <v>1961.788401086713</v>
      </c>
      <c r="L40" s="6">
        <f>J40/2.19</f>
        <v>2746.5037615213982</v>
      </c>
      <c r="O40" s="21" t="s">
        <v>55</v>
      </c>
      <c r="P40" s="21" t="s">
        <v>32</v>
      </c>
      <c r="Q40" s="21">
        <v>15793</v>
      </c>
      <c r="R40">
        <f t="shared" si="7"/>
        <v>15.793</v>
      </c>
    </row>
    <row r="41" spans="1:18" ht="12.75">
      <c r="A41" s="74"/>
      <c r="B41" s="11" t="s">
        <v>22</v>
      </c>
      <c r="C41" s="5">
        <f t="shared" si="29"/>
        <v>5622.168878478132</v>
      </c>
      <c r="D41" s="5">
        <f t="shared" si="20"/>
        <v>562.2168878478132</v>
      </c>
      <c r="E41" s="5">
        <f t="shared" si="21"/>
        <v>183.37145722368336</v>
      </c>
      <c r="F41" s="5">
        <f>D41/2.19</f>
        <v>256.7200401131567</v>
      </c>
      <c r="G41" s="5">
        <f>C41*0.2</f>
        <v>1124.4337756956263</v>
      </c>
      <c r="H41" s="5">
        <f t="shared" si="24"/>
        <v>366.74291444736673</v>
      </c>
      <c r="I41" s="5">
        <f>G41/2.19</f>
        <v>513.4400802263134</v>
      </c>
      <c r="J41" s="5">
        <f>C41*0.3</f>
        <v>1686.6506635434396</v>
      </c>
      <c r="K41" s="5">
        <f t="shared" si="27"/>
        <v>550.1143716710501</v>
      </c>
      <c r="L41" s="6">
        <f>J41/2.19</f>
        <v>770.1601203394702</v>
      </c>
      <c r="O41" s="21" t="s">
        <v>56</v>
      </c>
      <c r="P41" s="21" t="s">
        <v>33</v>
      </c>
      <c r="Q41" s="21">
        <v>21279</v>
      </c>
      <c r="R41">
        <f t="shared" si="7"/>
        <v>21.279</v>
      </c>
    </row>
    <row r="42" spans="1:18" ht="13.5" thickBot="1">
      <c r="A42" s="71"/>
      <c r="B42" s="7" t="s">
        <v>5</v>
      </c>
      <c r="C42" s="8">
        <f>SUM(C31:C41)</f>
        <v>167682.43420441484</v>
      </c>
      <c r="D42" s="8">
        <f aca="true" t="shared" si="30" ref="D42:L42">SUM(D31:D36)</f>
        <v>11792.142052856962</v>
      </c>
      <c r="E42" s="8">
        <f t="shared" si="30"/>
        <v>3846.0998215449963</v>
      </c>
      <c r="F42" s="8">
        <f t="shared" si="30"/>
        <v>5384.539750162996</v>
      </c>
      <c r="G42" s="8">
        <f t="shared" si="30"/>
        <v>23584.284105713923</v>
      </c>
      <c r="H42" s="8">
        <f t="shared" si="30"/>
        <v>7692.199643089993</v>
      </c>
      <c r="I42" s="8">
        <f t="shared" si="30"/>
        <v>10769.079500325992</v>
      </c>
      <c r="J42" s="8">
        <f t="shared" si="30"/>
        <v>35376.426158570874</v>
      </c>
      <c r="K42" s="8">
        <f t="shared" si="30"/>
        <v>11538.299464634989</v>
      </c>
      <c r="L42" s="9">
        <f t="shared" si="30"/>
        <v>16153.619250488982</v>
      </c>
      <c r="O42" s="21" t="s">
        <v>57</v>
      </c>
      <c r="P42" s="21" t="s">
        <v>26</v>
      </c>
      <c r="Q42" s="21">
        <v>111870</v>
      </c>
      <c r="R42">
        <f t="shared" si="7"/>
        <v>111.87</v>
      </c>
    </row>
    <row r="43" spans="1:18" ht="13.5" thickTop="1">
      <c r="A43" s="69" t="s">
        <v>89</v>
      </c>
      <c r="B43" s="13"/>
      <c r="C43" s="1"/>
      <c r="D43" s="66">
        <v>0.1</v>
      </c>
      <c r="E43" s="67"/>
      <c r="F43" s="67"/>
      <c r="G43" s="66">
        <v>0.2</v>
      </c>
      <c r="H43" s="67"/>
      <c r="I43" s="67"/>
      <c r="J43" s="66">
        <v>0.3</v>
      </c>
      <c r="K43" s="67"/>
      <c r="L43" s="68"/>
      <c r="O43" s="21" t="s">
        <v>58</v>
      </c>
      <c r="P43" s="21" t="s">
        <v>33</v>
      </c>
      <c r="Q43" s="21">
        <v>837637</v>
      </c>
      <c r="R43">
        <f t="shared" si="7"/>
        <v>837.637</v>
      </c>
    </row>
    <row r="44" spans="1:18" ht="38.25">
      <c r="A44" s="70"/>
      <c r="B44" s="2"/>
      <c r="C44" s="3" t="s">
        <v>1</v>
      </c>
      <c r="D44" s="10" t="s">
        <v>2</v>
      </c>
      <c r="E44" s="2" t="s">
        <v>3</v>
      </c>
      <c r="F44" s="2" t="s">
        <v>4</v>
      </c>
      <c r="G44" s="10" t="s">
        <v>2</v>
      </c>
      <c r="H44" s="2" t="s">
        <v>3</v>
      </c>
      <c r="I44" s="2" t="s">
        <v>4</v>
      </c>
      <c r="J44" s="10" t="s">
        <v>2</v>
      </c>
      <c r="K44" s="2" t="s">
        <v>3</v>
      </c>
      <c r="L44" s="4" t="s">
        <v>4</v>
      </c>
      <c r="O44" s="21" t="s">
        <v>59</v>
      </c>
      <c r="P44" s="21" t="s">
        <v>33</v>
      </c>
      <c r="Q44" s="21">
        <v>87912</v>
      </c>
      <c r="R44">
        <f t="shared" si="7"/>
        <v>87.912</v>
      </c>
    </row>
    <row r="45" spans="1:18" ht="12.75">
      <c r="A45" s="70"/>
      <c r="B45" s="2" t="s">
        <v>12</v>
      </c>
      <c r="C45" s="5">
        <f>E3</f>
        <v>39193.29535493397</v>
      </c>
      <c r="D45" s="5">
        <f aca="true" t="shared" si="31" ref="D45:D55">C45*0.1</f>
        <v>3919.3295354933975</v>
      </c>
      <c r="E45" s="5">
        <f aca="true" t="shared" si="32" ref="E45:E55">D45/3.066</f>
        <v>1278.3201355164376</v>
      </c>
      <c r="F45" s="5">
        <f aca="true" t="shared" si="33" ref="F45:F50">D45/2.19</f>
        <v>1789.6481897230126</v>
      </c>
      <c r="G45" s="5">
        <f aca="true" t="shared" si="34" ref="G45:G50">C45*0.2</f>
        <v>7838.659070986795</v>
      </c>
      <c r="H45" s="5">
        <f aca="true" t="shared" si="35" ref="H45:H55">G45/3.066</f>
        <v>2556.6402710328753</v>
      </c>
      <c r="I45" s="5">
        <f aca="true" t="shared" si="36" ref="I45:I50">G45/2.19</f>
        <v>3579.296379446025</v>
      </c>
      <c r="J45" s="5">
        <f aca="true" t="shared" si="37" ref="J45:J50">C45*0.3</f>
        <v>11757.988606480192</v>
      </c>
      <c r="K45" s="5">
        <f aca="true" t="shared" si="38" ref="K45:K55">J45/3.066</f>
        <v>3834.9604065493127</v>
      </c>
      <c r="L45" s="6">
        <f aca="true" t="shared" si="39" ref="L45:L50">J45/2.19</f>
        <v>5368.944569169038</v>
      </c>
      <c r="O45" s="21" t="s">
        <v>59</v>
      </c>
      <c r="P45" s="21" t="s">
        <v>26</v>
      </c>
      <c r="Q45" s="21">
        <v>13512</v>
      </c>
      <c r="R45">
        <f t="shared" si="7"/>
        <v>13.512</v>
      </c>
    </row>
    <row r="46" spans="1:18" ht="12.75">
      <c r="A46" s="70"/>
      <c r="B46" s="2" t="s">
        <v>13</v>
      </c>
      <c r="C46" s="5">
        <f aca="true" t="shared" si="40" ref="C46:C55">E4</f>
        <v>13137.145824986037</v>
      </c>
      <c r="D46" s="5">
        <f t="shared" si="31"/>
        <v>1313.7145824986037</v>
      </c>
      <c r="E46" s="5">
        <f t="shared" si="32"/>
        <v>428.4783374098512</v>
      </c>
      <c r="F46" s="5">
        <f t="shared" si="33"/>
        <v>599.8696723737917</v>
      </c>
      <c r="G46" s="5">
        <f t="shared" si="34"/>
        <v>2627.4291649972074</v>
      </c>
      <c r="H46" s="5">
        <f t="shared" si="35"/>
        <v>856.9566748197024</v>
      </c>
      <c r="I46" s="5">
        <f t="shared" si="36"/>
        <v>1199.7393447475833</v>
      </c>
      <c r="J46" s="5">
        <f t="shared" si="37"/>
        <v>3941.143747495811</v>
      </c>
      <c r="K46" s="5">
        <f t="shared" si="38"/>
        <v>1285.4350122295536</v>
      </c>
      <c r="L46" s="6">
        <f t="shared" si="39"/>
        <v>1799.609017121375</v>
      </c>
      <c r="O46" s="21" t="s">
        <v>60</v>
      </c>
      <c r="P46" s="21" t="s">
        <v>26</v>
      </c>
      <c r="Q46" s="21">
        <v>304060</v>
      </c>
      <c r="R46">
        <f t="shared" si="7"/>
        <v>304.06</v>
      </c>
    </row>
    <row r="47" spans="1:18" ht="12.75">
      <c r="A47" s="70"/>
      <c r="B47" s="2" t="s">
        <v>14</v>
      </c>
      <c r="C47" s="5">
        <f t="shared" si="40"/>
        <v>36497.401931270724</v>
      </c>
      <c r="D47" s="5">
        <f t="shared" si="31"/>
        <v>3649.7401931270724</v>
      </c>
      <c r="E47" s="5">
        <f t="shared" si="32"/>
        <v>1190.391452422398</v>
      </c>
      <c r="F47" s="5">
        <f t="shared" si="33"/>
        <v>1666.5480333913574</v>
      </c>
      <c r="G47" s="5">
        <f t="shared" si="34"/>
        <v>7299.480386254145</v>
      </c>
      <c r="H47" s="5">
        <f t="shared" si="35"/>
        <v>2380.782904844796</v>
      </c>
      <c r="I47" s="5">
        <f t="shared" si="36"/>
        <v>3333.096066782715</v>
      </c>
      <c r="J47" s="5">
        <f t="shared" si="37"/>
        <v>10949.220579381217</v>
      </c>
      <c r="K47" s="5">
        <f t="shared" si="38"/>
        <v>3571.1743572671944</v>
      </c>
      <c r="L47" s="6">
        <f t="shared" si="39"/>
        <v>4999.644100174072</v>
      </c>
      <c r="O47" s="21" t="s">
        <v>61</v>
      </c>
      <c r="P47" s="21" t="s">
        <v>30</v>
      </c>
      <c r="Q47" s="21">
        <v>301805</v>
      </c>
      <c r="R47">
        <f t="shared" si="7"/>
        <v>301.805</v>
      </c>
    </row>
    <row r="48" spans="1:18" ht="12.75">
      <c r="A48" s="70"/>
      <c r="B48" s="2" t="s">
        <v>15</v>
      </c>
      <c r="C48" s="5">
        <f t="shared" si="40"/>
        <v>11376.112521417244</v>
      </c>
      <c r="D48" s="5">
        <f t="shared" si="31"/>
        <v>1137.6112521417244</v>
      </c>
      <c r="E48" s="5">
        <f t="shared" si="32"/>
        <v>371.04085197055593</v>
      </c>
      <c r="F48" s="5">
        <f t="shared" si="33"/>
        <v>519.4571927587783</v>
      </c>
      <c r="G48" s="5">
        <f t="shared" si="34"/>
        <v>2275.222504283449</v>
      </c>
      <c r="H48" s="5">
        <f t="shared" si="35"/>
        <v>742.0817039411119</v>
      </c>
      <c r="I48" s="5">
        <f t="shared" si="36"/>
        <v>1038.9143855175566</v>
      </c>
      <c r="J48" s="5">
        <f t="shared" si="37"/>
        <v>3412.8337564251733</v>
      </c>
      <c r="K48" s="5">
        <f t="shared" si="38"/>
        <v>1113.1225559116679</v>
      </c>
      <c r="L48" s="6">
        <f t="shared" si="39"/>
        <v>1558.371578276335</v>
      </c>
      <c r="O48" s="21" t="s">
        <v>62</v>
      </c>
      <c r="P48" s="21" t="s">
        <v>26</v>
      </c>
      <c r="Q48" s="21">
        <v>192436</v>
      </c>
      <c r="R48">
        <f t="shared" si="7"/>
        <v>192.436</v>
      </c>
    </row>
    <row r="49" spans="1:18" ht="12.75">
      <c r="A49" s="70"/>
      <c r="B49" s="2" t="s">
        <v>16</v>
      </c>
      <c r="C49" s="5">
        <f t="shared" si="40"/>
        <v>29439.820697667084</v>
      </c>
      <c r="D49" s="5">
        <f t="shared" si="31"/>
        <v>2943.9820697667087</v>
      </c>
      <c r="E49" s="5">
        <f t="shared" si="32"/>
        <v>960.202892944132</v>
      </c>
      <c r="F49" s="5">
        <f t="shared" si="33"/>
        <v>1344.2840501217847</v>
      </c>
      <c r="G49" s="5">
        <f t="shared" si="34"/>
        <v>5887.964139533417</v>
      </c>
      <c r="H49" s="5">
        <f t="shared" si="35"/>
        <v>1920.405785888264</v>
      </c>
      <c r="I49" s="5">
        <f t="shared" si="36"/>
        <v>2688.5681002435695</v>
      </c>
      <c r="J49" s="5">
        <f t="shared" si="37"/>
        <v>8831.946209300126</v>
      </c>
      <c r="K49" s="5">
        <f t="shared" si="38"/>
        <v>2880.608678832396</v>
      </c>
      <c r="L49" s="6">
        <f t="shared" si="39"/>
        <v>4032.852150365354</v>
      </c>
      <c r="O49" s="21" t="s">
        <v>63</v>
      </c>
      <c r="P49" s="21" t="s">
        <v>30</v>
      </c>
      <c r="Q49" s="21">
        <v>305003</v>
      </c>
      <c r="R49">
        <f t="shared" si="7"/>
        <v>305.003</v>
      </c>
    </row>
    <row r="50" spans="1:18" ht="12.75">
      <c r="A50" s="70"/>
      <c r="B50" s="2" t="s">
        <v>17</v>
      </c>
      <c r="C50" s="5">
        <f t="shared" si="40"/>
        <v>13825.6622109401</v>
      </c>
      <c r="D50" s="5">
        <f t="shared" si="31"/>
        <v>1382.56622109401</v>
      </c>
      <c r="E50" s="5">
        <f t="shared" si="32"/>
        <v>450.9348405394684</v>
      </c>
      <c r="F50" s="5">
        <f t="shared" si="33"/>
        <v>631.3087767552557</v>
      </c>
      <c r="G50" s="5">
        <f t="shared" si="34"/>
        <v>2765.13244218802</v>
      </c>
      <c r="H50" s="5">
        <f t="shared" si="35"/>
        <v>901.8696810789368</v>
      </c>
      <c r="I50" s="5">
        <f t="shared" si="36"/>
        <v>1262.6175535105115</v>
      </c>
      <c r="J50" s="5">
        <f t="shared" si="37"/>
        <v>4147.69866328203</v>
      </c>
      <c r="K50" s="5">
        <f t="shared" si="38"/>
        <v>1352.804521618405</v>
      </c>
      <c r="L50" s="6">
        <f t="shared" si="39"/>
        <v>1893.926330265767</v>
      </c>
      <c r="O50" s="21" t="s">
        <v>64</v>
      </c>
      <c r="P50" s="21" t="s">
        <v>26</v>
      </c>
      <c r="Q50" s="21">
        <v>970731</v>
      </c>
      <c r="R50">
        <f t="shared" si="7"/>
        <v>970.731</v>
      </c>
    </row>
    <row r="51" spans="1:18" ht="12.75">
      <c r="A51" s="74"/>
      <c r="B51" s="11" t="s">
        <v>18</v>
      </c>
      <c r="C51" s="5">
        <f t="shared" si="40"/>
        <v>9847.529379130607</v>
      </c>
      <c r="D51" s="5">
        <f t="shared" si="31"/>
        <v>984.7529379130607</v>
      </c>
      <c r="E51" s="5">
        <f t="shared" si="32"/>
        <v>321.1849112567061</v>
      </c>
      <c r="F51" s="5">
        <f>D51/2.19</f>
        <v>449.6588757593885</v>
      </c>
      <c r="G51" s="5">
        <f>C51*0.2</f>
        <v>1969.5058758261214</v>
      </c>
      <c r="H51" s="5">
        <f t="shared" si="35"/>
        <v>642.3698225134121</v>
      </c>
      <c r="I51" s="5">
        <f>G51/2.19</f>
        <v>899.317751518777</v>
      </c>
      <c r="J51" s="5">
        <f>C51*0.3</f>
        <v>2954.2588137391817</v>
      </c>
      <c r="K51" s="5">
        <f t="shared" si="38"/>
        <v>963.554733770118</v>
      </c>
      <c r="L51" s="6">
        <f>J51/2.19</f>
        <v>1348.976627278165</v>
      </c>
      <c r="O51" s="21" t="s">
        <v>64</v>
      </c>
      <c r="P51" s="21" t="s">
        <v>30</v>
      </c>
      <c r="Q51" s="21">
        <v>16</v>
      </c>
      <c r="R51">
        <f t="shared" si="7"/>
        <v>0.016</v>
      </c>
    </row>
    <row r="52" spans="1:18" ht="12.75">
      <c r="A52" s="74"/>
      <c r="B52" s="11" t="s">
        <v>20</v>
      </c>
      <c r="C52" s="5">
        <f t="shared" si="40"/>
        <v>3202.0229902953856</v>
      </c>
      <c r="D52" s="5">
        <f t="shared" si="31"/>
        <v>320.2022990295386</v>
      </c>
      <c r="E52" s="5">
        <f t="shared" si="32"/>
        <v>104.43649674805565</v>
      </c>
      <c r="F52" s="5">
        <f>D52/2.19</f>
        <v>146.2110954472779</v>
      </c>
      <c r="G52" s="5">
        <f>C52*0.2</f>
        <v>640.4045980590772</v>
      </c>
      <c r="H52" s="5">
        <f t="shared" si="35"/>
        <v>208.8729934961113</v>
      </c>
      <c r="I52" s="5">
        <f>G52/2.19</f>
        <v>292.4221908945558</v>
      </c>
      <c r="J52" s="5">
        <f>C52*0.3</f>
        <v>960.6068970886156</v>
      </c>
      <c r="K52" s="5">
        <f t="shared" si="38"/>
        <v>313.30949024416685</v>
      </c>
      <c r="L52" s="6">
        <f>J52/2.19</f>
        <v>438.63328634183364</v>
      </c>
      <c r="O52" s="21" t="s">
        <v>65</v>
      </c>
      <c r="P52" s="21" t="s">
        <v>30</v>
      </c>
      <c r="Q52" s="21">
        <v>65308</v>
      </c>
      <c r="R52">
        <f t="shared" si="7"/>
        <v>65.308</v>
      </c>
    </row>
    <row r="53" spans="1:18" ht="12.75">
      <c r="A53" s="74"/>
      <c r="B53" s="11" t="s">
        <v>21</v>
      </c>
      <c r="C53" s="5">
        <f t="shared" si="40"/>
        <v>16258.846319648901</v>
      </c>
      <c r="D53" s="5">
        <f t="shared" si="31"/>
        <v>1625.88463196489</v>
      </c>
      <c r="E53" s="5">
        <f t="shared" si="32"/>
        <v>530.2950528261221</v>
      </c>
      <c r="F53" s="5">
        <f>D53/2.19</f>
        <v>742.4130739565709</v>
      </c>
      <c r="G53" s="5">
        <f>C53*0.2</f>
        <v>3251.76926392978</v>
      </c>
      <c r="H53" s="5">
        <f t="shared" si="35"/>
        <v>1060.5901056522441</v>
      </c>
      <c r="I53" s="5">
        <f>G53/2.19</f>
        <v>1484.8261479131418</v>
      </c>
      <c r="J53" s="5">
        <f>C53*0.3</f>
        <v>4877.65389589467</v>
      </c>
      <c r="K53" s="5">
        <f t="shared" si="38"/>
        <v>1590.885158478366</v>
      </c>
      <c r="L53" s="6">
        <f>J53/2.19</f>
        <v>2227.2392218697123</v>
      </c>
      <c r="O53" s="21" t="s">
        <v>66</v>
      </c>
      <c r="P53" s="21" t="s">
        <v>26</v>
      </c>
      <c r="Q53" s="21">
        <v>182072</v>
      </c>
      <c r="R53">
        <f t="shared" si="7"/>
        <v>182.072</v>
      </c>
    </row>
    <row r="54" spans="1:18" ht="12.75">
      <c r="A54" s="74"/>
      <c r="B54" s="11" t="s">
        <v>40</v>
      </c>
      <c r="C54" s="5">
        <f t="shared" si="40"/>
        <v>24393.254942224954</v>
      </c>
      <c r="D54" s="5">
        <f t="shared" si="31"/>
        <v>2439.3254942224953</v>
      </c>
      <c r="E54" s="5">
        <f t="shared" si="32"/>
        <v>795.605184025602</v>
      </c>
      <c r="F54" s="5">
        <f>D54/2.19</f>
        <v>1113.8472576358427</v>
      </c>
      <c r="G54" s="5">
        <f>C54*0.2</f>
        <v>4878.650988444991</v>
      </c>
      <c r="H54" s="5">
        <f t="shared" si="35"/>
        <v>1591.210368051204</v>
      </c>
      <c r="I54" s="5">
        <f>G54/2.19</f>
        <v>2227.6945152716853</v>
      </c>
      <c r="J54" s="5">
        <f>C54*0.3</f>
        <v>7317.976482667486</v>
      </c>
      <c r="K54" s="5">
        <f t="shared" si="38"/>
        <v>2386.815552076806</v>
      </c>
      <c r="L54" s="6">
        <f>J54/2.19</f>
        <v>3341.541772907528</v>
      </c>
      <c r="O54" s="21" t="s">
        <v>67</v>
      </c>
      <c r="P54" s="21" t="s">
        <v>26</v>
      </c>
      <c r="Q54" s="21">
        <v>272285</v>
      </c>
      <c r="R54">
        <f t="shared" si="7"/>
        <v>272.285</v>
      </c>
    </row>
    <row r="55" spans="1:18" ht="12.75">
      <c r="A55" s="74"/>
      <c r="B55" s="11" t="s">
        <v>22</v>
      </c>
      <c r="C55" s="5">
        <f t="shared" si="40"/>
        <v>6840.228083783374</v>
      </c>
      <c r="D55" s="5">
        <f t="shared" si="31"/>
        <v>684.0228083783375</v>
      </c>
      <c r="E55" s="5">
        <f t="shared" si="32"/>
        <v>223.0994156485119</v>
      </c>
      <c r="F55" s="5">
        <f>D55/2.19</f>
        <v>312.33918190791667</v>
      </c>
      <c r="G55" s="5">
        <f>C55*0.2</f>
        <v>1368.045616756675</v>
      </c>
      <c r="H55" s="5">
        <f t="shared" si="35"/>
        <v>446.1988312970238</v>
      </c>
      <c r="I55" s="5">
        <f>G55/2.19</f>
        <v>624.6783638158333</v>
      </c>
      <c r="J55" s="5">
        <f>C55*0.3</f>
        <v>2052.068425135012</v>
      </c>
      <c r="K55" s="5">
        <f t="shared" si="38"/>
        <v>669.2982469455357</v>
      </c>
      <c r="L55" s="6">
        <f>J55/2.19</f>
        <v>937.0175457237499</v>
      </c>
      <c r="O55" s="21" t="s">
        <v>68</v>
      </c>
      <c r="P55" s="21" t="s">
        <v>26</v>
      </c>
      <c r="Q55" s="21">
        <v>618044</v>
      </c>
      <c r="R55">
        <f t="shared" si="7"/>
        <v>618.044</v>
      </c>
    </row>
    <row r="56" spans="1:18" ht="13.5" thickBot="1">
      <c r="A56" s="71"/>
      <c r="B56" s="7" t="s">
        <v>5</v>
      </c>
      <c r="C56" s="8">
        <f>SUM(C45:C55)</f>
        <v>204011.32025629838</v>
      </c>
      <c r="D56" s="8">
        <f aca="true" t="shared" si="41" ref="D56:L56">SUM(D45:D50)</f>
        <v>14346.943854121517</v>
      </c>
      <c r="E56" s="8">
        <f t="shared" si="41"/>
        <v>4679.368510802844</v>
      </c>
      <c r="F56" s="8">
        <f t="shared" si="41"/>
        <v>6551.115915123982</v>
      </c>
      <c r="G56" s="8">
        <f t="shared" si="41"/>
        <v>28693.887708243034</v>
      </c>
      <c r="H56" s="8">
        <f t="shared" si="41"/>
        <v>9358.737021605688</v>
      </c>
      <c r="I56" s="8">
        <f t="shared" si="41"/>
        <v>13102.231830247963</v>
      </c>
      <c r="J56" s="8">
        <f t="shared" si="41"/>
        <v>43040.83156236455</v>
      </c>
      <c r="K56" s="8">
        <f t="shared" si="41"/>
        <v>14038.10553240853</v>
      </c>
      <c r="L56" s="9">
        <f t="shared" si="41"/>
        <v>19653.347745371942</v>
      </c>
      <c r="O56" s="21" t="s">
        <v>69</v>
      </c>
      <c r="P56" s="21" t="s">
        <v>33</v>
      </c>
      <c r="Q56" s="21">
        <v>38017</v>
      </c>
      <c r="R56">
        <f t="shared" si="7"/>
        <v>38.017</v>
      </c>
    </row>
    <row r="57" spans="1:18" ht="13.5" thickTop="1">
      <c r="A57" s="69" t="s">
        <v>90</v>
      </c>
      <c r="B57" s="13"/>
      <c r="C57" s="1"/>
      <c r="D57" s="66">
        <v>0.1</v>
      </c>
      <c r="E57" s="67"/>
      <c r="F57" s="67"/>
      <c r="G57" s="66">
        <v>0.2</v>
      </c>
      <c r="H57" s="67"/>
      <c r="I57" s="67"/>
      <c r="J57" s="66">
        <v>0.3</v>
      </c>
      <c r="K57" s="67"/>
      <c r="L57" s="68"/>
      <c r="O57" s="21" t="s">
        <v>70</v>
      </c>
      <c r="P57" s="21" t="s">
        <v>30</v>
      </c>
      <c r="Q57" s="21">
        <v>41974</v>
      </c>
      <c r="R57">
        <f t="shared" si="7"/>
        <v>41.974</v>
      </c>
    </row>
    <row r="58" spans="1:18" ht="38.25">
      <c r="A58" s="70"/>
      <c r="B58" s="2"/>
      <c r="C58" s="3" t="s">
        <v>1</v>
      </c>
      <c r="D58" s="10" t="s">
        <v>2</v>
      </c>
      <c r="E58" s="2" t="s">
        <v>3</v>
      </c>
      <c r="F58" s="2" t="s">
        <v>4</v>
      </c>
      <c r="G58" s="10" t="s">
        <v>2</v>
      </c>
      <c r="H58" s="2" t="s">
        <v>3</v>
      </c>
      <c r="I58" s="2" t="s">
        <v>4</v>
      </c>
      <c r="J58" s="10" t="s">
        <v>2</v>
      </c>
      <c r="K58" s="2" t="s">
        <v>3</v>
      </c>
      <c r="L58" s="4" t="s">
        <v>4</v>
      </c>
      <c r="O58" s="21" t="s">
        <v>71</v>
      </c>
      <c r="P58" s="21" t="s">
        <v>30</v>
      </c>
      <c r="Q58" s="21">
        <v>164695</v>
      </c>
      <c r="R58">
        <f t="shared" si="7"/>
        <v>164.695</v>
      </c>
    </row>
    <row r="59" spans="1:18" ht="12.75">
      <c r="A59" s="70"/>
      <c r="B59" s="2" t="s">
        <v>12</v>
      </c>
      <c r="C59" s="5">
        <f>F3</f>
        <v>42391.46825589659</v>
      </c>
      <c r="D59" s="5">
        <f aca="true" t="shared" si="42" ref="D59:D69">C59*0.1</f>
        <v>4239.146825589659</v>
      </c>
      <c r="E59" s="5">
        <f aca="true" t="shared" si="43" ref="E59:E69">D59/3.066</f>
        <v>1382.631058574579</v>
      </c>
      <c r="F59" s="5">
        <f aca="true" t="shared" si="44" ref="F59:F64">D59/2.19</f>
        <v>1935.6834820044105</v>
      </c>
      <c r="G59" s="5">
        <f aca="true" t="shared" si="45" ref="G59:G64">C59*0.2</f>
        <v>8478.293651179318</v>
      </c>
      <c r="H59" s="5">
        <f aca="true" t="shared" si="46" ref="H59:H69">G59/3.066</f>
        <v>2765.262117149158</v>
      </c>
      <c r="I59" s="5">
        <f aca="true" t="shared" si="47" ref="I59:I64">G59/2.19</f>
        <v>3871.366964008821</v>
      </c>
      <c r="J59" s="5">
        <f aca="true" t="shared" si="48" ref="J59:J64">C59*0.3</f>
        <v>12717.440476768976</v>
      </c>
      <c r="K59" s="5">
        <f aca="true" t="shared" si="49" ref="K59:K69">J59/3.066</f>
        <v>4147.893175723737</v>
      </c>
      <c r="L59" s="6">
        <f aca="true" t="shared" si="50" ref="L59:L64">J59/2.19</f>
        <v>5807.050446013231</v>
      </c>
      <c r="O59" s="21" t="s">
        <v>72</v>
      </c>
      <c r="P59" s="21" t="s">
        <v>26</v>
      </c>
      <c r="Q59" s="21">
        <v>808000</v>
      </c>
      <c r="R59">
        <f t="shared" si="7"/>
        <v>808</v>
      </c>
    </row>
    <row r="60" spans="1:18" ht="12.75">
      <c r="A60" s="70"/>
      <c r="B60" s="2" t="s">
        <v>13</v>
      </c>
      <c r="C60" s="5">
        <f aca="true" t="shared" si="51" ref="C60:C69">F4</f>
        <v>14209.1369243049</v>
      </c>
      <c r="D60" s="5">
        <f t="shared" si="42"/>
        <v>1420.91369243049</v>
      </c>
      <c r="E60" s="5">
        <f t="shared" si="43"/>
        <v>463.44216974249514</v>
      </c>
      <c r="F60" s="5">
        <f t="shared" si="44"/>
        <v>648.8190376394932</v>
      </c>
      <c r="G60" s="5">
        <f t="shared" si="45"/>
        <v>2841.82738486098</v>
      </c>
      <c r="H60" s="5">
        <f t="shared" si="46"/>
        <v>926.8843394849903</v>
      </c>
      <c r="I60" s="5">
        <f t="shared" si="47"/>
        <v>1297.6380752789864</v>
      </c>
      <c r="J60" s="5">
        <f t="shared" si="48"/>
        <v>4262.74107729147</v>
      </c>
      <c r="K60" s="5">
        <f t="shared" si="49"/>
        <v>1390.3265092274853</v>
      </c>
      <c r="L60" s="6">
        <f t="shared" si="50"/>
        <v>1946.4571129184794</v>
      </c>
      <c r="O60" s="21" t="s">
        <v>73</v>
      </c>
      <c r="P60" s="21" t="s">
        <v>30</v>
      </c>
      <c r="Q60" s="21">
        <v>151758</v>
      </c>
      <c r="R60">
        <f t="shared" si="7"/>
        <v>151.758</v>
      </c>
    </row>
    <row r="61" spans="1:18" ht="12.75">
      <c r="A61" s="70"/>
      <c r="B61" s="2" t="s">
        <v>14</v>
      </c>
      <c r="C61" s="5">
        <f t="shared" si="51"/>
        <v>39475.58992886242</v>
      </c>
      <c r="D61" s="5">
        <f t="shared" si="42"/>
        <v>3947.5589928862423</v>
      </c>
      <c r="E61" s="5">
        <f t="shared" si="43"/>
        <v>1287.527394940066</v>
      </c>
      <c r="F61" s="5">
        <f t="shared" si="44"/>
        <v>1802.5383529160924</v>
      </c>
      <c r="G61" s="5">
        <f t="shared" si="45"/>
        <v>7895.117985772485</v>
      </c>
      <c r="H61" s="5">
        <f t="shared" si="46"/>
        <v>2575.054789880132</v>
      </c>
      <c r="I61" s="5">
        <f t="shared" si="47"/>
        <v>3605.076705832185</v>
      </c>
      <c r="J61" s="5">
        <f t="shared" si="48"/>
        <v>11842.676978658727</v>
      </c>
      <c r="K61" s="5">
        <f t="shared" si="49"/>
        <v>3862.582184820198</v>
      </c>
      <c r="L61" s="6">
        <f t="shared" si="50"/>
        <v>5407.615058748277</v>
      </c>
      <c r="O61" s="21" t="s">
        <v>74</v>
      </c>
      <c r="P61" s="21" t="s">
        <v>26</v>
      </c>
      <c r="Q61" s="21">
        <v>276015</v>
      </c>
      <c r="R61">
        <f t="shared" si="7"/>
        <v>276.015</v>
      </c>
    </row>
    <row r="62" spans="1:18" ht="12.75">
      <c r="A62" s="70"/>
      <c r="B62" s="2" t="s">
        <v>15</v>
      </c>
      <c r="C62" s="5">
        <f t="shared" si="51"/>
        <v>12304.403303164892</v>
      </c>
      <c r="D62" s="5">
        <f t="shared" si="42"/>
        <v>1230.4403303164893</v>
      </c>
      <c r="E62" s="5">
        <f t="shared" si="43"/>
        <v>401.31778549135333</v>
      </c>
      <c r="F62" s="5">
        <f t="shared" si="44"/>
        <v>561.8448996878947</v>
      </c>
      <c r="G62" s="5">
        <f t="shared" si="45"/>
        <v>2460.8806606329786</v>
      </c>
      <c r="H62" s="5">
        <f t="shared" si="46"/>
        <v>802.6355709827067</v>
      </c>
      <c r="I62" s="5">
        <f t="shared" si="47"/>
        <v>1123.6897993757893</v>
      </c>
      <c r="J62" s="5">
        <f t="shared" si="48"/>
        <v>3691.3209909494676</v>
      </c>
      <c r="K62" s="5">
        <f t="shared" si="49"/>
        <v>1203.95335647406</v>
      </c>
      <c r="L62" s="6">
        <f t="shared" si="50"/>
        <v>1685.5346990636838</v>
      </c>
      <c r="O62" s="21" t="s">
        <v>75</v>
      </c>
      <c r="P62" s="21" t="s">
        <v>26</v>
      </c>
      <c r="Q62" s="21">
        <v>205778</v>
      </c>
      <c r="R62">
        <f t="shared" si="7"/>
        <v>205.778</v>
      </c>
    </row>
    <row r="63" spans="1:18" ht="12.75">
      <c r="A63" s="70"/>
      <c r="B63" s="2" t="s">
        <v>16</v>
      </c>
      <c r="C63" s="5">
        <f t="shared" si="51"/>
        <v>31842.11006659672</v>
      </c>
      <c r="D63" s="5">
        <f t="shared" si="42"/>
        <v>3184.2110066596724</v>
      </c>
      <c r="E63" s="5">
        <f t="shared" si="43"/>
        <v>1038.5554490083732</v>
      </c>
      <c r="F63" s="5">
        <f t="shared" si="44"/>
        <v>1453.9776286117226</v>
      </c>
      <c r="G63" s="5">
        <f t="shared" si="45"/>
        <v>6368.422013319345</v>
      </c>
      <c r="H63" s="5">
        <f t="shared" si="46"/>
        <v>2077.1108980167464</v>
      </c>
      <c r="I63" s="5">
        <f t="shared" si="47"/>
        <v>2907.955257223445</v>
      </c>
      <c r="J63" s="5">
        <f t="shared" si="48"/>
        <v>9552.633019979015</v>
      </c>
      <c r="K63" s="5">
        <f t="shared" si="49"/>
        <v>3115.666347025119</v>
      </c>
      <c r="L63" s="6">
        <f t="shared" si="50"/>
        <v>4361.932885835167</v>
      </c>
      <c r="O63" s="21" t="s">
        <v>76</v>
      </c>
      <c r="P63" s="21" t="s">
        <v>26</v>
      </c>
      <c r="Q63" s="21">
        <v>179025</v>
      </c>
      <c r="R63">
        <f t="shared" si="7"/>
        <v>179.025</v>
      </c>
    </row>
    <row r="64" spans="1:18" ht="12.75">
      <c r="A64" s="70"/>
      <c r="B64" s="2" t="s">
        <v>17</v>
      </c>
      <c r="C64" s="5">
        <f t="shared" si="51"/>
        <v>14953.836247352814</v>
      </c>
      <c r="D64" s="5">
        <f t="shared" si="42"/>
        <v>1495.3836247352815</v>
      </c>
      <c r="E64" s="5">
        <f t="shared" si="43"/>
        <v>487.7311235274891</v>
      </c>
      <c r="F64" s="5">
        <f t="shared" si="44"/>
        <v>682.8235729384847</v>
      </c>
      <c r="G64" s="5">
        <f t="shared" si="45"/>
        <v>2990.767249470563</v>
      </c>
      <c r="H64" s="5">
        <f t="shared" si="46"/>
        <v>975.4622470549782</v>
      </c>
      <c r="I64" s="5">
        <f t="shared" si="47"/>
        <v>1365.6471458769695</v>
      </c>
      <c r="J64" s="5">
        <f t="shared" si="48"/>
        <v>4486.150874205844</v>
      </c>
      <c r="K64" s="5">
        <f t="shared" si="49"/>
        <v>1463.1933705824672</v>
      </c>
      <c r="L64" s="6">
        <f t="shared" si="50"/>
        <v>2048.470718815454</v>
      </c>
      <c r="O64" s="21" t="s">
        <v>77</v>
      </c>
      <c r="P64" s="21" t="s">
        <v>26</v>
      </c>
      <c r="Q64" s="21">
        <v>94893</v>
      </c>
      <c r="R64">
        <f t="shared" si="7"/>
        <v>94.893</v>
      </c>
    </row>
    <row r="65" spans="1:18" ht="12.75">
      <c r="A65" s="74"/>
      <c r="B65" s="11" t="s">
        <v>18</v>
      </c>
      <c r="C65" s="5">
        <f t="shared" si="51"/>
        <v>10651.087776467666</v>
      </c>
      <c r="D65" s="5">
        <f t="shared" si="42"/>
        <v>1065.1087776467666</v>
      </c>
      <c r="E65" s="5">
        <f t="shared" si="43"/>
        <v>347.3936000152533</v>
      </c>
      <c r="F65" s="5">
        <f>D65/2.19</f>
        <v>486.3510400213546</v>
      </c>
      <c r="G65" s="5">
        <f>C65*0.2</f>
        <v>2130.217555293533</v>
      </c>
      <c r="H65" s="5">
        <f t="shared" si="46"/>
        <v>694.7872000305066</v>
      </c>
      <c r="I65" s="5">
        <f>G65/2.19</f>
        <v>972.7020800427092</v>
      </c>
      <c r="J65" s="5">
        <f>C65*0.3</f>
        <v>3195.3263329403</v>
      </c>
      <c r="K65" s="5">
        <f t="shared" si="49"/>
        <v>1042.18080004576</v>
      </c>
      <c r="L65" s="6">
        <f>J65/2.19</f>
        <v>1459.053120064064</v>
      </c>
      <c r="O65" s="21" t="s">
        <v>78</v>
      </c>
      <c r="P65" s="21" t="s">
        <v>30</v>
      </c>
      <c r="Q65" s="21">
        <v>31481</v>
      </c>
      <c r="R65">
        <f t="shared" si="7"/>
        <v>31.481</v>
      </c>
    </row>
    <row r="66" spans="1:18" ht="12.75">
      <c r="A66" s="74"/>
      <c r="B66" s="11" t="s">
        <v>20</v>
      </c>
      <c r="C66" s="5">
        <f t="shared" si="51"/>
        <v>3463.3080663034893</v>
      </c>
      <c r="D66" s="5">
        <f t="shared" si="42"/>
        <v>346.33080663034895</v>
      </c>
      <c r="E66" s="5">
        <f t="shared" si="43"/>
        <v>112.95851488269699</v>
      </c>
      <c r="F66" s="5">
        <f>D66/2.19</f>
        <v>158.14192083577578</v>
      </c>
      <c r="G66" s="5">
        <f>C66*0.2</f>
        <v>692.6616132606979</v>
      </c>
      <c r="H66" s="5">
        <f t="shared" si="46"/>
        <v>225.91702976539398</v>
      </c>
      <c r="I66" s="5">
        <f>G66/2.19</f>
        <v>316.28384167155156</v>
      </c>
      <c r="J66" s="5">
        <f>C66*0.3</f>
        <v>1038.9924198910467</v>
      </c>
      <c r="K66" s="5">
        <f t="shared" si="49"/>
        <v>338.8755446480909</v>
      </c>
      <c r="L66" s="6">
        <f>J66/2.19</f>
        <v>474.42576250732725</v>
      </c>
      <c r="O66" s="21" t="s">
        <v>79</v>
      </c>
      <c r="P66" s="21" t="s">
        <v>30</v>
      </c>
      <c r="Q66" s="21">
        <v>173271</v>
      </c>
      <c r="R66">
        <f t="shared" si="7"/>
        <v>173.271</v>
      </c>
    </row>
    <row r="67" spans="1:18" ht="12.75">
      <c r="A67" s="74"/>
      <c r="B67" s="11" t="s">
        <v>21</v>
      </c>
      <c r="C67" s="5">
        <f t="shared" si="51"/>
        <v>17585.568179332255</v>
      </c>
      <c r="D67" s="5">
        <f t="shared" si="42"/>
        <v>1758.5568179332256</v>
      </c>
      <c r="E67" s="5">
        <f t="shared" si="43"/>
        <v>573.5671291367338</v>
      </c>
      <c r="F67" s="5">
        <f>D67/2.19</f>
        <v>802.9939807914272</v>
      </c>
      <c r="G67" s="5">
        <f>C67*0.2</f>
        <v>3517.113635866451</v>
      </c>
      <c r="H67" s="5">
        <f t="shared" si="46"/>
        <v>1147.1342582734676</v>
      </c>
      <c r="I67" s="5">
        <f>G67/2.19</f>
        <v>1605.9879615828545</v>
      </c>
      <c r="J67" s="5">
        <f>C67*0.3</f>
        <v>5275.670453799677</v>
      </c>
      <c r="K67" s="5">
        <f t="shared" si="49"/>
        <v>1720.7013874102013</v>
      </c>
      <c r="L67" s="6">
        <f>J67/2.19</f>
        <v>2408.9819423742815</v>
      </c>
      <c r="O67" s="21" t="s">
        <v>80</v>
      </c>
      <c r="P67" s="21" t="s">
        <v>26</v>
      </c>
      <c r="Q67" s="21">
        <v>164768</v>
      </c>
      <c r="R67">
        <f t="shared" si="7"/>
        <v>164.768</v>
      </c>
    </row>
    <row r="68" spans="1:18" ht="12.75">
      <c r="A68" s="74"/>
      <c r="B68" s="11" t="s">
        <v>40</v>
      </c>
      <c r="C68" s="5">
        <f t="shared" si="51"/>
        <v>26383.74454551051</v>
      </c>
      <c r="D68" s="5">
        <f t="shared" si="42"/>
        <v>2638.3744545510513</v>
      </c>
      <c r="E68" s="5">
        <f t="shared" si="43"/>
        <v>860.5265670420911</v>
      </c>
      <c r="F68" s="5">
        <f>D68/2.19</f>
        <v>1204.7371938589276</v>
      </c>
      <c r="G68" s="5">
        <f>C68*0.2</f>
        <v>5276.7489091021025</v>
      </c>
      <c r="H68" s="5">
        <f t="shared" si="46"/>
        <v>1721.0531340841821</v>
      </c>
      <c r="I68" s="5">
        <f>G68/2.19</f>
        <v>2409.4743877178553</v>
      </c>
      <c r="J68" s="5">
        <f>C68*0.3</f>
        <v>7915.123363653153</v>
      </c>
      <c r="K68" s="5">
        <f t="shared" si="49"/>
        <v>2581.5797011262734</v>
      </c>
      <c r="L68" s="6">
        <f>J68/2.19</f>
        <v>3614.2115815767825</v>
      </c>
      <c r="O68" s="21" t="s">
        <v>81</v>
      </c>
      <c r="P68" s="21" t="s">
        <v>30</v>
      </c>
      <c r="Q68" s="21">
        <v>421546</v>
      </c>
      <c r="R68">
        <f t="shared" si="7"/>
        <v>421.546</v>
      </c>
    </row>
    <row r="69" spans="1:18" ht="12.75">
      <c r="A69" s="74"/>
      <c r="B69" s="11" t="s">
        <v>22</v>
      </c>
      <c r="C69" s="5">
        <f t="shared" si="51"/>
        <v>7398.390695420098</v>
      </c>
      <c r="D69" s="5">
        <f t="shared" si="42"/>
        <v>739.8390695420098</v>
      </c>
      <c r="E69" s="5">
        <f t="shared" si="43"/>
        <v>241.3043279654305</v>
      </c>
      <c r="F69" s="5">
        <f>D69/2.19</f>
        <v>337.8260591516027</v>
      </c>
      <c r="G69" s="5">
        <f>C69*0.2</f>
        <v>1479.6781390840197</v>
      </c>
      <c r="H69" s="5">
        <f t="shared" si="46"/>
        <v>482.608655930861</v>
      </c>
      <c r="I69" s="5">
        <f>G69/2.19</f>
        <v>675.6521183032054</v>
      </c>
      <c r="J69" s="5">
        <f>C69*0.3</f>
        <v>2219.5172086260295</v>
      </c>
      <c r="K69" s="5">
        <f t="shared" si="49"/>
        <v>723.9129838962915</v>
      </c>
      <c r="L69" s="6">
        <f>J69/2.19</f>
        <v>1013.478177454808</v>
      </c>
      <c r="O69" s="21" t="s">
        <v>81</v>
      </c>
      <c r="P69" s="21" t="s">
        <v>34</v>
      </c>
      <c r="Q69" s="21">
        <v>423</v>
      </c>
      <c r="R69">
        <f t="shared" si="7"/>
        <v>0.423</v>
      </c>
    </row>
    <row r="70" spans="1:18" ht="13.5" thickBot="1">
      <c r="A70" s="71"/>
      <c r="B70" s="7" t="s">
        <v>5</v>
      </c>
      <c r="C70" s="8">
        <f>SUM(C59:C69)</f>
        <v>220658.64398921235</v>
      </c>
      <c r="D70" s="8">
        <f aca="true" t="shared" si="52" ref="D70:L70">SUM(D59:D64)</f>
        <v>15517.654472617834</v>
      </c>
      <c r="E70" s="8">
        <f t="shared" si="52"/>
        <v>5061.204981284355</v>
      </c>
      <c r="F70" s="8">
        <f t="shared" si="52"/>
        <v>7085.6869737981</v>
      </c>
      <c r="G70" s="8">
        <f t="shared" si="52"/>
        <v>31035.30894523567</v>
      </c>
      <c r="H70" s="8">
        <f t="shared" si="52"/>
        <v>10122.40996256871</v>
      </c>
      <c r="I70" s="8">
        <f t="shared" si="52"/>
        <v>14171.3739475962</v>
      </c>
      <c r="J70" s="8">
        <f t="shared" si="52"/>
        <v>46552.9634178535</v>
      </c>
      <c r="K70" s="8">
        <f t="shared" si="52"/>
        <v>15183.614943853065</v>
      </c>
      <c r="L70" s="9">
        <f t="shared" si="52"/>
        <v>21257.06092139429</v>
      </c>
      <c r="O70" s="21" t="s">
        <v>81</v>
      </c>
      <c r="P70" s="21" t="s">
        <v>26</v>
      </c>
      <c r="Q70" s="21">
        <v>66</v>
      </c>
      <c r="R70">
        <f t="shared" si="7"/>
        <v>0.066</v>
      </c>
    </row>
    <row r="71" spans="1:18" ht="13.5" thickTop="1">
      <c r="A71" s="69" t="s">
        <v>91</v>
      </c>
      <c r="B71" s="13"/>
      <c r="C71" s="1"/>
      <c r="D71" s="66">
        <v>0.1</v>
      </c>
      <c r="E71" s="67"/>
      <c r="F71" s="67"/>
      <c r="G71" s="66">
        <v>0.2</v>
      </c>
      <c r="H71" s="67"/>
      <c r="I71" s="67"/>
      <c r="J71" s="66">
        <v>0.3</v>
      </c>
      <c r="K71" s="67"/>
      <c r="L71" s="68"/>
      <c r="O71" s="21" t="s">
        <v>82</v>
      </c>
      <c r="P71" s="21" t="s">
        <v>30</v>
      </c>
      <c r="Q71" s="21">
        <v>213490</v>
      </c>
      <c r="R71">
        <f t="shared" si="7"/>
        <v>213.49</v>
      </c>
    </row>
    <row r="72" spans="1:18" ht="38.25">
      <c r="A72" s="70"/>
      <c r="B72" s="2"/>
      <c r="C72" s="3" t="s">
        <v>1</v>
      </c>
      <c r="D72" s="10" t="s">
        <v>2</v>
      </c>
      <c r="E72" s="2" t="s">
        <v>3</v>
      </c>
      <c r="F72" s="2" t="s">
        <v>4</v>
      </c>
      <c r="G72" s="10" t="s">
        <v>2</v>
      </c>
      <c r="H72" s="2" t="s">
        <v>3</v>
      </c>
      <c r="I72" s="2" t="s">
        <v>4</v>
      </c>
      <c r="J72" s="10" t="s">
        <v>2</v>
      </c>
      <c r="K72" s="2" t="s">
        <v>3</v>
      </c>
      <c r="L72" s="4" t="s">
        <v>4</v>
      </c>
      <c r="O72" s="21" t="s">
        <v>83</v>
      </c>
      <c r="P72" s="21" t="s">
        <v>26</v>
      </c>
      <c r="Q72" s="21">
        <v>1041938</v>
      </c>
      <c r="R72">
        <f t="shared" si="7"/>
        <v>1041.938</v>
      </c>
    </row>
    <row r="73" spans="1:18" ht="12.75">
      <c r="A73" s="70"/>
      <c r="B73" s="2" t="s">
        <v>12</v>
      </c>
      <c r="C73" s="5">
        <f>G3</f>
        <v>47684.63654820086</v>
      </c>
      <c r="D73" s="5">
        <f aca="true" t="shared" si="53" ref="D73:D83">C73*0.1</f>
        <v>4768.463654820086</v>
      </c>
      <c r="E73" s="5">
        <f aca="true" t="shared" si="54" ref="E73:E83">D73/3.066</f>
        <v>1555.2719030724352</v>
      </c>
      <c r="F73" s="5">
        <f aca="true" t="shared" si="55" ref="F73:F78">D73/2.19</f>
        <v>2177.380664301409</v>
      </c>
      <c r="G73" s="5">
        <f aca="true" t="shared" si="56" ref="G73:G78">C73*0.2</f>
        <v>9536.927309640172</v>
      </c>
      <c r="H73" s="5">
        <f aca="true" t="shared" si="57" ref="H73:H83">G73/3.066</f>
        <v>3110.5438061448704</v>
      </c>
      <c r="I73" s="5">
        <f aca="true" t="shared" si="58" ref="I73:I78">G73/2.19</f>
        <v>4354.761328602818</v>
      </c>
      <c r="J73" s="5">
        <f aca="true" t="shared" si="59" ref="J73:J78">C73*0.3</f>
        <v>14305.390964460259</v>
      </c>
      <c r="K73" s="5">
        <f aca="true" t="shared" si="60" ref="K73:K83">J73/3.066</f>
        <v>4665.815709217306</v>
      </c>
      <c r="L73" s="6">
        <f aca="true" t="shared" si="61" ref="L73:L78">J73/2.19</f>
        <v>6532.141992904228</v>
      </c>
      <c r="O73" s="21" t="s">
        <v>84</v>
      </c>
      <c r="P73" s="21" t="s">
        <v>33</v>
      </c>
      <c r="Q73" s="21">
        <v>129886</v>
      </c>
      <c r="R73">
        <f t="shared" si="7"/>
        <v>129.886</v>
      </c>
    </row>
    <row r="74" spans="1:18" ht="12.75">
      <c r="A74" s="70"/>
      <c r="B74" s="2" t="s">
        <v>13</v>
      </c>
      <c r="C74" s="5">
        <f aca="true" t="shared" si="62" ref="C74:C83">G4</f>
        <v>15983.346597221307</v>
      </c>
      <c r="D74" s="5">
        <f t="shared" si="53"/>
        <v>1598.3346597221307</v>
      </c>
      <c r="E74" s="5">
        <f t="shared" si="54"/>
        <v>521.309412825222</v>
      </c>
      <c r="F74" s="5">
        <f t="shared" si="55"/>
        <v>729.8331779553108</v>
      </c>
      <c r="G74" s="5">
        <f t="shared" si="56"/>
        <v>3196.6693194442614</v>
      </c>
      <c r="H74" s="5">
        <f t="shared" si="57"/>
        <v>1042.618825650444</v>
      </c>
      <c r="I74" s="5">
        <f t="shared" si="58"/>
        <v>1459.6663559106216</v>
      </c>
      <c r="J74" s="5">
        <f t="shared" si="59"/>
        <v>4795.003979166392</v>
      </c>
      <c r="K74" s="5">
        <f t="shared" si="60"/>
        <v>1563.9282384756661</v>
      </c>
      <c r="L74" s="6">
        <f t="shared" si="61"/>
        <v>2189.4995338659323</v>
      </c>
      <c r="O74" s="21" t="s">
        <v>85</v>
      </c>
      <c r="P74" s="21" t="s">
        <v>26</v>
      </c>
      <c r="Q74" s="21">
        <v>139560</v>
      </c>
      <c r="R74">
        <f t="shared" si="7"/>
        <v>139.56</v>
      </c>
    </row>
    <row r="75" spans="1:18" ht="12.75">
      <c r="A75" s="70"/>
      <c r="B75" s="2" t="s">
        <v>14</v>
      </c>
      <c r="C75" s="5">
        <f t="shared" si="62"/>
        <v>44404.6699897399</v>
      </c>
      <c r="D75" s="5">
        <f t="shared" si="53"/>
        <v>4440.4669989739905</v>
      </c>
      <c r="E75" s="5">
        <f t="shared" si="54"/>
        <v>1448.2932155818626</v>
      </c>
      <c r="F75" s="5">
        <f t="shared" si="55"/>
        <v>2027.6105018146077</v>
      </c>
      <c r="G75" s="5">
        <f t="shared" si="56"/>
        <v>8880.933997947981</v>
      </c>
      <c r="H75" s="5">
        <f t="shared" si="57"/>
        <v>2896.586431163725</v>
      </c>
      <c r="I75" s="5">
        <f t="shared" si="58"/>
        <v>4055.2210036292154</v>
      </c>
      <c r="J75" s="5">
        <f t="shared" si="59"/>
        <v>13321.40099692197</v>
      </c>
      <c r="K75" s="5">
        <f t="shared" si="60"/>
        <v>4344.879646745587</v>
      </c>
      <c r="L75" s="6">
        <f t="shared" si="61"/>
        <v>6082.831505443822</v>
      </c>
      <c r="O75" s="21" t="s">
        <v>86</v>
      </c>
      <c r="P75" s="21" t="s">
        <v>33</v>
      </c>
      <c r="Q75" s="21">
        <v>75049</v>
      </c>
      <c r="R75">
        <f>Q75/1000</f>
        <v>75.049</v>
      </c>
    </row>
    <row r="76" spans="1:18" ht="12.75">
      <c r="A76" s="70"/>
      <c r="B76" s="2" t="s">
        <v>15</v>
      </c>
      <c r="C76" s="5">
        <f t="shared" si="62"/>
        <v>13840.780317211274</v>
      </c>
      <c r="D76" s="5">
        <f t="shared" si="53"/>
        <v>1384.0780317211274</v>
      </c>
      <c r="E76" s="5">
        <f t="shared" si="54"/>
        <v>451.4279294589457</v>
      </c>
      <c r="F76" s="5">
        <f t="shared" si="55"/>
        <v>631.9991012425239</v>
      </c>
      <c r="G76" s="5">
        <f t="shared" si="56"/>
        <v>2768.156063442255</v>
      </c>
      <c r="H76" s="5">
        <f t="shared" si="57"/>
        <v>902.8558589178914</v>
      </c>
      <c r="I76" s="5">
        <f t="shared" si="58"/>
        <v>1263.9982024850478</v>
      </c>
      <c r="J76" s="5">
        <f t="shared" si="59"/>
        <v>4152.234095163382</v>
      </c>
      <c r="K76" s="5">
        <f t="shared" si="60"/>
        <v>1354.283788376837</v>
      </c>
      <c r="L76" s="6">
        <f t="shared" si="61"/>
        <v>1895.997303727572</v>
      </c>
      <c r="O76" s="21" t="s">
        <v>87</v>
      </c>
      <c r="P76" s="21" t="s">
        <v>26</v>
      </c>
      <c r="Q76" s="21">
        <v>298732</v>
      </c>
      <c r="R76">
        <f>Q76/1000</f>
        <v>298.732</v>
      </c>
    </row>
    <row r="77" spans="1:12" ht="12.75">
      <c r="A77" s="70"/>
      <c r="B77" s="2" t="s">
        <v>16</v>
      </c>
      <c r="C77" s="5">
        <f t="shared" si="62"/>
        <v>35818.04329795226</v>
      </c>
      <c r="D77" s="5">
        <f t="shared" si="53"/>
        <v>3581.8043297952263</v>
      </c>
      <c r="E77" s="5">
        <f t="shared" si="54"/>
        <v>1168.233636593355</v>
      </c>
      <c r="F77" s="5">
        <f t="shared" si="55"/>
        <v>1635.527091230697</v>
      </c>
      <c r="G77" s="5">
        <f t="shared" si="56"/>
        <v>7163.608659590453</v>
      </c>
      <c r="H77" s="5">
        <f t="shared" si="57"/>
        <v>2336.46727318671</v>
      </c>
      <c r="I77" s="5">
        <f t="shared" si="58"/>
        <v>3271.054182461394</v>
      </c>
      <c r="J77" s="5">
        <f t="shared" si="59"/>
        <v>10745.412989385677</v>
      </c>
      <c r="K77" s="5">
        <f t="shared" si="60"/>
        <v>3504.7009097800646</v>
      </c>
      <c r="L77" s="6">
        <f t="shared" si="61"/>
        <v>4906.58127369209</v>
      </c>
    </row>
    <row r="78" spans="1:12" ht="12.75">
      <c r="A78" s="70"/>
      <c r="B78" s="2" t="s">
        <v>17</v>
      </c>
      <c r="C78" s="5">
        <f t="shared" si="62"/>
        <v>16821.032056542277</v>
      </c>
      <c r="D78" s="5">
        <f t="shared" si="53"/>
        <v>1682.1032056542278</v>
      </c>
      <c r="E78" s="5">
        <f t="shared" si="54"/>
        <v>548.6311825356255</v>
      </c>
      <c r="F78" s="5">
        <f t="shared" si="55"/>
        <v>768.0836555498757</v>
      </c>
      <c r="G78" s="5">
        <f t="shared" si="56"/>
        <v>3364.2064113084557</v>
      </c>
      <c r="H78" s="5">
        <f t="shared" si="57"/>
        <v>1097.262365071251</v>
      </c>
      <c r="I78" s="5">
        <f t="shared" si="58"/>
        <v>1536.1673110997515</v>
      </c>
      <c r="J78" s="5">
        <f t="shared" si="59"/>
        <v>5046.309616962683</v>
      </c>
      <c r="K78" s="5">
        <f t="shared" si="60"/>
        <v>1645.8935476068766</v>
      </c>
      <c r="L78" s="6">
        <f t="shared" si="61"/>
        <v>2304.250966649627</v>
      </c>
    </row>
    <row r="79" spans="1:12" ht="12.75">
      <c r="A79" s="74"/>
      <c r="B79" s="11" t="s">
        <v>18</v>
      </c>
      <c r="C79" s="5">
        <f t="shared" si="62"/>
        <v>11981.025200588525</v>
      </c>
      <c r="D79" s="5">
        <f t="shared" si="53"/>
        <v>1198.1025200588526</v>
      </c>
      <c r="E79" s="5">
        <f t="shared" si="54"/>
        <v>390.77055448755794</v>
      </c>
      <c r="F79" s="5">
        <f>D79/2.19</f>
        <v>547.0787762825811</v>
      </c>
      <c r="G79" s="5">
        <f>C79*0.2</f>
        <v>2396.2050401177053</v>
      </c>
      <c r="H79" s="5">
        <f t="shared" si="57"/>
        <v>781.5411089751159</v>
      </c>
      <c r="I79" s="5">
        <f>G79/2.19</f>
        <v>1094.1575525651622</v>
      </c>
      <c r="J79" s="5">
        <f>C79*0.3</f>
        <v>3594.307560176557</v>
      </c>
      <c r="K79" s="5">
        <f t="shared" si="60"/>
        <v>1172.3116634626736</v>
      </c>
      <c r="L79" s="6">
        <f>J79/2.19</f>
        <v>1641.2363288477432</v>
      </c>
    </row>
    <row r="80" spans="1:12" ht="12.75">
      <c r="A80" s="74"/>
      <c r="B80" s="11" t="s">
        <v>20</v>
      </c>
      <c r="C80" s="5">
        <f t="shared" si="62"/>
        <v>3895.7505646944087</v>
      </c>
      <c r="D80" s="5">
        <f t="shared" si="53"/>
        <v>389.5750564694409</v>
      </c>
      <c r="E80" s="5">
        <f t="shared" si="54"/>
        <v>127.06296688501008</v>
      </c>
      <c r="F80" s="5">
        <f>D80/2.19</f>
        <v>177.8881536390141</v>
      </c>
      <c r="G80" s="5">
        <f>C80*0.2</f>
        <v>779.1501129388818</v>
      </c>
      <c r="H80" s="5">
        <f t="shared" si="57"/>
        <v>254.12593377002017</v>
      </c>
      <c r="I80" s="5">
        <f>G80/2.19</f>
        <v>355.7763072780282</v>
      </c>
      <c r="J80" s="5">
        <f>C80*0.3</f>
        <v>1168.7251694083225</v>
      </c>
      <c r="K80" s="5">
        <f t="shared" si="60"/>
        <v>381.1889006550302</v>
      </c>
      <c r="L80" s="6">
        <f>J80/2.19</f>
        <v>533.6644609170422</v>
      </c>
    </row>
    <row r="81" spans="1:12" ht="12.75">
      <c r="A81" s="74"/>
      <c r="B81" s="11" t="s">
        <v>21</v>
      </c>
      <c r="C81" s="5">
        <f t="shared" si="62"/>
        <v>19781.372564476398</v>
      </c>
      <c r="D81" s="5">
        <f t="shared" si="53"/>
        <v>1978.1372564476399</v>
      </c>
      <c r="E81" s="5">
        <f t="shared" si="54"/>
        <v>645.1850151492629</v>
      </c>
      <c r="F81" s="5">
        <f>D81/2.19</f>
        <v>903.259021208968</v>
      </c>
      <c r="G81" s="5">
        <f>C81*0.2</f>
        <v>3956.2745128952797</v>
      </c>
      <c r="H81" s="5">
        <f t="shared" si="57"/>
        <v>1290.3700302985258</v>
      </c>
      <c r="I81" s="5">
        <f>G81/2.19</f>
        <v>1806.518042417936</v>
      </c>
      <c r="J81" s="5">
        <f>C81*0.3</f>
        <v>5934.411769342919</v>
      </c>
      <c r="K81" s="5">
        <f t="shared" si="60"/>
        <v>1935.5550454477884</v>
      </c>
      <c r="L81" s="6">
        <f>J81/2.19</f>
        <v>2709.777063626904</v>
      </c>
    </row>
    <row r="82" spans="1:19" ht="12.75">
      <c r="A82" s="74"/>
      <c r="B82" s="11" t="s">
        <v>40</v>
      </c>
      <c r="C82" s="5">
        <f t="shared" si="62"/>
        <v>29678.12442444114</v>
      </c>
      <c r="D82" s="5">
        <f t="shared" si="53"/>
        <v>2967.812442444114</v>
      </c>
      <c r="E82" s="5">
        <f t="shared" si="54"/>
        <v>967.9753563092348</v>
      </c>
      <c r="F82" s="5">
        <f>D82/2.19</f>
        <v>1355.1654988329287</v>
      </c>
      <c r="G82" s="5">
        <f>C82*0.2</f>
        <v>5935.624884888228</v>
      </c>
      <c r="H82" s="5">
        <f t="shared" si="57"/>
        <v>1935.9507126184697</v>
      </c>
      <c r="I82" s="5">
        <f>G82/2.19</f>
        <v>2710.3309976658575</v>
      </c>
      <c r="J82" s="5">
        <f>C82*0.3</f>
        <v>8903.437327332342</v>
      </c>
      <c r="K82" s="5">
        <f t="shared" si="60"/>
        <v>2903.9260689277044</v>
      </c>
      <c r="L82" s="6">
        <f>J82/2.19</f>
        <v>4065.496496498786</v>
      </c>
      <c r="O82" s="19" t="s">
        <v>133</v>
      </c>
      <c r="S82" s="19">
        <f>SUM(S84:S118)</f>
        <v>14137.726999999999</v>
      </c>
    </row>
    <row r="83" spans="1:19" ht="12.75">
      <c r="A83" s="74"/>
      <c r="B83" s="11" t="s">
        <v>22</v>
      </c>
      <c r="C83" s="5">
        <f t="shared" si="62"/>
        <v>8322.183351213034</v>
      </c>
      <c r="D83" s="5">
        <f t="shared" si="53"/>
        <v>832.2183351213034</v>
      </c>
      <c r="E83" s="5">
        <f t="shared" si="54"/>
        <v>271.43455157250605</v>
      </c>
      <c r="F83" s="5">
        <f>D83/2.19</f>
        <v>380.00837220150845</v>
      </c>
      <c r="G83" s="5">
        <f>C83*0.2</f>
        <v>1664.4366702426069</v>
      </c>
      <c r="H83" s="5">
        <f t="shared" si="57"/>
        <v>542.8691031450121</v>
      </c>
      <c r="I83" s="5">
        <f>G83/2.19</f>
        <v>760.0167444030169</v>
      </c>
      <c r="J83" s="5">
        <f>C83*0.3</f>
        <v>2496.6550053639103</v>
      </c>
      <c r="K83" s="5">
        <f t="shared" si="60"/>
        <v>814.303654717518</v>
      </c>
      <c r="L83" s="6">
        <f>J83/2.19</f>
        <v>1140.0251166045252</v>
      </c>
      <c r="O83" s="19" t="s">
        <v>134</v>
      </c>
      <c r="S83" s="19">
        <f>S117+S115+S85+S89+S99+S100+S104+S114</f>
        <v>1287.2420000000002</v>
      </c>
    </row>
    <row r="84" spans="1:19" ht="13.5" thickBot="1">
      <c r="A84" s="71"/>
      <c r="B84" s="7" t="s">
        <v>5</v>
      </c>
      <c r="C84" s="8">
        <f>SUM(C73:C83)</f>
        <v>248210.96491228137</v>
      </c>
      <c r="D84" s="8">
        <f aca="true" t="shared" si="63" ref="D84:L84">SUM(D73:D78)</f>
        <v>17455.250880686788</v>
      </c>
      <c r="E84" s="8">
        <f t="shared" si="63"/>
        <v>5693.167280067445</v>
      </c>
      <c r="F84" s="8">
        <f t="shared" si="63"/>
        <v>7970.434192094424</v>
      </c>
      <c r="G84" s="8">
        <f t="shared" si="63"/>
        <v>34910.501761373576</v>
      </c>
      <c r="H84" s="8">
        <f t="shared" si="63"/>
        <v>11386.33456013489</v>
      </c>
      <c r="I84" s="8">
        <f t="shared" si="63"/>
        <v>15940.868384188849</v>
      </c>
      <c r="J84" s="8">
        <f t="shared" si="63"/>
        <v>52365.75264206037</v>
      </c>
      <c r="K84" s="8">
        <f t="shared" si="63"/>
        <v>17079.501840202338</v>
      </c>
      <c r="L84" s="9">
        <f t="shared" si="63"/>
        <v>23911.302576283266</v>
      </c>
      <c r="O84" s="21" t="s">
        <v>135</v>
      </c>
      <c r="P84" s="21" t="s">
        <v>33</v>
      </c>
      <c r="Q84" s="21" t="s">
        <v>42</v>
      </c>
      <c r="R84" s="21">
        <v>4949</v>
      </c>
      <c r="S84">
        <f>R84/1000</f>
        <v>4.949</v>
      </c>
    </row>
    <row r="85" spans="1:19" ht="13.5" thickTop="1">
      <c r="A85" s="69" t="s">
        <v>92</v>
      </c>
      <c r="B85" s="13"/>
      <c r="C85" s="1"/>
      <c r="D85" s="66">
        <v>0.1</v>
      </c>
      <c r="E85" s="67"/>
      <c r="F85" s="67"/>
      <c r="G85" s="66">
        <v>0.2</v>
      </c>
      <c r="H85" s="67"/>
      <c r="I85" s="67"/>
      <c r="J85" s="66">
        <v>0.3</v>
      </c>
      <c r="K85" s="67"/>
      <c r="L85" s="68"/>
      <c r="N85" s="21"/>
      <c r="O85" s="21" t="s">
        <v>136</v>
      </c>
      <c r="P85" s="21" t="s">
        <v>33</v>
      </c>
      <c r="Q85" s="21" t="s">
        <v>42</v>
      </c>
      <c r="R85" s="21">
        <v>3538</v>
      </c>
      <c r="S85">
        <f>R85/1000</f>
        <v>3.538</v>
      </c>
    </row>
    <row r="86" spans="1:19" ht="38.25">
      <c r="A86" s="70"/>
      <c r="B86" s="2"/>
      <c r="C86" s="3" t="s">
        <v>1</v>
      </c>
      <c r="D86" s="10" t="s">
        <v>2</v>
      </c>
      <c r="E86" s="2" t="s">
        <v>3</v>
      </c>
      <c r="F86" s="2" t="s">
        <v>4</v>
      </c>
      <c r="G86" s="10" t="s">
        <v>2</v>
      </c>
      <c r="H86" s="2" t="s">
        <v>3</v>
      </c>
      <c r="I86" s="2" t="s">
        <v>4</v>
      </c>
      <c r="J86" s="10" t="s">
        <v>2</v>
      </c>
      <c r="K86" s="2" t="s">
        <v>3</v>
      </c>
      <c r="L86" s="4" t="s">
        <v>4</v>
      </c>
      <c r="N86" s="21"/>
      <c r="O86" s="21" t="s">
        <v>48</v>
      </c>
      <c r="P86" s="21" t="s">
        <v>33</v>
      </c>
      <c r="Q86" s="21" t="s">
        <v>42</v>
      </c>
      <c r="R86" s="21">
        <v>125143</v>
      </c>
      <c r="S86">
        <f>R86/1000</f>
        <v>125.143</v>
      </c>
    </row>
    <row r="87" spans="1:19" ht="12.75">
      <c r="A87" s="70"/>
      <c r="B87" s="2" t="s">
        <v>12</v>
      </c>
      <c r="C87" s="5">
        <f>I3</f>
        <v>29233.394417677075</v>
      </c>
      <c r="D87" s="5">
        <f aca="true" t="shared" si="64" ref="D87:D97">C87*0.1</f>
        <v>2923.3394417677077</v>
      </c>
      <c r="E87" s="5">
        <f aca="true" t="shared" si="65" ref="E87:E97">D87/3.066</f>
        <v>953.4701375628532</v>
      </c>
      <c r="F87" s="5">
        <f aca="true" t="shared" si="66" ref="F87:F92">D87/2.19</f>
        <v>1334.8581925879944</v>
      </c>
      <c r="G87" s="5">
        <f aca="true" t="shared" si="67" ref="G87:G92">C87*0.2</f>
        <v>5846.6788835354155</v>
      </c>
      <c r="H87" s="5">
        <f aca="true" t="shared" si="68" ref="H87:H97">G87/3.066</f>
        <v>1906.9402751257064</v>
      </c>
      <c r="I87" s="5">
        <f aca="true" t="shared" si="69" ref="I87:I92">G87/2.19</f>
        <v>2669.7163851759888</v>
      </c>
      <c r="J87" s="5">
        <f aca="true" t="shared" si="70" ref="J87:J92">C87*0.3</f>
        <v>8770.018325303123</v>
      </c>
      <c r="K87" s="5">
        <f aca="true" t="shared" si="71" ref="K87:K97">J87/3.066</f>
        <v>2860.4104126885595</v>
      </c>
      <c r="L87" s="6">
        <f aca="true" t="shared" si="72" ref="L87:L92">J87/2.19</f>
        <v>4004.574577763983</v>
      </c>
      <c r="N87" s="21"/>
      <c r="O87" s="21" t="s">
        <v>137</v>
      </c>
      <c r="P87" s="21" t="s">
        <v>33</v>
      </c>
      <c r="Q87" s="21" t="s">
        <v>39</v>
      </c>
      <c r="R87" s="21">
        <v>147493</v>
      </c>
      <c r="S87">
        <f>R87/1000</f>
        <v>147.493</v>
      </c>
    </row>
    <row r="88" spans="1:19" ht="12.75">
      <c r="A88" s="70"/>
      <c r="B88" s="2" t="s">
        <v>13</v>
      </c>
      <c r="C88" s="5">
        <f aca="true" t="shared" si="73" ref="C88:C97">I4</f>
        <v>9798.700567187952</v>
      </c>
      <c r="D88" s="5">
        <f t="shared" si="64"/>
        <v>979.8700567187952</v>
      </c>
      <c r="E88" s="5">
        <f t="shared" si="65"/>
        <v>319.59232117377536</v>
      </c>
      <c r="F88" s="5">
        <f t="shared" si="66"/>
        <v>447.4292496432855</v>
      </c>
      <c r="G88" s="5">
        <f t="shared" si="67"/>
        <v>1959.7401134375905</v>
      </c>
      <c r="H88" s="5">
        <f t="shared" si="68"/>
        <v>639.1846423475507</v>
      </c>
      <c r="I88" s="5">
        <f t="shared" si="69"/>
        <v>894.858499286571</v>
      </c>
      <c r="J88" s="5">
        <f t="shared" si="70"/>
        <v>2939.6101701563857</v>
      </c>
      <c r="K88" s="5">
        <f t="shared" si="71"/>
        <v>958.7769635213261</v>
      </c>
      <c r="L88" s="6">
        <f t="shared" si="72"/>
        <v>1342.2877489298564</v>
      </c>
      <c r="N88" s="21"/>
      <c r="O88" s="21" t="s">
        <v>109</v>
      </c>
      <c r="P88" s="21" t="s">
        <v>33</v>
      </c>
      <c r="Q88" s="21" t="s">
        <v>42</v>
      </c>
      <c r="R88" s="21">
        <v>92253</v>
      </c>
      <c r="S88">
        <f aca="true" t="shared" si="74" ref="S88:S118">R88/1000</f>
        <v>92.253</v>
      </c>
    </row>
    <row r="89" spans="1:19" ht="12.75">
      <c r="A89" s="70"/>
      <c r="B89" s="2" t="s">
        <v>14</v>
      </c>
      <c r="C89" s="5">
        <f t="shared" si="73"/>
        <v>27222.58835892988</v>
      </c>
      <c r="D89" s="5">
        <f t="shared" si="64"/>
        <v>2722.258835892988</v>
      </c>
      <c r="E89" s="5">
        <f t="shared" si="65"/>
        <v>887.886117381927</v>
      </c>
      <c r="F89" s="5">
        <f t="shared" si="66"/>
        <v>1243.0405643346978</v>
      </c>
      <c r="G89" s="5">
        <f t="shared" si="67"/>
        <v>5444.517671785976</v>
      </c>
      <c r="H89" s="5">
        <f t="shared" si="68"/>
        <v>1775.772234763854</v>
      </c>
      <c r="I89" s="5">
        <f t="shared" si="69"/>
        <v>2486.0811286693956</v>
      </c>
      <c r="J89" s="5">
        <f t="shared" si="70"/>
        <v>8166.776507678964</v>
      </c>
      <c r="K89" s="5">
        <f t="shared" si="71"/>
        <v>2663.658352145781</v>
      </c>
      <c r="L89" s="6">
        <f t="shared" si="72"/>
        <v>3729.1216930040932</v>
      </c>
      <c r="N89" s="21"/>
      <c r="O89" s="21" t="s">
        <v>50</v>
      </c>
      <c r="P89" s="21" t="s">
        <v>33</v>
      </c>
      <c r="Q89" s="21" t="s">
        <v>42</v>
      </c>
      <c r="R89" s="21">
        <v>82448</v>
      </c>
      <c r="S89">
        <f t="shared" si="74"/>
        <v>82.448</v>
      </c>
    </row>
    <row r="90" spans="1:19" ht="12.75">
      <c r="A90" s="70"/>
      <c r="B90" s="2" t="s">
        <v>15</v>
      </c>
      <c r="C90" s="5">
        <f t="shared" si="73"/>
        <v>8485.18557234814</v>
      </c>
      <c r="D90" s="5">
        <f t="shared" si="64"/>
        <v>848.5185572348141</v>
      </c>
      <c r="E90" s="5">
        <f t="shared" si="65"/>
        <v>276.7509971411657</v>
      </c>
      <c r="F90" s="5">
        <f t="shared" si="66"/>
        <v>387.451395997632</v>
      </c>
      <c r="G90" s="5">
        <f t="shared" si="67"/>
        <v>1697.0371144696282</v>
      </c>
      <c r="H90" s="5">
        <f t="shared" si="68"/>
        <v>553.5019942823315</v>
      </c>
      <c r="I90" s="5">
        <f t="shared" si="69"/>
        <v>774.902791995264</v>
      </c>
      <c r="J90" s="5">
        <f t="shared" si="70"/>
        <v>2545.555671704442</v>
      </c>
      <c r="K90" s="5">
        <f t="shared" si="71"/>
        <v>830.2529914234971</v>
      </c>
      <c r="L90" s="6">
        <f t="shared" si="72"/>
        <v>1162.354187992896</v>
      </c>
      <c r="N90" s="21"/>
      <c r="O90" s="21" t="s">
        <v>110</v>
      </c>
      <c r="P90" s="21" t="s">
        <v>33</v>
      </c>
      <c r="Q90" s="21" t="s">
        <v>39</v>
      </c>
      <c r="R90" s="21">
        <v>930515</v>
      </c>
      <c r="S90">
        <f t="shared" si="74"/>
        <v>930.515</v>
      </c>
    </row>
    <row r="91" spans="1:19" ht="12.75">
      <c r="A91" s="70"/>
      <c r="B91" s="2" t="s">
        <v>16</v>
      </c>
      <c r="C91" s="5">
        <f t="shared" si="73"/>
        <v>21958.497805473562</v>
      </c>
      <c r="D91" s="5">
        <f t="shared" si="64"/>
        <v>2195.849780547356</v>
      </c>
      <c r="E91" s="5">
        <f t="shared" si="65"/>
        <v>716.1936661928755</v>
      </c>
      <c r="F91" s="5">
        <f t="shared" si="66"/>
        <v>1002.6711326700257</v>
      </c>
      <c r="G91" s="5">
        <f t="shared" si="67"/>
        <v>4391.699561094712</v>
      </c>
      <c r="H91" s="5">
        <f t="shared" si="68"/>
        <v>1432.387332385751</v>
      </c>
      <c r="I91" s="5">
        <f t="shared" si="69"/>
        <v>2005.3422653400514</v>
      </c>
      <c r="J91" s="5">
        <f t="shared" si="70"/>
        <v>6587.549341642069</v>
      </c>
      <c r="K91" s="5">
        <f t="shared" si="71"/>
        <v>2148.5809985786263</v>
      </c>
      <c r="L91" s="6">
        <f t="shared" si="72"/>
        <v>3008.0133980100773</v>
      </c>
      <c r="O91" s="21" t="s">
        <v>111</v>
      </c>
      <c r="P91" s="21" t="s">
        <v>33</v>
      </c>
      <c r="Q91" s="21" t="s">
        <v>112</v>
      </c>
      <c r="R91" s="21">
        <v>99839</v>
      </c>
      <c r="S91">
        <f t="shared" si="74"/>
        <v>99.839</v>
      </c>
    </row>
    <row r="92" spans="1:19" ht="12.75">
      <c r="A92" s="70"/>
      <c r="B92" s="2" t="s">
        <v>17</v>
      </c>
      <c r="C92" s="5">
        <f t="shared" si="73"/>
        <v>10312.24939974599</v>
      </c>
      <c r="D92" s="5">
        <f t="shared" si="64"/>
        <v>1031.224939974599</v>
      </c>
      <c r="E92" s="5">
        <f t="shared" si="65"/>
        <v>336.34212001780793</v>
      </c>
      <c r="F92" s="5">
        <f t="shared" si="66"/>
        <v>470.87896802493105</v>
      </c>
      <c r="G92" s="5">
        <f t="shared" si="67"/>
        <v>2062.449879949198</v>
      </c>
      <c r="H92" s="5">
        <f t="shared" si="68"/>
        <v>672.6842400356159</v>
      </c>
      <c r="I92" s="5">
        <f t="shared" si="69"/>
        <v>941.7579360498621</v>
      </c>
      <c r="J92" s="5">
        <f t="shared" si="70"/>
        <v>3093.674819923797</v>
      </c>
      <c r="K92" s="5">
        <f t="shared" si="71"/>
        <v>1009.0263600534237</v>
      </c>
      <c r="L92" s="6">
        <f t="shared" si="72"/>
        <v>1412.6369040747932</v>
      </c>
      <c r="O92" s="21" t="s">
        <v>113</v>
      </c>
      <c r="P92" s="21" t="s">
        <v>33</v>
      </c>
      <c r="Q92" s="21" t="s">
        <v>112</v>
      </c>
      <c r="R92" s="21">
        <v>870</v>
      </c>
      <c r="S92">
        <f t="shared" si="74"/>
        <v>0.87</v>
      </c>
    </row>
    <row r="93" spans="1:19" ht="12.75">
      <c r="A93" s="74"/>
      <c r="B93" s="11" t="s">
        <v>18</v>
      </c>
      <c r="C93" s="5">
        <f t="shared" si="73"/>
        <v>7345.049906438841</v>
      </c>
      <c r="D93" s="5">
        <f t="shared" si="64"/>
        <v>734.5049906438842</v>
      </c>
      <c r="E93" s="5">
        <f t="shared" si="65"/>
        <v>239.56457620478938</v>
      </c>
      <c r="F93" s="5">
        <f>D93/2.19</f>
        <v>335.3904066867051</v>
      </c>
      <c r="G93" s="5">
        <f>C93*0.2</f>
        <v>1469.0099812877684</v>
      </c>
      <c r="H93" s="5">
        <f t="shared" si="68"/>
        <v>479.12915240957875</v>
      </c>
      <c r="I93" s="5">
        <f>G93/2.19</f>
        <v>670.7808133734102</v>
      </c>
      <c r="J93" s="5">
        <f>C93*0.3</f>
        <v>2203.5149719316523</v>
      </c>
      <c r="K93" s="5">
        <f t="shared" si="71"/>
        <v>718.6937286143681</v>
      </c>
      <c r="L93" s="6">
        <f>J93/2.19</f>
        <v>1006.1712200601153</v>
      </c>
      <c r="O93" s="21" t="s">
        <v>114</v>
      </c>
      <c r="P93" s="21" t="s">
        <v>33</v>
      </c>
      <c r="Q93" s="21" t="s">
        <v>112</v>
      </c>
      <c r="R93" s="21">
        <v>8785</v>
      </c>
      <c r="S93">
        <f t="shared" si="74"/>
        <v>8.785</v>
      </c>
    </row>
    <row r="94" spans="1:19" ht="12.75">
      <c r="A94" s="74"/>
      <c r="B94" s="11" t="s">
        <v>20</v>
      </c>
      <c r="C94" s="5">
        <f t="shared" si="73"/>
        <v>2388.3166792197503</v>
      </c>
      <c r="D94" s="5">
        <f t="shared" si="64"/>
        <v>238.83166792197505</v>
      </c>
      <c r="E94" s="5">
        <f t="shared" si="65"/>
        <v>77.8968258062541</v>
      </c>
      <c r="F94" s="5">
        <f>D94/2.19</f>
        <v>109.05555612875574</v>
      </c>
      <c r="G94" s="5">
        <f>C94*0.2</f>
        <v>477.6633358439501</v>
      </c>
      <c r="H94" s="5">
        <f t="shared" si="68"/>
        <v>155.7936516125082</v>
      </c>
      <c r="I94" s="5">
        <f>G94/2.19</f>
        <v>218.11111225751148</v>
      </c>
      <c r="J94" s="5">
        <f>C94*0.3</f>
        <v>716.495003765925</v>
      </c>
      <c r="K94" s="5">
        <f t="shared" si="71"/>
        <v>233.69047741876227</v>
      </c>
      <c r="L94" s="6">
        <f>J94/2.19</f>
        <v>327.16666838626713</v>
      </c>
      <c r="O94" s="21" t="s">
        <v>115</v>
      </c>
      <c r="P94" s="21" t="s">
        <v>33</v>
      </c>
      <c r="Q94" s="21" t="s">
        <v>112</v>
      </c>
      <c r="R94" s="21">
        <v>45473</v>
      </c>
      <c r="S94">
        <f t="shared" si="74"/>
        <v>45.473</v>
      </c>
    </row>
    <row r="95" spans="1:19" ht="12.75">
      <c r="A95" s="74"/>
      <c r="B95" s="11" t="s">
        <v>21</v>
      </c>
      <c r="C95" s="5">
        <f t="shared" si="73"/>
        <v>12127.106509783664</v>
      </c>
      <c r="D95" s="5">
        <f t="shared" si="64"/>
        <v>1212.7106509783664</v>
      </c>
      <c r="E95" s="5">
        <f t="shared" si="65"/>
        <v>395.53511121277444</v>
      </c>
      <c r="F95" s="5">
        <f>D95/2.19</f>
        <v>553.7491556978842</v>
      </c>
      <c r="G95" s="5">
        <f>C95*0.2</f>
        <v>2425.421301956733</v>
      </c>
      <c r="H95" s="5">
        <f t="shared" si="68"/>
        <v>791.0702224255489</v>
      </c>
      <c r="I95" s="5">
        <f>G95/2.19</f>
        <v>1107.4983113957685</v>
      </c>
      <c r="J95" s="5">
        <f>C95*0.3</f>
        <v>3638.131952935099</v>
      </c>
      <c r="K95" s="5">
        <f t="shared" si="71"/>
        <v>1186.6053336383234</v>
      </c>
      <c r="L95" s="6">
        <f>J95/2.19</f>
        <v>1661.2474670936526</v>
      </c>
      <c r="O95" s="21" t="s">
        <v>116</v>
      </c>
      <c r="P95" s="21" t="s">
        <v>33</v>
      </c>
      <c r="Q95" s="21" t="s">
        <v>112</v>
      </c>
      <c r="R95" s="21">
        <v>80035</v>
      </c>
      <c r="S95">
        <f t="shared" si="74"/>
        <v>80.035</v>
      </c>
    </row>
    <row r="96" spans="1:19" ht="12.75">
      <c r="A96" s="74"/>
      <c r="B96" s="11" t="s">
        <v>40</v>
      </c>
      <c r="C96" s="5">
        <f t="shared" si="73"/>
        <v>18194.378308820673</v>
      </c>
      <c r="D96" s="5">
        <f t="shared" si="64"/>
        <v>1819.4378308820674</v>
      </c>
      <c r="E96" s="5">
        <f t="shared" si="65"/>
        <v>593.4239500593827</v>
      </c>
      <c r="F96" s="5">
        <f>D96/2.19</f>
        <v>830.7935300831358</v>
      </c>
      <c r="G96" s="5">
        <f>C96*0.2</f>
        <v>3638.8756617641347</v>
      </c>
      <c r="H96" s="5">
        <f t="shared" si="68"/>
        <v>1186.8479001187654</v>
      </c>
      <c r="I96" s="5">
        <f>G96/2.19</f>
        <v>1661.5870601662716</v>
      </c>
      <c r="J96" s="5">
        <f>C96*0.3</f>
        <v>5458.313492646202</v>
      </c>
      <c r="K96" s="5">
        <f t="shared" si="71"/>
        <v>1780.271850178148</v>
      </c>
      <c r="L96" s="6">
        <f>J96/2.19</f>
        <v>2492.3805902494073</v>
      </c>
      <c r="O96" s="21" t="s">
        <v>117</v>
      </c>
      <c r="P96" s="21" t="s">
        <v>33</v>
      </c>
      <c r="Q96" s="21" t="s">
        <v>42</v>
      </c>
      <c r="R96" s="21">
        <v>7662</v>
      </c>
      <c r="S96">
        <f t="shared" si="74"/>
        <v>7.662</v>
      </c>
    </row>
    <row r="97" spans="1:19" ht="12.75">
      <c r="A97" s="74"/>
      <c r="B97" s="11" t="s">
        <v>22</v>
      </c>
      <c r="C97" s="5">
        <f t="shared" si="73"/>
        <v>5101.971744637641</v>
      </c>
      <c r="D97" s="5">
        <f t="shared" si="64"/>
        <v>510.1971744637641</v>
      </c>
      <c r="E97" s="5">
        <f t="shared" si="65"/>
        <v>166.40481880748993</v>
      </c>
      <c r="F97" s="5">
        <f>D97/2.19</f>
        <v>232.9667463304859</v>
      </c>
      <c r="G97" s="5">
        <f>C97*0.2</f>
        <v>1020.3943489275282</v>
      </c>
      <c r="H97" s="5">
        <f t="shared" si="68"/>
        <v>332.80963761497986</v>
      </c>
      <c r="I97" s="5">
        <f>G97/2.19</f>
        <v>465.9334926609718</v>
      </c>
      <c r="J97" s="5">
        <f>C97*0.3</f>
        <v>1530.5915233912922</v>
      </c>
      <c r="K97" s="5">
        <f t="shared" si="71"/>
        <v>499.21445642246977</v>
      </c>
      <c r="L97" s="6">
        <f>J97/2.19</f>
        <v>698.9002389914576</v>
      </c>
      <c r="O97" s="21" t="s">
        <v>56</v>
      </c>
      <c r="P97" s="21" t="s">
        <v>33</v>
      </c>
      <c r="Q97" s="21" t="s">
        <v>42</v>
      </c>
      <c r="R97" s="21">
        <v>21279</v>
      </c>
      <c r="S97">
        <f t="shared" si="74"/>
        <v>21.279</v>
      </c>
    </row>
    <row r="98" spans="1:19" ht="13.5" thickBot="1">
      <c r="A98" s="71"/>
      <c r="B98" s="7" t="s">
        <v>5</v>
      </c>
      <c r="C98" s="8">
        <f>SUM(C87:C97)</f>
        <v>152167.4392702632</v>
      </c>
      <c r="D98" s="8">
        <f aca="true" t="shared" si="75" ref="D98:L98">SUM(D87:D92)</f>
        <v>10701.061612136262</v>
      </c>
      <c r="E98" s="8">
        <f t="shared" si="75"/>
        <v>3490.2353594704055</v>
      </c>
      <c r="F98" s="8">
        <f t="shared" si="75"/>
        <v>4886.329503258567</v>
      </c>
      <c r="G98" s="8">
        <f t="shared" si="75"/>
        <v>21402.123224272524</v>
      </c>
      <c r="H98" s="8">
        <f t="shared" si="75"/>
        <v>6980.470718940811</v>
      </c>
      <c r="I98" s="8">
        <f t="shared" si="75"/>
        <v>9772.659006517133</v>
      </c>
      <c r="J98" s="8">
        <f t="shared" si="75"/>
        <v>32103.18483640878</v>
      </c>
      <c r="K98" s="8">
        <f t="shared" si="75"/>
        <v>10470.706078411215</v>
      </c>
      <c r="L98" s="9">
        <f t="shared" si="75"/>
        <v>14658.9885097757</v>
      </c>
      <c r="O98" s="21" t="s">
        <v>118</v>
      </c>
      <c r="P98" s="21" t="s">
        <v>33</v>
      </c>
      <c r="Q98" s="21" t="s">
        <v>112</v>
      </c>
      <c r="R98" s="21">
        <v>246119</v>
      </c>
      <c r="S98">
        <f t="shared" si="74"/>
        <v>246.119</v>
      </c>
    </row>
    <row r="99" spans="1:19" ht="13.5" thickTop="1">
      <c r="A99" s="69" t="s">
        <v>93</v>
      </c>
      <c r="B99" s="13"/>
      <c r="C99" s="1"/>
      <c r="D99" s="66">
        <v>0.1</v>
      </c>
      <c r="E99" s="67"/>
      <c r="F99" s="67"/>
      <c r="G99" s="66">
        <v>0.2</v>
      </c>
      <c r="H99" s="67"/>
      <c r="I99" s="67"/>
      <c r="J99" s="66">
        <v>0.3</v>
      </c>
      <c r="K99" s="67"/>
      <c r="L99" s="68"/>
      <c r="O99" s="21" t="s">
        <v>58</v>
      </c>
      <c r="P99" s="21" t="s">
        <v>33</v>
      </c>
      <c r="Q99" s="21" t="s">
        <v>42</v>
      </c>
      <c r="R99" s="21">
        <v>837637</v>
      </c>
      <c r="S99">
        <f t="shared" si="74"/>
        <v>837.637</v>
      </c>
    </row>
    <row r="100" spans="1:19" ht="38.25">
      <c r="A100" s="70"/>
      <c r="B100" s="2"/>
      <c r="C100" s="3" t="s">
        <v>1</v>
      </c>
      <c r="D100" s="10" t="s">
        <v>2</v>
      </c>
      <c r="E100" s="2" t="s">
        <v>3</v>
      </c>
      <c r="F100" s="2" t="s">
        <v>4</v>
      </c>
      <c r="G100" s="10" t="s">
        <v>2</v>
      </c>
      <c r="H100" s="2" t="s">
        <v>3</v>
      </c>
      <c r="I100" s="2" t="s">
        <v>4</v>
      </c>
      <c r="J100" s="10" t="s">
        <v>2</v>
      </c>
      <c r="K100" s="2" t="s">
        <v>3</v>
      </c>
      <c r="L100" s="4" t="s">
        <v>4</v>
      </c>
      <c r="O100" s="21" t="s">
        <v>59</v>
      </c>
      <c r="P100" s="21" t="s">
        <v>33</v>
      </c>
      <c r="Q100" s="21" t="s">
        <v>42</v>
      </c>
      <c r="R100" s="21">
        <v>87912</v>
      </c>
      <c r="S100">
        <f t="shared" si="74"/>
        <v>87.912</v>
      </c>
    </row>
    <row r="101" spans="1:19" ht="12.75">
      <c r="A101" s="70"/>
      <c r="B101" s="2" t="s">
        <v>12</v>
      </c>
      <c r="C101" s="5">
        <f>J3</f>
        <v>32276.029588931302</v>
      </c>
      <c r="D101" s="5">
        <f aca="true" t="shared" si="76" ref="D101:D111">C101*0.1</f>
        <v>3227.6029588931306</v>
      </c>
      <c r="E101" s="5">
        <f aca="true" t="shared" si="77" ref="E101:E111">D101/3.066</f>
        <v>1052.7080753076095</v>
      </c>
      <c r="F101" s="5">
        <f aca="true" t="shared" si="78" ref="F101:F106">D101/2.19</f>
        <v>1473.7913054306532</v>
      </c>
      <c r="G101" s="5">
        <f aca="true" t="shared" si="79" ref="G101:G106">C101*0.2</f>
        <v>6455.205917786261</v>
      </c>
      <c r="H101" s="5">
        <f aca="true" t="shared" si="80" ref="H101:H111">G101/3.066</f>
        <v>2105.416150615219</v>
      </c>
      <c r="I101" s="5">
        <f aca="true" t="shared" si="81" ref="I101:I106">G101/2.19</f>
        <v>2947.5826108613064</v>
      </c>
      <c r="J101" s="5">
        <f aca="true" t="shared" si="82" ref="J101:J106">C101*0.3</f>
        <v>9682.80887667939</v>
      </c>
      <c r="K101" s="5">
        <f aca="true" t="shared" si="83" ref="K101:K111">J101/3.066</f>
        <v>3158.124225922828</v>
      </c>
      <c r="L101" s="6">
        <f aca="true" t="shared" si="84" ref="L101:L106">J101/2.19</f>
        <v>4421.373916291959</v>
      </c>
      <c r="O101" s="21" t="s">
        <v>119</v>
      </c>
      <c r="P101" s="21" t="s">
        <v>33</v>
      </c>
      <c r="Q101" s="21" t="s">
        <v>42</v>
      </c>
      <c r="R101" s="21">
        <v>563499</v>
      </c>
      <c r="S101">
        <f t="shared" si="74"/>
        <v>563.499</v>
      </c>
    </row>
    <row r="102" spans="1:19" ht="12.75">
      <c r="A102" s="70"/>
      <c r="B102" s="2" t="s">
        <v>13</v>
      </c>
      <c r="C102" s="5">
        <f aca="true" t="shared" si="85" ref="C102:C111">J4</f>
        <v>10818.55719253717</v>
      </c>
      <c r="D102" s="5">
        <f t="shared" si="76"/>
        <v>1081.855719253717</v>
      </c>
      <c r="E102" s="5">
        <f t="shared" si="77"/>
        <v>352.8557466580943</v>
      </c>
      <c r="F102" s="5">
        <f t="shared" si="78"/>
        <v>493.99804532133203</v>
      </c>
      <c r="G102" s="5">
        <f t="shared" si="79"/>
        <v>2163.711438507434</v>
      </c>
      <c r="H102" s="5">
        <f t="shared" si="80"/>
        <v>705.7114933161886</v>
      </c>
      <c r="I102" s="5">
        <f t="shared" si="81"/>
        <v>987.9960906426641</v>
      </c>
      <c r="J102" s="5">
        <f t="shared" si="82"/>
        <v>3245.5671577611506</v>
      </c>
      <c r="K102" s="5">
        <f t="shared" si="83"/>
        <v>1058.5672399742828</v>
      </c>
      <c r="L102" s="6">
        <f t="shared" si="84"/>
        <v>1481.9941359639959</v>
      </c>
      <c r="O102" s="21" t="s">
        <v>120</v>
      </c>
      <c r="P102" s="21" t="s">
        <v>33</v>
      </c>
      <c r="Q102" s="21" t="s">
        <v>39</v>
      </c>
      <c r="R102" s="21">
        <v>254190</v>
      </c>
      <c r="S102">
        <f t="shared" si="74"/>
        <v>254.19</v>
      </c>
    </row>
    <row r="103" spans="1:19" ht="12.75">
      <c r="A103" s="70"/>
      <c r="B103" s="2" t="s">
        <v>14</v>
      </c>
      <c r="C103" s="5">
        <f t="shared" si="85"/>
        <v>30055.93722051027</v>
      </c>
      <c r="D103" s="5">
        <f t="shared" si="76"/>
        <v>3005.5937220510273</v>
      </c>
      <c r="E103" s="5">
        <f t="shared" si="77"/>
        <v>980.2980176291675</v>
      </c>
      <c r="F103" s="5">
        <f t="shared" si="78"/>
        <v>1372.4172246808344</v>
      </c>
      <c r="G103" s="5">
        <f t="shared" si="79"/>
        <v>6011.1874441020545</v>
      </c>
      <c r="H103" s="5">
        <f t="shared" si="80"/>
        <v>1960.596035258335</v>
      </c>
      <c r="I103" s="5">
        <f t="shared" si="81"/>
        <v>2744.8344493616687</v>
      </c>
      <c r="J103" s="5">
        <f t="shared" si="82"/>
        <v>9016.781166153081</v>
      </c>
      <c r="K103" s="5">
        <f t="shared" si="83"/>
        <v>2940.8940528875023</v>
      </c>
      <c r="L103" s="6">
        <f t="shared" si="84"/>
        <v>4117.251674042503</v>
      </c>
      <c r="O103" s="21" t="s">
        <v>121</v>
      </c>
      <c r="P103" s="21" t="s">
        <v>33</v>
      </c>
      <c r="Q103" s="21" t="s">
        <v>122</v>
      </c>
      <c r="R103" s="21">
        <v>81</v>
      </c>
      <c r="S103">
        <f t="shared" si="74"/>
        <v>0.081</v>
      </c>
    </row>
    <row r="104" spans="1:19" ht="12.75">
      <c r="A104" s="70"/>
      <c r="B104" s="2" t="s">
        <v>15</v>
      </c>
      <c r="C104" s="5">
        <f t="shared" si="85"/>
        <v>9368.330502019187</v>
      </c>
      <c r="D104" s="5">
        <f t="shared" si="76"/>
        <v>936.8330502019188</v>
      </c>
      <c r="E104" s="5">
        <f t="shared" si="77"/>
        <v>305.5554632100192</v>
      </c>
      <c r="F104" s="5">
        <f t="shared" si="78"/>
        <v>427.7776484940269</v>
      </c>
      <c r="G104" s="5">
        <f t="shared" si="79"/>
        <v>1873.6661004038376</v>
      </c>
      <c r="H104" s="5">
        <f t="shared" si="80"/>
        <v>611.1109264200384</v>
      </c>
      <c r="I104" s="5">
        <f t="shared" si="81"/>
        <v>855.5552969880538</v>
      </c>
      <c r="J104" s="5">
        <f t="shared" si="82"/>
        <v>2810.4991506057563</v>
      </c>
      <c r="K104" s="5">
        <f t="shared" si="83"/>
        <v>916.6663896300576</v>
      </c>
      <c r="L104" s="6">
        <f t="shared" si="84"/>
        <v>1283.3329454820805</v>
      </c>
      <c r="O104" s="21" t="s">
        <v>69</v>
      </c>
      <c r="P104" s="21" t="s">
        <v>33</v>
      </c>
      <c r="Q104" s="21" t="s">
        <v>42</v>
      </c>
      <c r="R104" s="21">
        <v>38017</v>
      </c>
      <c r="S104">
        <f t="shared" si="74"/>
        <v>38.017</v>
      </c>
    </row>
    <row r="105" spans="1:19" ht="12.75">
      <c r="A105" s="70"/>
      <c r="B105" s="2" t="s">
        <v>16</v>
      </c>
      <c r="C105" s="5">
        <f t="shared" si="85"/>
        <v>24243.955894132687</v>
      </c>
      <c r="D105" s="5">
        <f t="shared" si="76"/>
        <v>2424.3955894132687</v>
      </c>
      <c r="E105" s="5">
        <f t="shared" si="77"/>
        <v>790.7356782169827</v>
      </c>
      <c r="F105" s="5">
        <f t="shared" si="78"/>
        <v>1107.0299495037757</v>
      </c>
      <c r="G105" s="5">
        <f t="shared" si="79"/>
        <v>4848.791178826537</v>
      </c>
      <c r="H105" s="5">
        <f t="shared" si="80"/>
        <v>1581.4713564339654</v>
      </c>
      <c r="I105" s="5">
        <f t="shared" si="81"/>
        <v>2214.0598990075514</v>
      </c>
      <c r="J105" s="5">
        <f t="shared" si="82"/>
        <v>7273.186768239806</v>
      </c>
      <c r="K105" s="5">
        <f t="shared" si="83"/>
        <v>2372.207034650948</v>
      </c>
      <c r="L105" s="6">
        <f t="shared" si="84"/>
        <v>3321.089848511327</v>
      </c>
      <c r="O105" s="21" t="s">
        <v>37</v>
      </c>
      <c r="P105" s="21" t="s">
        <v>33</v>
      </c>
      <c r="Q105" s="21" t="s">
        <v>39</v>
      </c>
      <c r="R105" s="21">
        <v>25412</v>
      </c>
      <c r="S105">
        <f t="shared" si="74"/>
        <v>25.412</v>
      </c>
    </row>
    <row r="106" spans="1:19" ht="12.75">
      <c r="A106" s="70"/>
      <c r="B106" s="2" t="s">
        <v>17</v>
      </c>
      <c r="C106" s="5">
        <f t="shared" si="85"/>
        <v>11385.556600070271</v>
      </c>
      <c r="D106" s="5">
        <f t="shared" si="76"/>
        <v>1138.5556600070272</v>
      </c>
      <c r="E106" s="5">
        <f t="shared" si="77"/>
        <v>371.3488780192522</v>
      </c>
      <c r="F106" s="5">
        <f t="shared" si="78"/>
        <v>519.8884292269531</v>
      </c>
      <c r="G106" s="5">
        <f t="shared" si="79"/>
        <v>2277.1113200140544</v>
      </c>
      <c r="H106" s="5">
        <f t="shared" si="80"/>
        <v>742.6977560385044</v>
      </c>
      <c r="I106" s="5">
        <f t="shared" si="81"/>
        <v>1039.7768584539062</v>
      </c>
      <c r="J106" s="5">
        <f t="shared" si="82"/>
        <v>3415.666980021081</v>
      </c>
      <c r="K106" s="5">
        <f t="shared" si="83"/>
        <v>1114.0466340577564</v>
      </c>
      <c r="L106" s="6">
        <f t="shared" si="84"/>
        <v>1559.665287680859</v>
      </c>
      <c r="O106" s="21" t="s">
        <v>36</v>
      </c>
      <c r="P106" s="21" t="s">
        <v>33</v>
      </c>
      <c r="Q106" s="21" t="s">
        <v>39</v>
      </c>
      <c r="R106" s="21">
        <v>8012902</v>
      </c>
      <c r="S106">
        <f t="shared" si="74"/>
        <v>8012.902</v>
      </c>
    </row>
    <row r="107" spans="1:19" ht="12.75">
      <c r="A107" s="74"/>
      <c r="B107" s="11" t="s">
        <v>18</v>
      </c>
      <c r="C107" s="5">
        <f t="shared" si="85"/>
        <v>8109.528600245081</v>
      </c>
      <c r="D107" s="5">
        <f t="shared" si="76"/>
        <v>810.9528600245081</v>
      </c>
      <c r="E107" s="5">
        <f t="shared" si="77"/>
        <v>264.49864971445146</v>
      </c>
      <c r="F107" s="5">
        <f>D107/2.19</f>
        <v>370.298109600232</v>
      </c>
      <c r="G107" s="5">
        <f>C107*0.2</f>
        <v>1621.9057200490163</v>
      </c>
      <c r="H107" s="5">
        <f t="shared" si="80"/>
        <v>528.9972994289029</v>
      </c>
      <c r="I107" s="5">
        <f>G107/2.19</f>
        <v>740.596219200464</v>
      </c>
      <c r="J107" s="5">
        <f>C107*0.3</f>
        <v>2432.858580073524</v>
      </c>
      <c r="K107" s="5">
        <f t="shared" si="83"/>
        <v>793.4959491433543</v>
      </c>
      <c r="L107" s="6">
        <f>J107/2.19</f>
        <v>1110.894328800696</v>
      </c>
      <c r="O107" s="21" t="s">
        <v>123</v>
      </c>
      <c r="P107" s="21" t="s">
        <v>33</v>
      </c>
      <c r="Q107" s="21" t="s">
        <v>42</v>
      </c>
      <c r="R107" s="21">
        <v>2104438</v>
      </c>
      <c r="S107">
        <f t="shared" si="74"/>
        <v>2104.438</v>
      </c>
    </row>
    <row r="108" spans="1:19" ht="12.75">
      <c r="A108" s="74"/>
      <c r="B108" s="11" t="s">
        <v>20</v>
      </c>
      <c r="C108" s="5">
        <f t="shared" si="85"/>
        <v>2636.894597488899</v>
      </c>
      <c r="D108" s="5">
        <f t="shared" si="76"/>
        <v>263.6894597488899</v>
      </c>
      <c r="E108" s="5">
        <f t="shared" si="77"/>
        <v>86.00439000289951</v>
      </c>
      <c r="F108" s="5">
        <f>D108/2.19</f>
        <v>120.40614600405931</v>
      </c>
      <c r="G108" s="5">
        <f>C108*0.2</f>
        <v>527.3789194977797</v>
      </c>
      <c r="H108" s="5">
        <f t="shared" si="80"/>
        <v>172.00878000579903</v>
      </c>
      <c r="I108" s="5">
        <f>G108/2.19</f>
        <v>240.81229200811862</v>
      </c>
      <c r="J108" s="5">
        <f>C108*0.3</f>
        <v>791.0683792466697</v>
      </c>
      <c r="K108" s="5">
        <f t="shared" si="83"/>
        <v>258.0131700086985</v>
      </c>
      <c r="L108" s="6">
        <f>J108/2.19</f>
        <v>361.21843801217796</v>
      </c>
      <c r="O108" s="21" t="s">
        <v>124</v>
      </c>
      <c r="P108" s="21" t="s">
        <v>33</v>
      </c>
      <c r="Q108" s="21" t="s">
        <v>112</v>
      </c>
      <c r="R108" s="21">
        <v>10759</v>
      </c>
      <c r="S108">
        <f t="shared" si="74"/>
        <v>10.759</v>
      </c>
    </row>
    <row r="109" spans="1:19" ht="12.75">
      <c r="A109" s="74"/>
      <c r="B109" s="11" t="s">
        <v>21</v>
      </c>
      <c r="C109" s="5">
        <f t="shared" si="85"/>
        <v>13389.305495813896</v>
      </c>
      <c r="D109" s="5">
        <f t="shared" si="76"/>
        <v>1338.9305495813896</v>
      </c>
      <c r="E109" s="5">
        <f t="shared" si="77"/>
        <v>436.7027232816013</v>
      </c>
      <c r="F109" s="5">
        <f>D109/2.19</f>
        <v>611.3838125942418</v>
      </c>
      <c r="G109" s="5">
        <f>C109*0.2</f>
        <v>2677.8610991627793</v>
      </c>
      <c r="H109" s="5">
        <f t="shared" si="80"/>
        <v>873.4054465632026</v>
      </c>
      <c r="I109" s="5">
        <f>G109/2.19</f>
        <v>1222.7676251884836</v>
      </c>
      <c r="J109" s="5">
        <f>C109*0.3</f>
        <v>4016.791648744169</v>
      </c>
      <c r="K109" s="5">
        <f t="shared" si="83"/>
        <v>1310.108169844804</v>
      </c>
      <c r="L109" s="6">
        <f>J109/2.19</f>
        <v>1834.1514377827257</v>
      </c>
      <c r="O109" s="21" t="s">
        <v>125</v>
      </c>
      <c r="P109" s="21" t="s">
        <v>33</v>
      </c>
      <c r="Q109" s="21" t="s">
        <v>112</v>
      </c>
      <c r="R109" s="21">
        <v>1377</v>
      </c>
      <c r="S109">
        <f t="shared" si="74"/>
        <v>1.377</v>
      </c>
    </row>
    <row r="110" spans="1:19" ht="12.75">
      <c r="A110" s="74"/>
      <c r="B110" s="11" t="s">
        <v>40</v>
      </c>
      <c r="C110" s="5">
        <f t="shared" si="85"/>
        <v>20088.063816927388</v>
      </c>
      <c r="D110" s="5">
        <f t="shared" si="76"/>
        <v>2008.8063816927388</v>
      </c>
      <c r="E110" s="5">
        <f t="shared" si="77"/>
        <v>655.18799141968</v>
      </c>
      <c r="F110" s="5">
        <f>D110/2.19</f>
        <v>917.263187987552</v>
      </c>
      <c r="G110" s="5">
        <f>C110*0.2</f>
        <v>4017.6127633854776</v>
      </c>
      <c r="H110" s="5">
        <f t="shared" si="80"/>
        <v>1310.37598283936</v>
      </c>
      <c r="I110" s="5">
        <f>G110/2.19</f>
        <v>1834.526375975104</v>
      </c>
      <c r="J110" s="5">
        <f>C110*0.3</f>
        <v>6026.419145078216</v>
      </c>
      <c r="K110" s="5">
        <f t="shared" si="83"/>
        <v>1965.56397425904</v>
      </c>
      <c r="L110" s="6">
        <f>J110/2.19</f>
        <v>2751.789563962656</v>
      </c>
      <c r="O110" s="21" t="s">
        <v>126</v>
      </c>
      <c r="P110" s="21" t="s">
        <v>33</v>
      </c>
      <c r="Q110" s="21" t="s">
        <v>112</v>
      </c>
      <c r="R110" s="21">
        <v>8582</v>
      </c>
      <c r="S110">
        <f t="shared" si="74"/>
        <v>8.582</v>
      </c>
    </row>
    <row r="111" spans="1:19" ht="12.75">
      <c r="A111" s="74"/>
      <c r="B111" s="11" t="s">
        <v>22</v>
      </c>
      <c r="C111" s="5">
        <f t="shared" si="85"/>
        <v>5632.989061723232</v>
      </c>
      <c r="D111" s="5">
        <f t="shared" si="76"/>
        <v>563.2989061723232</v>
      </c>
      <c r="E111" s="5">
        <f t="shared" si="77"/>
        <v>183.72436600532396</v>
      </c>
      <c r="F111" s="5">
        <f>D111/2.19</f>
        <v>257.2141124074535</v>
      </c>
      <c r="G111" s="5">
        <f>C111*0.2</f>
        <v>1126.5978123446464</v>
      </c>
      <c r="H111" s="5">
        <f t="shared" si="80"/>
        <v>367.4487320106479</v>
      </c>
      <c r="I111" s="5">
        <f>G111/2.19</f>
        <v>514.428224814907</v>
      </c>
      <c r="J111" s="5">
        <f>C111*0.3</f>
        <v>1689.8967185169697</v>
      </c>
      <c r="K111" s="5">
        <f t="shared" si="83"/>
        <v>551.1730980159718</v>
      </c>
      <c r="L111" s="6">
        <f>J111/2.19</f>
        <v>771.6423372223607</v>
      </c>
      <c r="O111" s="21" t="s">
        <v>127</v>
      </c>
      <c r="P111" s="21" t="s">
        <v>33</v>
      </c>
      <c r="Q111" s="21" t="s">
        <v>112</v>
      </c>
      <c r="R111" s="21">
        <v>3498</v>
      </c>
      <c r="S111">
        <f t="shared" si="74"/>
        <v>3.498</v>
      </c>
    </row>
    <row r="112" spans="1:19" ht="13.5" thickBot="1">
      <c r="A112" s="71"/>
      <c r="B112" s="7" t="s">
        <v>5</v>
      </c>
      <c r="C112" s="8">
        <f>SUM(C101:C111)</f>
        <v>168005.14857039938</v>
      </c>
      <c r="D112" s="8">
        <f aca="true" t="shared" si="86" ref="D112:L112">SUM(D101:D106)</f>
        <v>11814.836699820089</v>
      </c>
      <c r="E112" s="8">
        <f t="shared" si="86"/>
        <v>3853.5018590411255</v>
      </c>
      <c r="F112" s="8">
        <f t="shared" si="86"/>
        <v>5394.902602657575</v>
      </c>
      <c r="G112" s="8">
        <f t="shared" si="86"/>
        <v>23629.673399640178</v>
      </c>
      <c r="H112" s="8">
        <f t="shared" si="86"/>
        <v>7707.003718082251</v>
      </c>
      <c r="I112" s="8">
        <f t="shared" si="86"/>
        <v>10789.80520531515</v>
      </c>
      <c r="J112" s="8">
        <f t="shared" si="86"/>
        <v>35444.51009946026</v>
      </c>
      <c r="K112" s="8">
        <f t="shared" si="86"/>
        <v>11560.505577123376</v>
      </c>
      <c r="L112" s="9">
        <f t="shared" si="86"/>
        <v>16184.707807972723</v>
      </c>
      <c r="O112" s="21" t="s">
        <v>128</v>
      </c>
      <c r="P112" s="21" t="s">
        <v>33</v>
      </c>
      <c r="Q112" s="21" t="s">
        <v>112</v>
      </c>
      <c r="R112" s="21">
        <v>13480</v>
      </c>
      <c r="S112">
        <f t="shared" si="74"/>
        <v>13.48</v>
      </c>
    </row>
    <row r="113" spans="1:19" ht="13.5" thickTop="1">
      <c r="A113" s="69" t="s">
        <v>94</v>
      </c>
      <c r="B113" s="13"/>
      <c r="C113" s="1"/>
      <c r="D113" s="66">
        <v>0.1</v>
      </c>
      <c r="E113" s="67"/>
      <c r="F113" s="67"/>
      <c r="G113" s="66">
        <v>0.2</v>
      </c>
      <c r="H113" s="67"/>
      <c r="I113" s="67"/>
      <c r="J113" s="66">
        <v>0.3</v>
      </c>
      <c r="K113" s="67"/>
      <c r="L113" s="68"/>
      <c r="O113" s="21" t="s">
        <v>129</v>
      </c>
      <c r="P113" s="21" t="s">
        <v>33</v>
      </c>
      <c r="Q113" s="21" t="s">
        <v>112</v>
      </c>
      <c r="R113" s="21">
        <v>33000</v>
      </c>
      <c r="S113">
        <f t="shared" si="74"/>
        <v>33</v>
      </c>
    </row>
    <row r="114" spans="1:19" ht="38.25">
      <c r="A114" s="70"/>
      <c r="B114" s="2"/>
      <c r="C114" s="3" t="s">
        <v>1</v>
      </c>
      <c r="D114" s="10" t="s">
        <v>2</v>
      </c>
      <c r="E114" s="2" t="s">
        <v>3</v>
      </c>
      <c r="F114" s="2" t="s">
        <v>4</v>
      </c>
      <c r="G114" s="10" t="s">
        <v>2</v>
      </c>
      <c r="H114" s="2" t="s">
        <v>3</v>
      </c>
      <c r="I114" s="2" t="s">
        <v>4</v>
      </c>
      <c r="J114" s="10" t="s">
        <v>2</v>
      </c>
      <c r="K114" s="2" t="s">
        <v>3</v>
      </c>
      <c r="L114" s="4" t="s">
        <v>4</v>
      </c>
      <c r="O114" s="21" t="s">
        <v>35</v>
      </c>
      <c r="P114" s="21" t="s">
        <v>33</v>
      </c>
      <c r="Q114" s="21" t="s">
        <v>130</v>
      </c>
      <c r="R114" s="21">
        <v>32755</v>
      </c>
      <c r="S114">
        <f t="shared" si="74"/>
        <v>32.755</v>
      </c>
    </row>
    <row r="115" spans="1:19" ht="12.75">
      <c r="A115" s="70"/>
      <c r="B115" s="2" t="s">
        <v>12</v>
      </c>
      <c r="C115" s="5">
        <f>K3</f>
        <v>33579.981184324126</v>
      </c>
      <c r="D115" s="5">
        <f aca="true" t="shared" si="87" ref="D115:D125">C115*0.1</f>
        <v>3357.998118432413</v>
      </c>
      <c r="E115" s="5">
        <f aca="true" t="shared" si="88" ref="E115:E125">D115/3.066</f>
        <v>1095.2374815500368</v>
      </c>
      <c r="F115" s="5">
        <f aca="true" t="shared" si="89" ref="F115:F120">D115/2.19</f>
        <v>1533.3324741700517</v>
      </c>
      <c r="G115" s="5">
        <f aca="true" t="shared" si="90" ref="G115:G120">C115*0.2</f>
        <v>6715.996236864826</v>
      </c>
      <c r="H115" s="5">
        <f aca="true" t="shared" si="91" ref="H115:H125">G115/3.066</f>
        <v>2190.4749631000736</v>
      </c>
      <c r="I115" s="5">
        <f aca="true" t="shared" si="92" ref="I115:I120">G115/2.19</f>
        <v>3066.6649483401034</v>
      </c>
      <c r="J115" s="5">
        <f aca="true" t="shared" si="93" ref="J115:J120">C115*0.3</f>
        <v>10073.994355297238</v>
      </c>
      <c r="K115" s="5">
        <f aca="true" t="shared" si="94" ref="K115:K125">J115/3.066</f>
        <v>3285.7124446501107</v>
      </c>
      <c r="L115" s="6">
        <f aca="true" t="shared" si="95" ref="L115:L120">J115/2.19</f>
        <v>4599.997422510154</v>
      </c>
      <c r="O115" s="21" t="s">
        <v>84</v>
      </c>
      <c r="P115" s="21" t="s">
        <v>33</v>
      </c>
      <c r="Q115" s="21" t="s">
        <v>42</v>
      </c>
      <c r="R115" s="21">
        <v>129886</v>
      </c>
      <c r="S115">
        <f t="shared" si="74"/>
        <v>129.886</v>
      </c>
    </row>
    <row r="116" spans="1:19" ht="12.75">
      <c r="A116" s="70"/>
      <c r="B116" s="2" t="s">
        <v>13</v>
      </c>
      <c r="C116" s="5">
        <f aca="true" t="shared" si="96" ref="C116:C125">K4</f>
        <v>11255.626903115672</v>
      </c>
      <c r="D116" s="5">
        <f t="shared" si="87"/>
        <v>1125.5626903115672</v>
      </c>
      <c r="E116" s="5">
        <f t="shared" si="88"/>
        <v>367.1111188230813</v>
      </c>
      <c r="F116" s="5">
        <f t="shared" si="89"/>
        <v>513.9555663523138</v>
      </c>
      <c r="G116" s="5">
        <f t="shared" si="90"/>
        <v>2251.1253806231343</v>
      </c>
      <c r="H116" s="5">
        <f t="shared" si="91"/>
        <v>734.2222376461626</v>
      </c>
      <c r="I116" s="5">
        <f t="shared" si="92"/>
        <v>1027.9111327046276</v>
      </c>
      <c r="J116" s="5">
        <f t="shared" si="93"/>
        <v>3376.6880709347015</v>
      </c>
      <c r="K116" s="5">
        <f t="shared" si="94"/>
        <v>1101.3333564692439</v>
      </c>
      <c r="L116" s="6">
        <f t="shared" si="95"/>
        <v>1541.8666990569413</v>
      </c>
      <c r="O116" s="21" t="s">
        <v>131</v>
      </c>
      <c r="P116" s="21" t="s">
        <v>33</v>
      </c>
      <c r="Q116" s="21" t="s">
        <v>42</v>
      </c>
      <c r="R116" s="21">
        <v>942</v>
      </c>
      <c r="S116">
        <f t="shared" si="74"/>
        <v>0.942</v>
      </c>
    </row>
    <row r="117" spans="1:19" ht="12.75">
      <c r="A117" s="70"/>
      <c r="B117" s="2" t="s">
        <v>14</v>
      </c>
      <c r="C117" s="5">
        <f t="shared" si="96"/>
        <v>31270.197084218886</v>
      </c>
      <c r="D117" s="5">
        <f t="shared" si="87"/>
        <v>3127.019708421889</v>
      </c>
      <c r="E117" s="5">
        <f t="shared" si="88"/>
        <v>1019.9020575413858</v>
      </c>
      <c r="F117" s="5">
        <f t="shared" si="89"/>
        <v>1427.8628805579401</v>
      </c>
      <c r="G117" s="5">
        <f t="shared" si="90"/>
        <v>6254.039416843778</v>
      </c>
      <c r="H117" s="5">
        <f t="shared" si="91"/>
        <v>2039.8041150827717</v>
      </c>
      <c r="I117" s="5">
        <f t="shared" si="92"/>
        <v>2855.7257611158802</v>
      </c>
      <c r="J117" s="5">
        <f t="shared" si="93"/>
        <v>9381.059125265665</v>
      </c>
      <c r="K117" s="5">
        <f t="shared" si="94"/>
        <v>3059.7061726241573</v>
      </c>
      <c r="L117" s="6">
        <f t="shared" si="95"/>
        <v>4283.588641673819</v>
      </c>
      <c r="O117" s="21" t="s">
        <v>86</v>
      </c>
      <c r="P117" s="21" t="s">
        <v>33</v>
      </c>
      <c r="Q117" s="21" t="s">
        <v>42</v>
      </c>
      <c r="R117" s="21">
        <v>75049</v>
      </c>
      <c r="S117">
        <f t="shared" si="74"/>
        <v>75.049</v>
      </c>
    </row>
    <row r="118" spans="1:19" ht="12.75">
      <c r="A118" s="70"/>
      <c r="B118" s="2" t="s">
        <v>15</v>
      </c>
      <c r="C118" s="5">
        <f t="shared" si="96"/>
        <v>9746.811054300762</v>
      </c>
      <c r="D118" s="5">
        <f t="shared" si="87"/>
        <v>974.6811054300763</v>
      </c>
      <c r="E118" s="5">
        <f t="shared" si="88"/>
        <v>317.89990392370396</v>
      </c>
      <c r="F118" s="5">
        <f t="shared" si="89"/>
        <v>445.05986549318555</v>
      </c>
      <c r="G118" s="5">
        <f t="shared" si="90"/>
        <v>1949.3622108601526</v>
      </c>
      <c r="H118" s="5">
        <f t="shared" si="91"/>
        <v>635.7998078474079</v>
      </c>
      <c r="I118" s="5">
        <f t="shared" si="92"/>
        <v>890.1197309863711</v>
      </c>
      <c r="J118" s="5">
        <f t="shared" si="93"/>
        <v>2924.0433162902286</v>
      </c>
      <c r="K118" s="5">
        <f t="shared" si="94"/>
        <v>953.6997117711118</v>
      </c>
      <c r="L118" s="6">
        <f t="shared" si="95"/>
        <v>1335.1795964795565</v>
      </c>
      <c r="O118" s="21" t="s">
        <v>132</v>
      </c>
      <c r="P118" s="21" t="s">
        <v>33</v>
      </c>
      <c r="Q118" s="21" t="s">
        <v>42</v>
      </c>
      <c r="R118" s="21">
        <v>7910</v>
      </c>
      <c r="S118">
        <f t="shared" si="74"/>
        <v>7.91</v>
      </c>
    </row>
    <row r="119" spans="1:12" ht="12.75">
      <c r="A119" s="70"/>
      <c r="B119" s="2" t="s">
        <v>16</v>
      </c>
      <c r="C119" s="5">
        <f t="shared" si="96"/>
        <v>25223.411712255645</v>
      </c>
      <c r="D119" s="5">
        <f t="shared" si="87"/>
        <v>2522.3411712255647</v>
      </c>
      <c r="E119" s="5">
        <f t="shared" si="88"/>
        <v>822.6813996169487</v>
      </c>
      <c r="F119" s="5">
        <f t="shared" si="89"/>
        <v>1151.7539594637283</v>
      </c>
      <c r="G119" s="5">
        <f t="shared" si="90"/>
        <v>5044.682342451129</v>
      </c>
      <c r="H119" s="5">
        <f t="shared" si="91"/>
        <v>1645.3627992338975</v>
      </c>
      <c r="I119" s="5">
        <f t="shared" si="92"/>
        <v>2303.5079189274566</v>
      </c>
      <c r="J119" s="5">
        <f t="shared" si="93"/>
        <v>7567.023513676693</v>
      </c>
      <c r="K119" s="5">
        <f t="shared" si="94"/>
        <v>2468.044198850846</v>
      </c>
      <c r="L119" s="6">
        <f t="shared" si="95"/>
        <v>3455.2618783911844</v>
      </c>
    </row>
    <row r="120" spans="1:12" ht="12.75">
      <c r="A120" s="70"/>
      <c r="B120" s="2" t="s">
        <v>17</v>
      </c>
      <c r="C120" s="5">
        <f t="shared" si="96"/>
        <v>11845.53308671311</v>
      </c>
      <c r="D120" s="5">
        <f t="shared" si="87"/>
        <v>1184.553308671311</v>
      </c>
      <c r="E120" s="5">
        <f t="shared" si="88"/>
        <v>386.35137269123</v>
      </c>
      <c r="F120" s="5">
        <f t="shared" si="89"/>
        <v>540.8919217677219</v>
      </c>
      <c r="G120" s="5">
        <f t="shared" si="90"/>
        <v>2369.106617342622</v>
      </c>
      <c r="H120" s="5">
        <f t="shared" si="91"/>
        <v>772.70274538246</v>
      </c>
      <c r="I120" s="5">
        <f t="shared" si="92"/>
        <v>1081.7838435354438</v>
      </c>
      <c r="J120" s="5">
        <f t="shared" si="93"/>
        <v>3553.6599260139333</v>
      </c>
      <c r="K120" s="5">
        <f t="shared" si="94"/>
        <v>1159.05411807369</v>
      </c>
      <c r="L120" s="6">
        <f t="shared" si="95"/>
        <v>1622.675765303166</v>
      </c>
    </row>
    <row r="121" spans="1:12" ht="12.75">
      <c r="A121" s="74"/>
      <c r="B121" s="11" t="s">
        <v>18</v>
      </c>
      <c r="C121" s="5">
        <f t="shared" si="96"/>
        <v>8437.153555694982</v>
      </c>
      <c r="D121" s="5">
        <f t="shared" si="87"/>
        <v>843.7153555694982</v>
      </c>
      <c r="E121" s="5">
        <f t="shared" si="88"/>
        <v>275.1843951629153</v>
      </c>
      <c r="F121" s="5">
        <f>D121/2.19</f>
        <v>385.25815322808137</v>
      </c>
      <c r="G121" s="5">
        <f>C121*0.2</f>
        <v>1687.4307111389965</v>
      </c>
      <c r="H121" s="5">
        <f t="shared" si="91"/>
        <v>550.3687903258306</v>
      </c>
      <c r="I121" s="5">
        <f>G121/2.19</f>
        <v>770.5163064561627</v>
      </c>
      <c r="J121" s="5">
        <f>C121*0.3</f>
        <v>2531.1460667084943</v>
      </c>
      <c r="K121" s="5">
        <f t="shared" si="94"/>
        <v>825.5531854887457</v>
      </c>
      <c r="L121" s="6">
        <f>J121/2.19</f>
        <v>1155.774459684244</v>
      </c>
    </row>
    <row r="122" spans="1:12" ht="12.75">
      <c r="A122" s="74"/>
      <c r="B122" s="11" t="s">
        <v>20</v>
      </c>
      <c r="C122" s="5">
        <f t="shared" si="96"/>
        <v>2743.4251392274505</v>
      </c>
      <c r="D122" s="5">
        <f t="shared" si="87"/>
        <v>274.34251392274507</v>
      </c>
      <c r="E122" s="5">
        <f t="shared" si="88"/>
        <v>89.47896735901666</v>
      </c>
      <c r="F122" s="5">
        <f>D122/2.19</f>
        <v>125.27055430262332</v>
      </c>
      <c r="G122" s="5">
        <f>C122*0.2</f>
        <v>548.6850278454901</v>
      </c>
      <c r="H122" s="5">
        <f t="shared" si="91"/>
        <v>178.95793471803333</v>
      </c>
      <c r="I122" s="5">
        <f>G122/2.19</f>
        <v>250.54110860524665</v>
      </c>
      <c r="J122" s="5">
        <f>C122*0.3</f>
        <v>823.0275417682351</v>
      </c>
      <c r="K122" s="5">
        <f t="shared" si="94"/>
        <v>268.4369020770499</v>
      </c>
      <c r="L122" s="6">
        <f>J122/2.19</f>
        <v>375.8116629078699</v>
      </c>
    </row>
    <row r="123" spans="1:15" ht="12.75">
      <c r="A123" s="74"/>
      <c r="B123" s="11" t="s">
        <v>21</v>
      </c>
      <c r="C123" s="5">
        <f t="shared" si="96"/>
        <v>13930.233437844778</v>
      </c>
      <c r="D123" s="5">
        <f t="shared" si="87"/>
        <v>1393.023343784478</v>
      </c>
      <c r="E123" s="5">
        <f t="shared" si="88"/>
        <v>454.34551330217806</v>
      </c>
      <c r="F123" s="5">
        <f>D123/2.19</f>
        <v>636.0837186230493</v>
      </c>
      <c r="G123" s="5">
        <f>C123*0.2</f>
        <v>2786.046687568956</v>
      </c>
      <c r="H123" s="5">
        <f t="shared" si="91"/>
        <v>908.6910266043561</v>
      </c>
      <c r="I123" s="5">
        <f>G123/2.19</f>
        <v>1272.1674372460986</v>
      </c>
      <c r="J123" s="5">
        <f>C123*0.3</f>
        <v>4179.0700313534335</v>
      </c>
      <c r="K123" s="5">
        <f t="shared" si="94"/>
        <v>1363.0365399065342</v>
      </c>
      <c r="L123" s="6">
        <f>J123/2.19</f>
        <v>1908.2511558691479</v>
      </c>
      <c r="O123" t="s">
        <v>138</v>
      </c>
    </row>
    <row r="124" spans="1:17" ht="12.75">
      <c r="A124" s="74"/>
      <c r="B124" s="11" t="s">
        <v>40</v>
      </c>
      <c r="C124" s="5">
        <f t="shared" si="96"/>
        <v>20899.621595131255</v>
      </c>
      <c r="D124" s="5">
        <f t="shared" si="87"/>
        <v>2089.9621595131257</v>
      </c>
      <c r="E124" s="5">
        <f t="shared" si="88"/>
        <v>681.6575862730351</v>
      </c>
      <c r="F124" s="5">
        <f>D124/2.19</f>
        <v>954.3206207822492</v>
      </c>
      <c r="G124" s="5">
        <f>C124*0.2</f>
        <v>4179.924319026251</v>
      </c>
      <c r="H124" s="5">
        <f t="shared" si="91"/>
        <v>1363.3151725460702</v>
      </c>
      <c r="I124" s="5">
        <f>G124/2.19</f>
        <v>1908.6412415644984</v>
      </c>
      <c r="J124" s="5">
        <f>C124*0.3</f>
        <v>6269.886478539376</v>
      </c>
      <c r="K124" s="5">
        <f t="shared" si="94"/>
        <v>2044.9727588191051</v>
      </c>
      <c r="L124" s="6">
        <f>J124/2.19</f>
        <v>2862.9618623467472</v>
      </c>
      <c r="O124" t="s">
        <v>139</v>
      </c>
      <c r="P124" t="s">
        <v>140</v>
      </c>
      <c r="Q124" t="s">
        <v>141</v>
      </c>
    </row>
    <row r="125" spans="1:17" ht="12.75">
      <c r="A125" s="74"/>
      <c r="B125" s="11" t="s">
        <v>22</v>
      </c>
      <c r="C125" s="5">
        <f t="shared" si="96"/>
        <v>5860.56181981685</v>
      </c>
      <c r="D125" s="5">
        <f t="shared" si="87"/>
        <v>586.0561819816851</v>
      </c>
      <c r="E125" s="5">
        <f t="shared" si="88"/>
        <v>191.14683039193903</v>
      </c>
      <c r="F125" s="5">
        <f>D125/2.19</f>
        <v>267.60556254871466</v>
      </c>
      <c r="G125" s="5">
        <f>C125*0.2</f>
        <v>1172.1123639633702</v>
      </c>
      <c r="H125" s="5">
        <f t="shared" si="91"/>
        <v>382.29366078387807</v>
      </c>
      <c r="I125" s="5">
        <f>G125/2.19</f>
        <v>535.2111250974293</v>
      </c>
      <c r="J125" s="5">
        <f>C125*0.3</f>
        <v>1758.168545945055</v>
      </c>
      <c r="K125" s="5">
        <f t="shared" si="94"/>
        <v>573.4404911758171</v>
      </c>
      <c r="L125" s="6">
        <f>J125/2.19</f>
        <v>802.8166876461439</v>
      </c>
      <c r="O125" t="s">
        <v>142</v>
      </c>
      <c r="P125" s="15">
        <v>85163</v>
      </c>
      <c r="Q125" t="s">
        <v>167</v>
      </c>
    </row>
    <row r="126" spans="1:17" ht="13.5" thickBot="1">
      <c r="A126" s="71"/>
      <c r="B126" s="7" t="s">
        <v>5</v>
      </c>
      <c r="C126" s="8">
        <f>SUM(C115:C125)</f>
        <v>174792.55657264355</v>
      </c>
      <c r="D126" s="8">
        <f aca="true" t="shared" si="97" ref="D126:L126">SUM(D115:D120)</f>
        <v>12292.15610249282</v>
      </c>
      <c r="E126" s="8">
        <f t="shared" si="97"/>
        <v>4009.1833341463866</v>
      </c>
      <c r="F126" s="8">
        <f t="shared" si="97"/>
        <v>5612.856667804942</v>
      </c>
      <c r="G126" s="8">
        <f t="shared" si="97"/>
        <v>24584.31220498564</v>
      </c>
      <c r="H126" s="8">
        <f t="shared" si="97"/>
        <v>8018.366668292773</v>
      </c>
      <c r="I126" s="8">
        <f t="shared" si="97"/>
        <v>11225.713335609884</v>
      </c>
      <c r="J126" s="8">
        <f t="shared" si="97"/>
        <v>36876.468307478455</v>
      </c>
      <c r="K126" s="8">
        <f t="shared" si="97"/>
        <v>12027.550002439162</v>
      </c>
      <c r="L126" s="9">
        <f t="shared" si="97"/>
        <v>16838.57000341482</v>
      </c>
      <c r="O126" t="s">
        <v>144</v>
      </c>
      <c r="P126" s="15">
        <v>69799</v>
      </c>
      <c r="Q126" t="s">
        <v>167</v>
      </c>
    </row>
    <row r="127" spans="1:17" ht="13.5" thickTop="1">
      <c r="A127" s="69" t="s">
        <v>95</v>
      </c>
      <c r="B127" s="13"/>
      <c r="C127" s="1"/>
      <c r="D127" s="66">
        <v>0.1</v>
      </c>
      <c r="E127" s="67"/>
      <c r="F127" s="67"/>
      <c r="G127" s="66">
        <v>0.2</v>
      </c>
      <c r="H127" s="67"/>
      <c r="I127" s="67"/>
      <c r="J127" s="66">
        <v>0.3</v>
      </c>
      <c r="K127" s="67"/>
      <c r="L127" s="68"/>
      <c r="O127" t="s">
        <v>146</v>
      </c>
      <c r="P127" s="15">
        <v>37975</v>
      </c>
      <c r="Q127" t="s">
        <v>166</v>
      </c>
    </row>
    <row r="128" spans="1:17" ht="38.25">
      <c r="A128" s="70"/>
      <c r="B128" s="2"/>
      <c r="C128" s="3" t="s">
        <v>1</v>
      </c>
      <c r="D128" s="10" t="s">
        <v>2</v>
      </c>
      <c r="E128" s="2" t="s">
        <v>3</v>
      </c>
      <c r="F128" s="2" t="s">
        <v>4</v>
      </c>
      <c r="G128" s="10" t="s">
        <v>2</v>
      </c>
      <c r="H128" s="2" t="s">
        <v>3</v>
      </c>
      <c r="I128" s="2" t="s">
        <v>4</v>
      </c>
      <c r="J128" s="10" t="s">
        <v>2</v>
      </c>
      <c r="K128" s="2" t="s">
        <v>3</v>
      </c>
      <c r="L128" s="4" t="s">
        <v>4</v>
      </c>
      <c r="O128" t="s">
        <v>147</v>
      </c>
      <c r="P128" s="15">
        <v>37405</v>
      </c>
      <c r="Q128" t="s">
        <v>167</v>
      </c>
    </row>
    <row r="129" spans="1:17" ht="12.75">
      <c r="A129" s="70"/>
      <c r="B129" s="2" t="s">
        <v>12</v>
      </c>
      <c r="C129" s="5">
        <f>L3</f>
        <v>35635.34467265423</v>
      </c>
      <c r="D129" s="5">
        <f aca="true" t="shared" si="98" ref="D129:D139">C129*0.1</f>
        <v>3563.5344672654232</v>
      </c>
      <c r="E129" s="5">
        <f aca="true" t="shared" si="99" ref="E129:E139">D129/3.066</f>
        <v>1162.2747773207514</v>
      </c>
      <c r="F129" s="5">
        <f aca="true" t="shared" si="100" ref="F129:F134">D129/2.19</f>
        <v>1627.1846882490518</v>
      </c>
      <c r="G129" s="5">
        <f aca="true" t="shared" si="101" ref="G129:G134">C129*0.2</f>
        <v>7127.0689345308465</v>
      </c>
      <c r="H129" s="5">
        <f aca="true" t="shared" si="102" ref="H129:H139">G129/3.066</f>
        <v>2324.5495546415027</v>
      </c>
      <c r="I129" s="5">
        <f aca="true" t="shared" si="103" ref="I129:I134">G129/2.19</f>
        <v>3254.3693764981035</v>
      </c>
      <c r="J129" s="5">
        <f aca="true" t="shared" si="104" ref="J129:J134">C129*0.3</f>
        <v>10690.603401796268</v>
      </c>
      <c r="K129" s="5">
        <f aca="true" t="shared" si="105" ref="K129:K139">J129/3.066</f>
        <v>3486.8243319622534</v>
      </c>
      <c r="L129" s="6">
        <f aca="true" t="shared" si="106" ref="L129:L134">J129/2.19</f>
        <v>4881.554064747154</v>
      </c>
      <c r="O129" t="s">
        <v>149</v>
      </c>
      <c r="P129" s="15">
        <v>36491</v>
      </c>
      <c r="Q129" t="s">
        <v>166</v>
      </c>
    </row>
    <row r="130" spans="1:17" ht="12.75">
      <c r="A130" s="70"/>
      <c r="B130" s="2" t="s">
        <v>13</v>
      </c>
      <c r="C130" s="5">
        <f aca="true" t="shared" si="107" ref="C130:C139">L4</f>
        <v>11944.561314601575</v>
      </c>
      <c r="D130" s="5">
        <f t="shared" si="98"/>
        <v>1194.4561314601576</v>
      </c>
      <c r="E130" s="5">
        <f t="shared" si="99"/>
        <v>389.5812561840045</v>
      </c>
      <c r="F130" s="5">
        <f t="shared" si="100"/>
        <v>545.4137586576062</v>
      </c>
      <c r="G130" s="5">
        <f t="shared" si="101"/>
        <v>2388.9122629203152</v>
      </c>
      <c r="H130" s="5">
        <f t="shared" si="102"/>
        <v>779.162512368009</v>
      </c>
      <c r="I130" s="5">
        <f t="shared" si="103"/>
        <v>1090.8275173152124</v>
      </c>
      <c r="J130" s="5">
        <f t="shared" si="104"/>
        <v>3583.368394380472</v>
      </c>
      <c r="K130" s="5">
        <f t="shared" si="105"/>
        <v>1168.743768552013</v>
      </c>
      <c r="L130" s="6">
        <f t="shared" si="106"/>
        <v>1636.2412759728184</v>
      </c>
      <c r="O130" t="s">
        <v>151</v>
      </c>
      <c r="P130" s="15">
        <v>30890</v>
      </c>
      <c r="Q130" t="s">
        <v>167</v>
      </c>
    </row>
    <row r="131" spans="1:17" ht="12.75">
      <c r="A131" s="70"/>
      <c r="B131" s="2" t="s">
        <v>14</v>
      </c>
      <c r="C131" s="5">
        <f t="shared" si="107"/>
        <v>33184.183307349755</v>
      </c>
      <c r="D131" s="5">
        <f t="shared" si="98"/>
        <v>3318.418330734976</v>
      </c>
      <c r="E131" s="5">
        <f t="shared" si="99"/>
        <v>1082.328222679379</v>
      </c>
      <c r="F131" s="5">
        <f t="shared" si="100"/>
        <v>1515.2595117511305</v>
      </c>
      <c r="G131" s="5">
        <f t="shared" si="101"/>
        <v>6636.836661469952</v>
      </c>
      <c r="H131" s="5">
        <f t="shared" si="102"/>
        <v>2164.656445358758</v>
      </c>
      <c r="I131" s="5">
        <f t="shared" si="103"/>
        <v>3030.519023502261</v>
      </c>
      <c r="J131" s="5">
        <f t="shared" si="104"/>
        <v>9955.254992204926</v>
      </c>
      <c r="K131" s="5">
        <f t="shared" si="105"/>
        <v>3246.9846680381365</v>
      </c>
      <c r="L131" s="6">
        <f t="shared" si="106"/>
        <v>4545.778535253391</v>
      </c>
      <c r="O131" t="s">
        <v>153</v>
      </c>
      <c r="P131" s="15">
        <v>27389</v>
      </c>
      <c r="Q131" t="s">
        <v>167</v>
      </c>
    </row>
    <row r="132" spans="1:17" ht="12.75">
      <c r="A132" s="70"/>
      <c r="B132" s="2" t="s">
        <v>15</v>
      </c>
      <c r="C132" s="5">
        <f t="shared" si="107"/>
        <v>10343.393865312402</v>
      </c>
      <c r="D132" s="5">
        <f t="shared" si="98"/>
        <v>1034.3393865312403</v>
      </c>
      <c r="E132" s="5">
        <f t="shared" si="99"/>
        <v>337.357921243066</v>
      </c>
      <c r="F132" s="5">
        <f t="shared" si="100"/>
        <v>472.30108974029235</v>
      </c>
      <c r="G132" s="5">
        <f t="shared" si="101"/>
        <v>2068.6787730624806</v>
      </c>
      <c r="H132" s="5">
        <f t="shared" si="102"/>
        <v>674.715842486132</v>
      </c>
      <c r="I132" s="5">
        <f t="shared" si="103"/>
        <v>944.6021794805847</v>
      </c>
      <c r="J132" s="5">
        <f t="shared" si="104"/>
        <v>3103.0181595937206</v>
      </c>
      <c r="K132" s="5">
        <f t="shared" si="105"/>
        <v>1012.0737637291979</v>
      </c>
      <c r="L132" s="6">
        <f t="shared" si="106"/>
        <v>1416.903269220877</v>
      </c>
      <c r="O132" t="s">
        <v>155</v>
      </c>
      <c r="P132" s="15">
        <v>26664</v>
      </c>
      <c r="Q132" t="s">
        <v>166</v>
      </c>
    </row>
    <row r="133" spans="1:17" ht="12.75">
      <c r="A133" s="70"/>
      <c r="B133" s="2" t="s">
        <v>16</v>
      </c>
      <c r="C133" s="5">
        <f t="shared" si="107"/>
        <v>26767.286296339385</v>
      </c>
      <c r="D133" s="5">
        <f t="shared" si="98"/>
        <v>2676.728629633939</v>
      </c>
      <c r="E133" s="5">
        <f t="shared" si="99"/>
        <v>873.0360827247029</v>
      </c>
      <c r="F133" s="5">
        <f t="shared" si="100"/>
        <v>1222.250515814584</v>
      </c>
      <c r="G133" s="5">
        <f t="shared" si="101"/>
        <v>5353.457259267878</v>
      </c>
      <c r="H133" s="5">
        <f t="shared" si="102"/>
        <v>1746.0721654494057</v>
      </c>
      <c r="I133" s="5">
        <f t="shared" si="103"/>
        <v>2444.501031629168</v>
      </c>
      <c r="J133" s="5">
        <f t="shared" si="104"/>
        <v>8030.185888901815</v>
      </c>
      <c r="K133" s="5">
        <f t="shared" si="105"/>
        <v>2619.108248174108</v>
      </c>
      <c r="L133" s="6">
        <f t="shared" si="106"/>
        <v>3666.7515474437514</v>
      </c>
      <c r="O133" t="s">
        <v>157</v>
      </c>
      <c r="P133" s="15">
        <v>19939</v>
      </c>
      <c r="Q133" t="s">
        <v>166</v>
      </c>
    </row>
    <row r="134" spans="1:17" ht="12.75">
      <c r="A134" s="70"/>
      <c r="B134" s="2" t="s">
        <v>17</v>
      </c>
      <c r="C134" s="5">
        <f t="shared" si="107"/>
        <v>12570.574475884647</v>
      </c>
      <c r="D134" s="5">
        <f t="shared" si="98"/>
        <v>1257.0574475884648</v>
      </c>
      <c r="E134" s="5">
        <f t="shared" si="99"/>
        <v>409.99916751091484</v>
      </c>
      <c r="F134" s="5">
        <f t="shared" si="100"/>
        <v>573.9988345152808</v>
      </c>
      <c r="G134" s="5">
        <f t="shared" si="101"/>
        <v>2514.1148951769296</v>
      </c>
      <c r="H134" s="5">
        <f t="shared" si="102"/>
        <v>819.9983350218297</v>
      </c>
      <c r="I134" s="5">
        <f t="shared" si="103"/>
        <v>1147.9976690305616</v>
      </c>
      <c r="J134" s="5">
        <f t="shared" si="104"/>
        <v>3771.1723427653938</v>
      </c>
      <c r="K134" s="5">
        <f t="shared" si="105"/>
        <v>1229.9975025327442</v>
      </c>
      <c r="L134" s="6">
        <f t="shared" si="106"/>
        <v>1721.996503545842</v>
      </c>
      <c r="O134" t="s">
        <v>159</v>
      </c>
      <c r="P134" s="15">
        <v>19032</v>
      </c>
      <c r="Q134" t="s">
        <v>166</v>
      </c>
    </row>
    <row r="135" spans="1:17" ht="12.75">
      <c r="A135" s="74"/>
      <c r="B135" s="11" t="s">
        <v>18</v>
      </c>
      <c r="C135" s="5">
        <f t="shared" si="107"/>
        <v>8953.57485053196</v>
      </c>
      <c r="D135" s="5">
        <f t="shared" si="98"/>
        <v>895.3574850531961</v>
      </c>
      <c r="E135" s="5">
        <f t="shared" si="99"/>
        <v>292.027881622047</v>
      </c>
      <c r="F135" s="5">
        <f>D135/2.19</f>
        <v>408.8390342708658</v>
      </c>
      <c r="G135" s="5">
        <f>C135*0.2</f>
        <v>1790.7149701063922</v>
      </c>
      <c r="H135" s="5">
        <f t="shared" si="102"/>
        <v>584.055763244094</v>
      </c>
      <c r="I135" s="5">
        <f>G135/2.19</f>
        <v>817.6780685417316</v>
      </c>
      <c r="J135" s="5">
        <f>C135*0.3</f>
        <v>2686.072455159588</v>
      </c>
      <c r="K135" s="5">
        <f t="shared" si="105"/>
        <v>876.083644866141</v>
      </c>
      <c r="L135" s="6">
        <f>J135/2.19</f>
        <v>1226.5171028125974</v>
      </c>
      <c r="O135" t="s">
        <v>160</v>
      </c>
      <c r="P135" s="15">
        <v>15999</v>
      </c>
      <c r="Q135" t="s">
        <v>166</v>
      </c>
    </row>
    <row r="136" spans="1:17" ht="12.75">
      <c r="A136" s="74"/>
      <c r="B136" s="11" t="s">
        <v>20</v>
      </c>
      <c r="C136" s="5">
        <f t="shared" si="107"/>
        <v>2911.344705149284</v>
      </c>
      <c r="D136" s="5">
        <f t="shared" si="98"/>
        <v>291.1344705149284</v>
      </c>
      <c r="E136" s="5">
        <f t="shared" si="99"/>
        <v>94.95579599312734</v>
      </c>
      <c r="F136" s="5">
        <f>D136/2.19</f>
        <v>132.93811439037827</v>
      </c>
      <c r="G136" s="5">
        <f>C136*0.2</f>
        <v>582.2689410298568</v>
      </c>
      <c r="H136" s="5">
        <f t="shared" si="102"/>
        <v>189.91159198625468</v>
      </c>
      <c r="I136" s="5">
        <f>G136/2.19</f>
        <v>265.87622878075655</v>
      </c>
      <c r="J136" s="5">
        <f>C136*0.3</f>
        <v>873.4034115447852</v>
      </c>
      <c r="K136" s="5">
        <f t="shared" si="105"/>
        <v>284.867387979382</v>
      </c>
      <c r="L136" s="6">
        <f>J136/2.19</f>
        <v>398.8143431711348</v>
      </c>
      <c r="O136" t="s">
        <v>162</v>
      </c>
      <c r="P136" s="15">
        <v>15331</v>
      </c>
      <c r="Q136" t="s">
        <v>167</v>
      </c>
    </row>
    <row r="137" spans="1:17" ht="12.75">
      <c r="A137" s="74"/>
      <c r="B137" s="11" t="s">
        <v>21</v>
      </c>
      <c r="C137" s="5">
        <f t="shared" si="107"/>
        <v>14782.87516610838</v>
      </c>
      <c r="D137" s="5">
        <f t="shared" si="98"/>
        <v>1478.287516610838</v>
      </c>
      <c r="E137" s="5">
        <f t="shared" si="99"/>
        <v>482.15509348037773</v>
      </c>
      <c r="F137" s="5">
        <f>D137/2.19</f>
        <v>675.0171308725288</v>
      </c>
      <c r="G137" s="5">
        <f>C137*0.2</f>
        <v>2956.575033221676</v>
      </c>
      <c r="H137" s="5">
        <f t="shared" si="102"/>
        <v>964.3101869607555</v>
      </c>
      <c r="I137" s="5">
        <f>G137/2.19</f>
        <v>1350.0342617450576</v>
      </c>
      <c r="J137" s="5">
        <f>C137*0.3</f>
        <v>4434.862549832514</v>
      </c>
      <c r="K137" s="5">
        <f t="shared" si="105"/>
        <v>1446.465280441133</v>
      </c>
      <c r="L137" s="6">
        <f>J137/2.19</f>
        <v>2025.051392617586</v>
      </c>
      <c r="O137" t="s">
        <v>143</v>
      </c>
      <c r="P137" s="15">
        <v>12766</v>
      </c>
      <c r="Q137" t="s">
        <v>167</v>
      </c>
    </row>
    <row r="138" spans="1:17" ht="12.75">
      <c r="A138" s="74"/>
      <c r="B138" s="11" t="s">
        <v>40</v>
      </c>
      <c r="C138" s="5">
        <f t="shared" si="107"/>
        <v>22178.845633726047</v>
      </c>
      <c r="D138" s="5">
        <f t="shared" si="98"/>
        <v>2217.8845633726046</v>
      </c>
      <c r="E138" s="5">
        <f t="shared" si="99"/>
        <v>723.3804838136349</v>
      </c>
      <c r="F138" s="5">
        <f>D138/2.19</f>
        <v>1012.7326773390889</v>
      </c>
      <c r="G138" s="5">
        <f>C138*0.2</f>
        <v>4435.769126745209</v>
      </c>
      <c r="H138" s="5">
        <f t="shared" si="102"/>
        <v>1446.7609676272698</v>
      </c>
      <c r="I138" s="5">
        <f>G138/2.19</f>
        <v>2025.4653546781778</v>
      </c>
      <c r="J138" s="5">
        <f>C138*0.3</f>
        <v>6653.653690117814</v>
      </c>
      <c r="K138" s="5">
        <f t="shared" si="105"/>
        <v>2170.141451440905</v>
      </c>
      <c r="L138" s="6">
        <f>J138/2.19</f>
        <v>3038.198032017267</v>
      </c>
      <c r="O138" t="s">
        <v>145</v>
      </c>
      <c r="P138" s="15">
        <v>12243</v>
      </c>
      <c r="Q138" t="s">
        <v>167</v>
      </c>
    </row>
    <row r="139" spans="1:17" ht="12.75">
      <c r="A139" s="74"/>
      <c r="B139" s="11" t="s">
        <v>22</v>
      </c>
      <c r="C139" s="5">
        <f t="shared" si="107"/>
        <v>6219.2750876842</v>
      </c>
      <c r="D139" s="5">
        <f t="shared" si="98"/>
        <v>621.92750876842</v>
      </c>
      <c r="E139" s="5">
        <f t="shared" si="99"/>
        <v>202.84654558656882</v>
      </c>
      <c r="F139" s="5">
        <f>D139/2.19</f>
        <v>283.98516382119635</v>
      </c>
      <c r="G139" s="5">
        <f>C139*0.2</f>
        <v>1243.85501753684</v>
      </c>
      <c r="H139" s="5">
        <f t="shared" si="102"/>
        <v>405.69309117313765</v>
      </c>
      <c r="I139" s="5">
        <f>G139/2.19</f>
        <v>567.9703276423927</v>
      </c>
      <c r="J139" s="5">
        <f>C139*0.3</f>
        <v>1865.78252630526</v>
      </c>
      <c r="K139" s="5">
        <f t="shared" si="105"/>
        <v>608.5396367597065</v>
      </c>
      <c r="L139" s="6">
        <f>J139/2.19</f>
        <v>851.955491463589</v>
      </c>
      <c r="O139" t="s">
        <v>164</v>
      </c>
      <c r="P139" s="15">
        <v>11333</v>
      </c>
      <c r="Q139" t="s">
        <v>168</v>
      </c>
    </row>
    <row r="140" spans="1:17" ht="13.5" thickBot="1">
      <c r="A140" s="71"/>
      <c r="B140" s="7" t="s">
        <v>5</v>
      </c>
      <c r="C140" s="8">
        <f>SUM(C129:C139)</f>
        <v>185491.25937534185</v>
      </c>
      <c r="D140" s="8">
        <f aca="true" t="shared" si="108" ref="D140:L140">SUM(D129:D134)</f>
        <v>13044.5343932142</v>
      </c>
      <c r="E140" s="8">
        <f t="shared" si="108"/>
        <v>4254.577427662818</v>
      </c>
      <c r="F140" s="8">
        <f t="shared" si="108"/>
        <v>5956.4083987279455</v>
      </c>
      <c r="G140" s="8">
        <f t="shared" si="108"/>
        <v>26089.0687864284</v>
      </c>
      <c r="H140" s="8">
        <f t="shared" si="108"/>
        <v>8509.154855325636</v>
      </c>
      <c r="I140" s="8">
        <f t="shared" si="108"/>
        <v>11912.816797455891</v>
      </c>
      <c r="J140" s="8">
        <f t="shared" si="108"/>
        <v>39133.603179642596</v>
      </c>
      <c r="K140" s="8">
        <f t="shared" si="108"/>
        <v>12763.732282988454</v>
      </c>
      <c r="L140" s="9">
        <f t="shared" si="108"/>
        <v>17869.225196183834</v>
      </c>
      <c r="O140" t="s">
        <v>148</v>
      </c>
      <c r="P140" s="15">
        <v>8619</v>
      </c>
      <c r="Q140" t="s">
        <v>167</v>
      </c>
    </row>
    <row r="141" spans="15:17" ht="13.5" thickTop="1">
      <c r="O141" t="s">
        <v>150</v>
      </c>
      <c r="P141" s="15">
        <v>7933</v>
      </c>
      <c r="Q141" t="s">
        <v>167</v>
      </c>
    </row>
    <row r="142" spans="15:17" ht="12.75">
      <c r="O142" t="s">
        <v>152</v>
      </c>
      <c r="P142" s="15">
        <v>7721</v>
      </c>
      <c r="Q142" t="s">
        <v>167</v>
      </c>
    </row>
    <row r="143" spans="15:17" ht="12.75">
      <c r="O143" t="s">
        <v>154</v>
      </c>
      <c r="P143" s="15">
        <v>6926</v>
      </c>
      <c r="Q143" t="s">
        <v>166</v>
      </c>
    </row>
    <row r="144" spans="1:17" ht="12.75">
      <c r="A144" s="19" t="s">
        <v>29</v>
      </c>
      <c r="B144" s="19">
        <v>69390.686</v>
      </c>
      <c r="C144" s="20">
        <f>B144*(1.04)^5</f>
        <v>84424.37952142708</v>
      </c>
      <c r="D144" s="20">
        <f>C144*(1.04)^5</f>
        <v>102715.16637806341</v>
      </c>
      <c r="E144" s="20">
        <f aca="true" t="shared" si="109" ref="E144:E156">D144*(1.04)^2</f>
        <v>111096.72395451339</v>
      </c>
      <c r="F144" s="20">
        <f aca="true" t="shared" si="110" ref="F144:F156">E144*(1.04)^3</f>
        <v>124968.70529436976</v>
      </c>
      <c r="H144" s="2" t="s">
        <v>96</v>
      </c>
      <c r="I144" s="5">
        <v>69390.686</v>
      </c>
      <c r="J144" s="2" t="s">
        <v>100</v>
      </c>
      <c r="K144" s="5">
        <v>254249.507</v>
      </c>
      <c r="O144" t="s">
        <v>156</v>
      </c>
      <c r="P144" s="15">
        <v>6671</v>
      </c>
      <c r="Q144" t="s">
        <v>167</v>
      </c>
    </row>
    <row r="145" spans="1:17" ht="12.75">
      <c r="A145" s="19" t="s">
        <v>28</v>
      </c>
      <c r="B145" s="19">
        <v>254249.507</v>
      </c>
      <c r="C145" s="20">
        <f aca="true" t="shared" si="111" ref="C145:D156">B145*(1.04)^5</f>
        <v>309333.4006253192</v>
      </c>
      <c r="D145" s="20">
        <f t="shared" si="111"/>
        <v>376351.3796800567</v>
      </c>
      <c r="E145" s="20">
        <f t="shared" si="109"/>
        <v>407061.6522619494</v>
      </c>
      <c r="F145" s="20">
        <f t="shared" si="110"/>
        <v>457888.99840998545</v>
      </c>
      <c r="H145" s="2" t="s">
        <v>97</v>
      </c>
      <c r="I145" s="5">
        <v>48353.236</v>
      </c>
      <c r="J145" s="2" t="s">
        <v>101</v>
      </c>
      <c r="K145" s="5">
        <v>21852.681</v>
      </c>
      <c r="O145" t="s">
        <v>158</v>
      </c>
      <c r="P145" s="15">
        <v>6182</v>
      </c>
      <c r="Q145" t="s">
        <v>167</v>
      </c>
    </row>
    <row r="146" spans="1:17" ht="12.75">
      <c r="A146" s="19" t="s">
        <v>26</v>
      </c>
      <c r="B146" s="19">
        <v>48353.236</v>
      </c>
      <c r="C146" s="20">
        <f t="shared" si="111"/>
        <v>58829.10491983218</v>
      </c>
      <c r="D146" s="20">
        <f t="shared" si="111"/>
        <v>71574.60124630795</v>
      </c>
      <c r="E146" s="20">
        <f t="shared" si="109"/>
        <v>77415.08870800669</v>
      </c>
      <c r="F146" s="20">
        <f t="shared" si="110"/>
        <v>87081.44634444325</v>
      </c>
      <c r="H146" s="2" t="s">
        <v>98</v>
      </c>
      <c r="I146" s="5">
        <v>20638.951</v>
      </c>
      <c r="J146" s="2" t="s">
        <v>102</v>
      </c>
      <c r="K146" s="5">
        <v>13478.838</v>
      </c>
      <c r="O146" t="s">
        <v>165</v>
      </c>
      <c r="P146" s="15">
        <v>4537</v>
      </c>
      <c r="Q146" t="s">
        <v>166</v>
      </c>
    </row>
    <row r="147" spans="1:17" ht="12.75">
      <c r="A147" s="19" t="s">
        <v>31</v>
      </c>
      <c r="B147" s="19">
        <v>21852.681</v>
      </c>
      <c r="C147" s="20">
        <f t="shared" si="111"/>
        <v>26587.127763871344</v>
      </c>
      <c r="D147" s="20">
        <f t="shared" si="111"/>
        <v>32347.306160393702</v>
      </c>
      <c r="E147" s="20">
        <f t="shared" si="109"/>
        <v>34986.84634308183</v>
      </c>
      <c r="F147" s="20">
        <f t="shared" si="110"/>
        <v>39355.443924864405</v>
      </c>
      <c r="H147" s="2" t="s">
        <v>99</v>
      </c>
      <c r="I147" s="5">
        <v>32500.63</v>
      </c>
      <c r="J147" s="2" t="s">
        <v>103</v>
      </c>
      <c r="K147" s="5">
        <v>46419.245</v>
      </c>
      <c r="O147" t="s">
        <v>161</v>
      </c>
      <c r="P147" s="15">
        <v>2286</v>
      </c>
      <c r="Q147" t="s">
        <v>167</v>
      </c>
    </row>
    <row r="148" spans="1:18" ht="12.75">
      <c r="A148" s="19" t="s">
        <v>25</v>
      </c>
      <c r="B148" s="19">
        <v>13478.838</v>
      </c>
      <c r="C148" s="20">
        <f t="shared" si="111"/>
        <v>16399.067373679416</v>
      </c>
      <c r="D148" s="20">
        <f t="shared" si="111"/>
        <v>19951.972916840212</v>
      </c>
      <c r="E148" s="20">
        <f t="shared" si="109"/>
        <v>21580.053906854377</v>
      </c>
      <c r="F148" s="20">
        <f t="shared" si="110"/>
        <v>24274.625757879843</v>
      </c>
      <c r="H148" s="2" t="s">
        <v>108</v>
      </c>
      <c r="I148" s="5">
        <v>9486.268413601967</v>
      </c>
      <c r="J148" s="2" t="s">
        <v>104</v>
      </c>
      <c r="K148" s="5">
        <v>25000.498</v>
      </c>
      <c r="O148" t="s">
        <v>163</v>
      </c>
      <c r="P148" s="15">
        <v>509294</v>
      </c>
      <c r="R148">
        <v>14137.727</v>
      </c>
    </row>
    <row r="149" spans="1:18" ht="12.75">
      <c r="A149" s="19" t="s">
        <v>30</v>
      </c>
      <c r="B149" s="19">
        <v>20638.951</v>
      </c>
      <c r="C149" s="20">
        <f t="shared" si="111"/>
        <v>25110.43963664139</v>
      </c>
      <c r="D149" s="20">
        <f t="shared" si="111"/>
        <v>30550.689264459757</v>
      </c>
      <c r="E149" s="20">
        <f t="shared" si="109"/>
        <v>33043.625508439676</v>
      </c>
      <c r="F149" s="20">
        <f t="shared" si="110"/>
        <v>37169.58476392549</v>
      </c>
      <c r="J149" s="2" t="s">
        <v>105</v>
      </c>
      <c r="K149" s="5">
        <v>83425.2</v>
      </c>
      <c r="O149" t="s">
        <v>169</v>
      </c>
      <c r="P149" s="15">
        <f>P125+P126+P128+P130+P131+P136+P137+P138+P140+P141+P142+P144+P145+P147+P139</f>
        <v>341731</v>
      </c>
      <c r="Q149">
        <f>P149/P148*100</f>
        <v>67.09896444882524</v>
      </c>
      <c r="R149">
        <f>Q149/100*R148</f>
        <v>9486.268413601967</v>
      </c>
    </row>
    <row r="150" spans="1:18" ht="12.75">
      <c r="A150" s="19" t="s">
        <v>27</v>
      </c>
      <c r="B150" s="19">
        <v>32500.63</v>
      </c>
      <c r="C150" s="20">
        <f t="shared" si="111"/>
        <v>39541.985819328525</v>
      </c>
      <c r="D150" s="20">
        <f t="shared" si="111"/>
        <v>48108.8718137457</v>
      </c>
      <c r="E150" s="20">
        <f t="shared" si="109"/>
        <v>52034.55575374736</v>
      </c>
      <c r="F150" s="20">
        <f t="shared" si="110"/>
        <v>58531.79852338327</v>
      </c>
      <c r="J150" s="11" t="s">
        <v>171</v>
      </c>
      <c r="K150" s="12">
        <v>4651.458586398034</v>
      </c>
      <c r="O150" t="s">
        <v>170</v>
      </c>
      <c r="P150" s="15">
        <f>P127+P129+P132+P133+P134+P135+P143+P146</f>
        <v>167563</v>
      </c>
      <c r="Q150">
        <f>P150/P148*100</f>
        <v>32.901035551174765</v>
      </c>
      <c r="R150">
        <f>Q150/100*R148</f>
        <v>4651.458586398034</v>
      </c>
    </row>
    <row r="151" spans="1:6" ht="12.75">
      <c r="A151" s="19" t="s">
        <v>23</v>
      </c>
      <c r="B151" s="19">
        <v>46419.245</v>
      </c>
      <c r="C151" s="20">
        <f t="shared" si="111"/>
        <v>56476.10915646671</v>
      </c>
      <c r="D151" s="20">
        <f t="shared" si="111"/>
        <v>68711.82212147446</v>
      </c>
      <c r="E151" s="20">
        <f t="shared" si="109"/>
        <v>74318.70680658678</v>
      </c>
      <c r="F151" s="20">
        <f t="shared" si="110"/>
        <v>83598.43781328444</v>
      </c>
    </row>
    <row r="152" spans="1:6" ht="12.75">
      <c r="A152" s="19" t="s">
        <v>34</v>
      </c>
      <c r="B152" s="19">
        <v>334258.262</v>
      </c>
      <c r="C152" s="20">
        <f t="shared" si="111"/>
        <v>406676.28461347974</v>
      </c>
      <c r="D152" s="20">
        <f t="shared" si="111"/>
        <v>494783.8820122387</v>
      </c>
      <c r="E152" s="20">
        <f t="shared" si="109"/>
        <v>535158.2467844374</v>
      </c>
      <c r="F152" s="20">
        <f t="shared" si="110"/>
        <v>601980.2461109295</v>
      </c>
    </row>
    <row r="153" spans="1:6" ht="12.75">
      <c r="A153" s="19" t="s">
        <v>32</v>
      </c>
      <c r="B153" s="19">
        <v>25000.498</v>
      </c>
      <c r="C153" s="20">
        <f t="shared" si="111"/>
        <v>30416.928453145403</v>
      </c>
      <c r="D153" s="20">
        <f t="shared" si="111"/>
        <v>37006.84428461251</v>
      </c>
      <c r="E153" s="20">
        <f t="shared" si="109"/>
        <v>40026.6027782369</v>
      </c>
      <c r="F153" s="20">
        <f t="shared" si="110"/>
        <v>45024.48450753868</v>
      </c>
    </row>
    <row r="154" spans="1:6" ht="12.75">
      <c r="A154" s="19" t="s">
        <v>24</v>
      </c>
      <c r="B154" s="19">
        <v>83425.2</v>
      </c>
      <c r="C154" s="20">
        <f t="shared" si="111"/>
        <v>101499.51171330051</v>
      </c>
      <c r="D154" s="20">
        <f t="shared" si="111"/>
        <v>123489.6755181699</v>
      </c>
      <c r="E154" s="20">
        <f t="shared" si="109"/>
        <v>133566.43304045257</v>
      </c>
      <c r="F154" s="20">
        <f t="shared" si="110"/>
        <v>150244.07213561566</v>
      </c>
    </row>
    <row r="155" spans="1:6" ht="12.75">
      <c r="A155" s="19" t="s">
        <v>33</v>
      </c>
      <c r="B155" s="19">
        <v>14137.727</v>
      </c>
      <c r="C155" s="20">
        <f t="shared" si="111"/>
        <v>17200.70658788885</v>
      </c>
      <c r="D155" s="20">
        <f t="shared" si="111"/>
        <v>20927.289593485777</v>
      </c>
      <c r="E155" s="20">
        <f t="shared" si="109"/>
        <v>22634.95642431422</v>
      </c>
      <c r="F155" s="20">
        <f t="shared" si="110"/>
        <v>25461.247623279793</v>
      </c>
    </row>
    <row r="156" spans="1:6" ht="12.75">
      <c r="A156" s="19" t="s">
        <v>38</v>
      </c>
      <c r="B156" s="19">
        <v>3660968.513</v>
      </c>
      <c r="C156" s="20">
        <f t="shared" si="111"/>
        <v>4454127.9669364635</v>
      </c>
      <c r="D156" s="20">
        <f t="shared" si="111"/>
        <v>5419127.718634261</v>
      </c>
      <c r="E156" s="20">
        <f t="shared" si="109"/>
        <v>5861328.540474817</v>
      </c>
      <c r="F156" s="20">
        <f t="shared" si="110"/>
        <v>6593197.467352665</v>
      </c>
    </row>
  </sheetData>
  <mergeCells count="41">
    <mergeCell ref="A15:A28"/>
    <mergeCell ref="D15:F15"/>
    <mergeCell ref="G15:I15"/>
    <mergeCell ref="J15:L15"/>
    <mergeCell ref="A1:A14"/>
    <mergeCell ref="O5:O7"/>
    <mergeCell ref="O3:O4"/>
    <mergeCell ref="C1:G1"/>
    <mergeCell ref="H1:L1"/>
    <mergeCell ref="A29:A42"/>
    <mergeCell ref="D29:F29"/>
    <mergeCell ref="G29:I29"/>
    <mergeCell ref="J29:L29"/>
    <mergeCell ref="A43:A56"/>
    <mergeCell ref="D43:F43"/>
    <mergeCell ref="G43:I43"/>
    <mergeCell ref="J43:L43"/>
    <mergeCell ref="A57:A70"/>
    <mergeCell ref="D57:F57"/>
    <mergeCell ref="G57:I57"/>
    <mergeCell ref="J57:L57"/>
    <mergeCell ref="A71:A84"/>
    <mergeCell ref="D71:F71"/>
    <mergeCell ref="G71:I71"/>
    <mergeCell ref="J71:L71"/>
    <mergeCell ref="A85:A98"/>
    <mergeCell ref="D85:F85"/>
    <mergeCell ref="G85:I85"/>
    <mergeCell ref="J85:L85"/>
    <mergeCell ref="A99:A112"/>
    <mergeCell ref="D99:F99"/>
    <mergeCell ref="G99:I99"/>
    <mergeCell ref="J99:L99"/>
    <mergeCell ref="A113:A126"/>
    <mergeCell ref="D113:F113"/>
    <mergeCell ref="G113:I113"/>
    <mergeCell ref="J113:L113"/>
    <mergeCell ref="A127:A140"/>
    <mergeCell ref="D127:F127"/>
    <mergeCell ref="G127:I127"/>
    <mergeCell ref="J127:L127"/>
  </mergeCells>
  <printOptions/>
  <pageMargins left="0.75" right="0.75" top="1" bottom="1" header="0.5" footer="0.5"/>
  <pageSetup horizontalDpi="300" verticalDpi="300" orientation="landscape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Kevin Porter</cp:lastModifiedBy>
  <cp:lastPrinted>2007-06-13T15:31:06Z</cp:lastPrinted>
  <dcterms:created xsi:type="dcterms:W3CDTF">1996-10-14T23:33:28Z</dcterms:created>
  <dcterms:modified xsi:type="dcterms:W3CDTF">2007-06-13T18:40:09Z</dcterms:modified>
  <cp:category/>
  <cp:version/>
  <cp:contentType/>
  <cp:contentStatus/>
</cp:coreProperties>
</file>