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720" activeTab="0"/>
  </bookViews>
  <sheets>
    <sheet name="CO2 E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<sst xmlns="http://schemas.openxmlformats.org/spreadsheetml/2006/main" count="42" uniqueCount="34">
  <si>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Hydro</t>
  </si>
  <si>
    <t>Other</t>
  </si>
  <si>
    <t>Renewables</t>
  </si>
  <si>
    <t>Coal</t>
  </si>
  <si>
    <t>Gas</t>
  </si>
  <si>
    <t xml:space="preserve">Total GWh in 000  </t>
  </si>
  <si>
    <t>Coal Tons CO2</t>
  </si>
  <si>
    <t>Gas Tons CO2</t>
  </si>
  <si>
    <t>1995 Actual</t>
  </si>
  <si>
    <t>2000 Est</t>
  </si>
  <si>
    <t>2008 AW</t>
  </si>
  <si>
    <t>2013 Gas AW</t>
  </si>
  <si>
    <t>2013 Renewable AW</t>
  </si>
  <si>
    <t>2013 Coal AW</t>
  </si>
  <si>
    <t>Total Tons</t>
  </si>
  <si>
    <t>Coal Assumes 10.5 mmbtu/MWh with 207 pounds of CO2 per mmbtu</t>
  </si>
  <si>
    <t>1995 Gas Assumes 10.5 mmbtu/MWh with 117 pounds of CO2 per mmbtu</t>
  </si>
  <si>
    <t>2000 Gas Assumes 1995 CO2 plus increased generation at 7 mmbtu/MWh with 117 pounds of CO2 per mmbtu</t>
  </si>
  <si>
    <t xml:space="preserve">CO 2 Assumptions </t>
  </si>
  <si>
    <t>Fuel_Name</t>
  </si>
  <si>
    <t>Biom</t>
  </si>
  <si>
    <t>FO2</t>
  </si>
  <si>
    <t>FO6</t>
  </si>
  <si>
    <t>Geo</t>
  </si>
  <si>
    <t>Nucl</t>
  </si>
  <si>
    <t>Othe</t>
  </si>
  <si>
    <t>008G 13L</t>
  </si>
  <si>
    <t>Ren</t>
  </si>
  <si>
    <t>Fuel_mmbtu</t>
  </si>
  <si>
    <t>Coal mmbtu</t>
  </si>
  <si>
    <t>Gas mmbtu</t>
  </si>
  <si>
    <t>2013 Loads w/ 2008 G</t>
  </si>
  <si>
    <t>% 1995</t>
  </si>
  <si>
    <t xml:space="preserve">Estimates of Historic &amp;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</si>
</sst>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left" wrapText="1"/>
      <protection/>
    </xf>
    <xf numFmtId="3" fontId="1" fillId="0" borderId="0" xfId="0" applyNumberFormat="1" applyFont="1" applyAlignment="1">
      <alignment/>
    </xf>
    <xf numFmtId="3" fontId="3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A4" sqref="A1:A16384"/>
    </sheetView>
  </sheetViews>
  <sheetFormatPr defaultColWidth="9.140625" defaultRowHeight="12.75"/>
  <cols>
    <col min="1" max="1" width="19.8515625" style="0" customWidth="1"/>
    <col min="2" max="3" width="18.28125" style="0" customWidth="1"/>
    <col min="4" max="4" width="12.8515625" style="0" customWidth="1"/>
    <col min="5" max="5" width="18.28125" style="0" customWidth="1"/>
    <col min="6" max="6" width="19.8515625" style="0" bestFit="1" customWidth="1"/>
    <col min="7" max="8" width="18.28125" style="0" customWidth="1"/>
    <col min="9" max="9" width="18.8515625" style="0" customWidth="1"/>
  </cols>
  <sheetData>
    <row r="1" ht="12.75">
      <c r="A1" t="s">
        <v>33</v>
      </c>
    </row>
    <row r="6" spans="2:9" ht="12.75">
      <c r="B6" s="1" t="s">
        <v>8</v>
      </c>
      <c r="C6" s="1" t="s">
        <v>9</v>
      </c>
      <c r="D6" s="1"/>
      <c r="E6" s="1" t="s">
        <v>10</v>
      </c>
      <c r="F6" t="s">
        <v>31</v>
      </c>
      <c r="G6" s="1" t="s">
        <v>11</v>
      </c>
      <c r="H6" s="1" t="s">
        <v>12</v>
      </c>
      <c r="I6" s="1" t="s">
        <v>13</v>
      </c>
    </row>
    <row r="7" spans="1:8" ht="12.75">
      <c r="A7" t="s">
        <v>0</v>
      </c>
      <c r="B7" s="2">
        <v>252.123</v>
      </c>
      <c r="C7" s="2">
        <v>254.871</v>
      </c>
      <c r="D7" s="2"/>
      <c r="E7" s="2"/>
      <c r="F7" s="2"/>
      <c r="G7" s="2"/>
      <c r="H7" s="2"/>
    </row>
    <row r="8" spans="1:8" ht="12.75">
      <c r="A8" t="s">
        <v>1</v>
      </c>
      <c r="B8" s="2">
        <v>74.146</v>
      </c>
      <c r="C8" s="2">
        <v>77.553</v>
      </c>
      <c r="D8" s="2"/>
      <c r="E8" s="2"/>
      <c r="F8" s="2"/>
      <c r="G8" s="2"/>
      <c r="H8" s="2"/>
    </row>
    <row r="9" spans="1:8" ht="12.75">
      <c r="A9" t="s">
        <v>2</v>
      </c>
      <c r="B9" s="2">
        <v>19.398</v>
      </c>
      <c r="C9" s="2">
        <v>20.664</v>
      </c>
      <c r="D9" s="2"/>
      <c r="E9" s="2"/>
      <c r="F9" s="2"/>
      <c r="G9" s="2"/>
      <c r="H9" s="2"/>
    </row>
    <row r="10" spans="1:9" ht="12.75">
      <c r="A10" t="s">
        <v>3</v>
      </c>
      <c r="B10" s="2">
        <v>236.581</v>
      </c>
      <c r="C10" s="2">
        <v>251.989</v>
      </c>
      <c r="D10" s="2" t="s">
        <v>29</v>
      </c>
      <c r="E10" s="3">
        <f>Sheet3!B13</f>
        <v>2949327868.5</v>
      </c>
      <c r="F10" s="3">
        <f>Sheet3!C13</f>
        <v>2949149637</v>
      </c>
      <c r="G10" s="3">
        <f>Sheet3!D13</f>
        <v>2949408899</v>
      </c>
      <c r="H10" s="3">
        <f>Sheet3!E13</f>
        <v>2927523110.5</v>
      </c>
      <c r="I10" s="3">
        <f>Sheet3!F13</f>
        <v>4228365921</v>
      </c>
    </row>
    <row r="11" spans="1:9" ht="12.75">
      <c r="A11" t="s">
        <v>4</v>
      </c>
      <c r="B11" s="2">
        <v>108.316</v>
      </c>
      <c r="C11" s="2">
        <v>153.045</v>
      </c>
      <c r="D11" s="2" t="s">
        <v>30</v>
      </c>
      <c r="E11" s="3">
        <f>Sheet3!B14</f>
        <v>1978797571.1000001</v>
      </c>
      <c r="F11" s="3">
        <f>Sheet3!C14</f>
        <v>2613273246</v>
      </c>
      <c r="G11" s="3">
        <f>Sheet3!D14</f>
        <v>2283660156.5</v>
      </c>
      <c r="H11" s="3">
        <f>Sheet3!E14</f>
        <v>1759819640.2</v>
      </c>
      <c r="I11" s="3">
        <f>Sheet3!F14</f>
        <v>1434731959.3</v>
      </c>
    </row>
    <row r="12" spans="2:8" ht="12.75">
      <c r="B12" s="2"/>
      <c r="C12" s="2"/>
      <c r="D12" s="2"/>
      <c r="E12" s="2"/>
      <c r="F12" s="2"/>
      <c r="G12" s="2"/>
      <c r="H12" s="2"/>
    </row>
    <row r="13" spans="1:9" ht="12.75">
      <c r="A13" t="s">
        <v>5</v>
      </c>
      <c r="B13" s="2">
        <f>(SUM(B7:B12))</f>
        <v>690.5640000000001</v>
      </c>
      <c r="C13" s="2">
        <f>(SUM(C7:C12))</f>
        <v>758.122</v>
      </c>
      <c r="D13" s="2"/>
      <c r="E13" s="2"/>
      <c r="F13" s="2"/>
      <c r="G13" s="2"/>
      <c r="H13" s="2"/>
      <c r="I13" s="2"/>
    </row>
    <row r="16" spans="1:9" ht="12.75">
      <c r="A16" t="s">
        <v>6</v>
      </c>
      <c r="B16" s="3">
        <f>10.5*207*B10*1000000/2000</f>
        <v>257104401.75</v>
      </c>
      <c r="C16" s="3">
        <f>10.5*207*C10*1000000/2000</f>
        <v>273849045.75</v>
      </c>
      <c r="D16" s="3"/>
      <c r="E16" s="3">
        <f>207*E10/2000</f>
        <v>305255434.38975</v>
      </c>
      <c r="F16" s="3">
        <f>207*F10/2000</f>
        <v>305236987.4295</v>
      </c>
      <c r="G16" s="3">
        <f>207*G10/2000</f>
        <v>305263821.0465</v>
      </c>
      <c r="H16" s="3">
        <f>207*H10/2000</f>
        <v>302998641.93675</v>
      </c>
      <c r="I16" s="3">
        <f>207*I10/2000</f>
        <v>437635872.8235</v>
      </c>
    </row>
    <row r="17" spans="1:9" ht="12.75">
      <c r="A17" t="s">
        <v>7</v>
      </c>
      <c r="B17" s="3">
        <f>B11*117*10.5*1000000/2000</f>
        <v>66533103</v>
      </c>
      <c r="C17" s="3">
        <f>B17+7*117*(C11-$B$11)*1000000/2000</f>
        <v>84849628.5</v>
      </c>
      <c r="D17" s="3"/>
      <c r="E17" s="3">
        <f>E11*117/2000</f>
        <v>115759657.90935001</v>
      </c>
      <c r="F17" s="3">
        <f>F11*117/2000</f>
        <v>152876484.891</v>
      </c>
      <c r="G17" s="3">
        <f>G11*117/2000</f>
        <v>133594119.15525</v>
      </c>
      <c r="H17" s="3">
        <f>H11*117/2000</f>
        <v>102949448.9517</v>
      </c>
      <c r="I17" s="3">
        <f>I11*117/2000</f>
        <v>83931819.61905</v>
      </c>
    </row>
    <row r="18" spans="2:8" ht="12.75">
      <c r="B18" s="3"/>
      <c r="C18" s="3"/>
      <c r="D18" s="3"/>
      <c r="E18" s="3"/>
      <c r="F18" s="3"/>
      <c r="G18" s="3"/>
      <c r="H18" s="3"/>
    </row>
    <row r="19" spans="1:9" ht="12.75">
      <c r="A19" t="s">
        <v>14</v>
      </c>
      <c r="B19" s="3">
        <f>SUM(B16:B18)</f>
        <v>323637504.75</v>
      </c>
      <c r="C19" s="3">
        <f>SUM(C16:C18)</f>
        <v>358698674.25</v>
      </c>
      <c r="D19" s="3"/>
      <c r="E19" s="3">
        <f>SUM(E16:E18)</f>
        <v>421015092.29910004</v>
      </c>
      <c r="F19" s="3">
        <f>SUM(F16:F18)</f>
        <v>458113472.3205</v>
      </c>
      <c r="G19" s="3">
        <f>SUM(G16:G18)</f>
        <v>438857940.20175004</v>
      </c>
      <c r="H19" s="3">
        <f>SUM(H16:H18)</f>
        <v>405948090.88845</v>
      </c>
      <c r="I19" s="3">
        <f>SUM(I16:I18)</f>
        <v>521567692.44254994</v>
      </c>
    </row>
    <row r="21" spans="1:9" ht="12.75">
      <c r="A21" t="s">
        <v>32</v>
      </c>
      <c r="B21" s="4">
        <f>B19/$B$19</f>
        <v>1</v>
      </c>
      <c r="C21" s="4">
        <f>C19/$B$19</f>
        <v>1.1083346923190613</v>
      </c>
      <c r="D21" s="4"/>
      <c r="E21" s="4">
        <f>E19/$B$19</f>
        <v>1.300884743331343</v>
      </c>
      <c r="F21" s="4">
        <f>F19/$B$19</f>
        <v>1.415514165066804</v>
      </c>
      <c r="G21" s="4">
        <f>G19/$B$19</f>
        <v>1.356016944144821</v>
      </c>
      <c r="H21" s="4">
        <f>H19/$B$19</f>
        <v>1.2543295660434424</v>
      </c>
      <c r="I21" s="4">
        <f>I19/$B$19</f>
        <v>1.6115798842456313</v>
      </c>
    </row>
    <row r="25" ht="12.75">
      <c r="A25" s="5" t="s">
        <v>18</v>
      </c>
    </row>
    <row r="26" ht="12.75">
      <c r="A26" t="s">
        <v>15</v>
      </c>
    </row>
    <row r="28" ht="12.75">
      <c r="A28" t="s">
        <v>16</v>
      </c>
    </row>
    <row r="29" ht="12.75">
      <c r="A29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2" sqref="C2"/>
    </sheetView>
  </sheetViews>
  <sheetFormatPr defaultColWidth="9.140625" defaultRowHeight="12.75"/>
  <cols>
    <col min="2" max="6" width="12.7109375" style="0" bestFit="1" customWidth="1"/>
  </cols>
  <sheetData>
    <row r="2" spans="2:6" ht="12.75">
      <c r="B2">
        <v>8</v>
      </c>
      <c r="C2" t="s">
        <v>26</v>
      </c>
      <c r="D2" t="s">
        <v>4</v>
      </c>
      <c r="E2" t="s">
        <v>27</v>
      </c>
      <c r="F2" t="s">
        <v>3</v>
      </c>
    </row>
    <row r="3" spans="1:6" ht="12.75">
      <c r="A3" s="6" t="s">
        <v>19</v>
      </c>
      <c r="B3" s="6" t="s">
        <v>28</v>
      </c>
      <c r="C3" s="6" t="s">
        <v>28</v>
      </c>
      <c r="D3" s="6" t="s">
        <v>28</v>
      </c>
      <c r="E3" s="6" t="s">
        <v>28</v>
      </c>
      <c r="F3" s="6" t="s">
        <v>28</v>
      </c>
    </row>
    <row r="4" spans="1:6" ht="12.75">
      <c r="A4" s="7" t="s">
        <v>20</v>
      </c>
      <c r="B4" s="9">
        <v>262.3000000000009</v>
      </c>
      <c r="C4" s="9">
        <v>262.3000000000009</v>
      </c>
      <c r="D4" s="9">
        <v>262.3000000000009</v>
      </c>
      <c r="E4" s="9">
        <v>262.3000000000009</v>
      </c>
      <c r="F4" s="9">
        <v>262.3000000000009</v>
      </c>
    </row>
    <row r="5" spans="1:6" ht="12.75">
      <c r="A5" s="7" t="s">
        <v>3</v>
      </c>
      <c r="B5" s="9">
        <v>2949327868.5</v>
      </c>
      <c r="C5" s="9">
        <v>2949149637</v>
      </c>
      <c r="D5" s="9">
        <v>2949408899</v>
      </c>
      <c r="E5" s="9">
        <v>2927523110.5</v>
      </c>
      <c r="F5" s="9">
        <v>4228365921</v>
      </c>
    </row>
    <row r="6" spans="1:6" ht="12.75">
      <c r="A6" s="7" t="s">
        <v>21</v>
      </c>
      <c r="B6" s="9">
        <v>17732.2</v>
      </c>
      <c r="C6" s="9">
        <v>5946824</v>
      </c>
      <c r="D6" s="9">
        <v>44</v>
      </c>
      <c r="E6" s="9">
        <v>44</v>
      </c>
      <c r="F6" s="9">
        <v>303522</v>
      </c>
    </row>
    <row r="7" spans="1:6" ht="12.75">
      <c r="A7" s="7" t="s">
        <v>22</v>
      </c>
      <c r="B7" s="9">
        <v>281069.3</v>
      </c>
      <c r="C7" s="9">
        <v>14918275</v>
      </c>
      <c r="D7" s="9">
        <v>0</v>
      </c>
      <c r="E7" s="9">
        <v>0</v>
      </c>
      <c r="F7" s="9">
        <v>0</v>
      </c>
    </row>
    <row r="8" spans="1:6" ht="12.75">
      <c r="A8" s="7" t="s">
        <v>4</v>
      </c>
      <c r="B8" s="9">
        <v>1978498769.6000001</v>
      </c>
      <c r="C8" s="9">
        <v>2592408147</v>
      </c>
      <c r="D8" s="9">
        <v>2283660112.5</v>
      </c>
      <c r="E8" s="9">
        <v>1759819596.2</v>
      </c>
      <c r="F8" s="9">
        <v>1434428437.3</v>
      </c>
    </row>
    <row r="9" spans="1:6" ht="12.75">
      <c r="A9" s="7" t="s">
        <v>23</v>
      </c>
      <c r="B9" s="9">
        <v>16358.80000000006</v>
      </c>
      <c r="C9" s="9">
        <v>16358.80000000006</v>
      </c>
      <c r="D9" s="9">
        <v>16358.80000000006</v>
      </c>
      <c r="E9" s="9">
        <v>223309839.8000005</v>
      </c>
      <c r="F9" s="9">
        <v>16358.80000000006</v>
      </c>
    </row>
    <row r="10" spans="1:6" ht="12.75">
      <c r="A10" s="7" t="s">
        <v>24</v>
      </c>
      <c r="B10" s="9">
        <v>70599.10000000047</v>
      </c>
      <c r="C10" s="9">
        <v>70599.10000000047</v>
      </c>
      <c r="D10" s="9">
        <v>70599.10000000047</v>
      </c>
      <c r="E10" s="9">
        <v>70599.10000000047</v>
      </c>
      <c r="F10" s="9">
        <v>70599.10000000047</v>
      </c>
    </row>
    <row r="11" spans="1:6" ht="12.75">
      <c r="A11" s="7" t="s">
        <v>25</v>
      </c>
      <c r="B11" s="9">
        <v>6761.400000000009</v>
      </c>
      <c r="C11" s="9">
        <v>6761.400000000009</v>
      </c>
      <c r="D11" s="9">
        <v>6761.400000000009</v>
      </c>
      <c r="E11" s="9">
        <v>6761.400000000009</v>
      </c>
      <c r="F11" s="9">
        <v>6761.400000000009</v>
      </c>
    </row>
    <row r="12" spans="2:6" ht="12.75">
      <c r="B12" s="3"/>
      <c r="C12" s="3"/>
      <c r="D12" s="3"/>
      <c r="E12" s="3"/>
      <c r="F12" s="3"/>
    </row>
    <row r="13" spans="2:6" ht="12.75">
      <c r="B13" s="3">
        <f>B5</f>
        <v>2949327868.5</v>
      </c>
      <c r="C13" s="3">
        <f>C5</f>
        <v>2949149637</v>
      </c>
      <c r="D13" s="3">
        <f>D5</f>
        <v>2949408899</v>
      </c>
      <c r="E13" s="3">
        <f>E5</f>
        <v>2927523110.5</v>
      </c>
      <c r="F13" s="3">
        <f>F5</f>
        <v>4228365921</v>
      </c>
    </row>
    <row r="14" spans="2:6" ht="12.75">
      <c r="B14" s="3">
        <f>B6+B7+B8</f>
        <v>1978797571.1000001</v>
      </c>
      <c r="C14" s="3">
        <f>C6+C7+C8</f>
        <v>2613273246</v>
      </c>
      <c r="D14" s="3">
        <f>D6+D7+D8</f>
        <v>2283660156.5</v>
      </c>
      <c r="E14" s="3">
        <f>E6+E7+E8</f>
        <v>1759819640.2</v>
      </c>
      <c r="F14" s="3">
        <f>F6+F7+F8</f>
        <v>1434731959.3</v>
      </c>
    </row>
    <row r="16" spans="2:6" ht="12.75">
      <c r="B16" s="3">
        <f>B13*207/2000</f>
        <v>305255434.38975</v>
      </c>
      <c r="C16" s="3">
        <f>C13*207/2000</f>
        <v>305236987.4295</v>
      </c>
      <c r="D16" s="3">
        <f>D13*207/2000</f>
        <v>305263821.0465</v>
      </c>
      <c r="E16" s="3">
        <f>E13*207/2000</f>
        <v>302998641.93675</v>
      </c>
      <c r="F16" s="3">
        <f>F13*207/2000</f>
        <v>437635872.8235</v>
      </c>
    </row>
    <row r="17" spans="2:6" ht="12.75">
      <c r="B17" s="8">
        <f>B14*117/2000</f>
        <v>115759657.90935001</v>
      </c>
      <c r="C17" s="8">
        <f>C14*117/2000</f>
        <v>152876484.891</v>
      </c>
      <c r="D17" s="8">
        <f>D14*117/2000</f>
        <v>133594119.15525</v>
      </c>
      <c r="E17" s="8">
        <f>E14*117/2000</f>
        <v>102949448.9517</v>
      </c>
      <c r="F17" s="8">
        <f>F14*117/2000</f>
        <v>83931819.61905</v>
      </c>
    </row>
    <row r="18" spans="2:6" ht="12.75">
      <c r="B18" s="3">
        <f>B16+B17</f>
        <v>421015092.29910004</v>
      </c>
      <c r="C18" s="3">
        <f>C16+C17</f>
        <v>458113472.3205</v>
      </c>
      <c r="D18" s="3">
        <f>D16+D17</f>
        <v>438857940.20175004</v>
      </c>
      <c r="E18" s="3">
        <f>E16+E17</f>
        <v>405948090.88845</v>
      </c>
      <c r="F18" s="3">
        <f>F16+F17</f>
        <v>521567692.44254994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L Granat</dc:creator>
  <cp:keywords/>
  <dc:description/>
  <cp:lastModifiedBy>Kurt L Granat</cp:lastModifiedBy>
  <dcterms:created xsi:type="dcterms:W3CDTF">2003-10-07T22:54:04Z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