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/>
  <calcPr fullCalcOnLoad="1"/>
</workbook>
</file>

<file path=xl/sharedStrings.xml><?xml version="1.0" encoding="utf-8"?>
<sst xmlns="http://schemas.openxmlformats.org/spreadsheetml/2006/main" count="1214" uniqueCount="218">
  <si>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</si>
  <si>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</si>
  <si>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</si>
  <si>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</si>
  <si>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</si>
  <si>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</si>
  <si>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</si>
  <si>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</si>
  <si>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</si>
  <si>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</si>
  <si>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</si>
  <si>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</si>
  <si>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PM</t>
  </si>
  <si>
    <t>gr/dscf</t>
  </si>
  <si>
    <t>y</t>
  </si>
  <si>
    <t>ppmv</t>
  </si>
  <si>
    <t>dscfm</t>
  </si>
  <si>
    <t>%</t>
  </si>
  <si>
    <t>°F</t>
  </si>
  <si>
    <t>Total</t>
  </si>
  <si>
    <t>nd</t>
  </si>
  <si>
    <t>Cond Avg</t>
  </si>
  <si>
    <t>Feedstream Description</t>
  </si>
  <si>
    <t>Ash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</si>
  <si>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</si>
  <si>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</si>
  <si>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</si>
  <si>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</si>
  <si>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</si>
  <si>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</si>
  <si>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</si>
  <si>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</si>
  <si>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None</t>
  </si>
  <si>
    <r>
      <t>o</t>
    </r>
    <r>
      <rPr>
        <sz val="10"/>
        <rFont val="Arial"/>
        <family val="2"/>
      </rPr>
      <t>F</t>
    </r>
  </si>
  <si>
    <t>Natural gas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</si>
  <si>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</si>
  <si>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</si>
  <si>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</si>
  <si>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</si>
  <si>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</si>
  <si>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</si>
  <si>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</si>
  <si>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</si>
  <si>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</si>
  <si>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HC</t>
  </si>
  <si>
    <t>Combustor Characteristics</t>
  </si>
  <si>
    <t>Process Information</t>
  </si>
  <si>
    <t>Hazardous Wastes</t>
  </si>
  <si>
    <t>Supplemental Fuel</t>
  </si>
  <si>
    <t>POHC DRE</t>
  </si>
  <si>
    <t>Capacity (MMBtu/hr)</t>
  </si>
  <si>
    <t>n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</si>
  <si>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</si>
  <si>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</si>
  <si>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</si>
  <si>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</si>
  <si>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</si>
  <si>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</si>
  <si>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</si>
  <si>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</si>
  <si>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</si>
  <si>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</si>
  <si>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</si>
  <si>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</si>
  <si>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</si>
  <si>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</si>
  <si>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</si>
  <si>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</si>
  <si>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</si>
  <si>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</si>
  <si>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Trial Burn</t>
  </si>
  <si>
    <t>POHC Feedrate</t>
  </si>
  <si>
    <t>Emission Rate</t>
  </si>
  <si>
    <t xml:space="preserve">   O2</t>
  </si>
  <si>
    <t xml:space="preserve">   Moisture</t>
  </si>
  <si>
    <t>Copper</t>
  </si>
  <si>
    <t>CO (RA)</t>
  </si>
  <si>
    <t>Chromium</t>
  </si>
  <si>
    <t>Sampling Train</t>
  </si>
  <si>
    <t>Zinc</t>
  </si>
  <si>
    <t>Trial burn</t>
  </si>
  <si>
    <t>*</t>
  </si>
  <si>
    <t>Feed Rate</t>
  </si>
  <si>
    <t>HWC Burn Status (Date if Terminated)</t>
  </si>
  <si>
    <t>ARD006354161</t>
  </si>
  <si>
    <t>November 4-6, 1998</t>
  </si>
  <si>
    <t>November 9-11, 1998</t>
  </si>
  <si>
    <t>Trial Burn Report, Oct 2000</t>
  </si>
  <si>
    <t>Cyanide</t>
  </si>
  <si>
    <t>Napthalene</t>
  </si>
  <si>
    <t>Metals</t>
  </si>
  <si>
    <t>Aluminum</t>
  </si>
  <si>
    <t xml:space="preserve">3000C1 </t>
  </si>
  <si>
    <t>Potliner mix</t>
  </si>
  <si>
    <t xml:space="preserve">3000C2 </t>
  </si>
  <si>
    <t>Gum Springs</t>
  </si>
  <si>
    <t>3000C2</t>
  </si>
  <si>
    <t xml:space="preserve">Reynolds Metals Company </t>
  </si>
  <si>
    <t>Afterburner Temp</t>
  </si>
  <si>
    <t>Potliner mixture - having from spent aluminum potliner; landfill leachate</t>
  </si>
  <si>
    <t>Tier I for all metals except Tier III for arsenic, beryllium, and chromium (test 1), chlorine (test 2)</t>
  </si>
  <si>
    <t>2 rotary kilns with a common afterburner</t>
  </si>
  <si>
    <t>&gt;</t>
  </si>
  <si>
    <t>PM, HCl/Cl2</t>
  </si>
  <si>
    <t>DRE, metals, D/F</t>
  </si>
  <si>
    <t>PM, HCl/Cl2, DRE, metals, D/F</t>
  </si>
  <si>
    <t>Landfill leachate</t>
  </si>
  <si>
    <t>Focus</t>
  </si>
  <si>
    <t>Entropy</t>
  </si>
  <si>
    <t>Reynolds Potliner thermal treatment process</t>
  </si>
  <si>
    <t>Phase I ID No.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</si>
  <si>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</si>
  <si>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</si>
  <si>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</si>
  <si>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</si>
  <si>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</si>
  <si>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</si>
  <si>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</si>
  <si>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</si>
  <si>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</si>
  <si>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Detected in sample volume (ng)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</si>
  <si>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</si>
  <si>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</si>
  <si>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</si>
  <si>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</si>
  <si>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</si>
  <si>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</si>
  <si>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</si>
  <si>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</si>
  <si>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</si>
  <si>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</si>
  <si>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</si>
  <si>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</si>
  <si>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</si>
  <si>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</si>
  <si>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</si>
  <si>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</si>
  <si>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</si>
  <si>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</si>
  <si>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</si>
  <si>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</si>
  <si>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</si>
  <si>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</si>
  <si>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</si>
  <si>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</si>
  <si>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</si>
  <si>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</si>
  <si>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</si>
  <si>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</si>
  <si>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</si>
  <si>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</si>
  <si>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</si>
  <si>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Reynolds Metals, Gum Springs, AR</t>
  </si>
  <si>
    <t>3000C1</t>
  </si>
  <si>
    <t>Kiln Hot End Temp</t>
  </si>
  <si>
    <t>Baghouse Inlet Temp</t>
  </si>
  <si>
    <t>Fluoride</t>
  </si>
  <si>
    <t>Phosphorus</t>
  </si>
  <si>
    <t>Kiln (1) Cold End Temp</t>
  </si>
  <si>
    <t>Kiln (2) Cold End Temp</t>
  </si>
  <si>
    <t>Kiln (1) Hot End Temp</t>
  </si>
  <si>
    <t>Kiln (2) Hot End Temp</t>
  </si>
  <si>
    <t>Baghouse Pressure Drop</t>
  </si>
  <si>
    <t>in. w.c.</t>
  </si>
  <si>
    <t>HC (RA)</t>
  </si>
  <si>
    <t>AR</t>
  </si>
  <si>
    <t>TB, Nov. 1998</t>
  </si>
  <si>
    <t>Combustor Class</t>
  </si>
  <si>
    <t>Combustor Type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</si>
  <si>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</si>
  <si>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</si>
  <si>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</si>
  <si>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</si>
  <si>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</si>
  <si>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</si>
  <si>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</si>
  <si>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</si>
  <si>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R1</t>
  </si>
  <si>
    <t>R2</t>
  </si>
  <si>
    <t>R3</t>
  </si>
  <si>
    <t>Full ND</t>
  </si>
  <si>
    <t>Condition Description</t>
  </si>
  <si>
    <t>Rotary kiln</t>
  </si>
  <si>
    <t>E1</t>
  </si>
  <si>
    <t>E2</t>
  </si>
  <si>
    <t>Cond Dates</t>
  </si>
  <si>
    <t>Number of Sister Facilities</t>
  </si>
  <si>
    <t>APCS Detailed Acronym</t>
  </si>
  <si>
    <t>APCS General Class</t>
  </si>
  <si>
    <t xml:space="preserve">Liq, solid </t>
  </si>
  <si>
    <t>source</t>
  </si>
  <si>
    <t>cond</t>
  </si>
  <si>
    <t>emiss</t>
  </si>
  <si>
    <t>feed</t>
  </si>
  <si>
    <t>process</t>
  </si>
  <si>
    <t>df c1</t>
  </si>
  <si>
    <t>df c2</t>
  </si>
  <si>
    <t>Onsite incinerator</t>
  </si>
  <si>
    <t>Total Chlorine</t>
  </si>
  <si>
    <t>Feedstream Number</t>
  </si>
  <si>
    <t>Feed Class</t>
  </si>
  <si>
    <t>Solid HW</t>
  </si>
  <si>
    <t>Liq HW</t>
  </si>
  <si>
    <t>F1</t>
  </si>
  <si>
    <t>F2</t>
  </si>
  <si>
    <t>F3</t>
  </si>
  <si>
    <t>F4</t>
  </si>
  <si>
    <t>Feed Class 2</t>
  </si>
  <si>
    <t>Estimated Firing Rate</t>
  </si>
  <si>
    <t>Operator considers this data suspect</t>
  </si>
  <si>
    <t>DS, FF, AB</t>
  </si>
  <si>
    <t>DS/FF/AB</t>
  </si>
  <si>
    <t>Dry scrubber, fabric filter, Afterburner. Afterburner is natural gas fired and operates at 1750 - 1800 °F with a residence time of 2 seconds.</t>
  </si>
  <si>
    <t>TB, One kiln operating, max metals feed, Worst case for spiked metals (As, Be, Cr), max temp</t>
  </si>
  <si>
    <t>TB, Two kilns operating, worst case for PM and HCl, min temp, no spiking</t>
  </si>
  <si>
    <t>high nd?</t>
  </si>
  <si>
    <t xml:space="preserve">    Gas Velocity (ft/sec)</t>
  </si>
  <si>
    <t>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</si>
</sst>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1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Helv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 horizontal="left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J19" sqref="J19"/>
    </sheetView>
  </sheetViews>
  <sheetFormatPr defaultColWidth="9.140625" defaultRowHeight="12.75"/>
  <sheetData>
    <row r="1" ht="12.75">
      <c r="A1" t="s">
        <v>190</v>
      </c>
    </row>
    <row r="2" ht="12.75">
      <c r="A2" t="s">
        <v>191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6" ht="12.75">
      <c r="A6" t="s">
        <v>195</v>
      </c>
    </row>
    <row r="7" ht="12.75">
      <c r="A7" t="s">
        <v>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4"/>
  <sheetViews>
    <sheetView workbookViewId="0" topLeftCell="B1">
      <selection activeCell="C23" sqref="C23"/>
    </sheetView>
  </sheetViews>
  <sheetFormatPr defaultColWidth="9.140625" defaultRowHeight="12.75"/>
  <cols>
    <col min="1" max="1" width="7.140625" style="1" hidden="1" customWidth="1"/>
    <col min="2" max="2" width="25.421875" style="1" customWidth="1"/>
    <col min="3" max="3" width="64.8515625" style="1" customWidth="1"/>
    <col min="4" max="16384" width="8.8515625" style="1" customWidth="1"/>
  </cols>
  <sheetData>
    <row r="1" spans="2:12" ht="12.75">
      <c r="B1" s="6" t="s">
        <v>54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2.75">
      <c r="B3" s="16" t="s">
        <v>110</v>
      </c>
      <c r="C3" s="17">
        <v>3000</v>
      </c>
      <c r="D3" s="16"/>
      <c r="E3" s="16"/>
      <c r="F3" s="16"/>
      <c r="G3" s="16"/>
      <c r="H3" s="16"/>
      <c r="I3" s="16"/>
      <c r="J3" s="16"/>
      <c r="K3" s="16"/>
      <c r="L3" s="16"/>
    </row>
    <row r="4" spans="2:12" ht="12.75">
      <c r="B4" s="16" t="s">
        <v>0</v>
      </c>
      <c r="C4" s="16" t="s">
        <v>84</v>
      </c>
      <c r="D4" s="16"/>
      <c r="E4" s="16"/>
      <c r="F4" s="16"/>
      <c r="G4" s="16"/>
      <c r="H4" s="16"/>
      <c r="I4" s="16"/>
      <c r="J4" s="16"/>
      <c r="K4" s="16"/>
      <c r="L4" s="16"/>
    </row>
    <row r="5" spans="2:12" ht="12.75">
      <c r="B5" s="16" t="s">
        <v>1</v>
      </c>
      <c r="C5" s="16" t="s">
        <v>97</v>
      </c>
      <c r="D5" s="16"/>
      <c r="E5" s="16"/>
      <c r="F5" s="16"/>
      <c r="G5" s="16"/>
      <c r="H5" s="16"/>
      <c r="I5" s="16"/>
      <c r="J5" s="16"/>
      <c r="K5" s="16"/>
      <c r="L5" s="16"/>
    </row>
    <row r="6" spans="2:12" ht="12.75"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2.75">
      <c r="B7" s="16" t="s">
        <v>3</v>
      </c>
      <c r="C7" s="16" t="s">
        <v>95</v>
      </c>
      <c r="D7" s="16"/>
      <c r="E7" s="16"/>
      <c r="F7" s="16"/>
      <c r="G7" s="16"/>
      <c r="H7" s="16"/>
      <c r="I7" s="16"/>
      <c r="J7" s="16"/>
      <c r="K7" s="16"/>
      <c r="L7" s="16"/>
    </row>
    <row r="8" spans="2:12" ht="12.75">
      <c r="B8" s="16" t="s">
        <v>4</v>
      </c>
      <c r="C8" s="16" t="s">
        <v>165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ht="12.75">
      <c r="B9" s="16" t="s">
        <v>5</v>
      </c>
      <c r="C9" s="16" t="s">
        <v>109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ht="12.75">
      <c r="B10" s="16" t="s">
        <v>6</v>
      </c>
      <c r="C10" s="16" t="s">
        <v>32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2.75">
      <c r="B11" s="16" t="s">
        <v>186</v>
      </c>
      <c r="C11" s="17">
        <v>0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2.75">
      <c r="B12" s="16" t="s">
        <v>167</v>
      </c>
      <c r="C12" s="16" t="s">
        <v>197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 t="s">
        <v>168</v>
      </c>
      <c r="C13" s="16" t="s">
        <v>182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2:12" s="47" customFormat="1" ht="12.75">
      <c r="B14" s="46" t="s">
        <v>45</v>
      </c>
      <c r="C14" s="46" t="s">
        <v>101</v>
      </c>
      <c r="D14" s="46"/>
      <c r="E14" s="46"/>
      <c r="F14" s="46"/>
      <c r="G14" s="46"/>
      <c r="H14" s="46"/>
      <c r="I14" s="46"/>
      <c r="J14" s="46"/>
      <c r="K14" s="46"/>
      <c r="L14" s="46"/>
    </row>
    <row r="15" spans="2:12" s="47" customFormat="1" ht="12.75">
      <c r="B15" s="46" t="s">
        <v>50</v>
      </c>
      <c r="C15" s="48"/>
      <c r="D15" s="46"/>
      <c r="E15" s="46"/>
      <c r="F15" s="46"/>
      <c r="G15" s="46"/>
      <c r="H15" s="46"/>
      <c r="I15" s="46"/>
      <c r="J15" s="46"/>
      <c r="K15" s="46"/>
      <c r="L15" s="46"/>
    </row>
    <row r="16" spans="2:12" s="47" customFormat="1" ht="12.75">
      <c r="B16" s="16" t="s">
        <v>55</v>
      </c>
      <c r="C16" s="16"/>
      <c r="F16" s="46"/>
      <c r="G16" s="46"/>
      <c r="H16" s="46"/>
      <c r="I16" s="46"/>
      <c r="J16" s="46"/>
      <c r="K16" s="46"/>
      <c r="L16" s="46"/>
    </row>
    <row r="17" spans="2:12" s="47" customFormat="1" ht="12.75">
      <c r="B17" s="16" t="s">
        <v>187</v>
      </c>
      <c r="C17" s="46" t="s">
        <v>211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2:12" s="47" customFormat="1" ht="12.75">
      <c r="B18" s="16" t="s">
        <v>188</v>
      </c>
      <c r="C18" s="46" t="s">
        <v>210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2:12" ht="25.5">
      <c r="B19" s="46" t="s">
        <v>7</v>
      </c>
      <c r="C19" s="46" t="s">
        <v>212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2.75">
      <c r="B20" s="16" t="s">
        <v>47</v>
      </c>
      <c r="C20" s="16" t="s">
        <v>189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.75">
      <c r="B21" s="54" t="s">
        <v>56</v>
      </c>
      <c r="C21" s="53" t="s">
        <v>99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2.75">
      <c r="B22" s="16" t="s">
        <v>48</v>
      </c>
      <c r="C22" s="16" t="s">
        <v>34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2.75">
      <c r="B24" s="16" t="s">
        <v>8</v>
      </c>
      <c r="C24" s="17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2.75">
      <c r="B25" s="16" t="s">
        <v>9</v>
      </c>
      <c r="C25" s="17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2.75">
      <c r="B26" s="16" t="s">
        <v>10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</row>
    <row r="27" spans="2:12" ht="12.75">
      <c r="B27" s="16" t="s">
        <v>216</v>
      </c>
      <c r="C27" s="18">
        <f>1400/60</f>
        <v>23.333333333333332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4.25" customHeight="1">
      <c r="B28" s="16" t="s">
        <v>52</v>
      </c>
      <c r="C28" s="17">
        <v>1100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25.5">
      <c r="B30" s="54" t="s">
        <v>11</v>
      </c>
      <c r="C30" s="51" t="s">
        <v>100</v>
      </c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2.75">
      <c r="B31" s="16" t="s">
        <v>83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4.2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44" spans="2:12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2:12" ht="12.75">
      <c r="B45" s="16"/>
      <c r="C45" s="19"/>
      <c r="D45" s="16"/>
      <c r="E45" s="16"/>
      <c r="F45" s="16"/>
      <c r="G45" s="16"/>
      <c r="H45" s="16"/>
      <c r="I45" s="16"/>
      <c r="J45" s="16"/>
      <c r="K45" s="16"/>
      <c r="L45" s="16"/>
    </row>
    <row r="46" spans="2:12" s="47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2:12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2.75">
      <c r="B50" s="16"/>
      <c r="C50" s="19"/>
      <c r="D50" s="16"/>
      <c r="E50" s="16"/>
      <c r="F50" s="16"/>
      <c r="G50" s="16"/>
      <c r="H50" s="16"/>
      <c r="I50" s="16"/>
      <c r="J50" s="16"/>
      <c r="K50" s="16"/>
      <c r="L50" s="16"/>
    </row>
    <row r="51" spans="2:12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2.75">
      <c r="B54" s="16"/>
      <c r="C54" s="19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2:12" ht="12.75">
      <c r="B57" s="16"/>
      <c r="C57" s="19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12.75">
      <c r="B58" s="16"/>
      <c r="C58" s="19"/>
      <c r="D58" s="16"/>
      <c r="E58" s="16"/>
      <c r="F58" s="16"/>
      <c r="G58" s="16"/>
      <c r="H58" s="16"/>
      <c r="I58" s="16"/>
      <c r="J58" s="16"/>
      <c r="K58" s="16"/>
      <c r="L58" s="16"/>
    </row>
    <row r="59" spans="2:1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2:12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2:12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2:12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2:12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12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2:12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2:12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2:12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2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2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2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2:12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2:12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2:12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2:12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2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2:12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2:12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2:12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2:12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2:12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2:12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2:12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2:12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2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2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2:12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2:12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2:12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2:12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2:12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2:12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2:12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2:12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2:12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2:12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2:12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2:12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2:12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2:12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2:12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2:12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2:12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2:12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2:12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2:12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2:12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2:12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2:12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2:12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2:12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2:12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2:12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2:12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2:12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2:12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2:12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2:12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2:12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2:12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2:12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2:12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2:12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2:12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2:12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2:12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2:12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2:12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2:12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2:12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2:12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2:12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2:12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2:12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2:12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2:12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2:12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2:12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2:12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2:12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2:12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2:12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2:12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2:12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2:12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2:12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2:12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2:12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2:12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2:12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2:12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2:12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2:12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2:12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2:12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2:12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2:12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2:12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2:12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2:12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2:12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2:12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2:12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2:12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2:12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2:12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2:12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2:12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2:12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2:12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2:12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2:12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2:12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2:12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2:12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2:12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2:12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2:12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2:12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2:12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2:12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2:12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2:12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2:12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2:12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2:12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2:12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2:12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2:12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2:12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2:12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2:12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2:12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2:12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2:12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2:12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2:12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2:12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2:12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2:12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2:12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2:12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2:12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2:12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2:12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2:12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2:12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2:12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2:12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2:12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2:12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2:12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2:12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2:12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2:12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2:12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2:12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2:12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2:12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2:12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2:12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2:12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2:12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2:12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2:12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2:12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2:12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2:12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2:12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2:12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2:12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2:12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2:12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2:12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2:12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2:12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2:12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2:12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2:12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2:12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2:12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2:12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2:12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2:12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2:12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2:12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2:12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2:12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2:12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2:12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2:12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2:12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2:12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2:12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2:12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2:12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2:12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2:12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2:12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2:12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2:12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2:12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2:12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2:12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2:12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2:12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2:12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2:12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2:12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2:12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2:12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2:12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2:12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2:12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2:12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2:12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2:12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2:12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2:12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2:12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2:12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2:12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2:12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2:12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2:12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2:12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2:12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2:12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2:12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2:12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2:12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2:12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2:12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2:12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2:12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2:12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2:12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2:12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2:12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2:12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2:12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2:12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2:12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2:12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2:12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2:12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2:12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2:12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2:12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2:12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2:12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2:12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2:12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2:12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2:12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2:12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2:12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workbookViewId="0" topLeftCell="B1">
      <selection activeCell="C23" sqref="C23"/>
    </sheetView>
  </sheetViews>
  <sheetFormatPr defaultColWidth="9.140625" defaultRowHeight="12.75"/>
  <cols>
    <col min="1" max="1" width="2.57421875" style="0" hidden="1" customWidth="1"/>
    <col min="2" max="2" width="20.7109375" style="0" customWidth="1"/>
    <col min="3" max="3" width="58.00390625" style="0" customWidth="1"/>
  </cols>
  <sheetData>
    <row r="1" ht="12.75">
      <c r="B1" s="6" t="s">
        <v>181</v>
      </c>
    </row>
    <row r="3" spans="2:12" s="1" customFormat="1" ht="12.75">
      <c r="B3" s="6" t="s">
        <v>153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s="1" customFormat="1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s="1" customFormat="1" ht="12.75">
      <c r="B5" s="16" t="s">
        <v>169</v>
      </c>
      <c r="C5" s="16" t="s">
        <v>87</v>
      </c>
      <c r="D5" s="16"/>
      <c r="E5" s="16"/>
      <c r="F5" s="16"/>
      <c r="G5" s="16"/>
      <c r="H5" s="16"/>
      <c r="I5" s="16"/>
      <c r="J5" s="16"/>
      <c r="K5" s="16"/>
      <c r="L5" s="16"/>
    </row>
    <row r="6" spans="2:12" s="1" customFormat="1" ht="12.75">
      <c r="B6" s="16" t="s">
        <v>170</v>
      </c>
      <c r="C6" s="16" t="s">
        <v>107</v>
      </c>
      <c r="D6" s="16"/>
      <c r="E6" s="16"/>
      <c r="F6" s="16"/>
      <c r="G6" s="16"/>
      <c r="H6" s="16"/>
      <c r="I6" s="16"/>
      <c r="J6" s="16"/>
      <c r="K6" s="16"/>
      <c r="L6" s="16"/>
    </row>
    <row r="7" spans="2:12" s="1" customFormat="1" ht="12.75">
      <c r="B7" s="16" t="s">
        <v>171</v>
      </c>
      <c r="C7" s="16" t="s">
        <v>108</v>
      </c>
      <c r="D7" s="16"/>
      <c r="E7" s="16"/>
      <c r="F7" s="16"/>
      <c r="G7" s="16"/>
      <c r="H7" s="16"/>
      <c r="I7" s="16"/>
      <c r="J7" s="16"/>
      <c r="K7" s="16"/>
      <c r="L7" s="16"/>
    </row>
    <row r="8" spans="2:12" s="1" customFormat="1" ht="12.75">
      <c r="B8" s="16" t="s">
        <v>172</v>
      </c>
      <c r="C8" s="19" t="s">
        <v>85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s="1" customFormat="1" ht="12.75">
      <c r="B9" s="16" t="s">
        <v>185</v>
      </c>
      <c r="C9" s="85">
        <v>36100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s="1" customFormat="1" ht="25.5">
      <c r="B10" s="16" t="s">
        <v>173</v>
      </c>
      <c r="C10" s="51" t="s">
        <v>213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s="1" customFormat="1" ht="12.75">
      <c r="B11" s="16" t="s">
        <v>174</v>
      </c>
      <c r="C11" s="19" t="s">
        <v>104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2:12" s="1" customFormat="1" ht="12.75">
      <c r="B12" s="16"/>
      <c r="C12" s="19"/>
      <c r="D12" s="16"/>
      <c r="E12" s="16"/>
      <c r="F12" s="16"/>
      <c r="G12" s="16"/>
      <c r="H12" s="16"/>
      <c r="I12" s="16"/>
      <c r="J12" s="16"/>
      <c r="K12" s="16"/>
      <c r="L12" s="16"/>
    </row>
    <row r="13" spans="2:12" s="1" customFormat="1" ht="12.75">
      <c r="B13" s="6" t="s">
        <v>96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s="1" customFormat="1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1" customFormat="1" ht="12.75">
      <c r="B15" s="16" t="s">
        <v>169</v>
      </c>
      <c r="C15" s="16" t="s">
        <v>87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2:12" s="1" customFormat="1" ht="12.75">
      <c r="B16" s="16" t="s">
        <v>170</v>
      </c>
      <c r="C16" s="16" t="s">
        <v>107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2:12" s="1" customFormat="1" ht="12.75">
      <c r="B17" s="16" t="s">
        <v>171</v>
      </c>
      <c r="C17" s="16" t="s">
        <v>108</v>
      </c>
      <c r="D17" s="16"/>
      <c r="E17" s="16"/>
      <c r="F17" s="16"/>
      <c r="G17" s="16"/>
      <c r="H17" s="16"/>
      <c r="I17" s="16"/>
      <c r="J17" s="16"/>
      <c r="K17" s="16"/>
      <c r="L17" s="16"/>
    </row>
    <row r="18" spans="2:12" s="1" customFormat="1" ht="12.75">
      <c r="B18" s="16" t="s">
        <v>172</v>
      </c>
      <c r="C18" s="19" t="s">
        <v>86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2:12" s="1" customFormat="1" ht="12.75">
      <c r="B19" s="16" t="s">
        <v>185</v>
      </c>
      <c r="C19" s="85">
        <v>36100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2" s="1" customFormat="1" ht="25.5">
      <c r="B20" s="16" t="s">
        <v>173</v>
      </c>
      <c r="C20" s="52" t="s">
        <v>214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2" s="1" customFormat="1" ht="12.75">
      <c r="B21" s="16" t="s">
        <v>174</v>
      </c>
      <c r="C21" s="19" t="s">
        <v>105</v>
      </c>
      <c r="D21" s="16"/>
      <c r="E21" s="16"/>
      <c r="F21" s="16"/>
      <c r="G21" s="16"/>
      <c r="H21" s="16"/>
      <c r="I21" s="16"/>
      <c r="J21" s="16"/>
      <c r="K21" s="16"/>
      <c r="L21" s="1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0"/>
  <sheetViews>
    <sheetView workbookViewId="0" topLeftCell="B1">
      <selection activeCell="C23" sqref="C23"/>
    </sheetView>
  </sheetViews>
  <sheetFormatPr defaultColWidth="9.140625" defaultRowHeight="12.75"/>
  <cols>
    <col min="1" max="1" width="2.00390625" style="21" customWidth="1"/>
    <col min="2" max="2" width="20.00390625" style="21" customWidth="1"/>
    <col min="3" max="3" width="8.28125" style="21" customWidth="1"/>
    <col min="4" max="4" width="8.8515625" style="8" customWidth="1"/>
    <col min="5" max="5" width="6.140625" style="8" customWidth="1"/>
    <col min="6" max="6" width="3.140625" style="8" customWidth="1"/>
    <col min="7" max="7" width="10.00390625" style="21" customWidth="1"/>
    <col min="8" max="8" width="2.7109375" style="21" customWidth="1"/>
    <col min="9" max="9" width="9.7109375" style="22" customWidth="1"/>
    <col min="10" max="10" width="2.8515625" style="21" customWidth="1"/>
    <col min="11" max="11" width="10.57421875" style="21" customWidth="1"/>
    <col min="12" max="12" width="4.8515625" style="21" customWidth="1"/>
    <col min="13" max="13" width="8.8515625" style="21" customWidth="1"/>
    <col min="14" max="14" width="2.140625" style="21" customWidth="1"/>
    <col min="15" max="16384" width="8.8515625" style="21" customWidth="1"/>
  </cols>
  <sheetData>
    <row r="1" spans="2:3" ht="12.75">
      <c r="B1" s="20" t="s">
        <v>175</v>
      </c>
      <c r="C1" s="20"/>
    </row>
    <row r="2" spans="2:3" ht="12.75">
      <c r="B2" s="20"/>
      <c r="C2" s="20"/>
    </row>
    <row r="3" spans="2:12" ht="12.75">
      <c r="B3" s="16"/>
      <c r="C3" s="16"/>
      <c r="G3" s="23"/>
      <c r="H3" s="23"/>
      <c r="I3" s="24"/>
      <c r="J3" s="23"/>
      <c r="K3" s="23"/>
      <c r="L3" s="23"/>
    </row>
    <row r="4" spans="1:13" ht="12.75">
      <c r="A4" s="21">
        <v>1</v>
      </c>
      <c r="B4" s="25" t="s">
        <v>153</v>
      </c>
      <c r="C4" s="8" t="s">
        <v>70</v>
      </c>
      <c r="G4" s="23" t="s">
        <v>177</v>
      </c>
      <c r="H4" s="23"/>
      <c r="I4" s="24" t="s">
        <v>178</v>
      </c>
      <c r="J4" s="23"/>
      <c r="K4" s="23" t="s">
        <v>179</v>
      </c>
      <c r="L4" s="23"/>
      <c r="M4" s="21" t="s">
        <v>21</v>
      </c>
    </row>
    <row r="5" spans="2:12" ht="12.75">
      <c r="B5" s="8"/>
      <c r="C5" s="8"/>
      <c r="D5" s="16"/>
      <c r="E5" s="16"/>
      <c r="F5" s="16"/>
      <c r="G5" s="16"/>
      <c r="H5" s="16"/>
      <c r="I5" s="26"/>
      <c r="J5" s="16"/>
      <c r="K5" s="16"/>
      <c r="L5" s="23"/>
    </row>
    <row r="6" spans="2:13" ht="12.75">
      <c r="B6" s="8" t="s">
        <v>76</v>
      </c>
      <c r="C6" s="8" t="s">
        <v>183</v>
      </c>
      <c r="D6" s="8" t="s">
        <v>15</v>
      </c>
      <c r="E6" s="8" t="s">
        <v>14</v>
      </c>
      <c r="G6" s="29">
        <v>0</v>
      </c>
      <c r="H6" s="29"/>
      <c r="I6" s="30">
        <v>0</v>
      </c>
      <c r="J6" s="29"/>
      <c r="K6" s="29">
        <v>0</v>
      </c>
      <c r="L6" s="23"/>
      <c r="M6" s="28">
        <f>AVERAGE(K6,I6,G6)</f>
        <v>0</v>
      </c>
    </row>
    <row r="7" spans="2:13" ht="12.75">
      <c r="B7" s="8" t="s">
        <v>164</v>
      </c>
      <c r="C7" s="8" t="s">
        <v>183</v>
      </c>
      <c r="D7" s="8" t="s">
        <v>15</v>
      </c>
      <c r="E7" s="8" t="s">
        <v>14</v>
      </c>
      <c r="G7" s="29">
        <v>0</v>
      </c>
      <c r="H7" s="29"/>
      <c r="I7" s="30">
        <v>0</v>
      </c>
      <c r="J7" s="29"/>
      <c r="K7" s="29">
        <v>0</v>
      </c>
      <c r="L7" s="23"/>
      <c r="M7" s="28">
        <f>AVERAGE(K7,I7,G7)</f>
        <v>0</v>
      </c>
    </row>
    <row r="8" spans="2:13" ht="12.75">
      <c r="B8" s="8"/>
      <c r="C8" s="8"/>
      <c r="G8" s="29"/>
      <c r="H8" s="29"/>
      <c r="I8" s="30"/>
      <c r="J8" s="29"/>
      <c r="K8" s="29"/>
      <c r="L8" s="23"/>
      <c r="M8" s="31"/>
    </row>
    <row r="9" spans="2:13" ht="12.75">
      <c r="B9" s="8" t="s">
        <v>49</v>
      </c>
      <c r="C9" s="8" t="s">
        <v>88</v>
      </c>
      <c r="G9" s="29"/>
      <c r="H9" s="29"/>
      <c r="I9" s="30"/>
      <c r="J9" s="29"/>
      <c r="K9" s="29"/>
      <c r="M9" s="32"/>
    </row>
    <row r="10" spans="2:13" ht="12.75">
      <c r="B10" s="8" t="s">
        <v>71</v>
      </c>
      <c r="C10" s="8"/>
      <c r="D10" s="8" t="s">
        <v>28</v>
      </c>
      <c r="G10" s="29">
        <v>11.2</v>
      </c>
      <c r="H10" s="29"/>
      <c r="I10" s="30">
        <v>22</v>
      </c>
      <c r="J10" s="29"/>
      <c r="K10" s="29">
        <v>5.01</v>
      </c>
      <c r="M10" s="32"/>
    </row>
    <row r="11" spans="2:13" ht="12.75">
      <c r="B11" s="8" t="s">
        <v>72</v>
      </c>
      <c r="C11" s="8" t="s">
        <v>184</v>
      </c>
      <c r="D11" s="8" t="s">
        <v>28</v>
      </c>
      <c r="F11" s="8" t="s">
        <v>20</v>
      </c>
      <c r="G11" s="33">
        <v>0.000429</v>
      </c>
      <c r="H11" s="29" t="s">
        <v>20</v>
      </c>
      <c r="I11" s="33">
        <v>0.000476</v>
      </c>
      <c r="J11" s="29" t="s">
        <v>20</v>
      </c>
      <c r="K11" s="33">
        <v>0.000422</v>
      </c>
      <c r="M11" s="34"/>
    </row>
    <row r="12" spans="2:13" ht="12.75">
      <c r="B12" s="8" t="s">
        <v>27</v>
      </c>
      <c r="C12" s="8" t="s">
        <v>184</v>
      </c>
      <c r="D12" s="8" t="s">
        <v>17</v>
      </c>
      <c r="F12" s="8" t="s">
        <v>102</v>
      </c>
      <c r="G12" s="29">
        <v>99.9962</v>
      </c>
      <c r="H12" s="8" t="s">
        <v>102</v>
      </c>
      <c r="I12" s="30">
        <v>99.9978</v>
      </c>
      <c r="J12" s="8" t="s">
        <v>102</v>
      </c>
      <c r="K12" s="29">
        <v>99.9916</v>
      </c>
      <c r="M12" s="35"/>
    </row>
    <row r="13" spans="2:13" ht="12.75">
      <c r="B13" s="8"/>
      <c r="C13" s="8"/>
      <c r="G13" s="29"/>
      <c r="H13" s="8"/>
      <c r="I13" s="30"/>
      <c r="J13" s="8"/>
      <c r="K13" s="29"/>
      <c r="M13" s="32"/>
    </row>
    <row r="14" spans="2:13" ht="12.75">
      <c r="B14" s="8" t="s">
        <v>49</v>
      </c>
      <c r="C14" s="8" t="s">
        <v>89</v>
      </c>
      <c r="G14" s="29"/>
      <c r="H14" s="8"/>
      <c r="I14" s="30"/>
      <c r="J14" s="8"/>
      <c r="K14" s="29"/>
      <c r="M14" s="32"/>
    </row>
    <row r="15" spans="2:13" ht="12.75">
      <c r="B15" s="8" t="s">
        <v>71</v>
      </c>
      <c r="C15" s="8"/>
      <c r="D15" s="8" t="s">
        <v>28</v>
      </c>
      <c r="G15" s="33">
        <v>99.7</v>
      </c>
      <c r="H15" s="8"/>
      <c r="I15" s="33">
        <v>99.7</v>
      </c>
      <c r="J15" s="8"/>
      <c r="K15" s="33">
        <v>99.8</v>
      </c>
      <c r="M15" s="32"/>
    </row>
    <row r="16" spans="2:13" ht="12.75">
      <c r="B16" s="8" t="s">
        <v>72</v>
      </c>
      <c r="C16" s="8" t="s">
        <v>184</v>
      </c>
      <c r="D16" s="8" t="s">
        <v>28</v>
      </c>
      <c r="G16" s="33">
        <v>0.000621</v>
      </c>
      <c r="H16" s="8"/>
      <c r="I16" s="33">
        <v>0.00208</v>
      </c>
      <c r="J16" s="8"/>
      <c r="K16" s="33">
        <v>0.0018</v>
      </c>
      <c r="M16" s="34"/>
    </row>
    <row r="17" spans="2:13" ht="12.75">
      <c r="B17" s="8" t="s">
        <v>27</v>
      </c>
      <c r="C17" s="8" t="s">
        <v>184</v>
      </c>
      <c r="D17" s="8" t="s">
        <v>17</v>
      </c>
      <c r="G17" s="29">
        <v>99.9994</v>
      </c>
      <c r="H17" s="8"/>
      <c r="I17" s="30">
        <v>99.9979</v>
      </c>
      <c r="J17" s="8"/>
      <c r="K17" s="29">
        <v>99.9982</v>
      </c>
      <c r="M17" s="35"/>
    </row>
    <row r="18" spans="2:13" ht="12.75">
      <c r="B18" s="8"/>
      <c r="C18" s="8"/>
      <c r="G18" s="29"/>
      <c r="H18" s="8"/>
      <c r="I18" s="30"/>
      <c r="J18" s="8"/>
      <c r="K18" s="29"/>
      <c r="M18" s="35"/>
    </row>
    <row r="19" spans="2:13" ht="12.75">
      <c r="B19" s="8" t="s">
        <v>60</v>
      </c>
      <c r="C19" s="8"/>
      <c r="D19" s="8" t="s">
        <v>37</v>
      </c>
      <c r="E19" s="8" t="s">
        <v>51</v>
      </c>
      <c r="F19" s="8" t="s">
        <v>20</v>
      </c>
      <c r="G19" s="55">
        <v>1.81</v>
      </c>
      <c r="H19" s="8" t="s">
        <v>20</v>
      </c>
      <c r="I19" s="55">
        <v>1.27</v>
      </c>
      <c r="J19" s="8" t="s">
        <v>20</v>
      </c>
      <c r="K19" s="55">
        <v>1.79</v>
      </c>
      <c r="M19" s="35"/>
    </row>
    <row r="20" spans="2:13" ht="12.75">
      <c r="B20" s="8" t="s">
        <v>91</v>
      </c>
      <c r="C20" s="8"/>
      <c r="D20" s="8" t="s">
        <v>37</v>
      </c>
      <c r="E20" s="8" t="s">
        <v>51</v>
      </c>
      <c r="G20" s="55">
        <v>617</v>
      </c>
      <c r="H20" s="8"/>
      <c r="I20" s="55">
        <v>445</v>
      </c>
      <c r="J20" s="8" t="s">
        <v>20</v>
      </c>
      <c r="K20" s="55">
        <v>275</v>
      </c>
      <c r="M20" s="35"/>
    </row>
    <row r="21" spans="2:13" ht="12.75">
      <c r="B21" s="8" t="s">
        <v>61</v>
      </c>
      <c r="C21" s="8"/>
      <c r="D21" s="8" t="s">
        <v>37</v>
      </c>
      <c r="E21" s="8" t="s">
        <v>51</v>
      </c>
      <c r="G21" s="55">
        <v>0.505</v>
      </c>
      <c r="H21" s="8" t="s">
        <v>20</v>
      </c>
      <c r="I21" s="55">
        <v>0.303</v>
      </c>
      <c r="J21" s="8" t="s">
        <v>20</v>
      </c>
      <c r="K21" s="55">
        <v>0.375</v>
      </c>
      <c r="M21" s="35"/>
    </row>
    <row r="22" spans="2:13" ht="12.75">
      <c r="B22" s="8" t="s">
        <v>62</v>
      </c>
      <c r="C22" s="8"/>
      <c r="D22" s="8" t="s">
        <v>37</v>
      </c>
      <c r="E22" s="8" t="s">
        <v>51</v>
      </c>
      <c r="F22" s="8" t="s">
        <v>20</v>
      </c>
      <c r="G22" s="55">
        <v>3.87</v>
      </c>
      <c r="H22" s="8" t="s">
        <v>20</v>
      </c>
      <c r="I22" s="55">
        <v>3.24</v>
      </c>
      <c r="J22" s="8" t="s">
        <v>20</v>
      </c>
      <c r="K22" s="55">
        <v>2.66</v>
      </c>
      <c r="M22" s="35"/>
    </row>
    <row r="23" spans="2:13" ht="12.75">
      <c r="B23" s="8" t="s">
        <v>63</v>
      </c>
      <c r="C23" s="8"/>
      <c r="D23" s="8" t="s">
        <v>37</v>
      </c>
      <c r="E23" s="8" t="s">
        <v>51</v>
      </c>
      <c r="G23" s="55">
        <v>0.0902</v>
      </c>
      <c r="H23" s="8"/>
      <c r="I23" s="55">
        <v>0.0615</v>
      </c>
      <c r="J23" s="8" t="s">
        <v>20</v>
      </c>
      <c r="K23" s="55">
        <v>0.0758</v>
      </c>
      <c r="M23" s="35"/>
    </row>
    <row r="24" spans="2:13" ht="12.75">
      <c r="B24" s="8" t="s">
        <v>64</v>
      </c>
      <c r="C24" s="8"/>
      <c r="D24" s="8" t="s">
        <v>37</v>
      </c>
      <c r="E24" s="8" t="s">
        <v>51</v>
      </c>
      <c r="G24" s="55">
        <v>0.6</v>
      </c>
      <c r="H24" s="8" t="s">
        <v>20</v>
      </c>
      <c r="I24" s="55">
        <v>0.0604</v>
      </c>
      <c r="J24" s="8" t="s">
        <v>20</v>
      </c>
      <c r="K24" s="55">
        <v>0.0749</v>
      </c>
      <c r="M24" s="35"/>
    </row>
    <row r="25" spans="2:13" ht="12.75">
      <c r="B25" s="8" t="s">
        <v>75</v>
      </c>
      <c r="C25" s="8"/>
      <c r="D25" s="8" t="s">
        <v>37</v>
      </c>
      <c r="E25" s="8" t="s">
        <v>51</v>
      </c>
      <c r="F25" s="8" t="s">
        <v>20</v>
      </c>
      <c r="G25" s="55">
        <v>2.56</v>
      </c>
      <c r="H25" s="8" t="s">
        <v>20</v>
      </c>
      <c r="I25" s="55">
        <v>1.15</v>
      </c>
      <c r="J25" s="8" t="s">
        <v>20</v>
      </c>
      <c r="K25" s="55">
        <v>1.28</v>
      </c>
      <c r="M25" s="35"/>
    </row>
    <row r="26" spans="2:13" ht="12.75">
      <c r="B26" s="8" t="s">
        <v>77</v>
      </c>
      <c r="C26" s="8"/>
      <c r="D26" s="8" t="s">
        <v>37</v>
      </c>
      <c r="E26" s="8" t="s">
        <v>51</v>
      </c>
      <c r="F26" s="8" t="s">
        <v>20</v>
      </c>
      <c r="G26" s="55">
        <v>29.3</v>
      </c>
      <c r="H26" s="8" t="s">
        <v>20</v>
      </c>
      <c r="I26" s="55">
        <v>16.7</v>
      </c>
      <c r="J26" s="8" t="s">
        <v>20</v>
      </c>
      <c r="K26" s="55">
        <v>11.2</v>
      </c>
      <c r="M26" s="35"/>
    </row>
    <row r="27" spans="2:13" ht="12.75">
      <c r="B27" s="8" t="s">
        <v>59</v>
      </c>
      <c r="C27" s="8"/>
      <c r="D27" s="8" t="s">
        <v>37</v>
      </c>
      <c r="E27" s="8" t="s">
        <v>51</v>
      </c>
      <c r="G27" s="55">
        <v>6.34</v>
      </c>
      <c r="H27" s="8"/>
      <c r="I27" s="55">
        <v>3.39</v>
      </c>
      <c r="J27" s="8"/>
      <c r="K27" s="55">
        <v>2.24</v>
      </c>
      <c r="M27" s="35"/>
    </row>
    <row r="28" spans="2:13" ht="12.75">
      <c r="B28" s="8" t="s">
        <v>65</v>
      </c>
      <c r="C28" s="8"/>
      <c r="D28" s="8" t="s">
        <v>37</v>
      </c>
      <c r="E28" s="8" t="s">
        <v>51</v>
      </c>
      <c r="F28" s="8" t="s">
        <v>20</v>
      </c>
      <c r="G28" s="55">
        <v>2.38</v>
      </c>
      <c r="H28" s="8" t="s">
        <v>20</v>
      </c>
      <c r="I28" s="55">
        <v>2.03</v>
      </c>
      <c r="J28" s="8" t="s">
        <v>20</v>
      </c>
      <c r="K28" s="55">
        <v>2.57</v>
      </c>
      <c r="M28" s="35"/>
    </row>
    <row r="29" spans="2:13" ht="12.75">
      <c r="B29" s="8" t="s">
        <v>66</v>
      </c>
      <c r="C29" s="8"/>
      <c r="D29" s="8" t="s">
        <v>37</v>
      </c>
      <c r="E29" s="8" t="s">
        <v>51</v>
      </c>
      <c r="F29" s="8" t="s">
        <v>20</v>
      </c>
      <c r="G29" s="55">
        <v>4.74</v>
      </c>
      <c r="H29" s="8" t="s">
        <v>20</v>
      </c>
      <c r="I29" s="55">
        <v>2.42</v>
      </c>
      <c r="J29" s="8" t="s">
        <v>20</v>
      </c>
      <c r="K29" s="55">
        <v>2.22</v>
      </c>
      <c r="M29" s="35"/>
    </row>
    <row r="30" spans="2:13" ht="12.75">
      <c r="B30" s="8" t="s">
        <v>67</v>
      </c>
      <c r="C30" s="8"/>
      <c r="D30" s="8" t="s">
        <v>37</v>
      </c>
      <c r="E30" s="8" t="s">
        <v>51</v>
      </c>
      <c r="F30" s="8" t="s">
        <v>20</v>
      </c>
      <c r="G30" s="55">
        <v>1.75</v>
      </c>
      <c r="H30" s="8" t="s">
        <v>20</v>
      </c>
      <c r="I30" s="55">
        <v>1.37</v>
      </c>
      <c r="J30" s="8" t="s">
        <v>20</v>
      </c>
      <c r="K30" s="55">
        <v>1.82</v>
      </c>
      <c r="M30" s="35"/>
    </row>
    <row r="31" spans="2:13" ht="12.75">
      <c r="B31" s="8" t="s">
        <v>68</v>
      </c>
      <c r="C31" s="8"/>
      <c r="D31" s="8" t="s">
        <v>37</v>
      </c>
      <c r="E31" s="8" t="s">
        <v>51</v>
      </c>
      <c r="G31" s="55">
        <v>0.176</v>
      </c>
      <c r="H31" s="8" t="s">
        <v>20</v>
      </c>
      <c r="I31" s="55">
        <v>0.121</v>
      </c>
      <c r="J31" s="8" t="s">
        <v>20</v>
      </c>
      <c r="K31" s="55">
        <v>0.15</v>
      </c>
      <c r="M31" s="35"/>
    </row>
    <row r="32" spans="2:13" ht="12.75">
      <c r="B32" s="8" t="s">
        <v>69</v>
      </c>
      <c r="C32" s="8"/>
      <c r="D32" s="8" t="s">
        <v>37</v>
      </c>
      <c r="E32" s="8" t="s">
        <v>51</v>
      </c>
      <c r="F32" s="8" t="s">
        <v>20</v>
      </c>
      <c r="G32" s="55">
        <v>0.225</v>
      </c>
      <c r="H32" s="8" t="s">
        <v>20</v>
      </c>
      <c r="I32" s="55">
        <v>0.182</v>
      </c>
      <c r="J32" s="8" t="s">
        <v>20</v>
      </c>
      <c r="K32" s="55">
        <v>0.225</v>
      </c>
      <c r="M32" s="35"/>
    </row>
    <row r="33" spans="2:13" ht="12.75">
      <c r="B33" s="8" t="s">
        <v>79</v>
      </c>
      <c r="C33" s="8"/>
      <c r="D33" s="8" t="s">
        <v>37</v>
      </c>
      <c r="E33" s="8" t="s">
        <v>51</v>
      </c>
      <c r="F33" s="8" t="s">
        <v>20</v>
      </c>
      <c r="G33" s="55">
        <v>28.7</v>
      </c>
      <c r="H33" s="8" t="s">
        <v>20</v>
      </c>
      <c r="I33" s="55">
        <v>5.76</v>
      </c>
      <c r="J33" s="8" t="s">
        <v>20</v>
      </c>
      <c r="K33" s="55">
        <v>4.39</v>
      </c>
      <c r="M33" s="35"/>
    </row>
    <row r="34" spans="2:13" ht="12.75">
      <c r="B34" s="8"/>
      <c r="C34" s="8"/>
      <c r="G34" s="29"/>
      <c r="H34" s="29"/>
      <c r="I34" s="30"/>
      <c r="J34" s="29"/>
      <c r="K34" s="29"/>
      <c r="M34" s="32"/>
    </row>
    <row r="35" spans="2:13" ht="12.75">
      <c r="B35" s="8" t="s">
        <v>78</v>
      </c>
      <c r="C35" s="8" t="s">
        <v>90</v>
      </c>
      <c r="D35" s="8" t="s">
        <v>183</v>
      </c>
      <c r="G35" s="29"/>
      <c r="H35" s="29"/>
      <c r="I35" s="30"/>
      <c r="J35" s="29"/>
      <c r="K35" s="29"/>
      <c r="M35" s="32"/>
    </row>
    <row r="36" spans="2:13" ht="12.75">
      <c r="B36" s="8" t="s">
        <v>58</v>
      </c>
      <c r="C36" s="8"/>
      <c r="D36" s="8" t="s">
        <v>16</v>
      </c>
      <c r="G36" s="29">
        <v>33588</v>
      </c>
      <c r="H36" s="29"/>
      <c r="I36" s="30">
        <v>42106</v>
      </c>
      <c r="J36" s="29"/>
      <c r="K36" s="29">
        <v>32635</v>
      </c>
      <c r="M36" s="28">
        <v>36110</v>
      </c>
    </row>
    <row r="37" spans="2:13" ht="12.75">
      <c r="B37" s="8" t="s">
        <v>73</v>
      </c>
      <c r="C37" s="8"/>
      <c r="D37" s="8" t="s">
        <v>17</v>
      </c>
      <c r="G37" s="29">
        <v>10.4</v>
      </c>
      <c r="H37" s="29"/>
      <c r="I37" s="30">
        <v>10.6</v>
      </c>
      <c r="J37" s="29"/>
      <c r="K37" s="29">
        <v>11.2</v>
      </c>
      <c r="M37" s="28">
        <v>10.7</v>
      </c>
    </row>
    <row r="38" spans="2:13" ht="12.75">
      <c r="B38" s="8" t="s">
        <v>74</v>
      </c>
      <c r="C38" s="8"/>
      <c r="D38" s="8" t="s">
        <v>17</v>
      </c>
      <c r="G38" s="29">
        <v>12.9</v>
      </c>
      <c r="H38" s="29"/>
      <c r="I38" s="30">
        <v>12.4</v>
      </c>
      <c r="J38" s="29"/>
      <c r="K38" s="29">
        <v>11.5</v>
      </c>
      <c r="M38" s="28">
        <v>12.27</v>
      </c>
    </row>
    <row r="39" spans="2:13" ht="12.75">
      <c r="B39" s="8" t="s">
        <v>57</v>
      </c>
      <c r="C39" s="8"/>
      <c r="D39" s="8" t="s">
        <v>18</v>
      </c>
      <c r="G39" s="29">
        <v>1038</v>
      </c>
      <c r="H39" s="29"/>
      <c r="I39" s="30">
        <v>1046</v>
      </c>
      <c r="J39" s="29"/>
      <c r="K39" s="29">
        <v>1026</v>
      </c>
      <c r="M39" s="28">
        <v>1037</v>
      </c>
    </row>
    <row r="40" spans="2:13" ht="12.75">
      <c r="B40" s="8"/>
      <c r="C40" s="8"/>
      <c r="G40" s="29"/>
      <c r="H40" s="8"/>
      <c r="I40" s="30"/>
      <c r="J40" s="8"/>
      <c r="K40" s="29"/>
      <c r="M40" s="35"/>
    </row>
    <row r="41" spans="2:13" ht="12.75">
      <c r="B41" s="8" t="s">
        <v>78</v>
      </c>
      <c r="C41" s="8" t="s">
        <v>27</v>
      </c>
      <c r="D41" s="8" t="s">
        <v>184</v>
      </c>
      <c r="G41" s="29"/>
      <c r="H41" s="29"/>
      <c r="I41" s="30"/>
      <c r="J41" s="29"/>
      <c r="K41" s="29"/>
      <c r="M41" s="32"/>
    </row>
    <row r="42" spans="2:13" ht="12.75">
      <c r="B42" s="8" t="s">
        <v>58</v>
      </c>
      <c r="C42" s="8"/>
      <c r="D42" s="8" t="s">
        <v>16</v>
      </c>
      <c r="G42" s="29">
        <v>37287</v>
      </c>
      <c r="H42" s="29"/>
      <c r="I42" s="30">
        <v>41602</v>
      </c>
      <c r="J42" s="29"/>
      <c r="K42" s="29">
        <v>37195</v>
      </c>
      <c r="M42" s="28">
        <f>AVERAGE(K42,I42,G42)</f>
        <v>38694.666666666664</v>
      </c>
    </row>
    <row r="43" spans="2:13" ht="12.75">
      <c r="B43" s="8" t="s">
        <v>73</v>
      </c>
      <c r="C43" s="8"/>
      <c r="D43" s="8" t="s">
        <v>17</v>
      </c>
      <c r="G43" s="29">
        <v>10.5</v>
      </c>
      <c r="H43" s="29"/>
      <c r="I43" s="30">
        <v>10.8</v>
      </c>
      <c r="J43" s="29"/>
      <c r="K43" s="29">
        <v>11.1</v>
      </c>
      <c r="M43" s="28">
        <f>AVERAGE(K43,I43,G43)</f>
        <v>10.799999999999999</v>
      </c>
    </row>
    <row r="44" spans="2:13" ht="12.75">
      <c r="B44" s="8" t="s">
        <v>74</v>
      </c>
      <c r="C44" s="8"/>
      <c r="D44" s="8" t="s">
        <v>17</v>
      </c>
      <c r="G44" s="29">
        <v>12.3</v>
      </c>
      <c r="H44" s="29"/>
      <c r="I44" s="30">
        <v>11.7</v>
      </c>
      <c r="J44" s="29"/>
      <c r="K44" s="29">
        <v>11.3</v>
      </c>
      <c r="M44" s="28">
        <f>AVERAGE(K44,I44,G44)</f>
        <v>11.766666666666666</v>
      </c>
    </row>
    <row r="45" spans="2:13" ht="12.75">
      <c r="B45" s="8" t="s">
        <v>57</v>
      </c>
      <c r="C45" s="8"/>
      <c r="D45" s="8" t="s">
        <v>18</v>
      </c>
      <c r="G45" s="29">
        <v>1042</v>
      </c>
      <c r="H45" s="29"/>
      <c r="I45" s="30">
        <v>1042</v>
      </c>
      <c r="J45" s="29"/>
      <c r="K45" s="29">
        <v>1028</v>
      </c>
      <c r="M45" s="28">
        <f>AVERAGE(K45,I45,G45)</f>
        <v>1037.3333333333333</v>
      </c>
    </row>
    <row r="46" spans="2:13" ht="12.75">
      <c r="B46" s="8"/>
      <c r="C46" s="8"/>
      <c r="G46" s="29"/>
      <c r="H46" s="29"/>
      <c r="I46" s="30"/>
      <c r="J46" s="29"/>
      <c r="K46" s="29"/>
      <c r="M46" s="28"/>
    </row>
    <row r="47" spans="2:13" ht="12.75">
      <c r="B47" s="8" t="s">
        <v>60</v>
      </c>
      <c r="C47" s="8" t="s">
        <v>183</v>
      </c>
      <c r="D47" s="8" t="s">
        <v>37</v>
      </c>
      <c r="E47" s="8" t="s">
        <v>14</v>
      </c>
      <c r="F47" s="8" t="s">
        <v>20</v>
      </c>
      <c r="G47" s="9">
        <f aca="true" t="shared" si="0" ref="G47:G61">G19*(21-7)/(21-G$43)</f>
        <v>2.413333333333333</v>
      </c>
      <c r="H47" s="8" t="s">
        <v>20</v>
      </c>
      <c r="I47" s="9">
        <f aca="true" t="shared" si="1" ref="I47:I61">I19*(21-7)/(21-I$43)</f>
        <v>1.743137254901961</v>
      </c>
      <c r="J47" s="8" t="s">
        <v>20</v>
      </c>
      <c r="K47" s="9">
        <f aca="true" t="shared" si="2" ref="K47:K61">K19*(21-7)/(21-K$43)</f>
        <v>2.5313131313131314</v>
      </c>
      <c r="M47" s="32">
        <f aca="true" t="shared" si="3" ref="M47:M63">AVERAGE(K47,I47,G47)</f>
        <v>2.229261239849475</v>
      </c>
    </row>
    <row r="48" spans="2:13" ht="12.75">
      <c r="B48" s="8" t="s">
        <v>91</v>
      </c>
      <c r="C48" s="8" t="s">
        <v>183</v>
      </c>
      <c r="D48" s="8" t="s">
        <v>37</v>
      </c>
      <c r="E48" s="8" t="s">
        <v>14</v>
      </c>
      <c r="G48" s="9">
        <f t="shared" si="0"/>
        <v>822.6666666666666</v>
      </c>
      <c r="H48" s="8"/>
      <c r="I48" s="9">
        <f t="shared" si="1"/>
        <v>610.7843137254903</v>
      </c>
      <c r="J48" s="8" t="s">
        <v>20</v>
      </c>
      <c r="K48" s="9">
        <f t="shared" si="2"/>
        <v>388.88888888888886</v>
      </c>
      <c r="M48" s="32">
        <f t="shared" si="3"/>
        <v>607.4466230936819</v>
      </c>
    </row>
    <row r="49" spans="2:13" ht="12.75">
      <c r="B49" s="8" t="s">
        <v>61</v>
      </c>
      <c r="C49" s="8" t="s">
        <v>183</v>
      </c>
      <c r="D49" s="8" t="s">
        <v>37</v>
      </c>
      <c r="E49" s="8" t="s">
        <v>14</v>
      </c>
      <c r="G49" s="9">
        <f t="shared" si="0"/>
        <v>0.6733333333333333</v>
      </c>
      <c r="H49" s="8" t="s">
        <v>20</v>
      </c>
      <c r="I49" s="9">
        <f t="shared" si="1"/>
        <v>0.4158823529411765</v>
      </c>
      <c r="J49" s="8" t="s">
        <v>20</v>
      </c>
      <c r="K49" s="9">
        <f t="shared" si="2"/>
        <v>0.5303030303030303</v>
      </c>
      <c r="M49" s="32">
        <f t="shared" si="3"/>
        <v>0.5398395721925134</v>
      </c>
    </row>
    <row r="50" spans="2:13" ht="12.75">
      <c r="B50" s="8" t="s">
        <v>62</v>
      </c>
      <c r="C50" s="8" t="s">
        <v>183</v>
      </c>
      <c r="D50" s="8" t="s">
        <v>37</v>
      </c>
      <c r="E50" s="8" t="s">
        <v>14</v>
      </c>
      <c r="F50" s="8" t="s">
        <v>20</v>
      </c>
      <c r="G50" s="9">
        <f t="shared" si="0"/>
        <v>5.16</v>
      </c>
      <c r="H50" s="8" t="s">
        <v>20</v>
      </c>
      <c r="I50" s="9">
        <f t="shared" si="1"/>
        <v>4.447058823529412</v>
      </c>
      <c r="J50" s="8" t="s">
        <v>20</v>
      </c>
      <c r="K50" s="9">
        <f t="shared" si="2"/>
        <v>3.761616161616162</v>
      </c>
      <c r="M50" s="32">
        <f t="shared" si="3"/>
        <v>4.456224995048525</v>
      </c>
    </row>
    <row r="51" spans="2:13" ht="12.75">
      <c r="B51" s="8" t="s">
        <v>63</v>
      </c>
      <c r="C51" s="8" t="s">
        <v>183</v>
      </c>
      <c r="D51" s="8" t="s">
        <v>37</v>
      </c>
      <c r="E51" s="8" t="s">
        <v>14</v>
      </c>
      <c r="G51" s="9">
        <f t="shared" si="0"/>
        <v>0.12026666666666666</v>
      </c>
      <c r="H51" s="8"/>
      <c r="I51" s="9">
        <f t="shared" si="1"/>
        <v>0.08441176470588235</v>
      </c>
      <c r="J51" s="8" t="s">
        <v>20</v>
      </c>
      <c r="K51" s="9">
        <f t="shared" si="2"/>
        <v>0.1071919191919192</v>
      </c>
      <c r="M51" s="32">
        <f t="shared" si="3"/>
        <v>0.1039567835214894</v>
      </c>
    </row>
    <row r="52" spans="2:13" ht="12.75">
      <c r="B52" s="8" t="s">
        <v>64</v>
      </c>
      <c r="C52" s="8" t="s">
        <v>183</v>
      </c>
      <c r="D52" s="8" t="s">
        <v>37</v>
      </c>
      <c r="E52" s="8" t="s">
        <v>14</v>
      </c>
      <c r="G52" s="9">
        <f t="shared" si="0"/>
        <v>0.8</v>
      </c>
      <c r="H52" s="8" t="s">
        <v>20</v>
      </c>
      <c r="I52" s="9">
        <f t="shared" si="1"/>
        <v>0.08290196078431374</v>
      </c>
      <c r="J52" s="8" t="s">
        <v>20</v>
      </c>
      <c r="K52" s="9">
        <f t="shared" si="2"/>
        <v>0.10591919191919191</v>
      </c>
      <c r="M52" s="32">
        <f t="shared" si="3"/>
        <v>0.32960705090116854</v>
      </c>
    </row>
    <row r="53" spans="2:13" ht="12.75">
      <c r="B53" s="8" t="s">
        <v>75</v>
      </c>
      <c r="C53" s="8" t="s">
        <v>183</v>
      </c>
      <c r="D53" s="8" t="s">
        <v>37</v>
      </c>
      <c r="E53" s="8" t="s">
        <v>14</v>
      </c>
      <c r="F53" s="8" t="s">
        <v>20</v>
      </c>
      <c r="G53" s="9">
        <f t="shared" si="0"/>
        <v>3.4133333333333336</v>
      </c>
      <c r="H53" s="8" t="s">
        <v>20</v>
      </c>
      <c r="I53" s="9">
        <f t="shared" si="1"/>
        <v>1.5784313725490196</v>
      </c>
      <c r="J53" s="8" t="s">
        <v>20</v>
      </c>
      <c r="K53" s="9">
        <f t="shared" si="2"/>
        <v>1.8101010101010102</v>
      </c>
      <c r="M53" s="32">
        <f t="shared" si="3"/>
        <v>2.267288571994454</v>
      </c>
    </row>
    <row r="54" spans="2:15" ht="12.75">
      <c r="B54" s="8" t="s">
        <v>77</v>
      </c>
      <c r="C54" s="8" t="s">
        <v>183</v>
      </c>
      <c r="D54" s="8" t="s">
        <v>37</v>
      </c>
      <c r="E54" s="8" t="s">
        <v>14</v>
      </c>
      <c r="F54" s="8" t="s">
        <v>20</v>
      </c>
      <c r="G54" s="9">
        <f t="shared" si="0"/>
        <v>39.06666666666666</v>
      </c>
      <c r="H54" s="8" t="s">
        <v>20</v>
      </c>
      <c r="I54" s="9">
        <f t="shared" si="1"/>
        <v>22.92156862745098</v>
      </c>
      <c r="J54" s="8" t="s">
        <v>20</v>
      </c>
      <c r="K54" s="9">
        <f t="shared" si="2"/>
        <v>15.838383838383836</v>
      </c>
      <c r="M54" s="32">
        <f t="shared" si="3"/>
        <v>25.942206377500494</v>
      </c>
      <c r="O54" s="21" t="s">
        <v>215</v>
      </c>
    </row>
    <row r="55" spans="2:13" ht="12.75">
      <c r="B55" s="8" t="s">
        <v>59</v>
      </c>
      <c r="C55" s="8" t="s">
        <v>183</v>
      </c>
      <c r="D55" s="8" t="s">
        <v>37</v>
      </c>
      <c r="E55" s="8" t="s">
        <v>14</v>
      </c>
      <c r="G55" s="9">
        <f t="shared" si="0"/>
        <v>8.453333333333333</v>
      </c>
      <c r="H55" s="8"/>
      <c r="I55" s="9">
        <f t="shared" si="1"/>
        <v>4.652941176470589</v>
      </c>
      <c r="J55" s="8"/>
      <c r="K55" s="9">
        <f t="shared" si="2"/>
        <v>3.1676767676767676</v>
      </c>
      <c r="M55" s="32">
        <f t="shared" si="3"/>
        <v>5.424650425826897</v>
      </c>
    </row>
    <row r="56" spans="2:13" ht="12.75">
      <c r="B56" s="8" t="s">
        <v>65</v>
      </c>
      <c r="C56" s="8" t="s">
        <v>183</v>
      </c>
      <c r="D56" s="8" t="s">
        <v>37</v>
      </c>
      <c r="E56" s="8" t="s">
        <v>14</v>
      </c>
      <c r="F56" s="8" t="s">
        <v>20</v>
      </c>
      <c r="G56" s="9">
        <f t="shared" si="0"/>
        <v>3.1733333333333333</v>
      </c>
      <c r="H56" s="8" t="s">
        <v>20</v>
      </c>
      <c r="I56" s="9">
        <f t="shared" si="1"/>
        <v>2.7862745098039214</v>
      </c>
      <c r="J56" s="8" t="s">
        <v>20</v>
      </c>
      <c r="K56" s="9">
        <f t="shared" si="2"/>
        <v>3.634343434343434</v>
      </c>
      <c r="M56" s="32">
        <f t="shared" si="3"/>
        <v>3.19798375916023</v>
      </c>
    </row>
    <row r="57" spans="2:13" ht="12.75">
      <c r="B57" s="8" t="s">
        <v>66</v>
      </c>
      <c r="C57" s="8" t="s">
        <v>183</v>
      </c>
      <c r="D57" s="8" t="s">
        <v>37</v>
      </c>
      <c r="E57" s="8" t="s">
        <v>14</v>
      </c>
      <c r="F57" s="8" t="s">
        <v>20</v>
      </c>
      <c r="G57" s="9">
        <f t="shared" si="0"/>
        <v>6.32</v>
      </c>
      <c r="H57" s="8" t="s">
        <v>20</v>
      </c>
      <c r="I57" s="9">
        <f t="shared" si="1"/>
        <v>3.32156862745098</v>
      </c>
      <c r="J57" s="8" t="s">
        <v>20</v>
      </c>
      <c r="K57" s="9">
        <f t="shared" si="2"/>
        <v>3.1393939393939396</v>
      </c>
      <c r="M57" s="32">
        <f t="shared" si="3"/>
        <v>4.260320855614974</v>
      </c>
    </row>
    <row r="58" spans="2:13" ht="12.75">
      <c r="B58" s="8" t="s">
        <v>67</v>
      </c>
      <c r="C58" s="8" t="s">
        <v>183</v>
      </c>
      <c r="D58" s="8" t="s">
        <v>37</v>
      </c>
      <c r="E58" s="8" t="s">
        <v>14</v>
      </c>
      <c r="F58" s="8" t="s">
        <v>20</v>
      </c>
      <c r="G58" s="9">
        <f t="shared" si="0"/>
        <v>2.3333333333333335</v>
      </c>
      <c r="H58" s="8" t="s">
        <v>20</v>
      </c>
      <c r="I58" s="9">
        <f t="shared" si="1"/>
        <v>1.8803921568627453</v>
      </c>
      <c r="J58" s="8" t="s">
        <v>20</v>
      </c>
      <c r="K58" s="9">
        <f t="shared" si="2"/>
        <v>2.573737373737374</v>
      </c>
      <c r="M58" s="32">
        <f t="shared" si="3"/>
        <v>2.2624876213111507</v>
      </c>
    </row>
    <row r="59" spans="2:13" ht="12.75">
      <c r="B59" s="8" t="s">
        <v>68</v>
      </c>
      <c r="C59" s="8" t="s">
        <v>183</v>
      </c>
      <c r="D59" s="8" t="s">
        <v>37</v>
      </c>
      <c r="E59" s="8" t="s">
        <v>14</v>
      </c>
      <c r="G59" s="9">
        <f t="shared" si="0"/>
        <v>0.23466666666666666</v>
      </c>
      <c r="H59" s="8" t="s">
        <v>20</v>
      </c>
      <c r="I59" s="9">
        <f t="shared" si="1"/>
        <v>0.16607843137254902</v>
      </c>
      <c r="J59" s="8" t="s">
        <v>20</v>
      </c>
      <c r="K59" s="9">
        <f t="shared" si="2"/>
        <v>0.21212121212121213</v>
      </c>
      <c r="M59" s="32">
        <f t="shared" si="3"/>
        <v>0.20428877005347593</v>
      </c>
    </row>
    <row r="60" spans="2:13" ht="12.75">
      <c r="B60" s="8" t="s">
        <v>69</v>
      </c>
      <c r="C60" s="8" t="s">
        <v>183</v>
      </c>
      <c r="D60" s="8" t="s">
        <v>37</v>
      </c>
      <c r="E60" s="8" t="s">
        <v>14</v>
      </c>
      <c r="F60" s="8" t="s">
        <v>20</v>
      </c>
      <c r="G60" s="9">
        <f t="shared" si="0"/>
        <v>0.3</v>
      </c>
      <c r="H60" s="8" t="s">
        <v>20</v>
      </c>
      <c r="I60" s="9">
        <f t="shared" si="1"/>
        <v>0.24980392156862746</v>
      </c>
      <c r="J60" s="8" t="s">
        <v>20</v>
      </c>
      <c r="K60" s="9">
        <f t="shared" si="2"/>
        <v>0.3181818181818182</v>
      </c>
      <c r="M60" s="32">
        <f t="shared" si="3"/>
        <v>0.2893285799168152</v>
      </c>
    </row>
    <row r="61" spans="2:13" ht="12.75">
      <c r="B61" s="8" t="s">
        <v>79</v>
      </c>
      <c r="C61" s="8" t="s">
        <v>183</v>
      </c>
      <c r="D61" s="8" t="s">
        <v>37</v>
      </c>
      <c r="E61" s="8" t="s">
        <v>14</v>
      </c>
      <c r="F61" s="8" t="s">
        <v>20</v>
      </c>
      <c r="G61" s="9">
        <f t="shared" si="0"/>
        <v>38.266666666666666</v>
      </c>
      <c r="H61" s="8" t="s">
        <v>20</v>
      </c>
      <c r="I61" s="9">
        <f t="shared" si="1"/>
        <v>7.905882352941177</v>
      </c>
      <c r="J61" s="8" t="s">
        <v>20</v>
      </c>
      <c r="K61" s="9">
        <f t="shared" si="2"/>
        <v>6.208080808080807</v>
      </c>
      <c r="M61" s="32">
        <f t="shared" si="3"/>
        <v>17.460209942562884</v>
      </c>
    </row>
    <row r="62" spans="2:13" ht="12.75">
      <c r="B62" s="8" t="s">
        <v>38</v>
      </c>
      <c r="C62" s="8" t="s">
        <v>183</v>
      </c>
      <c r="D62" s="8" t="s">
        <v>37</v>
      </c>
      <c r="E62" s="8" t="s">
        <v>14</v>
      </c>
      <c r="G62" s="9">
        <f>G55+G52</f>
        <v>9.253333333333334</v>
      </c>
      <c r="H62" s="29"/>
      <c r="I62" s="9">
        <f>I55+I52</f>
        <v>4.735843137254903</v>
      </c>
      <c r="J62" s="29"/>
      <c r="K62" s="9">
        <f>K55+K52</f>
        <v>3.2735959595959594</v>
      </c>
      <c r="M62" s="32">
        <f t="shared" si="3"/>
        <v>5.754257476728065</v>
      </c>
    </row>
    <row r="63" spans="2:13" ht="12.75">
      <c r="B63" s="8" t="s">
        <v>39</v>
      </c>
      <c r="C63" s="8" t="s">
        <v>183</v>
      </c>
      <c r="D63" s="8" t="s">
        <v>37</v>
      </c>
      <c r="E63" s="8" t="s">
        <v>14</v>
      </c>
      <c r="G63" s="9">
        <f>G49+G54+G51</f>
        <v>39.86026666666666</v>
      </c>
      <c r="H63" s="29"/>
      <c r="I63" s="9">
        <f>I49+I54+I51</f>
        <v>23.42186274509804</v>
      </c>
      <c r="J63" s="9"/>
      <c r="K63" s="9">
        <f>K49+K54+K51</f>
        <v>16.475878787878784</v>
      </c>
      <c r="M63" s="32">
        <f t="shared" si="3"/>
        <v>26.586002733214496</v>
      </c>
    </row>
    <row r="64" spans="2:13" ht="12.75">
      <c r="B64" s="8"/>
      <c r="C64" s="8"/>
      <c r="G64" s="29"/>
      <c r="H64" s="29"/>
      <c r="I64" s="30"/>
      <c r="J64" s="29"/>
      <c r="K64" s="29"/>
      <c r="M64" s="32"/>
    </row>
    <row r="65" spans="1:13" ht="12.75">
      <c r="A65" s="21">
        <v>2</v>
      </c>
      <c r="B65" s="25" t="s">
        <v>96</v>
      </c>
      <c r="C65" s="8" t="s">
        <v>70</v>
      </c>
      <c r="G65" s="23" t="s">
        <v>177</v>
      </c>
      <c r="H65" s="23"/>
      <c r="I65" s="24" t="s">
        <v>178</v>
      </c>
      <c r="J65" s="23"/>
      <c r="K65" s="23" t="s">
        <v>179</v>
      </c>
      <c r="L65" s="23"/>
      <c r="M65" s="21" t="s">
        <v>21</v>
      </c>
    </row>
    <row r="66" spans="2:13" ht="12.75">
      <c r="B66" s="8"/>
      <c r="C66" s="8"/>
      <c r="G66" s="29"/>
      <c r="H66" s="29"/>
      <c r="I66" s="30"/>
      <c r="J66" s="29"/>
      <c r="K66" s="29"/>
      <c r="M66" s="32"/>
    </row>
    <row r="67" spans="2:13" ht="12.75">
      <c r="B67" s="8" t="s">
        <v>12</v>
      </c>
      <c r="C67" s="8" t="s">
        <v>183</v>
      </c>
      <c r="D67" s="8" t="s">
        <v>13</v>
      </c>
      <c r="E67" s="8" t="s">
        <v>14</v>
      </c>
      <c r="G67" s="16">
        <v>0.00022</v>
      </c>
      <c r="H67" s="16"/>
      <c r="I67" s="26">
        <v>0.001</v>
      </c>
      <c r="J67" s="16"/>
      <c r="K67" s="16">
        <v>0.00168</v>
      </c>
      <c r="L67" s="23"/>
      <c r="M67" s="27">
        <f>AVERAGE(K67,I67,G67)</f>
        <v>0.0009666666666666668</v>
      </c>
    </row>
    <row r="68" spans="2:13" ht="12.75">
      <c r="B68" s="8" t="s">
        <v>76</v>
      </c>
      <c r="C68" s="8" t="s">
        <v>183</v>
      </c>
      <c r="D68" s="8" t="s">
        <v>15</v>
      </c>
      <c r="E68" s="8" t="s">
        <v>14</v>
      </c>
      <c r="G68" s="29">
        <v>0</v>
      </c>
      <c r="H68" s="29"/>
      <c r="I68" s="30">
        <v>0</v>
      </c>
      <c r="J68" s="29"/>
      <c r="K68" s="29">
        <v>0</v>
      </c>
      <c r="L68" s="23"/>
      <c r="M68" s="31">
        <f>AVERAGE(K68,I68,G68)</f>
        <v>0</v>
      </c>
    </row>
    <row r="69" spans="2:13" ht="12.75">
      <c r="B69" s="8" t="s">
        <v>44</v>
      </c>
      <c r="C69" s="8" t="s">
        <v>183</v>
      </c>
      <c r="D69" s="8" t="s">
        <v>15</v>
      </c>
      <c r="E69" s="8" t="s">
        <v>14</v>
      </c>
      <c r="G69" s="29">
        <v>0</v>
      </c>
      <c r="H69" s="29"/>
      <c r="I69" s="30">
        <v>0</v>
      </c>
      <c r="J69" s="29"/>
      <c r="K69" s="29">
        <v>0</v>
      </c>
      <c r="L69" s="23"/>
      <c r="M69" s="31">
        <f>AVERAGE(K69,I69,G69)</f>
        <v>0</v>
      </c>
    </row>
    <row r="70" spans="2:13" ht="12.75">
      <c r="B70" s="8"/>
      <c r="C70" s="8"/>
      <c r="G70" s="29"/>
      <c r="H70" s="29"/>
      <c r="I70" s="30"/>
      <c r="J70" s="29"/>
      <c r="K70" s="29"/>
      <c r="L70" s="23"/>
      <c r="M70" s="28"/>
    </row>
    <row r="71" spans="2:13" ht="12.75">
      <c r="B71" s="8" t="s">
        <v>25</v>
      </c>
      <c r="C71" s="8"/>
      <c r="D71" s="8" t="s">
        <v>28</v>
      </c>
      <c r="G71" s="29">
        <v>0.0246</v>
      </c>
      <c r="H71" s="29"/>
      <c r="I71" s="30">
        <v>0.0364</v>
      </c>
      <c r="J71" s="29"/>
      <c r="K71" s="29">
        <v>0.0256</v>
      </c>
      <c r="L71" s="23"/>
      <c r="M71" s="28"/>
    </row>
    <row r="72" spans="2:13" ht="12.75">
      <c r="B72" s="8" t="s">
        <v>26</v>
      </c>
      <c r="C72" s="8"/>
      <c r="D72" s="8" t="s">
        <v>28</v>
      </c>
      <c r="G72" s="29">
        <v>0.0143</v>
      </c>
      <c r="H72" s="29"/>
      <c r="I72" s="30">
        <v>0.0376</v>
      </c>
      <c r="J72" s="29"/>
      <c r="K72" s="29">
        <v>0.00825</v>
      </c>
      <c r="L72" s="23"/>
      <c r="M72" s="28"/>
    </row>
    <row r="73" spans="2:13" ht="12.75">
      <c r="B73" s="8"/>
      <c r="C73" s="8"/>
      <c r="G73" s="29"/>
      <c r="H73" s="29"/>
      <c r="I73" s="30"/>
      <c r="J73" s="29"/>
      <c r="K73" s="29"/>
      <c r="L73" s="23"/>
      <c r="M73" s="31"/>
    </row>
    <row r="74" spans="2:13" ht="12.75">
      <c r="B74" s="8" t="s">
        <v>49</v>
      </c>
      <c r="C74" s="8" t="s">
        <v>88</v>
      </c>
      <c r="I74" s="21"/>
      <c r="M74" s="32"/>
    </row>
    <row r="75" spans="2:13" ht="12.75">
      <c r="B75" s="8" t="s">
        <v>71</v>
      </c>
      <c r="C75" s="8"/>
      <c r="D75" s="8" t="s">
        <v>28</v>
      </c>
      <c r="G75" s="29">
        <v>15.7</v>
      </c>
      <c r="H75" s="29"/>
      <c r="I75" s="30">
        <v>37.3</v>
      </c>
      <c r="J75" s="29"/>
      <c r="K75" s="29">
        <v>32.5</v>
      </c>
      <c r="M75" s="32"/>
    </row>
    <row r="76" spans="2:13" ht="12.75">
      <c r="B76" s="8" t="s">
        <v>72</v>
      </c>
      <c r="C76" s="8" t="s">
        <v>183</v>
      </c>
      <c r="D76" s="8" t="s">
        <v>28</v>
      </c>
      <c r="F76" s="8" t="s">
        <v>20</v>
      </c>
      <c r="G76" s="33">
        <v>0.000749</v>
      </c>
      <c r="H76" s="29" t="s">
        <v>20</v>
      </c>
      <c r="I76" s="33">
        <v>0.000759</v>
      </c>
      <c r="J76" s="29" t="s">
        <v>20</v>
      </c>
      <c r="K76" s="33">
        <v>0.000649</v>
      </c>
      <c r="M76" s="34"/>
    </row>
    <row r="77" spans="2:13" ht="12.75">
      <c r="B77" s="8" t="s">
        <v>27</v>
      </c>
      <c r="C77" s="8" t="s">
        <v>183</v>
      </c>
      <c r="D77" s="8" t="s">
        <v>17</v>
      </c>
      <c r="F77" s="8" t="s">
        <v>102</v>
      </c>
      <c r="G77" s="29">
        <v>99.9952</v>
      </c>
      <c r="H77" s="29" t="s">
        <v>102</v>
      </c>
      <c r="I77" s="30">
        <v>99.998</v>
      </c>
      <c r="J77" s="29" t="s">
        <v>102</v>
      </c>
      <c r="K77" s="29">
        <v>99.998</v>
      </c>
      <c r="M77" s="35"/>
    </row>
    <row r="78" spans="2:13" ht="12.75">
      <c r="B78" s="8"/>
      <c r="C78" s="8"/>
      <c r="G78" s="29"/>
      <c r="H78" s="8"/>
      <c r="I78" s="30"/>
      <c r="J78" s="8"/>
      <c r="K78" s="29"/>
      <c r="M78" s="35"/>
    </row>
    <row r="79" spans="2:13" ht="12.75">
      <c r="B79" s="8" t="s">
        <v>60</v>
      </c>
      <c r="C79" s="8"/>
      <c r="D79" s="8" t="s">
        <v>37</v>
      </c>
      <c r="E79" s="8" t="s">
        <v>51</v>
      </c>
      <c r="F79" s="8" t="s">
        <v>20</v>
      </c>
      <c r="G79" s="55">
        <v>1.96</v>
      </c>
      <c r="H79" s="8" t="s">
        <v>20</v>
      </c>
      <c r="I79" s="55">
        <v>2</v>
      </c>
      <c r="J79" s="8" t="s">
        <v>20</v>
      </c>
      <c r="K79" s="55">
        <v>1.65</v>
      </c>
      <c r="M79" s="35"/>
    </row>
    <row r="80" spans="2:13" ht="12.75">
      <c r="B80" s="8" t="s">
        <v>91</v>
      </c>
      <c r="C80" s="8"/>
      <c r="D80" s="8" t="s">
        <v>37</v>
      </c>
      <c r="E80" s="8" t="s">
        <v>51</v>
      </c>
      <c r="G80" s="55">
        <v>551</v>
      </c>
      <c r="H80" s="8"/>
      <c r="I80" s="55">
        <v>615</v>
      </c>
      <c r="J80" s="8" t="s">
        <v>20</v>
      </c>
      <c r="K80" s="55">
        <v>451</v>
      </c>
      <c r="M80" s="35"/>
    </row>
    <row r="81" spans="2:13" ht="12.75">
      <c r="B81" s="8" t="s">
        <v>61</v>
      </c>
      <c r="C81" s="8"/>
      <c r="D81" s="8" t="s">
        <v>37</v>
      </c>
      <c r="E81" s="8" t="s">
        <v>51</v>
      </c>
      <c r="F81" s="8" t="s">
        <v>20</v>
      </c>
      <c r="G81" s="55">
        <v>0.361</v>
      </c>
      <c r="H81" s="8" t="s">
        <v>20</v>
      </c>
      <c r="I81" s="55">
        <v>0.387</v>
      </c>
      <c r="J81" s="8" t="s">
        <v>20</v>
      </c>
      <c r="K81" s="55">
        <v>0.325</v>
      </c>
      <c r="M81" s="35"/>
    </row>
    <row r="82" spans="2:13" ht="12.75">
      <c r="B82" s="8" t="s">
        <v>62</v>
      </c>
      <c r="C82" s="8"/>
      <c r="D82" s="8" t="s">
        <v>37</v>
      </c>
      <c r="E82" s="8" t="s">
        <v>51</v>
      </c>
      <c r="F82" s="8" t="s">
        <v>20</v>
      </c>
      <c r="G82" s="55">
        <v>4.32</v>
      </c>
      <c r="H82" s="8" t="s">
        <v>20</v>
      </c>
      <c r="I82" s="55">
        <v>3.52</v>
      </c>
      <c r="J82" s="8" t="s">
        <v>20</v>
      </c>
      <c r="K82" s="55">
        <v>2.67</v>
      </c>
      <c r="M82" s="35"/>
    </row>
    <row r="83" spans="2:13" ht="12.75">
      <c r="B83" s="8" t="s">
        <v>63</v>
      </c>
      <c r="C83" s="8"/>
      <c r="D83" s="8" t="s">
        <v>37</v>
      </c>
      <c r="E83" s="8" t="s">
        <v>51</v>
      </c>
      <c r="F83" s="8" t="s">
        <v>20</v>
      </c>
      <c r="G83" s="55">
        <v>0.0722</v>
      </c>
      <c r="H83" s="8" t="s">
        <v>20</v>
      </c>
      <c r="I83" s="55">
        <v>0.0775</v>
      </c>
      <c r="J83" s="8" t="s">
        <v>20</v>
      </c>
      <c r="K83" s="55">
        <v>0.0648</v>
      </c>
      <c r="M83" s="35"/>
    </row>
    <row r="84" spans="2:13" ht="12.75">
      <c r="B84" s="8" t="s">
        <v>64</v>
      </c>
      <c r="C84" s="8"/>
      <c r="D84" s="8" t="s">
        <v>37</v>
      </c>
      <c r="E84" s="8" t="s">
        <v>51</v>
      </c>
      <c r="F84" s="8" t="s">
        <v>20</v>
      </c>
      <c r="G84" s="55">
        <v>0.0722</v>
      </c>
      <c r="H84" s="8" t="s">
        <v>20</v>
      </c>
      <c r="I84" s="55">
        <v>0.0775</v>
      </c>
      <c r="J84" s="8"/>
      <c r="K84" s="28">
        <v>0.331</v>
      </c>
      <c r="M84" s="35"/>
    </row>
    <row r="85" spans="2:13" ht="12.75">
      <c r="B85" s="8" t="s">
        <v>75</v>
      </c>
      <c r="C85" s="8"/>
      <c r="D85" s="8" t="s">
        <v>37</v>
      </c>
      <c r="E85" s="8" t="s">
        <v>51</v>
      </c>
      <c r="F85" s="8" t="s">
        <v>20</v>
      </c>
      <c r="G85" s="55">
        <v>0.938</v>
      </c>
      <c r="H85" s="8" t="s">
        <v>20</v>
      </c>
      <c r="I85" s="55">
        <v>1.06</v>
      </c>
      <c r="J85" s="8" t="s">
        <v>20</v>
      </c>
      <c r="K85" s="55">
        <v>1.12</v>
      </c>
      <c r="M85" s="35"/>
    </row>
    <row r="86" spans="2:13" ht="12.75">
      <c r="B86" s="8" t="s">
        <v>77</v>
      </c>
      <c r="C86" s="8"/>
      <c r="D86" s="8" t="s">
        <v>37</v>
      </c>
      <c r="E86" s="8" t="s">
        <v>51</v>
      </c>
      <c r="G86" s="55">
        <v>32.3</v>
      </c>
      <c r="H86" s="8"/>
      <c r="I86" s="55">
        <v>12.6</v>
      </c>
      <c r="J86" s="8"/>
      <c r="K86" s="55">
        <v>12.7</v>
      </c>
      <c r="M86" s="35"/>
    </row>
    <row r="87" spans="2:13" ht="12.75">
      <c r="B87" s="8" t="s">
        <v>59</v>
      </c>
      <c r="C87" s="8"/>
      <c r="D87" s="8" t="s">
        <v>37</v>
      </c>
      <c r="E87" s="8" t="s">
        <v>51</v>
      </c>
      <c r="G87" s="55">
        <v>1.91</v>
      </c>
      <c r="H87" s="8"/>
      <c r="I87" s="55">
        <v>4.54</v>
      </c>
      <c r="J87" s="8"/>
      <c r="K87" s="55">
        <v>3.67</v>
      </c>
      <c r="M87" s="35"/>
    </row>
    <row r="88" spans="2:13" ht="12.75">
      <c r="B88" s="8" t="s">
        <v>65</v>
      </c>
      <c r="C88" s="8"/>
      <c r="D88" s="8" t="s">
        <v>37</v>
      </c>
      <c r="E88" s="8" t="s">
        <v>51</v>
      </c>
      <c r="F88" s="8" t="s">
        <v>20</v>
      </c>
      <c r="G88" s="55">
        <v>2.72</v>
      </c>
      <c r="H88" s="8" t="s">
        <v>20</v>
      </c>
      <c r="I88" s="55">
        <v>2.78</v>
      </c>
      <c r="J88" s="8" t="s">
        <v>20</v>
      </c>
      <c r="K88" s="55">
        <v>2.24</v>
      </c>
      <c r="M88" s="35"/>
    </row>
    <row r="89" spans="2:13" ht="12.75">
      <c r="B89" s="8" t="s">
        <v>66</v>
      </c>
      <c r="C89" s="8"/>
      <c r="D89" s="8" t="s">
        <v>37</v>
      </c>
      <c r="E89" s="8" t="s">
        <v>51</v>
      </c>
      <c r="F89" s="8" t="s">
        <v>20</v>
      </c>
      <c r="G89" s="55">
        <v>2.54</v>
      </c>
      <c r="H89" s="8" t="s">
        <v>20</v>
      </c>
      <c r="I89" s="55">
        <v>4.68</v>
      </c>
      <c r="J89" s="8" t="s">
        <v>20</v>
      </c>
      <c r="K89" s="55">
        <v>2.46</v>
      </c>
      <c r="M89" s="35"/>
    </row>
    <row r="90" spans="2:13" ht="12.75">
      <c r="B90" s="8" t="s">
        <v>67</v>
      </c>
      <c r="C90" s="8"/>
      <c r="D90" s="8" t="s">
        <v>37</v>
      </c>
      <c r="E90" s="8" t="s">
        <v>51</v>
      </c>
      <c r="F90" s="8" t="s">
        <v>20</v>
      </c>
      <c r="G90" s="55">
        <v>1.99</v>
      </c>
      <c r="H90" s="8" t="s">
        <v>20</v>
      </c>
      <c r="I90" s="55">
        <v>2.01</v>
      </c>
      <c r="J90" s="8" t="s">
        <v>20</v>
      </c>
      <c r="K90" s="55">
        <v>1.72</v>
      </c>
      <c r="M90" s="35"/>
    </row>
    <row r="91" spans="2:13" ht="12.75">
      <c r="B91" s="8" t="s">
        <v>68</v>
      </c>
      <c r="C91" s="8"/>
      <c r="D91" s="8" t="s">
        <v>37</v>
      </c>
      <c r="E91" s="8" t="s">
        <v>51</v>
      </c>
      <c r="F91" s="8" t="s">
        <v>20</v>
      </c>
      <c r="G91" s="55">
        <v>0.144</v>
      </c>
      <c r="H91" s="8" t="s">
        <v>20</v>
      </c>
      <c r="I91" s="55">
        <v>0.155</v>
      </c>
      <c r="J91" s="8" t="s">
        <v>20</v>
      </c>
      <c r="K91" s="55">
        <v>0.13</v>
      </c>
      <c r="M91" s="35"/>
    </row>
    <row r="92" spans="2:13" ht="12.75">
      <c r="B92" s="8" t="s">
        <v>69</v>
      </c>
      <c r="C92" s="8"/>
      <c r="D92" s="8" t="s">
        <v>37</v>
      </c>
      <c r="E92" s="8" t="s">
        <v>51</v>
      </c>
      <c r="F92" s="8" t="s">
        <v>20</v>
      </c>
      <c r="G92" s="55">
        <v>0.217</v>
      </c>
      <c r="H92" s="8" t="s">
        <v>20</v>
      </c>
      <c r="I92" s="55">
        <v>0.232</v>
      </c>
      <c r="J92" s="8" t="s">
        <v>20</v>
      </c>
      <c r="K92" s="55">
        <v>0.195</v>
      </c>
      <c r="M92" s="35"/>
    </row>
    <row r="93" spans="2:13" ht="12.75">
      <c r="B93" s="8" t="s">
        <v>79</v>
      </c>
      <c r="C93" s="8"/>
      <c r="D93" s="8" t="s">
        <v>37</v>
      </c>
      <c r="E93" s="8" t="s">
        <v>51</v>
      </c>
      <c r="F93" s="8" t="s">
        <v>20</v>
      </c>
      <c r="G93" s="55">
        <v>4.81</v>
      </c>
      <c r="H93" s="8" t="s">
        <v>20</v>
      </c>
      <c r="I93" s="55">
        <v>5.3</v>
      </c>
      <c r="J93" s="8" t="s">
        <v>20</v>
      </c>
      <c r="K93" s="55">
        <v>16.9</v>
      </c>
      <c r="M93" s="35"/>
    </row>
    <row r="94" spans="2:13" ht="12.75">
      <c r="B94" s="8"/>
      <c r="C94" s="8"/>
      <c r="G94" s="29"/>
      <c r="H94" s="8"/>
      <c r="I94" s="30"/>
      <c r="J94" s="8"/>
      <c r="K94" s="29"/>
      <c r="M94" s="35"/>
    </row>
    <row r="95" spans="2:13" ht="12.75">
      <c r="B95" s="8" t="s">
        <v>78</v>
      </c>
      <c r="C95" s="8" t="s">
        <v>103</v>
      </c>
      <c r="D95" s="8" t="s">
        <v>183</v>
      </c>
      <c r="I95" s="21"/>
      <c r="M95" s="32"/>
    </row>
    <row r="96" spans="2:13" ht="12.75">
      <c r="B96" s="8" t="s">
        <v>58</v>
      </c>
      <c r="C96" s="8"/>
      <c r="D96" s="8" t="s">
        <v>16</v>
      </c>
      <c r="G96" s="29">
        <v>52623</v>
      </c>
      <c r="H96" s="29"/>
      <c r="I96" s="30">
        <v>52198</v>
      </c>
      <c r="J96" s="29"/>
      <c r="K96" s="29">
        <v>54544</v>
      </c>
      <c r="M96" s="28">
        <f>AVERAGE(K96,I96,G96)</f>
        <v>53121.666666666664</v>
      </c>
    </row>
    <row r="97" spans="2:13" ht="12.75">
      <c r="B97" s="8" t="s">
        <v>73</v>
      </c>
      <c r="C97" s="8"/>
      <c r="D97" s="8" t="s">
        <v>17</v>
      </c>
      <c r="G97" s="29">
        <v>9.8</v>
      </c>
      <c r="H97" s="29"/>
      <c r="I97" s="30">
        <v>9.2</v>
      </c>
      <c r="J97" s="29"/>
      <c r="K97" s="29">
        <v>9.4</v>
      </c>
      <c r="M97" s="28">
        <f>AVERAGE(K97,I97,G97)</f>
        <v>9.466666666666667</v>
      </c>
    </row>
    <row r="98" spans="2:13" ht="12.75">
      <c r="B98" s="8" t="s">
        <v>74</v>
      </c>
      <c r="C98" s="8"/>
      <c r="D98" s="8" t="s">
        <v>17</v>
      </c>
      <c r="G98" s="29">
        <v>16.1</v>
      </c>
      <c r="H98" s="29"/>
      <c r="I98" s="30">
        <v>14.9</v>
      </c>
      <c r="J98" s="29"/>
      <c r="K98" s="29">
        <v>14.6</v>
      </c>
      <c r="M98" s="28">
        <f>AVERAGE(K98,I98,G98)</f>
        <v>15.200000000000001</v>
      </c>
    </row>
    <row r="99" spans="2:13" ht="12.75">
      <c r="B99" s="8" t="s">
        <v>57</v>
      </c>
      <c r="C99" s="8"/>
      <c r="D99" s="8" t="s">
        <v>18</v>
      </c>
      <c r="G99" s="29">
        <v>1204</v>
      </c>
      <c r="H99" s="29"/>
      <c r="I99" s="30">
        <v>1217</v>
      </c>
      <c r="J99" s="29"/>
      <c r="K99" s="29">
        <v>1226</v>
      </c>
      <c r="M99" s="28">
        <f>AVERAGE(K99,I99,G99)</f>
        <v>1215.6666666666667</v>
      </c>
    </row>
    <row r="100" spans="2:13" ht="12.75">
      <c r="B100" s="8"/>
      <c r="C100" s="8"/>
      <c r="G100" s="29"/>
      <c r="H100" s="29"/>
      <c r="I100" s="30"/>
      <c r="J100" s="29"/>
      <c r="K100" s="29"/>
      <c r="M100" s="32"/>
    </row>
    <row r="101" spans="2:13" ht="12.75">
      <c r="B101" s="8" t="s">
        <v>78</v>
      </c>
      <c r="C101" s="8" t="s">
        <v>90</v>
      </c>
      <c r="D101" s="8" t="s">
        <v>184</v>
      </c>
      <c r="G101" s="29"/>
      <c r="H101" s="29"/>
      <c r="I101" s="30"/>
      <c r="J101" s="29"/>
      <c r="K101" s="29"/>
      <c r="M101" s="32"/>
    </row>
    <row r="102" spans="2:13" ht="12.75">
      <c r="B102" s="8" t="s">
        <v>58</v>
      </c>
      <c r="C102" s="8"/>
      <c r="D102" s="8" t="s">
        <v>16</v>
      </c>
      <c r="G102" s="29">
        <v>53025</v>
      </c>
      <c r="H102" s="29"/>
      <c r="I102" s="30">
        <v>51918</v>
      </c>
      <c r="J102" s="29"/>
      <c r="K102" s="29">
        <v>53445</v>
      </c>
      <c r="M102" s="28">
        <v>52796</v>
      </c>
    </row>
    <row r="103" spans="2:13" ht="12.75">
      <c r="B103" s="8" t="s">
        <v>73</v>
      </c>
      <c r="C103" s="8"/>
      <c r="D103" s="8" t="s">
        <v>17</v>
      </c>
      <c r="G103" s="29">
        <v>9.8</v>
      </c>
      <c r="H103" s="29"/>
      <c r="I103" s="30">
        <v>9.2</v>
      </c>
      <c r="J103" s="29"/>
      <c r="K103" s="29">
        <v>9.4</v>
      </c>
      <c r="M103" s="28">
        <v>9.6</v>
      </c>
    </row>
    <row r="104" spans="2:13" ht="12.75">
      <c r="B104" s="8" t="s">
        <v>74</v>
      </c>
      <c r="C104" s="8"/>
      <c r="D104" s="8" t="s">
        <v>17</v>
      </c>
      <c r="G104" s="29">
        <v>17.2</v>
      </c>
      <c r="H104" s="29"/>
      <c r="I104" s="30">
        <v>16</v>
      </c>
      <c r="J104" s="29"/>
      <c r="K104" s="29">
        <v>14.9</v>
      </c>
      <c r="M104" s="28">
        <v>16.03</v>
      </c>
    </row>
    <row r="105" spans="2:13" ht="12.75">
      <c r="B105" s="8" t="s">
        <v>57</v>
      </c>
      <c r="C105" s="8"/>
      <c r="D105" s="8" t="s">
        <v>18</v>
      </c>
      <c r="G105" s="29">
        <v>1202</v>
      </c>
      <c r="H105" s="29"/>
      <c r="I105" s="30">
        <v>1210</v>
      </c>
      <c r="J105" s="29"/>
      <c r="K105" s="29">
        <v>1221</v>
      </c>
      <c r="M105" s="28">
        <v>1211</v>
      </c>
    </row>
    <row r="106" spans="2:13" ht="12.75">
      <c r="B106" s="8"/>
      <c r="C106" s="8"/>
      <c r="G106" s="29"/>
      <c r="H106" s="29"/>
      <c r="I106" s="30"/>
      <c r="J106" s="29"/>
      <c r="K106" s="29"/>
      <c r="M106" s="28"/>
    </row>
    <row r="107" spans="2:13" ht="12.75">
      <c r="B107" s="8" t="s">
        <v>25</v>
      </c>
      <c r="C107" s="8" t="s">
        <v>183</v>
      </c>
      <c r="D107" s="8" t="s">
        <v>15</v>
      </c>
      <c r="E107" s="8" t="s">
        <v>14</v>
      </c>
      <c r="G107" s="9">
        <f>G71*454*667.806/G96/60/0.0283*(21-7)/(21-G97)</f>
        <v>0.10433691716308063</v>
      </c>
      <c r="H107" s="9"/>
      <c r="I107" s="9">
        <f>I71*454*667.806/I96/60/0.0283*(21-7)/(21-I97)</f>
        <v>0.14772773278140508</v>
      </c>
      <c r="J107" s="9"/>
      <c r="K107" s="9">
        <f>K71*454*667.806/K96/60/0.0283*(21-7)/(21-K97)</f>
        <v>0.10114199402573405</v>
      </c>
      <c r="M107" s="32">
        <f>AVERAGE(K107,I107,G107)</f>
        <v>0.11773554799007326</v>
      </c>
    </row>
    <row r="108" spans="2:13" ht="12.75">
      <c r="B108" s="8" t="s">
        <v>26</v>
      </c>
      <c r="C108" s="8" t="s">
        <v>183</v>
      </c>
      <c r="D108" s="8" t="s">
        <v>15</v>
      </c>
      <c r="E108" s="8" t="s">
        <v>14</v>
      </c>
      <c r="G108" s="9">
        <f>G72*454*334/G96/60/0.0283*(21-7)/(21-G97)</f>
        <v>0.030334377071189345</v>
      </c>
      <c r="H108" s="9"/>
      <c r="I108" s="9">
        <f>I72*454*334/I96/60/0.0283*(21-7)/(21-I97)</f>
        <v>0.07632110402012512</v>
      </c>
      <c r="J108" s="9"/>
      <c r="K108" s="9">
        <f>K72*454*334/K96/60/0.0283*(21-7)/(21-K97)</f>
        <v>0.016302028380640658</v>
      </c>
      <c r="M108" s="32">
        <f>AVERAGE(K108,I108,G108)</f>
        <v>0.040985836490651704</v>
      </c>
    </row>
    <row r="109" spans="2:13" ht="12.75">
      <c r="B109" s="8" t="s">
        <v>198</v>
      </c>
      <c r="C109" s="8" t="s">
        <v>183</v>
      </c>
      <c r="D109" s="8" t="s">
        <v>15</v>
      </c>
      <c r="E109" s="8" t="s">
        <v>14</v>
      </c>
      <c r="G109" s="9">
        <f>G107+2*G108</f>
        <v>0.16500567130545932</v>
      </c>
      <c r="H109" s="9"/>
      <c r="I109" s="9">
        <f>I107+2*I108</f>
        <v>0.30036994082165536</v>
      </c>
      <c r="J109" s="9"/>
      <c r="K109" s="9">
        <f>K107+2*K108</f>
        <v>0.13374605078701537</v>
      </c>
      <c r="M109" s="9">
        <f>M107+2*M108</f>
        <v>0.19970722097137666</v>
      </c>
    </row>
    <row r="110" spans="2:13" ht="12.75">
      <c r="B110" s="8"/>
      <c r="C110" s="8"/>
      <c r="G110" s="29"/>
      <c r="H110" s="29"/>
      <c r="I110" s="30"/>
      <c r="J110" s="29"/>
      <c r="K110" s="29"/>
      <c r="M110" s="28"/>
    </row>
    <row r="111" spans="2:13" ht="12.75">
      <c r="B111" s="8" t="s">
        <v>60</v>
      </c>
      <c r="C111" s="8" t="s">
        <v>184</v>
      </c>
      <c r="D111" s="8" t="s">
        <v>37</v>
      </c>
      <c r="E111" s="8" t="s">
        <v>14</v>
      </c>
      <c r="F111" s="8" t="s">
        <v>20</v>
      </c>
      <c r="G111" s="9">
        <f>G79*(21-7)/(21-G$97)</f>
        <v>2.4499999999999997</v>
      </c>
      <c r="H111" s="8" t="s">
        <v>20</v>
      </c>
      <c r="I111" s="9">
        <f>I79*(21-7)/(21-I$97)</f>
        <v>2.3728813559322033</v>
      </c>
      <c r="J111" s="8" t="s">
        <v>20</v>
      </c>
      <c r="K111" s="9">
        <f aca="true" t="shared" si="4" ref="K111:K125">K79*(21-7)/(21-K$97)</f>
        <v>1.9913793103448274</v>
      </c>
      <c r="L111" s="21">
        <v>100</v>
      </c>
      <c r="M111" s="32">
        <f aca="true" t="shared" si="5" ref="M111:M119">AVERAGE(K111,I111,G111)</f>
        <v>2.2714202220923436</v>
      </c>
    </row>
    <row r="112" spans="2:13" ht="12.75">
      <c r="B112" s="8" t="s">
        <v>91</v>
      </c>
      <c r="C112" s="8" t="s">
        <v>184</v>
      </c>
      <c r="D112" s="8" t="s">
        <v>37</v>
      </c>
      <c r="E112" s="8" t="s">
        <v>14</v>
      </c>
      <c r="G112" s="9">
        <f aca="true" t="shared" si="6" ref="G112:I125">G80*(21-7)/(21-G$97)</f>
        <v>688.75</v>
      </c>
      <c r="H112" s="8"/>
      <c r="I112" s="9">
        <f t="shared" si="6"/>
        <v>729.6610169491526</v>
      </c>
      <c r="J112" s="8" t="s">
        <v>20</v>
      </c>
      <c r="K112" s="9">
        <f t="shared" si="4"/>
        <v>544.3103448275863</v>
      </c>
      <c r="M112" s="32">
        <f t="shared" si="5"/>
        <v>654.2404539255796</v>
      </c>
    </row>
    <row r="113" spans="2:13" ht="12.75">
      <c r="B113" s="8" t="s">
        <v>61</v>
      </c>
      <c r="C113" s="8" t="s">
        <v>184</v>
      </c>
      <c r="D113" s="8" t="s">
        <v>37</v>
      </c>
      <c r="E113" s="8" t="s">
        <v>14</v>
      </c>
      <c r="F113" s="8" t="s">
        <v>20</v>
      </c>
      <c r="G113" s="9">
        <f t="shared" si="6"/>
        <v>0.45125000000000004</v>
      </c>
      <c r="H113" s="8" t="s">
        <v>20</v>
      </c>
      <c r="I113" s="9">
        <f t="shared" si="6"/>
        <v>0.45915254237288133</v>
      </c>
      <c r="J113" s="8" t="s">
        <v>20</v>
      </c>
      <c r="K113" s="9">
        <f t="shared" si="4"/>
        <v>0.3922413793103448</v>
      </c>
      <c r="L113" s="21">
        <v>100</v>
      </c>
      <c r="M113" s="32">
        <f t="shared" si="5"/>
        <v>0.4342146405610754</v>
      </c>
    </row>
    <row r="114" spans="2:13" ht="12.75">
      <c r="B114" s="8" t="s">
        <v>62</v>
      </c>
      <c r="C114" s="8" t="s">
        <v>184</v>
      </c>
      <c r="D114" s="8" t="s">
        <v>37</v>
      </c>
      <c r="E114" s="8" t="s">
        <v>14</v>
      </c>
      <c r="F114" s="8" t="s">
        <v>20</v>
      </c>
      <c r="G114" s="9">
        <f t="shared" si="6"/>
        <v>5.4</v>
      </c>
      <c r="H114" s="8" t="s">
        <v>20</v>
      </c>
      <c r="I114" s="9">
        <f t="shared" si="6"/>
        <v>4.176271186440678</v>
      </c>
      <c r="J114" s="8" t="s">
        <v>20</v>
      </c>
      <c r="K114" s="9">
        <f t="shared" si="4"/>
        <v>3.2224137931034478</v>
      </c>
      <c r="L114" s="21">
        <v>100</v>
      </c>
      <c r="M114" s="32">
        <f t="shared" si="5"/>
        <v>4.2662283265147085</v>
      </c>
    </row>
    <row r="115" spans="2:13" ht="12.75">
      <c r="B115" s="8" t="s">
        <v>63</v>
      </c>
      <c r="C115" s="8" t="s">
        <v>184</v>
      </c>
      <c r="D115" s="8" t="s">
        <v>37</v>
      </c>
      <c r="E115" s="8" t="s">
        <v>14</v>
      </c>
      <c r="F115" s="8" t="s">
        <v>20</v>
      </c>
      <c r="G115" s="9">
        <f t="shared" si="6"/>
        <v>0.09025</v>
      </c>
      <c r="H115" s="8" t="s">
        <v>20</v>
      </c>
      <c r="I115" s="9">
        <f t="shared" si="6"/>
        <v>0.09194915254237288</v>
      </c>
      <c r="J115" s="8" t="s">
        <v>20</v>
      </c>
      <c r="K115" s="9">
        <f t="shared" si="4"/>
        <v>0.07820689655172414</v>
      </c>
      <c r="L115" s="21">
        <v>100</v>
      </c>
      <c r="M115" s="32">
        <f t="shared" si="5"/>
        <v>0.08680201636469902</v>
      </c>
    </row>
    <row r="116" spans="2:13" ht="12.75">
      <c r="B116" s="8" t="s">
        <v>64</v>
      </c>
      <c r="C116" s="8" t="s">
        <v>184</v>
      </c>
      <c r="D116" s="8" t="s">
        <v>37</v>
      </c>
      <c r="E116" s="8" t="s">
        <v>14</v>
      </c>
      <c r="F116" s="8" t="s">
        <v>20</v>
      </c>
      <c r="G116" s="9">
        <f t="shared" si="6"/>
        <v>0.09025</v>
      </c>
      <c r="H116" s="8" t="s">
        <v>20</v>
      </c>
      <c r="I116" s="9">
        <f t="shared" si="6"/>
        <v>0.09194915254237288</v>
      </c>
      <c r="J116" s="8"/>
      <c r="K116" s="9">
        <f t="shared" si="4"/>
        <v>0.3994827586206897</v>
      </c>
      <c r="L116" s="21">
        <v>100</v>
      </c>
      <c r="M116" s="32">
        <f t="shared" si="5"/>
        <v>0.19389397038768755</v>
      </c>
    </row>
    <row r="117" spans="2:13" ht="12.75">
      <c r="B117" s="8" t="s">
        <v>75</v>
      </c>
      <c r="C117" s="8" t="s">
        <v>184</v>
      </c>
      <c r="D117" s="8" t="s">
        <v>37</v>
      </c>
      <c r="E117" s="8" t="s">
        <v>14</v>
      </c>
      <c r="F117" s="8" t="s">
        <v>20</v>
      </c>
      <c r="G117" s="9">
        <f t="shared" si="6"/>
        <v>1.1725</v>
      </c>
      <c r="H117" s="8" t="s">
        <v>20</v>
      </c>
      <c r="I117" s="9">
        <f t="shared" si="6"/>
        <v>1.2576271186440677</v>
      </c>
      <c r="J117" s="8" t="s">
        <v>20</v>
      </c>
      <c r="K117" s="9">
        <f t="shared" si="4"/>
        <v>1.3517241379310347</v>
      </c>
      <c r="L117" s="21">
        <v>100</v>
      </c>
      <c r="M117" s="32">
        <f t="shared" si="5"/>
        <v>1.2606170855250343</v>
      </c>
    </row>
    <row r="118" spans="2:13" ht="12.75">
      <c r="B118" s="8" t="s">
        <v>77</v>
      </c>
      <c r="C118" s="8" t="s">
        <v>184</v>
      </c>
      <c r="D118" s="8" t="s">
        <v>37</v>
      </c>
      <c r="E118" s="8" t="s">
        <v>14</v>
      </c>
      <c r="G118" s="9">
        <f t="shared" si="6"/>
        <v>40.375</v>
      </c>
      <c r="H118" s="8"/>
      <c r="I118" s="9">
        <f t="shared" si="6"/>
        <v>14.94915254237288</v>
      </c>
      <c r="J118" s="8"/>
      <c r="K118" s="9">
        <f t="shared" si="4"/>
        <v>15.327586206896552</v>
      </c>
      <c r="M118" s="32">
        <f t="shared" si="5"/>
        <v>23.550579583089814</v>
      </c>
    </row>
    <row r="119" spans="2:13" ht="12.75">
      <c r="B119" s="8" t="s">
        <v>59</v>
      </c>
      <c r="C119" s="8" t="s">
        <v>184</v>
      </c>
      <c r="D119" s="8" t="s">
        <v>37</v>
      </c>
      <c r="E119" s="8" t="s">
        <v>14</v>
      </c>
      <c r="G119" s="9">
        <f t="shared" si="6"/>
        <v>2.3875</v>
      </c>
      <c r="H119" s="8"/>
      <c r="I119" s="9">
        <f t="shared" si="6"/>
        <v>5.386440677966101</v>
      </c>
      <c r="J119" s="8"/>
      <c r="K119" s="9">
        <f t="shared" si="4"/>
        <v>4.429310344827586</v>
      </c>
      <c r="M119" s="32">
        <f t="shared" si="5"/>
        <v>4.067750340931229</v>
      </c>
    </row>
    <row r="120" spans="2:13" ht="12.75">
      <c r="B120" s="8" t="s">
        <v>65</v>
      </c>
      <c r="C120" s="8" t="s">
        <v>184</v>
      </c>
      <c r="D120" s="8" t="s">
        <v>37</v>
      </c>
      <c r="E120" s="8" t="s">
        <v>14</v>
      </c>
      <c r="F120" s="8" t="s">
        <v>20</v>
      </c>
      <c r="G120" s="9">
        <f t="shared" si="6"/>
        <v>3.400000000000001</v>
      </c>
      <c r="H120" s="8" t="s">
        <v>20</v>
      </c>
      <c r="I120" s="9">
        <f t="shared" si="6"/>
        <v>3.298305084745762</v>
      </c>
      <c r="J120" s="8" t="s">
        <v>20</v>
      </c>
      <c r="K120" s="9">
        <f t="shared" si="4"/>
        <v>2.7034482758620695</v>
      </c>
      <c r="L120" s="21">
        <v>100</v>
      </c>
      <c r="M120" s="32">
        <f aca="true" t="shared" si="7" ref="M120:M127">AVERAGE(K120,I120,G120)</f>
        <v>3.1339177868692776</v>
      </c>
    </row>
    <row r="121" spans="2:13" ht="12.75">
      <c r="B121" s="8" t="s">
        <v>66</v>
      </c>
      <c r="C121" s="8" t="s">
        <v>184</v>
      </c>
      <c r="D121" s="8" t="s">
        <v>37</v>
      </c>
      <c r="E121" s="8" t="s">
        <v>14</v>
      </c>
      <c r="F121" s="8" t="s">
        <v>20</v>
      </c>
      <c r="G121" s="9">
        <f t="shared" si="6"/>
        <v>3.1750000000000003</v>
      </c>
      <c r="H121" s="8" t="s">
        <v>20</v>
      </c>
      <c r="I121" s="9">
        <f t="shared" si="6"/>
        <v>5.552542372881355</v>
      </c>
      <c r="J121" s="8" t="s">
        <v>20</v>
      </c>
      <c r="K121" s="9">
        <f t="shared" si="4"/>
        <v>2.9689655172413794</v>
      </c>
      <c r="L121" s="21">
        <v>100</v>
      </c>
      <c r="M121" s="32">
        <f t="shared" si="7"/>
        <v>3.898835963374245</v>
      </c>
    </row>
    <row r="122" spans="2:13" ht="12.75">
      <c r="B122" s="8" t="s">
        <v>67</v>
      </c>
      <c r="C122" s="8" t="s">
        <v>184</v>
      </c>
      <c r="D122" s="8" t="s">
        <v>37</v>
      </c>
      <c r="E122" s="8" t="s">
        <v>14</v>
      </c>
      <c r="F122" s="8" t="s">
        <v>20</v>
      </c>
      <c r="G122" s="9">
        <f t="shared" si="6"/>
        <v>2.4875000000000003</v>
      </c>
      <c r="H122" s="8" t="s">
        <v>20</v>
      </c>
      <c r="I122" s="9">
        <f t="shared" si="6"/>
        <v>2.384745762711864</v>
      </c>
      <c r="J122" s="8" t="s">
        <v>20</v>
      </c>
      <c r="K122" s="9">
        <f t="shared" si="4"/>
        <v>2.075862068965517</v>
      </c>
      <c r="L122" s="21">
        <v>100</v>
      </c>
      <c r="M122" s="32">
        <f t="shared" si="7"/>
        <v>2.3160359438924605</v>
      </c>
    </row>
    <row r="123" spans="2:13" ht="12.75">
      <c r="B123" s="8" t="s">
        <v>68</v>
      </c>
      <c r="C123" s="8" t="s">
        <v>184</v>
      </c>
      <c r="D123" s="8" t="s">
        <v>37</v>
      </c>
      <c r="E123" s="8" t="s">
        <v>14</v>
      </c>
      <c r="F123" s="8" t="s">
        <v>20</v>
      </c>
      <c r="G123" s="9">
        <f t="shared" si="6"/>
        <v>0.18000000000000002</v>
      </c>
      <c r="H123" s="8" t="s">
        <v>20</v>
      </c>
      <c r="I123" s="9">
        <f t="shared" si="6"/>
        <v>0.18389830508474575</v>
      </c>
      <c r="J123" s="8" t="s">
        <v>20</v>
      </c>
      <c r="K123" s="9">
        <f t="shared" si="4"/>
        <v>0.15689655172413794</v>
      </c>
      <c r="L123" s="21">
        <v>100</v>
      </c>
      <c r="M123" s="32">
        <f t="shared" si="7"/>
        <v>0.17359828560296123</v>
      </c>
    </row>
    <row r="124" spans="2:13" ht="12.75">
      <c r="B124" s="8" t="s">
        <v>69</v>
      </c>
      <c r="C124" s="8" t="s">
        <v>184</v>
      </c>
      <c r="D124" s="8" t="s">
        <v>37</v>
      </c>
      <c r="E124" s="8" t="s">
        <v>14</v>
      </c>
      <c r="F124" s="8" t="s">
        <v>20</v>
      </c>
      <c r="G124" s="9">
        <f t="shared" si="6"/>
        <v>0.27125</v>
      </c>
      <c r="H124" s="8" t="s">
        <v>20</v>
      </c>
      <c r="I124" s="9">
        <f t="shared" si="6"/>
        <v>0.2752542372881356</v>
      </c>
      <c r="J124" s="8" t="s">
        <v>20</v>
      </c>
      <c r="K124" s="9">
        <f t="shared" si="4"/>
        <v>0.2353448275862069</v>
      </c>
      <c r="L124" s="21">
        <v>100</v>
      </c>
      <c r="M124" s="32">
        <f t="shared" si="7"/>
        <v>0.26061635495811414</v>
      </c>
    </row>
    <row r="125" spans="2:13" ht="12.75">
      <c r="B125" s="8" t="s">
        <v>79</v>
      </c>
      <c r="C125" s="8" t="s">
        <v>184</v>
      </c>
      <c r="D125" s="8" t="s">
        <v>37</v>
      </c>
      <c r="E125" s="8" t="s">
        <v>14</v>
      </c>
      <c r="F125" s="8" t="s">
        <v>20</v>
      </c>
      <c r="G125" s="9">
        <f t="shared" si="6"/>
        <v>6.012499999999999</v>
      </c>
      <c r="H125" s="8" t="s">
        <v>20</v>
      </c>
      <c r="I125" s="9">
        <f t="shared" si="6"/>
        <v>6.288135593220339</v>
      </c>
      <c r="J125" s="8" t="s">
        <v>20</v>
      </c>
      <c r="K125" s="9">
        <f t="shared" si="4"/>
        <v>20.39655172413793</v>
      </c>
      <c r="L125" s="21">
        <v>100</v>
      </c>
      <c r="M125" s="32">
        <f t="shared" si="7"/>
        <v>10.899062439119424</v>
      </c>
    </row>
    <row r="126" spans="2:13" ht="12.75">
      <c r="B126" s="8" t="s">
        <v>38</v>
      </c>
      <c r="C126" s="8" t="s">
        <v>184</v>
      </c>
      <c r="D126" s="8" t="s">
        <v>37</v>
      </c>
      <c r="E126" s="8" t="s">
        <v>14</v>
      </c>
      <c r="G126" s="9">
        <f>G119+G116</f>
        <v>2.4777500000000003</v>
      </c>
      <c r="H126" s="9"/>
      <c r="I126" s="9">
        <f>I119+I116</f>
        <v>5.478389830508474</v>
      </c>
      <c r="J126" s="9"/>
      <c r="K126" s="9">
        <f>K119+K116</f>
        <v>4.828793103448276</v>
      </c>
      <c r="M126" s="32">
        <f t="shared" si="7"/>
        <v>4.261644311318917</v>
      </c>
    </row>
    <row r="127" spans="2:13" ht="12.75">
      <c r="B127" s="8" t="s">
        <v>39</v>
      </c>
      <c r="C127" s="8" t="s">
        <v>184</v>
      </c>
      <c r="D127" s="8" t="s">
        <v>37</v>
      </c>
      <c r="E127" s="8" t="s">
        <v>14</v>
      </c>
      <c r="G127" s="9">
        <f>G113+G115+G118</f>
        <v>40.9165</v>
      </c>
      <c r="H127" s="9"/>
      <c r="I127" s="9">
        <f>I113+I115+I118</f>
        <v>15.500254237288134</v>
      </c>
      <c r="J127" s="9"/>
      <c r="K127" s="9">
        <f>K113+K115+K118</f>
        <v>15.79803448275862</v>
      </c>
      <c r="M127" s="32">
        <f t="shared" si="7"/>
        <v>24.071596240015584</v>
      </c>
    </row>
    <row r="128" spans="2:13" ht="12.75">
      <c r="B128" s="8"/>
      <c r="C128" s="8"/>
      <c r="G128" s="29"/>
      <c r="H128" s="29"/>
      <c r="I128" s="30"/>
      <c r="J128" s="29"/>
      <c r="K128" s="29"/>
      <c r="M128" s="32"/>
    </row>
    <row r="129" spans="2:13" ht="12.75">
      <c r="B129" s="8"/>
      <c r="C129" s="8"/>
      <c r="G129" s="29"/>
      <c r="H129" s="29"/>
      <c r="I129" s="30"/>
      <c r="J129" s="29"/>
      <c r="K129" s="29"/>
      <c r="M129" s="32"/>
    </row>
    <row r="130" spans="2:13" ht="12.75">
      <c r="B130" s="8"/>
      <c r="C130" s="8"/>
      <c r="G130" s="29"/>
      <c r="H130" s="29"/>
      <c r="I130" s="30"/>
      <c r="J130" s="29"/>
      <c r="K130" s="29"/>
      <c r="M130" s="32"/>
    </row>
    <row r="131" spans="2:13" ht="12.75">
      <c r="B131" s="8"/>
      <c r="C131" s="8"/>
      <c r="G131" s="29"/>
      <c r="H131" s="29"/>
      <c r="I131" s="30"/>
      <c r="J131" s="29"/>
      <c r="K131" s="29"/>
      <c r="M131" s="28"/>
    </row>
    <row r="132" spans="2:13" ht="12.75">
      <c r="B132" s="8"/>
      <c r="C132" s="8"/>
      <c r="G132" s="29"/>
      <c r="H132" s="29"/>
      <c r="I132" s="30"/>
      <c r="J132" s="29"/>
      <c r="K132" s="29"/>
      <c r="M132" s="28"/>
    </row>
    <row r="133" spans="2:11" ht="12.75">
      <c r="B133" s="8"/>
      <c r="C133" s="8"/>
      <c r="G133" s="29"/>
      <c r="H133" s="29"/>
      <c r="I133" s="30"/>
      <c r="J133" s="10"/>
      <c r="K133" s="29"/>
    </row>
    <row r="134" spans="2:11" ht="12.75">
      <c r="B134" s="8"/>
      <c r="C134" s="8"/>
      <c r="G134" s="29"/>
      <c r="H134" s="29"/>
      <c r="I134" s="30"/>
      <c r="J134" s="29"/>
      <c r="K134" s="29"/>
    </row>
    <row r="135" spans="2:11" ht="12.75">
      <c r="B135" s="8"/>
      <c r="C135" s="8"/>
      <c r="G135" s="29"/>
      <c r="H135" s="29"/>
      <c r="I135" s="30"/>
      <c r="J135" s="29"/>
      <c r="K135" s="29"/>
    </row>
    <row r="136" spans="2:11" ht="12.75">
      <c r="B136" s="8"/>
      <c r="C136" s="8"/>
      <c r="G136" s="29"/>
      <c r="H136" s="29"/>
      <c r="I136" s="30"/>
      <c r="J136" s="29"/>
      <c r="K136" s="29"/>
    </row>
    <row r="137" spans="2:3" ht="12.75">
      <c r="B137" s="8"/>
      <c r="C137" s="8"/>
    </row>
    <row r="138" spans="2:11" ht="12.75">
      <c r="B138" s="25"/>
      <c r="C138" s="25"/>
      <c r="G138" s="23"/>
      <c r="H138" s="23"/>
      <c r="I138" s="24"/>
      <c r="J138" s="23"/>
      <c r="K138" s="23"/>
    </row>
    <row r="139" spans="2:11" ht="12.75">
      <c r="B139" s="8"/>
      <c r="C139" s="8"/>
      <c r="D139" s="16"/>
      <c r="E139" s="16"/>
      <c r="F139" s="16"/>
      <c r="G139" s="16"/>
      <c r="H139" s="16"/>
      <c r="I139" s="26"/>
      <c r="J139" s="16"/>
      <c r="K139" s="16"/>
    </row>
    <row r="140" spans="2:11" ht="12.75">
      <c r="B140" s="8"/>
      <c r="C140" s="8"/>
      <c r="G140" s="29"/>
      <c r="H140" s="29"/>
      <c r="I140" s="30"/>
      <c r="J140" s="29"/>
      <c r="K140" s="29"/>
    </row>
    <row r="141" spans="2:11" ht="12.75">
      <c r="B141" s="8"/>
      <c r="C141" s="8"/>
      <c r="G141" s="29"/>
      <c r="H141" s="29"/>
      <c r="I141" s="30"/>
      <c r="J141" s="29"/>
      <c r="K141" s="29"/>
    </row>
    <row r="142" spans="2:11" ht="12.75">
      <c r="B142" s="8"/>
      <c r="C142" s="8"/>
      <c r="G142" s="29"/>
      <c r="H142" s="29"/>
      <c r="I142" s="30"/>
      <c r="J142" s="29"/>
      <c r="K142" s="29"/>
    </row>
    <row r="143" spans="2:11" ht="12.75">
      <c r="B143" s="8"/>
      <c r="C143" s="8"/>
      <c r="G143" s="29"/>
      <c r="H143" s="29"/>
      <c r="I143" s="30"/>
      <c r="J143" s="29"/>
      <c r="K143" s="29"/>
    </row>
    <row r="144" spans="2:11" ht="12.75">
      <c r="B144" s="8"/>
      <c r="C144" s="8"/>
      <c r="G144" s="29"/>
      <c r="H144" s="29"/>
      <c r="I144" s="30"/>
      <c r="J144" s="29"/>
      <c r="K144" s="29"/>
    </row>
    <row r="145" spans="2:11" ht="12.75">
      <c r="B145" s="8"/>
      <c r="C145" s="8"/>
      <c r="G145" s="29"/>
      <c r="H145" s="29"/>
      <c r="I145" s="30"/>
      <c r="J145" s="29"/>
      <c r="K145" s="29"/>
    </row>
    <row r="146" spans="2:11" ht="12.75">
      <c r="B146" s="8"/>
      <c r="C146" s="8"/>
      <c r="G146" s="29"/>
      <c r="H146" s="29"/>
      <c r="I146" s="30"/>
      <c r="J146" s="29"/>
      <c r="K146" s="29"/>
    </row>
    <row r="147" spans="2:11" ht="12.75">
      <c r="B147" s="8"/>
      <c r="C147" s="8"/>
      <c r="G147" s="29"/>
      <c r="H147" s="29"/>
      <c r="I147" s="30"/>
      <c r="J147" s="29"/>
      <c r="K147" s="29"/>
    </row>
    <row r="148" spans="2:11" ht="12.75">
      <c r="B148" s="8"/>
      <c r="C148" s="8"/>
      <c r="G148" s="29"/>
      <c r="H148" s="29"/>
      <c r="I148" s="30"/>
      <c r="J148" s="10"/>
      <c r="K148" s="29"/>
    </row>
    <row r="149" spans="2:11" ht="12.75">
      <c r="B149" s="8"/>
      <c r="C149" s="8"/>
      <c r="G149" s="29"/>
      <c r="H149" s="29"/>
      <c r="I149" s="30"/>
      <c r="J149" s="29"/>
      <c r="K149" s="29"/>
    </row>
    <row r="150" spans="2:11" ht="12.75">
      <c r="B150" s="8"/>
      <c r="C150" s="8"/>
      <c r="G150" s="29"/>
      <c r="H150" s="29"/>
      <c r="I150" s="30"/>
      <c r="J150" s="29"/>
      <c r="K150" s="29"/>
    </row>
    <row r="151" spans="2:11" ht="12.75">
      <c r="B151" s="8"/>
      <c r="C151" s="8"/>
      <c r="G151" s="29"/>
      <c r="H151" s="29"/>
      <c r="I151" s="30"/>
      <c r="J151" s="29"/>
      <c r="K151" s="29"/>
    </row>
    <row r="152" spans="2:3" ht="12.75">
      <c r="B152" s="8"/>
      <c r="C152" s="8"/>
    </row>
    <row r="153" spans="2:11" ht="12.75">
      <c r="B153" s="8"/>
      <c r="C153" s="8"/>
      <c r="G153" s="29"/>
      <c r="H153" s="29"/>
      <c r="I153" s="30"/>
      <c r="J153" s="29"/>
      <c r="K153" s="29"/>
    </row>
    <row r="154" spans="2:11" ht="12.75">
      <c r="B154" s="8"/>
      <c r="C154" s="8"/>
      <c r="G154" s="29"/>
      <c r="H154" s="29"/>
      <c r="I154" s="30"/>
      <c r="J154" s="10"/>
      <c r="K154" s="29"/>
    </row>
    <row r="155" spans="2:11" ht="12.75">
      <c r="B155" s="8"/>
      <c r="C155" s="8"/>
      <c r="G155" s="29"/>
      <c r="H155" s="29"/>
      <c r="I155" s="30"/>
      <c r="J155" s="29"/>
      <c r="K155" s="29"/>
    </row>
    <row r="156" spans="2:11" ht="12.75">
      <c r="B156" s="8"/>
      <c r="C156" s="8"/>
      <c r="G156" s="29"/>
      <c r="H156" s="29"/>
      <c r="I156" s="30"/>
      <c r="J156" s="29"/>
      <c r="K156" s="29"/>
    </row>
    <row r="157" spans="2:11" ht="12.75">
      <c r="B157" s="8"/>
      <c r="C157" s="8"/>
      <c r="G157" s="29"/>
      <c r="H157" s="29"/>
      <c r="I157" s="30"/>
      <c r="J157" s="29"/>
      <c r="K157" s="29"/>
    </row>
    <row r="158" spans="7:11" ht="12.75">
      <c r="G158" s="34"/>
      <c r="K158" s="34"/>
    </row>
    <row r="160" spans="2:3" ht="12.75">
      <c r="B160" s="20"/>
      <c r="C160" s="20"/>
    </row>
    <row r="161" spans="2:3" ht="12.75">
      <c r="B161" s="8"/>
      <c r="C161" s="8"/>
    </row>
    <row r="162" spans="2:3" ht="12.75">
      <c r="B162" s="25"/>
      <c r="C162" s="25"/>
    </row>
    <row r="163" spans="2:3" ht="12.75">
      <c r="B163" s="8"/>
      <c r="C163" s="8"/>
    </row>
    <row r="164" spans="2:9" ht="12.75">
      <c r="B164" s="8"/>
      <c r="C164" s="8"/>
      <c r="G164" s="29"/>
      <c r="I164" s="30"/>
    </row>
    <row r="165" spans="2:9" ht="12.75">
      <c r="B165" s="8"/>
      <c r="C165" s="8"/>
      <c r="G165" s="29"/>
      <c r="I165" s="30"/>
    </row>
    <row r="166" spans="7:9" ht="12.75">
      <c r="G166" s="29"/>
      <c r="I166" s="30"/>
    </row>
    <row r="167" spans="2:11" ht="12.75">
      <c r="B167" s="8"/>
      <c r="C167" s="8"/>
      <c r="G167" s="29"/>
      <c r="H167" s="23"/>
      <c r="I167" s="30"/>
      <c r="J167" s="23"/>
      <c r="K167" s="29"/>
    </row>
    <row r="168" spans="7:9" ht="12.75">
      <c r="G168" s="29"/>
      <c r="I168" s="30"/>
    </row>
    <row r="169" spans="2:9" ht="12.75">
      <c r="B169" s="8"/>
      <c r="C169" s="8"/>
      <c r="G169" s="29"/>
      <c r="I169" s="30"/>
    </row>
    <row r="170" spans="2:9" ht="12.75">
      <c r="B170" s="8"/>
      <c r="C170" s="8"/>
      <c r="G170" s="29"/>
      <c r="I170" s="30"/>
    </row>
    <row r="171" spans="2:9" ht="12.75">
      <c r="B171" s="8"/>
      <c r="C171" s="8"/>
      <c r="G171" s="29"/>
      <c r="I171" s="30"/>
    </row>
    <row r="172" spans="2:9" ht="12.75">
      <c r="B172" s="8"/>
      <c r="C172" s="8"/>
      <c r="G172" s="29"/>
      <c r="I172" s="30"/>
    </row>
    <row r="173" spans="7:9" ht="12.75">
      <c r="G173" s="29"/>
      <c r="I173" s="30"/>
    </row>
    <row r="174" spans="2:11" ht="12.75">
      <c r="B174" s="20"/>
      <c r="C174" s="20"/>
      <c r="G174" s="23"/>
      <c r="H174" s="23"/>
      <c r="I174" s="24"/>
      <c r="J174" s="23"/>
      <c r="K174" s="23"/>
    </row>
    <row r="177" spans="7:11" ht="12.75">
      <c r="G177" s="34"/>
      <c r="K177" s="34"/>
    </row>
    <row r="178" spans="7:11" ht="12.75">
      <c r="G178" s="34"/>
      <c r="K178" s="34"/>
    </row>
    <row r="179" spans="7:11" ht="12.75">
      <c r="G179" s="34"/>
      <c r="K179" s="34"/>
    </row>
    <row r="180" spans="7:11" ht="12.75">
      <c r="G180" s="34"/>
      <c r="K180" s="34"/>
    </row>
    <row r="181" spans="7:11" ht="12.75">
      <c r="G181" s="34"/>
      <c r="K181" s="34"/>
    </row>
    <row r="182" spans="7:11" ht="12.75">
      <c r="G182" s="34"/>
      <c r="K182" s="34"/>
    </row>
    <row r="183" spans="7:11" ht="12.75">
      <c r="G183" s="34"/>
      <c r="K183" s="34"/>
    </row>
    <row r="184" spans="7:11" ht="12.75">
      <c r="G184" s="34"/>
      <c r="K184" s="34"/>
    </row>
    <row r="185" spans="7:11" ht="12.75">
      <c r="G185" s="34"/>
      <c r="K185" s="34"/>
    </row>
    <row r="186" spans="7:11" ht="12.75">
      <c r="G186" s="34"/>
      <c r="K186" s="34"/>
    </row>
    <row r="187" spans="7:11" ht="12.75">
      <c r="G187" s="34"/>
      <c r="K187" s="34"/>
    </row>
    <row r="188" spans="7:11" ht="12.75">
      <c r="G188" s="34"/>
      <c r="K188" s="34"/>
    </row>
    <row r="190" spans="7:11" ht="12.75">
      <c r="G190" s="34"/>
      <c r="K190" s="34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137"/>
  <sheetViews>
    <sheetView workbookViewId="0" topLeftCell="B74">
      <selection activeCell="C23" sqref="C23"/>
    </sheetView>
  </sheetViews>
  <sheetFormatPr defaultColWidth="9.140625" defaultRowHeight="12.75"/>
  <cols>
    <col min="1" max="1" width="4.140625" style="3" hidden="1" customWidth="1"/>
    <col min="2" max="2" width="20.140625" style="2" customWidth="1"/>
    <col min="3" max="3" width="2.28125" style="2" customWidth="1"/>
    <col min="4" max="4" width="9.28125" style="2" customWidth="1"/>
    <col min="5" max="5" width="3.8515625" style="3" customWidth="1"/>
    <col min="6" max="6" width="11.7109375" style="3" customWidth="1"/>
    <col min="7" max="7" width="4.28125" style="3" customWidth="1"/>
    <col min="8" max="8" width="12.421875" style="3" customWidth="1"/>
    <col min="9" max="9" width="4.00390625" style="3" customWidth="1"/>
    <col min="10" max="10" width="10.28125" style="3" customWidth="1"/>
    <col min="11" max="11" width="4.28125" style="3" customWidth="1"/>
    <col min="12" max="12" width="12.140625" style="5" customWidth="1"/>
    <col min="13" max="13" width="4.421875" style="4" customWidth="1"/>
    <col min="14" max="14" width="8.28125" style="4" customWidth="1"/>
    <col min="15" max="15" width="3.8515625" style="4" customWidth="1"/>
    <col min="16" max="16" width="11.57421875" style="4" customWidth="1"/>
    <col min="17" max="17" width="4.00390625" style="4" customWidth="1"/>
    <col min="18" max="18" width="9.8515625" style="4" customWidth="1"/>
    <col min="19" max="19" width="5.00390625" style="4" customWidth="1"/>
    <col min="20" max="20" width="8.57421875" style="3" customWidth="1"/>
    <col min="21" max="21" width="3.8515625" style="3" customWidth="1"/>
    <col min="22" max="22" width="9.7109375" style="3" customWidth="1"/>
    <col min="23" max="23" width="3.8515625" style="3" customWidth="1"/>
    <col min="24" max="24" width="9.140625" style="3" customWidth="1"/>
    <col min="25" max="25" width="4.57421875" style="3" customWidth="1"/>
    <col min="26" max="26" width="9.8515625" style="3" customWidth="1"/>
    <col min="27" max="27" width="3.8515625" style="3" customWidth="1"/>
    <col min="28" max="28" width="10.421875" style="3" customWidth="1"/>
    <col min="29" max="29" width="3.00390625" style="3" customWidth="1"/>
    <col min="30" max="30" width="8.7109375" style="3" customWidth="1"/>
    <col min="31" max="31" width="3.00390625" style="3" customWidth="1"/>
    <col min="32" max="32" width="8.00390625" style="3" customWidth="1"/>
    <col min="33" max="33" width="3.00390625" style="3" customWidth="1"/>
    <col min="34" max="34" width="9.7109375" style="3" customWidth="1"/>
    <col min="35" max="35" width="3.00390625" style="3" customWidth="1"/>
    <col min="36" max="36" width="8.00390625" style="3" customWidth="1"/>
    <col min="37" max="37" width="3.7109375" style="3" customWidth="1"/>
    <col min="38" max="38" width="10.57421875" style="3" customWidth="1"/>
    <col min="39" max="39" width="4.421875" style="3" customWidth="1"/>
    <col min="40" max="40" width="10.421875" style="3" customWidth="1"/>
    <col min="41" max="41" width="4.00390625" style="3" customWidth="1"/>
    <col min="42" max="42" width="8.8515625" style="3" customWidth="1"/>
    <col min="43" max="43" width="3.7109375" style="3" customWidth="1"/>
    <col min="44" max="44" width="10.421875" style="83" customWidth="1"/>
    <col min="45" max="45" width="1.57421875" style="3" customWidth="1"/>
    <col min="46" max="46" width="7.57421875" style="3" customWidth="1"/>
    <col min="47" max="16384" width="8.8515625" style="3" customWidth="1"/>
  </cols>
  <sheetData>
    <row r="1" spans="2:46" ht="12.75">
      <c r="B1" s="36" t="s">
        <v>176</v>
      </c>
      <c r="C1" s="36"/>
      <c r="D1" s="11"/>
      <c r="E1" s="37"/>
      <c r="F1" s="37"/>
      <c r="G1" s="37"/>
      <c r="H1" s="37"/>
      <c r="I1" s="37"/>
      <c r="J1" s="37"/>
      <c r="K1" s="37"/>
      <c r="L1" s="38"/>
      <c r="M1" s="39"/>
      <c r="N1" s="39"/>
      <c r="O1" s="39"/>
      <c r="P1" s="39"/>
      <c r="Q1" s="39"/>
      <c r="R1" s="39"/>
      <c r="S1" s="39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77"/>
      <c r="AS1" s="37"/>
      <c r="AT1" s="37"/>
    </row>
    <row r="2" spans="2:46" ht="12.75">
      <c r="B2" s="11"/>
      <c r="C2" s="11"/>
      <c r="D2" s="11"/>
      <c r="E2" s="37"/>
      <c r="AS2" s="37"/>
      <c r="AT2" s="37"/>
    </row>
    <row r="3" spans="1:46" ht="12.75">
      <c r="A3" s="3" t="s">
        <v>81</v>
      </c>
      <c r="B3" s="36" t="s">
        <v>92</v>
      </c>
      <c r="C3" s="36" t="s">
        <v>80</v>
      </c>
      <c r="D3" s="11"/>
      <c r="E3" s="37"/>
      <c r="F3" s="39" t="s">
        <v>177</v>
      </c>
      <c r="G3" s="39"/>
      <c r="H3" s="39" t="s">
        <v>178</v>
      </c>
      <c r="I3" s="39"/>
      <c r="J3" s="39" t="s">
        <v>179</v>
      </c>
      <c r="K3" s="39"/>
      <c r="L3" s="39" t="s">
        <v>21</v>
      </c>
      <c r="M3" s="39"/>
      <c r="N3" s="39" t="s">
        <v>177</v>
      </c>
      <c r="O3" s="39"/>
      <c r="P3" s="39" t="s">
        <v>178</v>
      </c>
      <c r="Q3" s="39"/>
      <c r="R3" s="39" t="s">
        <v>179</v>
      </c>
      <c r="S3" s="39"/>
      <c r="T3" s="39" t="s">
        <v>21</v>
      </c>
      <c r="U3" s="39"/>
      <c r="V3" s="39" t="s">
        <v>177</v>
      </c>
      <c r="W3" s="39"/>
      <c r="X3" s="39" t="s">
        <v>178</v>
      </c>
      <c r="Y3" s="39"/>
      <c r="Z3" s="39" t="s">
        <v>179</v>
      </c>
      <c r="AA3" s="39"/>
      <c r="AB3" s="39" t="s">
        <v>21</v>
      </c>
      <c r="AC3" s="39"/>
      <c r="AD3" s="39" t="s">
        <v>177</v>
      </c>
      <c r="AE3" s="39"/>
      <c r="AF3" s="39" t="s">
        <v>178</v>
      </c>
      <c r="AG3" s="39"/>
      <c r="AH3" s="39" t="s">
        <v>179</v>
      </c>
      <c r="AI3" s="39"/>
      <c r="AJ3" s="39" t="s">
        <v>21</v>
      </c>
      <c r="AK3" s="39"/>
      <c r="AL3" s="39" t="s">
        <v>177</v>
      </c>
      <c r="AM3" s="39"/>
      <c r="AN3" s="39" t="s">
        <v>178</v>
      </c>
      <c r="AO3" s="39"/>
      <c r="AP3" s="39" t="s">
        <v>179</v>
      </c>
      <c r="AQ3" s="39"/>
      <c r="AR3" s="39" t="s">
        <v>21</v>
      </c>
      <c r="AS3" s="37"/>
      <c r="AT3" s="37"/>
    </row>
    <row r="4" spans="2:46" ht="12.75">
      <c r="B4" s="36"/>
      <c r="C4" s="36"/>
      <c r="D4" s="11"/>
      <c r="E4" s="37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7"/>
      <c r="AT4" s="37"/>
    </row>
    <row r="5" spans="2:46" ht="12.75">
      <c r="B5" s="11" t="s">
        <v>199</v>
      </c>
      <c r="C5" s="36"/>
      <c r="D5" s="11"/>
      <c r="E5" s="37"/>
      <c r="F5" s="39" t="s">
        <v>203</v>
      </c>
      <c r="G5" s="39"/>
      <c r="H5" s="39" t="s">
        <v>203</v>
      </c>
      <c r="I5" s="39"/>
      <c r="J5" s="39" t="s">
        <v>203</v>
      </c>
      <c r="K5" s="39"/>
      <c r="L5" s="39" t="s">
        <v>203</v>
      </c>
      <c r="M5" s="39"/>
      <c r="N5" s="39" t="s">
        <v>204</v>
      </c>
      <c r="O5" s="39"/>
      <c r="P5" s="39" t="s">
        <v>204</v>
      </c>
      <c r="Q5" s="39"/>
      <c r="R5" s="39" t="s">
        <v>204</v>
      </c>
      <c r="S5" s="39"/>
      <c r="T5" s="39" t="s">
        <v>204</v>
      </c>
      <c r="U5" s="39"/>
      <c r="V5" s="39"/>
      <c r="W5" s="39"/>
      <c r="X5" s="39"/>
      <c r="Y5" s="39"/>
      <c r="Z5" s="39"/>
      <c r="AA5" s="39"/>
      <c r="AB5" s="39"/>
      <c r="AC5" s="39"/>
      <c r="AD5" s="39" t="s">
        <v>205</v>
      </c>
      <c r="AE5" s="39"/>
      <c r="AF5" s="39" t="s">
        <v>205</v>
      </c>
      <c r="AG5" s="39"/>
      <c r="AH5" s="39" t="s">
        <v>205</v>
      </c>
      <c r="AI5" s="39"/>
      <c r="AJ5" s="39" t="s">
        <v>205</v>
      </c>
      <c r="AK5" s="39"/>
      <c r="AL5" s="39" t="s">
        <v>206</v>
      </c>
      <c r="AM5" s="39"/>
      <c r="AN5" s="39" t="s">
        <v>206</v>
      </c>
      <c r="AO5" s="39"/>
      <c r="AP5" s="39" t="s">
        <v>206</v>
      </c>
      <c r="AQ5" s="39"/>
      <c r="AR5" s="39" t="s">
        <v>206</v>
      </c>
      <c r="AS5" s="37"/>
      <c r="AT5" s="37"/>
    </row>
    <row r="6" spans="2:46" ht="12.75">
      <c r="B6" s="11" t="s">
        <v>200</v>
      </c>
      <c r="C6" s="11"/>
      <c r="D6" s="11"/>
      <c r="E6" s="37"/>
      <c r="F6" s="37" t="s">
        <v>201</v>
      </c>
      <c r="G6" s="37"/>
      <c r="H6" s="37" t="s">
        <v>201</v>
      </c>
      <c r="I6" s="37"/>
      <c r="J6" s="37" t="s">
        <v>201</v>
      </c>
      <c r="K6" s="37"/>
      <c r="L6" s="37" t="s">
        <v>201</v>
      </c>
      <c r="M6" s="39"/>
      <c r="N6" s="39" t="s">
        <v>202</v>
      </c>
      <c r="O6" s="39"/>
      <c r="P6" s="39" t="s">
        <v>202</v>
      </c>
      <c r="Q6" s="39"/>
      <c r="R6" s="39" t="s">
        <v>202</v>
      </c>
      <c r="S6" s="39"/>
      <c r="T6" s="39" t="s">
        <v>202</v>
      </c>
      <c r="U6" s="39"/>
      <c r="V6" s="39"/>
      <c r="W6" s="39"/>
      <c r="X6" s="39"/>
      <c r="Y6" s="39"/>
      <c r="Z6" s="39"/>
      <c r="AA6" s="39"/>
      <c r="AB6" s="39"/>
      <c r="AC6" s="37"/>
      <c r="AD6" s="75" t="s">
        <v>36</v>
      </c>
      <c r="AE6" s="75"/>
      <c r="AF6" s="75" t="s">
        <v>36</v>
      </c>
      <c r="AG6" s="75"/>
      <c r="AH6" s="75" t="s">
        <v>36</v>
      </c>
      <c r="AI6" s="75"/>
      <c r="AJ6" s="75" t="s">
        <v>36</v>
      </c>
      <c r="AK6" s="75"/>
      <c r="AL6" s="75" t="s">
        <v>19</v>
      </c>
      <c r="AM6" s="75"/>
      <c r="AN6" s="75" t="s">
        <v>19</v>
      </c>
      <c r="AO6" s="75"/>
      <c r="AP6" s="75" t="s">
        <v>19</v>
      </c>
      <c r="AQ6" s="75"/>
      <c r="AR6" s="75" t="s">
        <v>19</v>
      </c>
      <c r="AS6" s="37"/>
      <c r="AT6" s="37"/>
    </row>
    <row r="7" spans="2:46" ht="12.75">
      <c r="B7" s="11" t="s">
        <v>207</v>
      </c>
      <c r="C7" s="11"/>
      <c r="D7" s="11"/>
      <c r="E7" s="37"/>
      <c r="F7" s="37"/>
      <c r="G7" s="37"/>
      <c r="H7" s="37"/>
      <c r="I7" s="37"/>
      <c r="J7" s="37"/>
      <c r="K7" s="37"/>
      <c r="L7" s="37"/>
      <c r="M7" s="39"/>
      <c r="N7" s="39"/>
      <c r="O7" s="39"/>
      <c r="P7" s="39"/>
      <c r="Q7" s="39"/>
      <c r="R7" s="39"/>
      <c r="S7" s="39"/>
      <c r="T7" s="39"/>
      <c r="U7" s="39"/>
      <c r="V7" s="39" t="s">
        <v>43</v>
      </c>
      <c r="W7" s="39"/>
      <c r="X7" s="39" t="s">
        <v>43</v>
      </c>
      <c r="Y7" s="39"/>
      <c r="Z7" s="39" t="s">
        <v>43</v>
      </c>
      <c r="AA7" s="39"/>
      <c r="AB7" s="39" t="s">
        <v>43</v>
      </c>
      <c r="AC7" s="37"/>
      <c r="AD7" s="75" t="s">
        <v>36</v>
      </c>
      <c r="AE7" s="75"/>
      <c r="AF7" s="75" t="s">
        <v>36</v>
      </c>
      <c r="AG7" s="75"/>
      <c r="AH7" s="75" t="s">
        <v>36</v>
      </c>
      <c r="AI7" s="75"/>
      <c r="AJ7" s="75" t="s">
        <v>36</v>
      </c>
      <c r="AK7" s="75"/>
      <c r="AL7" s="75" t="s">
        <v>19</v>
      </c>
      <c r="AM7" s="75"/>
      <c r="AN7" s="75" t="s">
        <v>19</v>
      </c>
      <c r="AO7" s="75"/>
      <c r="AP7" s="75" t="s">
        <v>19</v>
      </c>
      <c r="AQ7" s="75"/>
      <c r="AR7" s="75" t="s">
        <v>19</v>
      </c>
      <c r="AS7" s="37"/>
      <c r="AT7" s="37"/>
    </row>
    <row r="8" spans="2:46" s="70" customFormat="1" ht="25.5">
      <c r="B8" s="71" t="s">
        <v>22</v>
      </c>
      <c r="C8" s="71"/>
      <c r="D8" s="71"/>
      <c r="E8" s="72"/>
      <c r="F8" s="74" t="s">
        <v>93</v>
      </c>
      <c r="G8" s="72"/>
      <c r="H8" s="74" t="s">
        <v>93</v>
      </c>
      <c r="I8" s="72"/>
      <c r="J8" s="74" t="s">
        <v>93</v>
      </c>
      <c r="K8" s="72"/>
      <c r="L8" s="74" t="s">
        <v>93</v>
      </c>
      <c r="M8" s="75"/>
      <c r="N8" s="74" t="s">
        <v>106</v>
      </c>
      <c r="O8" s="75"/>
      <c r="P8" s="74" t="s">
        <v>106</v>
      </c>
      <c r="Q8" s="75"/>
      <c r="R8" s="74" t="s">
        <v>106</v>
      </c>
      <c r="S8" s="75"/>
      <c r="T8" s="74" t="s">
        <v>106</v>
      </c>
      <c r="U8" s="74"/>
      <c r="V8" s="74"/>
      <c r="W8" s="74"/>
      <c r="X8" s="74"/>
      <c r="Y8" s="74"/>
      <c r="Z8" s="74"/>
      <c r="AA8" s="74"/>
      <c r="AB8" s="74"/>
      <c r="AC8" s="75"/>
      <c r="AD8" s="75" t="s">
        <v>36</v>
      </c>
      <c r="AE8" s="75"/>
      <c r="AF8" s="75" t="s">
        <v>36</v>
      </c>
      <c r="AG8" s="75"/>
      <c r="AH8" s="75" t="s">
        <v>36</v>
      </c>
      <c r="AI8" s="75"/>
      <c r="AJ8" s="75" t="s">
        <v>36</v>
      </c>
      <c r="AK8" s="75"/>
      <c r="AL8" s="75" t="s">
        <v>19</v>
      </c>
      <c r="AM8" s="75"/>
      <c r="AN8" s="75" t="s">
        <v>19</v>
      </c>
      <c r="AO8" s="75"/>
      <c r="AP8" s="75" t="s">
        <v>19</v>
      </c>
      <c r="AQ8" s="75"/>
      <c r="AR8" s="75" t="s">
        <v>19</v>
      </c>
      <c r="AS8" s="73"/>
      <c r="AT8" s="73"/>
    </row>
    <row r="9" spans="2:46" s="86" customFormat="1" ht="12.75">
      <c r="B9" s="87" t="s">
        <v>82</v>
      </c>
      <c r="C9" s="87"/>
      <c r="D9" s="87" t="s">
        <v>28</v>
      </c>
      <c r="E9" s="84"/>
      <c r="F9" s="13">
        <v>60000</v>
      </c>
      <c r="G9" s="13"/>
      <c r="H9" s="13">
        <v>60000</v>
      </c>
      <c r="I9" s="13"/>
      <c r="J9" s="13">
        <v>60000</v>
      </c>
      <c r="K9" s="13"/>
      <c r="L9" s="13">
        <v>60000</v>
      </c>
      <c r="M9" s="13"/>
      <c r="N9" s="13">
        <v>2500</v>
      </c>
      <c r="O9" s="13"/>
      <c r="P9" s="13">
        <v>2500</v>
      </c>
      <c r="Q9" s="13"/>
      <c r="R9" s="13">
        <v>2500</v>
      </c>
      <c r="S9" s="15"/>
      <c r="T9" s="84">
        <v>2500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</row>
    <row r="10" spans="2:46" ht="12.75">
      <c r="B10" s="11" t="s">
        <v>23</v>
      </c>
      <c r="C10" s="11"/>
      <c r="D10" s="11" t="s">
        <v>28</v>
      </c>
      <c r="E10" s="39"/>
      <c r="F10" s="38">
        <v>43800</v>
      </c>
      <c r="G10" s="38"/>
      <c r="H10" s="38">
        <v>43800</v>
      </c>
      <c r="I10" s="38"/>
      <c r="J10" s="38">
        <v>45600</v>
      </c>
      <c r="K10" s="38"/>
      <c r="L10" s="12">
        <v>44000</v>
      </c>
      <c r="M10" s="38"/>
      <c r="N10" s="38">
        <v>187</v>
      </c>
      <c r="O10" s="38"/>
      <c r="P10" s="38">
        <v>192</v>
      </c>
      <c r="Q10" s="38"/>
      <c r="R10" s="38">
        <v>189</v>
      </c>
      <c r="S10" s="39"/>
      <c r="T10" s="12">
        <v>190</v>
      </c>
      <c r="U10" s="12"/>
      <c r="V10" s="12"/>
      <c r="W10" s="12"/>
      <c r="X10" s="12"/>
      <c r="Y10" s="12"/>
      <c r="Z10" s="12"/>
      <c r="AA10" s="12"/>
      <c r="AB10" s="12"/>
      <c r="AC10" s="12"/>
      <c r="AD10" s="12">
        <v>1.52</v>
      </c>
      <c r="AE10" s="12"/>
      <c r="AF10" s="12">
        <v>1.52</v>
      </c>
      <c r="AG10" s="12"/>
      <c r="AH10" s="12">
        <v>1.49</v>
      </c>
      <c r="AI10" s="12"/>
      <c r="AJ10" s="38">
        <v>1.5</v>
      </c>
      <c r="AK10" s="38"/>
      <c r="AL10" s="79">
        <v>43988.52</v>
      </c>
      <c r="AM10" s="38"/>
      <c r="AN10" s="79">
        <v>43993.52</v>
      </c>
      <c r="AO10" s="38"/>
      <c r="AP10" s="79">
        <v>45790.49</v>
      </c>
      <c r="AQ10" s="38"/>
      <c r="AR10" s="12">
        <v>44191.5</v>
      </c>
      <c r="AS10" s="38"/>
      <c r="AT10" s="37"/>
    </row>
    <row r="11" spans="2:46" ht="12.75">
      <c r="B11" s="11" t="s">
        <v>24</v>
      </c>
      <c r="C11" s="11"/>
      <c r="D11" s="11" t="s">
        <v>28</v>
      </c>
      <c r="E11" s="39" t="s">
        <v>20</v>
      </c>
      <c r="F11" s="38">
        <v>2.4</v>
      </c>
      <c r="G11" s="38" t="s">
        <v>20</v>
      </c>
      <c r="H11" s="38">
        <v>2.4</v>
      </c>
      <c r="I11" s="38" t="s">
        <v>20</v>
      </c>
      <c r="J11" s="38">
        <v>2.4</v>
      </c>
      <c r="K11" s="38"/>
      <c r="L11" s="12">
        <v>2.4</v>
      </c>
      <c r="M11" s="38" t="s">
        <v>20</v>
      </c>
      <c r="N11" s="38">
        <v>0.1</v>
      </c>
      <c r="O11" s="38" t="s">
        <v>20</v>
      </c>
      <c r="P11" s="38">
        <v>0.1</v>
      </c>
      <c r="Q11" s="38" t="s">
        <v>20</v>
      </c>
      <c r="R11" s="38">
        <v>0.26</v>
      </c>
      <c r="S11" s="39"/>
      <c r="T11" s="38">
        <v>0.15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79">
        <v>2.5</v>
      </c>
      <c r="AM11" s="38"/>
      <c r="AN11" s="79">
        <v>2.5</v>
      </c>
      <c r="AO11" s="38"/>
      <c r="AP11" s="79">
        <v>2.66</v>
      </c>
      <c r="AQ11" s="38"/>
      <c r="AR11" s="12">
        <v>2.55</v>
      </c>
      <c r="AS11" s="38"/>
      <c r="AT11" s="37"/>
    </row>
    <row r="12" spans="2:46" ht="12.75">
      <c r="B12" s="11" t="s">
        <v>156</v>
      </c>
      <c r="C12" s="11"/>
      <c r="D12" s="11" t="s">
        <v>28</v>
      </c>
      <c r="E12" s="39"/>
      <c r="F12" s="38">
        <v>2160</v>
      </c>
      <c r="G12" s="38"/>
      <c r="H12" s="38">
        <v>1740</v>
      </c>
      <c r="I12" s="38"/>
      <c r="J12" s="38">
        <v>2580</v>
      </c>
      <c r="K12" s="38"/>
      <c r="L12" s="12">
        <v>2160</v>
      </c>
      <c r="M12" s="38"/>
      <c r="N12" s="38">
        <v>0.42</v>
      </c>
      <c r="O12" s="38"/>
      <c r="P12" s="38">
        <v>0.32</v>
      </c>
      <c r="Q12" s="38"/>
      <c r="R12" s="38">
        <v>0.69</v>
      </c>
      <c r="S12" s="39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79"/>
      <c r="AM12" s="38"/>
      <c r="AN12" s="79"/>
      <c r="AO12" s="38"/>
      <c r="AP12" s="79"/>
      <c r="AQ12" s="38"/>
      <c r="AR12" s="12"/>
      <c r="AS12" s="38"/>
      <c r="AT12" s="37"/>
    </row>
    <row r="13" spans="2:46" ht="12.75">
      <c r="B13" s="11" t="s">
        <v>157</v>
      </c>
      <c r="C13" s="11"/>
      <c r="D13" s="11" t="s">
        <v>28</v>
      </c>
      <c r="E13" s="39"/>
      <c r="F13" s="38">
        <v>36</v>
      </c>
      <c r="G13" s="38"/>
      <c r="H13" s="38">
        <v>16.8</v>
      </c>
      <c r="I13" s="38"/>
      <c r="J13" s="38">
        <v>18</v>
      </c>
      <c r="K13" s="38"/>
      <c r="L13" s="12">
        <v>23.6</v>
      </c>
      <c r="M13" s="38"/>
      <c r="N13" s="38">
        <v>0.12</v>
      </c>
      <c r="O13" s="38"/>
      <c r="P13" s="38">
        <v>0.13</v>
      </c>
      <c r="Q13" s="38"/>
      <c r="R13" s="38">
        <v>0.13</v>
      </c>
      <c r="S13" s="39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79"/>
      <c r="AM13" s="38"/>
      <c r="AN13" s="79"/>
      <c r="AO13" s="38"/>
      <c r="AP13" s="79"/>
      <c r="AQ13" s="38"/>
      <c r="AR13" s="12"/>
      <c r="AS13" s="38"/>
      <c r="AT13" s="37"/>
    </row>
    <row r="14" spans="2:46" ht="12.75">
      <c r="B14" s="11" t="s">
        <v>60</v>
      </c>
      <c r="C14" s="11"/>
      <c r="D14" s="11" t="s">
        <v>28</v>
      </c>
      <c r="E14" s="39" t="s">
        <v>20</v>
      </c>
      <c r="F14" s="38">
        <v>0.18</v>
      </c>
      <c r="G14" s="38" t="s">
        <v>20</v>
      </c>
      <c r="H14" s="38">
        <v>0.18</v>
      </c>
      <c r="I14" s="38" t="s">
        <v>20</v>
      </c>
      <c r="J14" s="38">
        <v>0.18</v>
      </c>
      <c r="K14" s="38"/>
      <c r="L14" s="42">
        <v>0.18</v>
      </c>
      <c r="M14" s="38" t="s">
        <v>20</v>
      </c>
      <c r="N14" s="38">
        <v>0.05</v>
      </c>
      <c r="O14" s="38" t="s">
        <v>20</v>
      </c>
      <c r="P14" s="38">
        <v>0.05</v>
      </c>
      <c r="Q14" s="38" t="s">
        <v>20</v>
      </c>
      <c r="R14" s="38">
        <v>0.05</v>
      </c>
      <c r="S14" s="39"/>
      <c r="T14" s="42">
        <v>0.05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37"/>
      <c r="AK14" s="37"/>
      <c r="AL14" s="79">
        <v>0.23</v>
      </c>
      <c r="AM14" s="37"/>
      <c r="AN14" s="79">
        <v>0.23</v>
      </c>
      <c r="AO14" s="37"/>
      <c r="AP14" s="79">
        <v>0.23</v>
      </c>
      <c r="AQ14" s="37"/>
      <c r="AR14" s="12">
        <v>0.23</v>
      </c>
      <c r="AS14" s="37"/>
      <c r="AT14" s="37"/>
    </row>
    <row r="15" spans="2:46" ht="12.75">
      <c r="B15" s="11" t="s">
        <v>61</v>
      </c>
      <c r="C15" s="11"/>
      <c r="D15" s="11" t="s">
        <v>28</v>
      </c>
      <c r="E15" s="39" t="s">
        <v>20</v>
      </c>
      <c r="F15" s="38">
        <v>1.2</v>
      </c>
      <c r="G15" s="38" t="s">
        <v>20</v>
      </c>
      <c r="H15" s="38">
        <v>1.2</v>
      </c>
      <c r="I15" s="38" t="s">
        <v>20</v>
      </c>
      <c r="J15" s="38">
        <v>1.2</v>
      </c>
      <c r="K15" s="38"/>
      <c r="L15" s="42">
        <v>1.2</v>
      </c>
      <c r="M15" s="38" t="s">
        <v>20</v>
      </c>
      <c r="N15" s="38">
        <v>0.05</v>
      </c>
      <c r="O15" s="38" t="s">
        <v>20</v>
      </c>
      <c r="P15" s="38">
        <v>0.05</v>
      </c>
      <c r="Q15" s="38" t="s">
        <v>20</v>
      </c>
      <c r="R15" s="38">
        <v>0.05</v>
      </c>
      <c r="S15" s="39"/>
      <c r="T15" s="38">
        <v>0.05</v>
      </c>
      <c r="U15" s="38"/>
      <c r="V15" s="38"/>
      <c r="W15" s="38"/>
      <c r="X15" s="38"/>
      <c r="Y15" s="38"/>
      <c r="Z15" s="38"/>
      <c r="AA15" s="38"/>
      <c r="AB15" s="38"/>
      <c r="AC15" s="38"/>
      <c r="AD15" s="38">
        <v>1</v>
      </c>
      <c r="AE15" s="38"/>
      <c r="AF15" s="38">
        <v>1</v>
      </c>
      <c r="AG15" s="38"/>
      <c r="AH15" s="38">
        <v>1</v>
      </c>
      <c r="AI15" s="38"/>
      <c r="AJ15" s="38">
        <v>1</v>
      </c>
      <c r="AK15" s="38"/>
      <c r="AL15" s="79">
        <v>2.25</v>
      </c>
      <c r="AM15" s="38"/>
      <c r="AN15" s="79">
        <v>2.25</v>
      </c>
      <c r="AO15" s="38"/>
      <c r="AP15" s="79">
        <v>2.25</v>
      </c>
      <c r="AQ15" s="38"/>
      <c r="AR15" s="12">
        <v>2.25</v>
      </c>
      <c r="AS15" s="37"/>
      <c r="AT15" s="37"/>
    </row>
    <row r="16" spans="2:46" ht="12.75">
      <c r="B16" s="11" t="s">
        <v>62</v>
      </c>
      <c r="C16" s="11"/>
      <c r="D16" s="11" t="s">
        <v>28</v>
      </c>
      <c r="E16" s="39"/>
      <c r="F16" s="38">
        <v>2.94</v>
      </c>
      <c r="G16" s="38"/>
      <c r="H16" s="38">
        <v>3.54</v>
      </c>
      <c r="I16" s="38"/>
      <c r="J16" s="38">
        <v>5.1</v>
      </c>
      <c r="K16" s="38"/>
      <c r="L16" s="38">
        <v>3.86</v>
      </c>
      <c r="M16" s="38"/>
      <c r="N16" s="38"/>
      <c r="O16" s="38"/>
      <c r="P16" s="38"/>
      <c r="Q16" s="38"/>
      <c r="R16" s="38"/>
      <c r="S16" s="3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  <c r="AK16" s="38"/>
      <c r="AL16" s="79">
        <v>2.94</v>
      </c>
      <c r="AM16" s="38"/>
      <c r="AN16" s="79">
        <v>3.54</v>
      </c>
      <c r="AO16" s="38"/>
      <c r="AP16" s="79">
        <v>5.1</v>
      </c>
      <c r="AQ16" s="38"/>
      <c r="AR16" s="12">
        <v>3.86</v>
      </c>
      <c r="AS16" s="37"/>
      <c r="AT16" s="37"/>
    </row>
    <row r="17" spans="2:46" ht="12.75">
      <c r="B17" s="11" t="s">
        <v>63</v>
      </c>
      <c r="C17" s="11"/>
      <c r="D17" s="11" t="s">
        <v>28</v>
      </c>
      <c r="E17" s="39"/>
      <c r="F17" s="38">
        <v>0.13</v>
      </c>
      <c r="G17" s="38"/>
      <c r="H17" s="38">
        <v>0.2</v>
      </c>
      <c r="I17" s="38"/>
      <c r="J17" s="38">
        <v>0.31</v>
      </c>
      <c r="K17" s="38"/>
      <c r="L17" s="38">
        <v>0.2</v>
      </c>
      <c r="M17" s="38"/>
      <c r="N17" s="38"/>
      <c r="O17" s="38"/>
      <c r="P17" s="38"/>
      <c r="Q17" s="38"/>
      <c r="R17" s="38"/>
      <c r="S17" s="39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>
        <v>0.5</v>
      </c>
      <c r="AE17" s="38"/>
      <c r="AF17" s="38">
        <v>0.5</v>
      </c>
      <c r="AG17" s="38"/>
      <c r="AH17" s="38">
        <v>0.5</v>
      </c>
      <c r="AI17" s="38"/>
      <c r="AJ17" s="38">
        <v>0.5</v>
      </c>
      <c r="AK17" s="38"/>
      <c r="AL17" s="79">
        <v>0.63</v>
      </c>
      <c r="AM17" s="38"/>
      <c r="AN17" s="79">
        <v>0.7</v>
      </c>
      <c r="AO17" s="38"/>
      <c r="AP17" s="79">
        <v>0.81</v>
      </c>
      <c r="AQ17" s="38"/>
      <c r="AR17" s="12">
        <v>0.7</v>
      </c>
      <c r="AS17" s="37"/>
      <c r="AT17" s="37"/>
    </row>
    <row r="18" spans="2:46" ht="12.75">
      <c r="B18" s="11" t="s">
        <v>64</v>
      </c>
      <c r="C18" s="11"/>
      <c r="D18" s="11" t="s">
        <v>28</v>
      </c>
      <c r="E18" s="39" t="s">
        <v>20</v>
      </c>
      <c r="F18" s="38">
        <v>0.02</v>
      </c>
      <c r="G18" s="38" t="s">
        <v>20</v>
      </c>
      <c r="H18" s="38">
        <v>0.02</v>
      </c>
      <c r="I18" s="38" t="s">
        <v>20</v>
      </c>
      <c r="J18" s="38">
        <v>0.02</v>
      </c>
      <c r="K18" s="38"/>
      <c r="L18" s="38">
        <v>0.02</v>
      </c>
      <c r="M18" s="38"/>
      <c r="N18" s="38"/>
      <c r="O18" s="38"/>
      <c r="P18" s="38"/>
      <c r="Q18" s="38"/>
      <c r="R18" s="38"/>
      <c r="S18" s="3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79">
        <v>0.02</v>
      </c>
      <c r="AM18" s="38"/>
      <c r="AN18" s="79">
        <v>0.02</v>
      </c>
      <c r="AO18" s="38"/>
      <c r="AP18" s="79">
        <v>0.02</v>
      </c>
      <c r="AQ18" s="38"/>
      <c r="AR18" s="12">
        <v>0.02</v>
      </c>
      <c r="AS18" s="37"/>
      <c r="AT18" s="37"/>
    </row>
    <row r="19" spans="2:46" ht="12.75">
      <c r="B19" s="11" t="s">
        <v>77</v>
      </c>
      <c r="C19" s="11"/>
      <c r="D19" s="11" t="s">
        <v>28</v>
      </c>
      <c r="E19" s="39"/>
      <c r="F19" s="38">
        <v>0.72</v>
      </c>
      <c r="G19" s="38"/>
      <c r="H19" s="38">
        <v>0.47</v>
      </c>
      <c r="I19" s="38"/>
      <c r="J19" s="38">
        <v>0.66</v>
      </c>
      <c r="K19" s="38"/>
      <c r="L19" s="38">
        <v>0.6</v>
      </c>
      <c r="M19" s="38"/>
      <c r="N19" s="38"/>
      <c r="O19" s="38"/>
      <c r="P19" s="38"/>
      <c r="Q19" s="38"/>
      <c r="R19" s="38"/>
      <c r="S19" s="3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>
        <v>1.04</v>
      </c>
      <c r="AE19" s="38"/>
      <c r="AF19" s="38">
        <v>1.04</v>
      </c>
      <c r="AG19" s="38"/>
      <c r="AH19" s="38">
        <v>1.02</v>
      </c>
      <c r="AI19" s="38"/>
      <c r="AJ19" s="38">
        <v>1.02</v>
      </c>
      <c r="AK19" s="38"/>
      <c r="AL19" s="79">
        <v>1.76</v>
      </c>
      <c r="AM19" s="38"/>
      <c r="AN19" s="79">
        <v>1.51</v>
      </c>
      <c r="AO19" s="38"/>
      <c r="AP19" s="79">
        <v>1.68</v>
      </c>
      <c r="AQ19" s="38"/>
      <c r="AR19" s="12">
        <v>1.62</v>
      </c>
      <c r="AS19" s="41"/>
      <c r="AT19" s="37"/>
    </row>
    <row r="20" spans="2:46" ht="12.75">
      <c r="B20" s="11" t="s">
        <v>59</v>
      </c>
      <c r="C20" s="11"/>
      <c r="D20" s="11" t="s">
        <v>28</v>
      </c>
      <c r="E20" s="39" t="s">
        <v>20</v>
      </c>
      <c r="F20" s="38">
        <v>0.24</v>
      </c>
      <c r="G20" s="38" t="s">
        <v>20</v>
      </c>
      <c r="H20" s="38">
        <v>0.24</v>
      </c>
      <c r="I20" s="38" t="s">
        <v>20</v>
      </c>
      <c r="J20" s="38">
        <v>0.24</v>
      </c>
      <c r="K20" s="38"/>
      <c r="L20" s="38">
        <v>0.24</v>
      </c>
      <c r="M20" s="38" t="s">
        <v>20</v>
      </c>
      <c r="N20" s="38">
        <v>0.02</v>
      </c>
      <c r="O20" s="38" t="s">
        <v>20</v>
      </c>
      <c r="P20" s="38">
        <v>0.02</v>
      </c>
      <c r="Q20" s="38" t="s">
        <v>20</v>
      </c>
      <c r="R20" s="38">
        <v>0.02</v>
      </c>
      <c r="S20" s="39"/>
      <c r="T20" s="38">
        <v>0.02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79">
        <v>0.26</v>
      </c>
      <c r="AM20" s="38"/>
      <c r="AN20" s="79">
        <v>0.26</v>
      </c>
      <c r="AO20" s="38"/>
      <c r="AP20" s="79">
        <v>0.26</v>
      </c>
      <c r="AQ20" s="38"/>
      <c r="AR20" s="12">
        <v>0.26</v>
      </c>
      <c r="AS20" s="41"/>
      <c r="AT20" s="37"/>
    </row>
    <row r="21" spans="2:46" ht="12.75">
      <c r="B21" s="11" t="s">
        <v>65</v>
      </c>
      <c r="C21" s="11"/>
      <c r="D21" s="11" t="s">
        <v>28</v>
      </c>
      <c r="E21" s="39" t="s">
        <v>20</v>
      </c>
      <c r="F21" s="38">
        <v>0.01</v>
      </c>
      <c r="G21" s="38" t="s">
        <v>20</v>
      </c>
      <c r="H21" s="38">
        <v>0.01</v>
      </c>
      <c r="I21" s="38" t="s">
        <v>20</v>
      </c>
      <c r="J21" s="38">
        <v>0.01</v>
      </c>
      <c r="K21" s="38"/>
      <c r="L21" s="42">
        <v>0.01</v>
      </c>
      <c r="M21" s="38"/>
      <c r="N21" s="38"/>
      <c r="O21" s="38"/>
      <c r="P21" s="38"/>
      <c r="Q21" s="38"/>
      <c r="R21" s="38"/>
      <c r="S21" s="39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9"/>
      <c r="AL21" s="79">
        <v>0.01</v>
      </c>
      <c r="AM21" s="39"/>
      <c r="AN21" s="79">
        <v>0.01</v>
      </c>
      <c r="AO21" s="39"/>
      <c r="AP21" s="79">
        <v>0.01</v>
      </c>
      <c r="AQ21" s="39"/>
      <c r="AR21" s="12">
        <v>0.01</v>
      </c>
      <c r="AS21" s="37"/>
      <c r="AT21" s="37"/>
    </row>
    <row r="22" spans="2:46" ht="12.75">
      <c r="B22" s="11" t="s">
        <v>66</v>
      </c>
      <c r="C22" s="11"/>
      <c r="D22" s="11" t="s">
        <v>28</v>
      </c>
      <c r="E22" s="39"/>
      <c r="F22" s="38">
        <v>0.6</v>
      </c>
      <c r="G22" s="38"/>
      <c r="H22" s="38">
        <v>0.51</v>
      </c>
      <c r="I22" s="38"/>
      <c r="J22" s="38">
        <v>0.41</v>
      </c>
      <c r="K22" s="38"/>
      <c r="L22" s="42">
        <v>0.5</v>
      </c>
      <c r="M22" s="38" t="s">
        <v>20</v>
      </c>
      <c r="N22" s="38">
        <v>0.01</v>
      </c>
      <c r="O22" s="38" t="s">
        <v>20</v>
      </c>
      <c r="P22" s="38">
        <v>0.01</v>
      </c>
      <c r="Q22" s="38" t="s">
        <v>20</v>
      </c>
      <c r="R22" s="38">
        <v>0.01</v>
      </c>
      <c r="S22" s="39"/>
      <c r="T22" s="38">
        <v>0.01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9"/>
      <c r="AK22" s="39"/>
      <c r="AL22" s="79">
        <v>0.61</v>
      </c>
      <c r="AM22" s="39"/>
      <c r="AN22" s="79">
        <v>0.52</v>
      </c>
      <c r="AO22" s="39"/>
      <c r="AP22" s="79">
        <v>0.42</v>
      </c>
      <c r="AQ22" s="39"/>
      <c r="AR22" s="12">
        <v>0.51</v>
      </c>
      <c r="AS22" s="37"/>
      <c r="AT22" s="37"/>
    </row>
    <row r="23" spans="2:46" ht="12.75">
      <c r="B23" s="11" t="s">
        <v>68</v>
      </c>
      <c r="C23" s="11"/>
      <c r="D23" s="11" t="s">
        <v>28</v>
      </c>
      <c r="E23" s="39" t="s">
        <v>20</v>
      </c>
      <c r="F23" s="38">
        <v>0.04</v>
      </c>
      <c r="G23" s="38" t="s">
        <v>20</v>
      </c>
      <c r="H23" s="38">
        <v>0.04</v>
      </c>
      <c r="I23" s="38" t="s">
        <v>20</v>
      </c>
      <c r="J23" s="38">
        <v>0.04</v>
      </c>
      <c r="K23" s="38"/>
      <c r="L23" s="38">
        <v>0.04</v>
      </c>
      <c r="M23" s="38" t="s">
        <v>20</v>
      </c>
      <c r="N23" s="38"/>
      <c r="O23" s="38" t="s">
        <v>20</v>
      </c>
      <c r="P23" s="38"/>
      <c r="Q23" s="38" t="s">
        <v>20</v>
      </c>
      <c r="R23" s="38"/>
      <c r="S23" s="39"/>
      <c r="T23" s="38">
        <v>0.07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9"/>
      <c r="AK23" s="39"/>
      <c r="AL23" s="79">
        <v>0.04</v>
      </c>
      <c r="AM23" s="39"/>
      <c r="AN23" s="79">
        <v>0.04</v>
      </c>
      <c r="AO23" s="39"/>
      <c r="AP23" s="79">
        <v>0.04</v>
      </c>
      <c r="AQ23" s="39"/>
      <c r="AR23" s="12">
        <v>0.11</v>
      </c>
      <c r="AS23" s="37"/>
      <c r="AT23" s="37"/>
    </row>
    <row r="24" spans="2:46" ht="12.75">
      <c r="B24" s="11" t="s">
        <v>67</v>
      </c>
      <c r="C24" s="11"/>
      <c r="D24" s="11" t="s">
        <v>28</v>
      </c>
      <c r="E24" s="39" t="s">
        <v>20</v>
      </c>
      <c r="F24" s="38">
        <v>0.42</v>
      </c>
      <c r="G24" s="38" t="s">
        <v>20</v>
      </c>
      <c r="H24" s="38">
        <v>0.42</v>
      </c>
      <c r="I24" s="38" t="s">
        <v>20</v>
      </c>
      <c r="J24" s="38">
        <v>0.42</v>
      </c>
      <c r="K24" s="38"/>
      <c r="L24" s="38">
        <v>0.42</v>
      </c>
      <c r="M24" s="38" t="s">
        <v>20</v>
      </c>
      <c r="N24" s="38">
        <v>0.07</v>
      </c>
      <c r="O24" s="38" t="s">
        <v>20</v>
      </c>
      <c r="P24" s="38">
        <v>0.07</v>
      </c>
      <c r="Q24" s="38" t="s">
        <v>20</v>
      </c>
      <c r="R24" s="38">
        <v>0.07</v>
      </c>
      <c r="S24" s="39"/>
      <c r="T24" s="38">
        <v>0.07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/>
      <c r="AK24" s="39"/>
      <c r="AL24" s="79">
        <v>0.49</v>
      </c>
      <c r="AM24" s="39"/>
      <c r="AN24" s="79">
        <v>0.49</v>
      </c>
      <c r="AO24" s="39"/>
      <c r="AP24" s="79">
        <v>0.49</v>
      </c>
      <c r="AQ24" s="39"/>
      <c r="AR24" s="12">
        <v>0.49</v>
      </c>
      <c r="AS24" s="37"/>
      <c r="AT24" s="37"/>
    </row>
    <row r="25" spans="2:46" ht="12.75">
      <c r="B25" s="11" t="s">
        <v>69</v>
      </c>
      <c r="C25" s="11"/>
      <c r="D25" s="11" t="s">
        <v>28</v>
      </c>
      <c r="E25" s="39" t="s">
        <v>20</v>
      </c>
      <c r="F25" s="38">
        <v>1.2</v>
      </c>
      <c r="G25" s="38" t="s">
        <v>20</v>
      </c>
      <c r="H25" s="38">
        <v>1.2</v>
      </c>
      <c r="I25" s="38" t="s">
        <v>20</v>
      </c>
      <c r="J25" s="38">
        <v>1.2</v>
      </c>
      <c r="K25" s="38"/>
      <c r="L25" s="38">
        <v>1.25</v>
      </c>
      <c r="M25" s="38" t="s">
        <v>20</v>
      </c>
      <c r="N25" s="38">
        <v>0.05</v>
      </c>
      <c r="O25" s="38" t="s">
        <v>20</v>
      </c>
      <c r="P25" s="38">
        <v>0.05</v>
      </c>
      <c r="Q25" s="38" t="s">
        <v>20</v>
      </c>
      <c r="R25" s="38">
        <v>0.05</v>
      </c>
      <c r="S25" s="39"/>
      <c r="T25" s="38">
        <v>0.05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39"/>
      <c r="AL25" s="79">
        <v>1.25</v>
      </c>
      <c r="AM25" s="39"/>
      <c r="AN25" s="79">
        <v>1.25</v>
      </c>
      <c r="AO25" s="39"/>
      <c r="AP25" s="79">
        <v>1.25</v>
      </c>
      <c r="AQ25" s="39"/>
      <c r="AR25" s="12">
        <v>1.3</v>
      </c>
      <c r="AS25" s="37"/>
      <c r="AT25" s="37"/>
    </row>
    <row r="26" spans="2:46" ht="12.75">
      <c r="B26" s="11"/>
      <c r="C26" s="11"/>
      <c r="D26" s="11"/>
      <c r="E26" s="39"/>
      <c r="F26" s="39"/>
      <c r="G26" s="39"/>
      <c r="H26" s="39"/>
      <c r="I26" s="39"/>
      <c r="J26" s="39"/>
      <c r="K26" s="39"/>
      <c r="L26" s="38"/>
      <c r="M26" s="39"/>
      <c r="N26" s="39"/>
      <c r="O26" s="39"/>
      <c r="P26" s="39"/>
      <c r="Q26" s="39"/>
      <c r="R26" s="39"/>
      <c r="S26" s="3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  <c r="AK26" s="39"/>
      <c r="AL26" s="39"/>
      <c r="AM26" s="39"/>
      <c r="AN26" s="39"/>
      <c r="AO26" s="39"/>
      <c r="AP26" s="39"/>
      <c r="AQ26" s="39"/>
      <c r="AR26" s="37"/>
      <c r="AS26" s="37"/>
      <c r="AT26" s="37"/>
    </row>
    <row r="27" spans="2:46" ht="12.75">
      <c r="B27" s="11" t="s">
        <v>40</v>
      </c>
      <c r="C27" s="11"/>
      <c r="D27" s="11" t="s">
        <v>16</v>
      </c>
      <c r="E27" s="39"/>
      <c r="F27" s="38">
        <v>33588</v>
      </c>
      <c r="G27" s="39"/>
      <c r="H27" s="38">
        <v>42106</v>
      </c>
      <c r="I27" s="39"/>
      <c r="J27" s="38">
        <v>32635</v>
      </c>
      <c r="K27" s="39"/>
      <c r="L27" s="38">
        <v>36110</v>
      </c>
      <c r="M27" s="39"/>
      <c r="N27" s="38">
        <v>33588</v>
      </c>
      <c r="O27" s="39"/>
      <c r="P27" s="38">
        <v>42106</v>
      </c>
      <c r="Q27" s="39"/>
      <c r="R27" s="38">
        <v>32635</v>
      </c>
      <c r="S27" s="39"/>
      <c r="T27" s="38">
        <v>36110</v>
      </c>
      <c r="U27" s="38"/>
      <c r="V27" s="38"/>
      <c r="W27" s="38"/>
      <c r="X27" s="38"/>
      <c r="Y27" s="38"/>
      <c r="Z27" s="38"/>
      <c r="AA27" s="38"/>
      <c r="AB27" s="38"/>
      <c r="AC27" s="38"/>
      <c r="AD27" s="38">
        <v>33588</v>
      </c>
      <c r="AE27" s="39"/>
      <c r="AF27" s="38">
        <v>42106</v>
      </c>
      <c r="AG27" s="39"/>
      <c r="AH27" s="38">
        <v>32635</v>
      </c>
      <c r="AI27" s="39"/>
      <c r="AJ27" s="38">
        <v>36110</v>
      </c>
      <c r="AK27" s="39"/>
      <c r="AL27" s="38">
        <v>33588</v>
      </c>
      <c r="AM27" s="39"/>
      <c r="AN27" s="38">
        <v>42106</v>
      </c>
      <c r="AO27" s="39"/>
      <c r="AP27" s="38">
        <v>32635</v>
      </c>
      <c r="AQ27" s="39"/>
      <c r="AR27" s="38">
        <v>36110</v>
      </c>
      <c r="AS27" s="37"/>
      <c r="AT27" s="37"/>
    </row>
    <row r="28" spans="2:46" ht="12.75">
      <c r="B28" s="11" t="s">
        <v>41</v>
      </c>
      <c r="C28" s="11"/>
      <c r="D28" s="11" t="s">
        <v>17</v>
      </c>
      <c r="E28" s="39"/>
      <c r="F28" s="38">
        <v>10.4</v>
      </c>
      <c r="G28" s="39"/>
      <c r="H28" s="38">
        <v>10.6</v>
      </c>
      <c r="I28" s="39"/>
      <c r="J28" s="38">
        <v>11.2</v>
      </c>
      <c r="K28" s="39"/>
      <c r="L28" s="38">
        <v>10.7</v>
      </c>
      <c r="M28" s="39"/>
      <c r="N28" s="38">
        <v>10.4</v>
      </c>
      <c r="O28" s="39"/>
      <c r="P28" s="38">
        <v>10.6</v>
      </c>
      <c r="Q28" s="39"/>
      <c r="R28" s="38">
        <v>11.2</v>
      </c>
      <c r="S28" s="39"/>
      <c r="T28" s="38">
        <v>10.7</v>
      </c>
      <c r="U28" s="38"/>
      <c r="V28" s="38"/>
      <c r="W28" s="38"/>
      <c r="X28" s="38"/>
      <c r="Y28" s="38"/>
      <c r="Z28" s="38"/>
      <c r="AA28" s="38"/>
      <c r="AB28" s="38"/>
      <c r="AC28" s="38"/>
      <c r="AD28" s="38">
        <v>10.4</v>
      </c>
      <c r="AE28" s="39"/>
      <c r="AF28" s="38">
        <v>10.6</v>
      </c>
      <c r="AG28" s="39"/>
      <c r="AH28" s="38">
        <v>11.2</v>
      </c>
      <c r="AI28" s="39"/>
      <c r="AJ28" s="38">
        <v>10.7</v>
      </c>
      <c r="AK28" s="39"/>
      <c r="AL28" s="38">
        <v>10.4</v>
      </c>
      <c r="AM28" s="39"/>
      <c r="AN28" s="38">
        <v>10.6</v>
      </c>
      <c r="AO28" s="39"/>
      <c r="AP28" s="38">
        <v>11.2</v>
      </c>
      <c r="AQ28" s="39"/>
      <c r="AR28" s="38">
        <v>10.7</v>
      </c>
      <c r="AS28" s="37"/>
      <c r="AT28" s="37"/>
    </row>
    <row r="29" spans="2:46" ht="12.75">
      <c r="B29" s="11"/>
      <c r="C29" s="11"/>
      <c r="D29" s="11"/>
      <c r="E29" s="39"/>
      <c r="F29" s="39"/>
      <c r="G29" s="39"/>
      <c r="H29" s="39"/>
      <c r="I29" s="39"/>
      <c r="J29" s="39"/>
      <c r="K29" s="39"/>
      <c r="L29" s="38"/>
      <c r="M29" s="39"/>
      <c r="N29" s="39"/>
      <c r="O29" s="39"/>
      <c r="P29" s="39"/>
      <c r="Q29" s="39"/>
      <c r="R29" s="39"/>
      <c r="S29" s="3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  <c r="AK29" s="39"/>
      <c r="AL29" s="39"/>
      <c r="AM29" s="39"/>
      <c r="AN29" s="39"/>
      <c r="AO29" s="39"/>
      <c r="AP29" s="39"/>
      <c r="AQ29" s="39"/>
      <c r="AR29" s="37"/>
      <c r="AS29" s="37"/>
      <c r="AT29" s="37"/>
    </row>
    <row r="30" spans="2:45" ht="12.75">
      <c r="B30" s="11" t="s">
        <v>208</v>
      </c>
      <c r="C30" s="11"/>
      <c r="D30" s="11" t="s">
        <v>35</v>
      </c>
      <c r="E30" s="39"/>
      <c r="F30" s="39"/>
      <c r="G30" s="39"/>
      <c r="H30" s="39"/>
      <c r="I30" s="39"/>
      <c r="J30" s="39"/>
      <c r="K30" s="39"/>
      <c r="L30" s="3"/>
      <c r="M30" s="14"/>
      <c r="N30" s="14"/>
      <c r="O30" s="14"/>
      <c r="P30" s="14"/>
      <c r="Q30" s="14"/>
      <c r="R30" s="14"/>
      <c r="S30" s="14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9"/>
      <c r="AK30" s="39"/>
      <c r="AL30" s="12">
        <v>113.02628571428572</v>
      </c>
      <c r="AM30" s="39"/>
      <c r="AN30" s="12">
        <v>139.01663492063494</v>
      </c>
      <c r="AO30" s="39"/>
      <c r="AP30" s="12">
        <v>101.53111111111112</v>
      </c>
      <c r="AQ30" s="39"/>
      <c r="AR30" s="12">
        <v>118.07396825396826</v>
      </c>
      <c r="AS30" s="37"/>
    </row>
    <row r="31" spans="2:46" ht="12.75">
      <c r="B31" s="11"/>
      <c r="C31" s="11"/>
      <c r="D31" s="11"/>
      <c r="E31" s="39"/>
      <c r="F31" s="39"/>
      <c r="G31" s="39"/>
      <c r="H31" s="39"/>
      <c r="I31" s="39"/>
      <c r="J31" s="39"/>
      <c r="K31" s="39"/>
      <c r="L31" s="3"/>
      <c r="M31" s="14"/>
      <c r="N31" s="14"/>
      <c r="O31" s="14"/>
      <c r="P31" s="14"/>
      <c r="Q31" s="14"/>
      <c r="R31" s="14"/>
      <c r="S31" s="14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39"/>
      <c r="AK31" s="39"/>
      <c r="AL31" s="39"/>
      <c r="AM31" s="39"/>
      <c r="AN31" s="39"/>
      <c r="AO31" s="39"/>
      <c r="AP31" s="39"/>
      <c r="AQ31" s="39"/>
      <c r="AR31" s="37"/>
      <c r="AS31" s="37"/>
      <c r="AT31" s="12"/>
    </row>
    <row r="32" spans="2:46" ht="12.75">
      <c r="B32" s="49" t="s">
        <v>53</v>
      </c>
      <c r="C32" s="49"/>
      <c r="D32" s="11"/>
      <c r="E32" s="39"/>
      <c r="F32" s="39"/>
      <c r="G32" s="39"/>
      <c r="H32" s="39"/>
      <c r="I32" s="39"/>
      <c r="J32" s="39"/>
      <c r="K32" s="39"/>
      <c r="L32" s="3"/>
      <c r="M32" s="14"/>
      <c r="N32" s="14"/>
      <c r="O32" s="14"/>
      <c r="P32" s="14"/>
      <c r="Q32" s="14"/>
      <c r="R32" s="14"/>
      <c r="S32" s="14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9"/>
      <c r="AK32" s="39"/>
      <c r="AL32" s="39"/>
      <c r="AM32" s="39"/>
      <c r="AN32" s="39"/>
      <c r="AO32" s="39"/>
      <c r="AP32" s="39"/>
      <c r="AQ32" s="39"/>
      <c r="AR32" s="37"/>
      <c r="AS32" s="37"/>
      <c r="AT32" s="12"/>
    </row>
    <row r="33" spans="2:46" ht="12.75">
      <c r="B33" s="11" t="s">
        <v>23</v>
      </c>
      <c r="C33" s="49"/>
      <c r="D33" s="11" t="s">
        <v>42</v>
      </c>
      <c r="E33" s="39"/>
      <c r="F33" s="13">
        <v>460500.7091775235</v>
      </c>
      <c r="G33" s="15"/>
      <c r="H33" s="13">
        <v>374406.1619448977</v>
      </c>
      <c r="I33" s="15"/>
      <c r="J33" s="13">
        <v>533705.0996261635</v>
      </c>
      <c r="K33" s="15"/>
      <c r="L33" s="13">
        <f>AVERAGE(H33,F33,J33)</f>
        <v>456203.99024952826</v>
      </c>
      <c r="M33" s="15"/>
      <c r="N33" s="13">
        <v>1966.0646716026683</v>
      </c>
      <c r="O33" s="15"/>
      <c r="P33" s="13">
        <v>1641.2324907173597</v>
      </c>
      <c r="Q33" s="15"/>
      <c r="R33" s="13">
        <v>2212.0671892400205</v>
      </c>
      <c r="S33" s="15"/>
      <c r="T33" s="13">
        <f>AVERAGE(P33,N33,R33)</f>
        <v>1939.788117186683</v>
      </c>
      <c r="U33" s="15"/>
      <c r="V33" s="13">
        <f>SUM(F33,N33)</f>
        <v>462466.7738491262</v>
      </c>
      <c r="W33" s="15"/>
      <c r="X33" s="13">
        <f>SUM(H33,P33)</f>
        <v>376047.3944356151</v>
      </c>
      <c r="Y33" s="15"/>
      <c r="Z33" s="13">
        <f>SUM(J33,R33)</f>
        <v>535917.1668154035</v>
      </c>
      <c r="AA33" s="13"/>
      <c r="AB33" s="13">
        <f>AVERAGE(Z33,X33,V33)</f>
        <v>458143.77836671495</v>
      </c>
      <c r="AC33" s="13"/>
      <c r="AD33" s="13">
        <v>15.980846528535062</v>
      </c>
      <c r="AE33" s="13"/>
      <c r="AF33" s="13">
        <v>12.993090551512433</v>
      </c>
      <c r="AG33" s="13"/>
      <c r="AH33" s="13">
        <v>17.43904821146894</v>
      </c>
      <c r="AI33" s="13"/>
      <c r="AJ33" s="13">
        <v>15.470995097172144</v>
      </c>
      <c r="AK33" s="15"/>
      <c r="AL33" s="13">
        <f>SUM(AD33,V33)</f>
        <v>462482.75469565473</v>
      </c>
      <c r="AM33" s="15"/>
      <c r="AN33" s="13">
        <f>SUM(AF33,X33)</f>
        <v>376060.3875261666</v>
      </c>
      <c r="AO33" s="15"/>
      <c r="AP33" s="13">
        <f>SUM(AH33,Z33)</f>
        <v>535934.6058636149</v>
      </c>
      <c r="AQ33" s="13"/>
      <c r="AR33" s="13">
        <f>SUM(AJ33,AB33)</f>
        <v>458159.24936181214</v>
      </c>
      <c r="AS33" s="37"/>
      <c r="AT33" s="12"/>
    </row>
    <row r="34" spans="2:46" ht="12.75">
      <c r="B34" s="11" t="s">
        <v>24</v>
      </c>
      <c r="C34" s="49"/>
      <c r="D34" s="11" t="s">
        <v>37</v>
      </c>
      <c r="E34" s="39">
        <v>100</v>
      </c>
      <c r="F34" s="13">
        <v>25232.91557137115</v>
      </c>
      <c r="G34" s="15">
        <v>100</v>
      </c>
      <c r="H34" s="13">
        <v>20515.406133966993</v>
      </c>
      <c r="I34" s="15">
        <v>100</v>
      </c>
      <c r="J34" s="13">
        <v>28089.742085587557</v>
      </c>
      <c r="K34" s="15">
        <v>100</v>
      </c>
      <c r="L34" s="13">
        <f aca="true" t="shared" si="0" ref="L34:L50">AVERAGE(H34,F34,J34)</f>
        <v>24612.68793030857</v>
      </c>
      <c r="M34" s="15">
        <v>100</v>
      </c>
      <c r="N34" s="13">
        <v>1051.3714821404649</v>
      </c>
      <c r="O34" s="15">
        <v>100</v>
      </c>
      <c r="P34" s="13">
        <v>854.8085889152916</v>
      </c>
      <c r="Q34" s="15">
        <v>100</v>
      </c>
      <c r="R34" s="13">
        <v>3043.0553926053185</v>
      </c>
      <c r="S34" s="15">
        <f>SUM((N34*M34/100),(P34*O34/100),(R34*Q34/100))/T34*100/3</f>
        <v>100</v>
      </c>
      <c r="T34" s="13">
        <f aca="true" t="shared" si="1" ref="T34:T50">AVERAGE(P34,N34,R34)</f>
        <v>1649.7451545536915</v>
      </c>
      <c r="U34" s="15">
        <f>SUM((N34*M34/100),(F34*E34/100))/V34*100</f>
        <v>99.99999999999999</v>
      </c>
      <c r="V34" s="13">
        <f aca="true" t="shared" si="2" ref="V34:Z48">SUM(F34,N34)</f>
        <v>26284.287053511616</v>
      </c>
      <c r="W34" s="15">
        <f>SUM((P34*O34/100),(H34*G34/100))/X34*100</f>
        <v>100</v>
      </c>
      <c r="X34" s="13">
        <f t="shared" si="2"/>
        <v>21370.214722882283</v>
      </c>
      <c r="Y34" s="15">
        <f>SUM((R34*Q34/100),(J34*I34/100))/Z34*100</f>
        <v>100.00000000000003</v>
      </c>
      <c r="Z34" s="13">
        <f t="shared" si="2"/>
        <v>31132.797478192875</v>
      </c>
      <c r="AA34" s="13">
        <f aca="true" t="shared" si="3" ref="AA34:AA50">SUM((Z34*Y34/100),(X34*W34/100),(V34*U34/100))/AB34/3*100</f>
        <v>100</v>
      </c>
      <c r="AB34" s="13">
        <f aca="true" t="shared" si="4" ref="AB34:AB50">AVERAGE(Z34,X34,V34)</f>
        <v>26262.43308486226</v>
      </c>
      <c r="AC34" s="13"/>
      <c r="AD34" s="13"/>
      <c r="AE34" s="13"/>
      <c r="AF34" s="13"/>
      <c r="AG34" s="13"/>
      <c r="AH34" s="13"/>
      <c r="AI34" s="13"/>
      <c r="AJ34" s="13"/>
      <c r="AK34" s="15">
        <f>SUM((V34*U34/100))/AL34*100</f>
        <v>99.99999999999999</v>
      </c>
      <c r="AL34" s="13">
        <f aca="true" t="shared" si="5" ref="AL34:AR50">SUM(AD34,V34)</f>
        <v>26284.287053511616</v>
      </c>
      <c r="AM34" s="15">
        <f>SUM((X34*W34/100))/AN34*100</f>
        <v>99.99999999999997</v>
      </c>
      <c r="AN34" s="13">
        <f t="shared" si="5"/>
        <v>21370.214722882283</v>
      </c>
      <c r="AO34" s="15">
        <f>SUM((Z34*Y34/100))/AP34*100</f>
        <v>100.00000000000003</v>
      </c>
      <c r="AP34" s="13">
        <f t="shared" si="5"/>
        <v>31132.797478192875</v>
      </c>
      <c r="AQ34" s="13">
        <f aca="true" t="shared" si="6" ref="AQ34:AQ50">SUM((AP34*AO34/100),(AN34*AM34/100),(AL34*AK34/100))/AR34/3*100</f>
        <v>100</v>
      </c>
      <c r="AR34" s="13">
        <f t="shared" si="5"/>
        <v>26262.43308486226</v>
      </c>
      <c r="AS34" s="37"/>
      <c r="AT34" s="12"/>
    </row>
    <row r="35" spans="2:46" ht="12.75">
      <c r="B35" s="11" t="s">
        <v>156</v>
      </c>
      <c r="C35" s="49"/>
      <c r="D35" s="11" t="s">
        <v>37</v>
      </c>
      <c r="E35" s="39"/>
      <c r="F35" s="13">
        <v>227096240.14234036</v>
      </c>
      <c r="G35" s="15"/>
      <c r="H35" s="13">
        <v>14873669.447126074</v>
      </c>
      <c r="I35" s="15"/>
      <c r="J35" s="13">
        <v>30196472.74200662</v>
      </c>
      <c r="K35" s="15"/>
      <c r="L35" s="13">
        <f t="shared" si="0"/>
        <v>90722127.44382435</v>
      </c>
      <c r="M35" s="15"/>
      <c r="N35" s="13">
        <v>4415.760224989951</v>
      </c>
      <c r="O35" s="15"/>
      <c r="P35" s="13">
        <v>2735.387484528933</v>
      </c>
      <c r="Q35" s="15"/>
      <c r="R35" s="13">
        <v>8075.800849606423</v>
      </c>
      <c r="S35" s="15"/>
      <c r="T35" s="13">
        <f t="shared" si="1"/>
        <v>5075.649519708436</v>
      </c>
      <c r="U35" s="15"/>
      <c r="V35" s="13">
        <f t="shared" si="2"/>
        <v>227100655.90256536</v>
      </c>
      <c r="W35" s="15"/>
      <c r="X35" s="13">
        <f t="shared" si="2"/>
        <v>14876404.834610602</v>
      </c>
      <c r="Y35" s="15"/>
      <c r="Z35" s="13">
        <f t="shared" si="2"/>
        <v>30204548.542856224</v>
      </c>
      <c r="AA35" s="13"/>
      <c r="AB35" s="13">
        <f t="shared" si="4"/>
        <v>90727203.09334405</v>
      </c>
      <c r="AC35" s="13"/>
      <c r="AD35" s="13"/>
      <c r="AE35" s="13"/>
      <c r="AF35" s="13"/>
      <c r="AG35" s="13"/>
      <c r="AH35" s="13"/>
      <c r="AI35" s="13"/>
      <c r="AJ35" s="13"/>
      <c r="AK35" s="15"/>
      <c r="AL35" s="13">
        <f t="shared" si="5"/>
        <v>227100655.90256536</v>
      </c>
      <c r="AM35" s="15"/>
      <c r="AN35" s="13">
        <f t="shared" si="5"/>
        <v>14876404.834610602</v>
      </c>
      <c r="AO35" s="15"/>
      <c r="AP35" s="13">
        <f t="shared" si="5"/>
        <v>30204548.542856224</v>
      </c>
      <c r="AQ35" s="13"/>
      <c r="AR35" s="13">
        <f t="shared" si="5"/>
        <v>90727203.09334405</v>
      </c>
      <c r="AS35" s="37"/>
      <c r="AT35" s="12"/>
    </row>
    <row r="36" spans="2:46" ht="12.75">
      <c r="B36" s="11" t="s">
        <v>157</v>
      </c>
      <c r="C36" s="49"/>
      <c r="D36" s="11" t="s">
        <v>37</v>
      </c>
      <c r="E36" s="39"/>
      <c r="F36" s="13">
        <v>378493.73357056716</v>
      </c>
      <c r="G36" s="15"/>
      <c r="H36" s="13">
        <v>143607.842937769</v>
      </c>
      <c r="I36" s="15"/>
      <c r="J36" s="13">
        <v>210673.0656419067</v>
      </c>
      <c r="K36" s="15"/>
      <c r="L36" s="13">
        <f t="shared" si="0"/>
        <v>244258.21405008095</v>
      </c>
      <c r="M36" s="15"/>
      <c r="N36" s="13">
        <v>1261.6457785685573</v>
      </c>
      <c r="O36" s="15"/>
      <c r="P36" s="13">
        <v>1111.2511655898793</v>
      </c>
      <c r="Q36" s="15"/>
      <c r="R36" s="13">
        <v>1521.5276963026593</v>
      </c>
      <c r="S36" s="15"/>
      <c r="T36" s="13">
        <f t="shared" si="1"/>
        <v>1298.1415468203652</v>
      </c>
      <c r="U36" s="15"/>
      <c r="V36" s="13">
        <f t="shared" si="2"/>
        <v>379755.37934913574</v>
      </c>
      <c r="W36" s="15"/>
      <c r="X36" s="13">
        <f t="shared" si="2"/>
        <v>144719.09410335886</v>
      </c>
      <c r="Y36" s="15"/>
      <c r="Z36" s="13">
        <f t="shared" si="2"/>
        <v>212194.59333820935</v>
      </c>
      <c r="AA36" s="13"/>
      <c r="AB36" s="13">
        <f t="shared" si="4"/>
        <v>245556.3555969013</v>
      </c>
      <c r="AC36" s="13"/>
      <c r="AD36" s="13"/>
      <c r="AE36" s="13"/>
      <c r="AF36" s="13"/>
      <c r="AG36" s="13"/>
      <c r="AH36" s="13"/>
      <c r="AI36" s="13"/>
      <c r="AJ36" s="13"/>
      <c r="AK36" s="15"/>
      <c r="AL36" s="13">
        <f t="shared" si="5"/>
        <v>379755.37934913574</v>
      </c>
      <c r="AM36" s="15"/>
      <c r="AN36" s="13">
        <f t="shared" si="5"/>
        <v>144719.09410335886</v>
      </c>
      <c r="AO36" s="15"/>
      <c r="AP36" s="13">
        <f t="shared" si="5"/>
        <v>212194.59333820935</v>
      </c>
      <c r="AQ36" s="13"/>
      <c r="AR36" s="13">
        <f t="shared" si="5"/>
        <v>245556.3555969013</v>
      </c>
      <c r="AS36" s="37"/>
      <c r="AT36" s="12"/>
    </row>
    <row r="37" spans="2:46" ht="12.75">
      <c r="B37" s="11" t="s">
        <v>60</v>
      </c>
      <c r="C37" s="11"/>
      <c r="D37" s="11" t="s">
        <v>37</v>
      </c>
      <c r="E37" s="39">
        <v>100</v>
      </c>
      <c r="F37" s="13">
        <v>1892.4686678528362</v>
      </c>
      <c r="G37" s="39">
        <v>100</v>
      </c>
      <c r="H37" s="13">
        <v>1538.655460047525</v>
      </c>
      <c r="I37" s="39">
        <v>100</v>
      </c>
      <c r="J37" s="13">
        <v>2106.7306564190667</v>
      </c>
      <c r="K37" s="39">
        <v>100</v>
      </c>
      <c r="L37" s="13">
        <f t="shared" si="0"/>
        <v>1845.9515947731427</v>
      </c>
      <c r="M37" s="15">
        <v>100</v>
      </c>
      <c r="N37" s="13">
        <v>525.6857410702324</v>
      </c>
      <c r="O37" s="15">
        <v>100</v>
      </c>
      <c r="P37" s="13">
        <v>427.4042944576458</v>
      </c>
      <c r="Q37" s="15">
        <v>100</v>
      </c>
      <c r="R37" s="13">
        <v>585.2029601164074</v>
      </c>
      <c r="S37" s="15">
        <f aca="true" t="shared" si="7" ref="S37:S50">SUM((N37*M37/100),(P37*O37/100),(R37*Q37/100))/T37*100/3</f>
        <v>100</v>
      </c>
      <c r="T37" s="13">
        <f t="shared" si="1"/>
        <v>512.7643318814286</v>
      </c>
      <c r="U37" s="15">
        <f>SUM((N37*M37/100),(F37*E37/100))/V37*100</f>
        <v>100</v>
      </c>
      <c r="V37" s="13">
        <f t="shared" si="2"/>
        <v>2418.154408923069</v>
      </c>
      <c r="W37" s="15">
        <f>SUM((P37*O37/100),(H37*G37/100))/X37*100</f>
        <v>100</v>
      </c>
      <c r="X37" s="13">
        <f t="shared" si="2"/>
        <v>1966.0597545051708</v>
      </c>
      <c r="Y37" s="15">
        <f>SUM((R37*Q37/100),(J37*I37/100))/Z37*100</f>
        <v>100</v>
      </c>
      <c r="Z37" s="13">
        <f t="shared" si="2"/>
        <v>2691.9336165354744</v>
      </c>
      <c r="AA37" s="13">
        <f t="shared" si="3"/>
        <v>100</v>
      </c>
      <c r="AB37" s="13">
        <f t="shared" si="4"/>
        <v>2358.7159266545714</v>
      </c>
      <c r="AC37" s="13"/>
      <c r="AD37" s="13"/>
      <c r="AE37" s="13"/>
      <c r="AF37" s="13"/>
      <c r="AG37" s="13"/>
      <c r="AH37" s="13"/>
      <c r="AI37" s="13"/>
      <c r="AJ37" s="13"/>
      <c r="AK37" s="15">
        <f>SUM((V37*U37/100))/AL37*100</f>
        <v>100</v>
      </c>
      <c r="AL37" s="13">
        <f t="shared" si="5"/>
        <v>2418.154408923069</v>
      </c>
      <c r="AM37" s="15">
        <f>SUM((X37*W37/100))/AN37*100</f>
        <v>100</v>
      </c>
      <c r="AN37" s="13">
        <f t="shared" si="5"/>
        <v>1966.0597545051708</v>
      </c>
      <c r="AO37" s="15">
        <f>SUM((Z37*Y37/100))/AP37*100</f>
        <v>100</v>
      </c>
      <c r="AP37" s="13">
        <f t="shared" si="5"/>
        <v>2691.9336165354744</v>
      </c>
      <c r="AQ37" s="13">
        <f t="shared" si="6"/>
        <v>100</v>
      </c>
      <c r="AR37" s="13">
        <f t="shared" si="5"/>
        <v>2358.7159266545714</v>
      </c>
      <c r="AS37" s="37"/>
      <c r="AT37" s="37"/>
    </row>
    <row r="38" spans="2:46" ht="12.75">
      <c r="B38" s="11" t="s">
        <v>61</v>
      </c>
      <c r="C38" s="11"/>
      <c r="D38" s="11" t="s">
        <v>37</v>
      </c>
      <c r="E38" s="39">
        <v>100</v>
      </c>
      <c r="F38" s="13">
        <v>12616.457785685576</v>
      </c>
      <c r="G38" s="39">
        <v>100</v>
      </c>
      <c r="H38" s="13">
        <v>10257.703066983497</v>
      </c>
      <c r="I38" s="39">
        <v>100</v>
      </c>
      <c r="J38" s="13">
        <v>14044.871042793779</v>
      </c>
      <c r="K38" s="39">
        <v>100</v>
      </c>
      <c r="L38" s="13">
        <f t="shared" si="0"/>
        <v>12306.343965154285</v>
      </c>
      <c r="M38" s="15">
        <v>100</v>
      </c>
      <c r="N38" s="13">
        <v>525.6857410702324</v>
      </c>
      <c r="O38" s="15">
        <v>100</v>
      </c>
      <c r="P38" s="13">
        <v>427.4042944576458</v>
      </c>
      <c r="Q38" s="15">
        <v>100</v>
      </c>
      <c r="R38" s="13">
        <v>585.2029601164074</v>
      </c>
      <c r="S38" s="15">
        <f t="shared" si="7"/>
        <v>100</v>
      </c>
      <c r="T38" s="13">
        <f t="shared" si="1"/>
        <v>512.7643318814286</v>
      </c>
      <c r="U38" s="15">
        <f>SUM((N38*M38/100),(F38*E38/100))/V38*100</f>
        <v>99.99999999999999</v>
      </c>
      <c r="V38" s="13">
        <f t="shared" si="2"/>
        <v>13142.143526755808</v>
      </c>
      <c r="W38" s="15">
        <f>SUM((P38*O38/100),(H38*G38/100))/X38*100</f>
        <v>100</v>
      </c>
      <c r="X38" s="13">
        <f t="shared" si="2"/>
        <v>10685.107361441142</v>
      </c>
      <c r="Y38" s="15">
        <f>SUM((R38*Q38/100),(J38*I38/100))/Z38*100</f>
        <v>100.00000000000003</v>
      </c>
      <c r="Z38" s="13">
        <f t="shared" si="2"/>
        <v>14630.074002910185</v>
      </c>
      <c r="AA38" s="13">
        <f t="shared" si="3"/>
        <v>100</v>
      </c>
      <c r="AB38" s="13">
        <f t="shared" si="4"/>
        <v>12819.108297035711</v>
      </c>
      <c r="AC38" s="13"/>
      <c r="AD38" s="13">
        <v>10513.714821404645</v>
      </c>
      <c r="AE38" s="13"/>
      <c r="AF38" s="13">
        <v>8548.085889152915</v>
      </c>
      <c r="AG38" s="13"/>
      <c r="AH38" s="13">
        <v>11704.059202328148</v>
      </c>
      <c r="AI38" s="13"/>
      <c r="AJ38" s="13">
        <v>10255.28663762857</v>
      </c>
      <c r="AK38" s="15">
        <f>SUM((V38*U38/100))/AL38*100</f>
        <v>55.55555555555556</v>
      </c>
      <c r="AL38" s="13">
        <f t="shared" si="5"/>
        <v>23655.85834816045</v>
      </c>
      <c r="AM38" s="15">
        <f>SUM((X38*W38/100))/AN38*100</f>
        <v>55.555555555555536</v>
      </c>
      <c r="AN38" s="13">
        <f t="shared" si="5"/>
        <v>19233.193250594057</v>
      </c>
      <c r="AO38" s="15">
        <f>SUM((Z38*Y38/100))/AP38*100</f>
        <v>55.55555555555557</v>
      </c>
      <c r="AP38" s="13">
        <f t="shared" si="5"/>
        <v>26334.133205238333</v>
      </c>
      <c r="AQ38" s="13">
        <f t="shared" si="6"/>
        <v>55.55555555555556</v>
      </c>
      <c r="AR38" s="13">
        <f t="shared" si="5"/>
        <v>23074.39493466428</v>
      </c>
      <c r="AS38" s="37"/>
      <c r="AT38" s="37"/>
    </row>
    <row r="39" spans="2:46" ht="12.75">
      <c r="B39" s="11" t="s">
        <v>62</v>
      </c>
      <c r="C39" s="11"/>
      <c r="D39" s="11" t="s">
        <v>37</v>
      </c>
      <c r="E39" s="39"/>
      <c r="F39" s="13">
        <v>30910.321574929658</v>
      </c>
      <c r="G39" s="39"/>
      <c r="H39" s="13">
        <v>30260.224047601318</v>
      </c>
      <c r="I39" s="39"/>
      <c r="J39" s="13">
        <v>59690.70193187355</v>
      </c>
      <c r="K39" s="39"/>
      <c r="L39" s="13">
        <f t="shared" si="0"/>
        <v>40287.08251813484</v>
      </c>
      <c r="M39" s="15"/>
      <c r="N39" s="13">
        <v>0</v>
      </c>
      <c r="O39" s="15"/>
      <c r="P39" s="13">
        <v>0</v>
      </c>
      <c r="Q39" s="15"/>
      <c r="R39" s="13">
        <v>0</v>
      </c>
      <c r="S39" s="15"/>
      <c r="T39" s="13">
        <f t="shared" si="1"/>
        <v>0</v>
      </c>
      <c r="U39" s="15"/>
      <c r="V39" s="13">
        <f t="shared" si="2"/>
        <v>30910.321574929658</v>
      </c>
      <c r="W39" s="15"/>
      <c r="X39" s="13">
        <f t="shared" si="2"/>
        <v>30260.224047601318</v>
      </c>
      <c r="Y39" s="15"/>
      <c r="Z39" s="13">
        <f t="shared" si="2"/>
        <v>59690.70193187355</v>
      </c>
      <c r="AA39" s="13"/>
      <c r="AB39" s="13">
        <f t="shared" si="4"/>
        <v>40287.08251813484</v>
      </c>
      <c r="AC39" s="13"/>
      <c r="AD39" s="13"/>
      <c r="AE39" s="13"/>
      <c r="AF39" s="13"/>
      <c r="AG39" s="13"/>
      <c r="AH39" s="13"/>
      <c r="AI39" s="13"/>
      <c r="AJ39" s="13"/>
      <c r="AK39" s="15"/>
      <c r="AL39" s="13">
        <f t="shared" si="5"/>
        <v>30910.321574929658</v>
      </c>
      <c r="AM39" s="15"/>
      <c r="AN39" s="13">
        <f t="shared" si="5"/>
        <v>30260.224047601318</v>
      </c>
      <c r="AO39" s="15"/>
      <c r="AP39" s="13">
        <f t="shared" si="5"/>
        <v>59690.70193187355</v>
      </c>
      <c r="AQ39" s="13"/>
      <c r="AR39" s="13">
        <f t="shared" si="5"/>
        <v>40287.08251813484</v>
      </c>
      <c r="AS39" s="37"/>
      <c r="AT39" s="37"/>
    </row>
    <row r="40" spans="2:46" ht="12.75">
      <c r="B40" s="11" t="s">
        <v>63</v>
      </c>
      <c r="C40" s="11"/>
      <c r="D40" s="11" t="s">
        <v>37</v>
      </c>
      <c r="E40" s="39"/>
      <c r="F40" s="13">
        <v>1366.782926782604</v>
      </c>
      <c r="G40" s="39"/>
      <c r="H40" s="13">
        <v>1709.6171778305832</v>
      </c>
      <c r="I40" s="39"/>
      <c r="J40" s="13">
        <v>3628.2583527217257</v>
      </c>
      <c r="K40" s="39"/>
      <c r="L40" s="13">
        <f t="shared" si="0"/>
        <v>2234.886152444971</v>
      </c>
      <c r="M40" s="15"/>
      <c r="N40" s="13">
        <v>0</v>
      </c>
      <c r="O40" s="15"/>
      <c r="P40" s="13">
        <v>0</v>
      </c>
      <c r="Q40" s="15"/>
      <c r="R40" s="13">
        <v>0</v>
      </c>
      <c r="S40" s="15"/>
      <c r="T40" s="13">
        <f t="shared" si="1"/>
        <v>0</v>
      </c>
      <c r="U40" s="15"/>
      <c r="V40" s="13">
        <f t="shared" si="2"/>
        <v>1366.782926782604</v>
      </c>
      <c r="W40" s="15"/>
      <c r="X40" s="13">
        <f t="shared" si="2"/>
        <v>1709.6171778305832</v>
      </c>
      <c r="Y40" s="15"/>
      <c r="Z40" s="13">
        <f t="shared" si="2"/>
        <v>3628.2583527217257</v>
      </c>
      <c r="AA40" s="13"/>
      <c r="AB40" s="13">
        <f t="shared" si="4"/>
        <v>2234.886152444971</v>
      </c>
      <c r="AC40" s="13"/>
      <c r="AD40" s="13">
        <v>5256.857410702322</v>
      </c>
      <c r="AE40" s="13"/>
      <c r="AF40" s="13">
        <v>4274.042944576458</v>
      </c>
      <c r="AG40" s="13"/>
      <c r="AH40" s="13">
        <v>5852.029601164074</v>
      </c>
      <c r="AI40" s="13"/>
      <c r="AJ40" s="13">
        <v>5127.643318814285</v>
      </c>
      <c r="AK40" s="15"/>
      <c r="AL40" s="13">
        <f t="shared" si="5"/>
        <v>6623.640337484926</v>
      </c>
      <c r="AM40" s="15"/>
      <c r="AN40" s="13">
        <f t="shared" si="5"/>
        <v>5983.660122407041</v>
      </c>
      <c r="AO40" s="15"/>
      <c r="AP40" s="13">
        <f t="shared" si="5"/>
        <v>9480.2879538858</v>
      </c>
      <c r="AQ40" s="13"/>
      <c r="AR40" s="13">
        <f t="shared" si="5"/>
        <v>7362.529471259255</v>
      </c>
      <c r="AS40" s="37"/>
      <c r="AT40" s="37"/>
    </row>
    <row r="41" spans="2:46" ht="12.75">
      <c r="B41" s="11" t="s">
        <v>64</v>
      </c>
      <c r="C41" s="11"/>
      <c r="D41" s="11" t="s">
        <v>37</v>
      </c>
      <c r="E41" s="39">
        <v>100</v>
      </c>
      <c r="F41" s="13">
        <v>210.27429642809292</v>
      </c>
      <c r="G41" s="39">
        <v>100</v>
      </c>
      <c r="H41" s="13">
        <v>170.9617177830583</v>
      </c>
      <c r="I41" s="39">
        <v>100</v>
      </c>
      <c r="J41" s="13">
        <v>234.08118404656298</v>
      </c>
      <c r="K41" s="39">
        <v>100</v>
      </c>
      <c r="L41" s="13">
        <f t="shared" si="0"/>
        <v>205.10573275257138</v>
      </c>
      <c r="M41" s="15"/>
      <c r="N41" s="13">
        <v>0</v>
      </c>
      <c r="O41" s="15"/>
      <c r="P41" s="13">
        <v>0</v>
      </c>
      <c r="Q41" s="15"/>
      <c r="R41" s="13">
        <v>0</v>
      </c>
      <c r="S41" s="15"/>
      <c r="T41" s="13">
        <f t="shared" si="1"/>
        <v>0</v>
      </c>
      <c r="U41" s="15">
        <f>SUM((N41*M41/100),(F41*E41/100))/V41*100</f>
        <v>100</v>
      </c>
      <c r="V41" s="13">
        <f t="shared" si="2"/>
        <v>210.27429642809292</v>
      </c>
      <c r="W41" s="15">
        <f>SUM((P41*O41/100),(H41*G41/100))/X41*100</f>
        <v>100</v>
      </c>
      <c r="X41" s="13">
        <f t="shared" si="2"/>
        <v>170.9617177830583</v>
      </c>
      <c r="Y41" s="15">
        <f>SUM((R41*Q41/100),(J41*I41/100))/Z41*100</f>
        <v>100</v>
      </c>
      <c r="Z41" s="13">
        <f t="shared" si="2"/>
        <v>234.08118404656298</v>
      </c>
      <c r="AA41" s="13">
        <f t="shared" si="3"/>
        <v>100</v>
      </c>
      <c r="AB41" s="13">
        <f t="shared" si="4"/>
        <v>205.1057327525714</v>
      </c>
      <c r="AC41" s="13"/>
      <c r="AD41" s="13"/>
      <c r="AE41" s="13"/>
      <c r="AF41" s="13"/>
      <c r="AG41" s="13"/>
      <c r="AH41" s="13"/>
      <c r="AI41" s="13"/>
      <c r="AJ41" s="13"/>
      <c r="AK41" s="15">
        <f>SUM((V41*U41/100))/AL41*100</f>
        <v>100</v>
      </c>
      <c r="AL41" s="13">
        <f t="shared" si="5"/>
        <v>210.27429642809292</v>
      </c>
      <c r="AM41" s="15">
        <f>SUM((X41*W41/100))/AN41*100</f>
        <v>100</v>
      </c>
      <c r="AN41" s="13">
        <f t="shared" si="5"/>
        <v>170.9617177830583</v>
      </c>
      <c r="AO41" s="15">
        <f>SUM((Z41*Y41/100))/AP41*100</f>
        <v>100</v>
      </c>
      <c r="AP41" s="13">
        <f t="shared" si="5"/>
        <v>234.08118404656298</v>
      </c>
      <c r="AQ41" s="13">
        <f t="shared" si="6"/>
        <v>100</v>
      </c>
      <c r="AR41" s="13">
        <f t="shared" si="5"/>
        <v>205.1057327525714</v>
      </c>
      <c r="AS41" s="37"/>
      <c r="AT41" s="37"/>
    </row>
    <row r="42" spans="2:46" ht="12.75">
      <c r="B42" s="11" t="s">
        <v>77</v>
      </c>
      <c r="C42" s="11"/>
      <c r="D42" s="11" t="s">
        <v>37</v>
      </c>
      <c r="E42" s="39"/>
      <c r="F42" s="13">
        <v>7569.874671411345</v>
      </c>
      <c r="G42" s="39"/>
      <c r="H42" s="13">
        <v>4017.600367901871</v>
      </c>
      <c r="I42" s="39"/>
      <c r="J42" s="13">
        <v>7724.679073536578</v>
      </c>
      <c r="K42" s="39"/>
      <c r="L42" s="13">
        <f t="shared" si="0"/>
        <v>6437.384704283264</v>
      </c>
      <c r="M42" s="15"/>
      <c r="N42" s="13">
        <v>0</v>
      </c>
      <c r="O42" s="15"/>
      <c r="P42" s="13">
        <v>0</v>
      </c>
      <c r="Q42" s="15"/>
      <c r="R42" s="13">
        <v>0</v>
      </c>
      <c r="S42" s="15"/>
      <c r="T42" s="13">
        <f t="shared" si="1"/>
        <v>0</v>
      </c>
      <c r="U42" s="15"/>
      <c r="V42" s="13">
        <f t="shared" si="2"/>
        <v>7569.874671411345</v>
      </c>
      <c r="W42" s="15"/>
      <c r="X42" s="13">
        <f t="shared" si="2"/>
        <v>4017.600367901871</v>
      </c>
      <c r="Y42" s="15"/>
      <c r="Z42" s="13">
        <f t="shared" si="2"/>
        <v>7724.679073536578</v>
      </c>
      <c r="AA42" s="13"/>
      <c r="AB42" s="13">
        <f t="shared" si="4"/>
        <v>6437.384704283264</v>
      </c>
      <c r="AC42" s="13"/>
      <c r="AD42" s="13">
        <v>10934.263414260831</v>
      </c>
      <c r="AE42" s="13"/>
      <c r="AF42" s="13">
        <v>8890.009324719034</v>
      </c>
      <c r="AG42" s="13"/>
      <c r="AH42" s="13">
        <v>11938.14038637471</v>
      </c>
      <c r="AI42" s="13"/>
      <c r="AJ42" s="13">
        <v>10587.471041784856</v>
      </c>
      <c r="AK42" s="15"/>
      <c r="AL42" s="13">
        <f t="shared" si="5"/>
        <v>18504.138085672177</v>
      </c>
      <c r="AM42" s="15"/>
      <c r="AN42" s="13">
        <f t="shared" si="5"/>
        <v>12907.609692620905</v>
      </c>
      <c r="AO42" s="15"/>
      <c r="AP42" s="13">
        <f t="shared" si="5"/>
        <v>19662.819459911287</v>
      </c>
      <c r="AQ42" s="13"/>
      <c r="AR42" s="13">
        <f t="shared" si="5"/>
        <v>17024.85574606812</v>
      </c>
      <c r="AS42" s="12"/>
      <c r="AT42" s="37"/>
    </row>
    <row r="43" spans="2:46" ht="12.75">
      <c r="B43" s="11" t="s">
        <v>59</v>
      </c>
      <c r="C43" s="11"/>
      <c r="D43" s="11" t="s">
        <v>37</v>
      </c>
      <c r="E43" s="39">
        <v>100</v>
      </c>
      <c r="F43" s="13">
        <v>2523.2915571371145</v>
      </c>
      <c r="G43" s="39">
        <v>100</v>
      </c>
      <c r="H43" s="13">
        <v>2051.5406133966994</v>
      </c>
      <c r="I43" s="39">
        <v>100</v>
      </c>
      <c r="J43" s="13">
        <v>2808.9742085587554</v>
      </c>
      <c r="K43" s="39">
        <v>100</v>
      </c>
      <c r="L43" s="13">
        <f t="shared" si="0"/>
        <v>2461.2687930308566</v>
      </c>
      <c r="M43" s="15">
        <v>100</v>
      </c>
      <c r="N43" s="13">
        <v>210.27429642809292</v>
      </c>
      <c r="O43" s="15">
        <v>100</v>
      </c>
      <c r="P43" s="13">
        <v>170.9617177830583</v>
      </c>
      <c r="Q43" s="15">
        <v>100</v>
      </c>
      <c r="R43" s="13">
        <v>234.08118404656298</v>
      </c>
      <c r="S43" s="15">
        <f t="shared" si="7"/>
        <v>100</v>
      </c>
      <c r="T43" s="13">
        <f t="shared" si="1"/>
        <v>205.10573275257138</v>
      </c>
      <c r="U43" s="15">
        <f aca="true" t="shared" si="8" ref="U43:U50">SUM((N43*M43/100),(F43*E43/100))/V43*100</f>
        <v>100</v>
      </c>
      <c r="V43" s="13">
        <f t="shared" si="2"/>
        <v>2733.5658535652074</v>
      </c>
      <c r="W43" s="15">
        <f aca="true" t="shared" si="9" ref="W43:W50">SUM((P43*O43/100),(H43*G43/100))/X43*100</f>
        <v>100</v>
      </c>
      <c r="X43" s="13">
        <f t="shared" si="2"/>
        <v>2222.5023311797577</v>
      </c>
      <c r="Y43" s="15">
        <f aca="true" t="shared" si="10" ref="Y43:Y50">SUM((R43*Q43/100),(J43*I43/100))/Z43*100</f>
        <v>100</v>
      </c>
      <c r="Z43" s="13">
        <f t="shared" si="2"/>
        <v>3043.0553926053185</v>
      </c>
      <c r="AA43" s="13">
        <f t="shared" si="3"/>
        <v>100</v>
      </c>
      <c r="AB43" s="13">
        <f t="shared" si="4"/>
        <v>2666.3745257834275</v>
      </c>
      <c r="AC43" s="13"/>
      <c r="AD43" s="13"/>
      <c r="AE43" s="13"/>
      <c r="AF43" s="13"/>
      <c r="AG43" s="13"/>
      <c r="AH43" s="13"/>
      <c r="AI43" s="13"/>
      <c r="AJ43" s="13"/>
      <c r="AK43" s="15">
        <f aca="true" t="shared" si="11" ref="AK43:AK50">SUM((V43*U43/100))/AL43*100</f>
        <v>100</v>
      </c>
      <c r="AL43" s="13">
        <f t="shared" si="5"/>
        <v>2733.5658535652074</v>
      </c>
      <c r="AM43" s="15">
        <f aca="true" t="shared" si="12" ref="AM43:AM50">SUM((X43*W43/100))/AN43*100</f>
        <v>100</v>
      </c>
      <c r="AN43" s="13">
        <f t="shared" si="5"/>
        <v>2222.5023311797577</v>
      </c>
      <c r="AO43" s="15">
        <f>SUM((Z43*Y43/100))/AP43*100</f>
        <v>100</v>
      </c>
      <c r="AP43" s="13">
        <f t="shared" si="5"/>
        <v>3043.0553926053185</v>
      </c>
      <c r="AQ43" s="13">
        <f t="shared" si="6"/>
        <v>100</v>
      </c>
      <c r="AR43" s="13">
        <f t="shared" si="5"/>
        <v>2666.3745257834275</v>
      </c>
      <c r="AS43" s="12"/>
      <c r="AT43" s="37"/>
    </row>
    <row r="44" spans="2:46" ht="12.75">
      <c r="B44" s="11" t="s">
        <v>65</v>
      </c>
      <c r="C44" s="11"/>
      <c r="D44" s="11" t="s">
        <v>37</v>
      </c>
      <c r="E44" s="39">
        <v>100</v>
      </c>
      <c r="F44" s="13">
        <v>105.13714821404646</v>
      </c>
      <c r="G44" s="39">
        <v>100</v>
      </c>
      <c r="H44" s="13">
        <v>85.48085889152915</v>
      </c>
      <c r="I44" s="39">
        <v>100</v>
      </c>
      <c r="J44" s="13">
        <v>117.04059202328149</v>
      </c>
      <c r="K44" s="39">
        <v>100</v>
      </c>
      <c r="L44" s="13">
        <f t="shared" si="0"/>
        <v>102.55286637628569</v>
      </c>
      <c r="M44" s="15"/>
      <c r="N44" s="13">
        <v>0</v>
      </c>
      <c r="O44" s="15"/>
      <c r="P44" s="13">
        <v>0</v>
      </c>
      <c r="Q44" s="15"/>
      <c r="R44" s="13">
        <v>0</v>
      </c>
      <c r="S44" s="15"/>
      <c r="T44" s="13">
        <f t="shared" si="1"/>
        <v>0</v>
      </c>
      <c r="U44" s="15">
        <f t="shared" si="8"/>
        <v>100</v>
      </c>
      <c r="V44" s="13">
        <f t="shared" si="2"/>
        <v>105.13714821404646</v>
      </c>
      <c r="W44" s="15">
        <f t="shared" si="9"/>
        <v>100</v>
      </c>
      <c r="X44" s="13">
        <f t="shared" si="2"/>
        <v>85.48085889152915</v>
      </c>
      <c r="Y44" s="15">
        <f t="shared" si="10"/>
        <v>100</v>
      </c>
      <c r="Z44" s="13">
        <f t="shared" si="2"/>
        <v>117.04059202328149</v>
      </c>
      <c r="AA44" s="13">
        <f t="shared" si="3"/>
        <v>100</v>
      </c>
      <c r="AB44" s="13">
        <f t="shared" si="4"/>
        <v>102.5528663762857</v>
      </c>
      <c r="AC44" s="13"/>
      <c r="AD44" s="13"/>
      <c r="AE44" s="13"/>
      <c r="AF44" s="13"/>
      <c r="AG44" s="13"/>
      <c r="AH44" s="13"/>
      <c r="AI44" s="13"/>
      <c r="AJ44" s="13"/>
      <c r="AK44" s="15">
        <f t="shared" si="11"/>
        <v>100</v>
      </c>
      <c r="AL44" s="13">
        <f t="shared" si="5"/>
        <v>105.13714821404646</v>
      </c>
      <c r="AM44" s="15">
        <f t="shared" si="12"/>
        <v>100</v>
      </c>
      <c r="AN44" s="13">
        <f t="shared" si="5"/>
        <v>85.48085889152915</v>
      </c>
      <c r="AO44" s="15">
        <f>SUM((Z44*Y44/100))/AP44*100</f>
        <v>100</v>
      </c>
      <c r="AP44" s="13">
        <f t="shared" si="5"/>
        <v>117.04059202328149</v>
      </c>
      <c r="AQ44" s="13">
        <f t="shared" si="6"/>
        <v>100</v>
      </c>
      <c r="AR44" s="13">
        <f t="shared" si="5"/>
        <v>102.5528663762857</v>
      </c>
      <c r="AS44" s="37"/>
      <c r="AT44" s="37"/>
    </row>
    <row r="45" spans="2:46" ht="12.75">
      <c r="B45" s="11" t="s">
        <v>66</v>
      </c>
      <c r="C45" s="11"/>
      <c r="D45" s="11" t="s">
        <v>37</v>
      </c>
      <c r="E45" s="39"/>
      <c r="F45" s="13">
        <v>6308.228892842788</v>
      </c>
      <c r="G45" s="39"/>
      <c r="H45" s="13">
        <v>4359.523803467986</v>
      </c>
      <c r="I45" s="39"/>
      <c r="J45" s="13">
        <v>4798.664272954541</v>
      </c>
      <c r="K45" s="39"/>
      <c r="L45" s="13">
        <f t="shared" si="0"/>
        <v>5155.472323088438</v>
      </c>
      <c r="M45" s="15">
        <v>100</v>
      </c>
      <c r="N45" s="13">
        <v>105.13714821404646</v>
      </c>
      <c r="O45" s="15">
        <v>100</v>
      </c>
      <c r="P45" s="13">
        <v>85.48085889152915</v>
      </c>
      <c r="Q45" s="15">
        <v>100</v>
      </c>
      <c r="R45" s="13">
        <v>117.04059202328149</v>
      </c>
      <c r="S45" s="15">
        <f t="shared" si="7"/>
        <v>100</v>
      </c>
      <c r="T45" s="13">
        <f t="shared" si="1"/>
        <v>102.55286637628569</v>
      </c>
      <c r="U45" s="15">
        <f t="shared" si="8"/>
        <v>1.6393442622950818</v>
      </c>
      <c r="V45" s="13">
        <f t="shared" si="2"/>
        <v>6413.366041056835</v>
      </c>
      <c r="W45" s="15">
        <f t="shared" si="9"/>
        <v>1.9230769230769231</v>
      </c>
      <c r="X45" s="13">
        <f t="shared" si="2"/>
        <v>4445.004662359515</v>
      </c>
      <c r="Y45" s="15">
        <f t="shared" si="10"/>
        <v>2.380952380952381</v>
      </c>
      <c r="Z45" s="13">
        <f t="shared" si="2"/>
        <v>4915.704864977823</v>
      </c>
      <c r="AA45" s="13">
        <f t="shared" si="3"/>
        <v>1.9504065249015243</v>
      </c>
      <c r="AB45" s="13">
        <f t="shared" si="4"/>
        <v>5258.025189464724</v>
      </c>
      <c r="AC45" s="13"/>
      <c r="AD45" s="13"/>
      <c r="AE45" s="13"/>
      <c r="AF45" s="13"/>
      <c r="AG45" s="13"/>
      <c r="AH45" s="13"/>
      <c r="AI45" s="13"/>
      <c r="AJ45" s="13"/>
      <c r="AK45" s="15">
        <f t="shared" si="11"/>
        <v>1.6393442622950818</v>
      </c>
      <c r="AL45" s="13">
        <f t="shared" si="5"/>
        <v>6413.366041056835</v>
      </c>
      <c r="AM45" s="15">
        <f t="shared" si="12"/>
        <v>1.9230769230769231</v>
      </c>
      <c r="AN45" s="13">
        <f t="shared" si="5"/>
        <v>4445.004662359515</v>
      </c>
      <c r="AO45" s="15"/>
      <c r="AP45" s="13">
        <f t="shared" si="5"/>
        <v>4915.704864977823</v>
      </c>
      <c r="AQ45" s="13">
        <f t="shared" si="6"/>
        <v>1.2084258521463445</v>
      </c>
      <c r="AR45" s="13">
        <f t="shared" si="5"/>
        <v>5258.025189464724</v>
      </c>
      <c r="AS45" s="37"/>
      <c r="AT45" s="37"/>
    </row>
    <row r="46" spans="2:46" ht="12.75">
      <c r="B46" s="11" t="s">
        <v>68</v>
      </c>
      <c r="C46" s="11"/>
      <c r="D46" s="11" t="s">
        <v>37</v>
      </c>
      <c r="E46" s="39">
        <v>100</v>
      </c>
      <c r="F46" s="13">
        <v>420.54859285618585</v>
      </c>
      <c r="G46" s="39">
        <v>100</v>
      </c>
      <c r="H46" s="13">
        <v>341.9234355661166</v>
      </c>
      <c r="I46" s="39">
        <v>100</v>
      </c>
      <c r="J46" s="13">
        <v>468.16236809312596</v>
      </c>
      <c r="K46" s="39">
        <v>100</v>
      </c>
      <c r="L46" s="13">
        <f t="shared" si="0"/>
        <v>410.21146550514277</v>
      </c>
      <c r="M46" s="15">
        <v>100</v>
      </c>
      <c r="N46" s="13">
        <v>0</v>
      </c>
      <c r="O46" s="15">
        <v>100</v>
      </c>
      <c r="P46" s="13">
        <v>0</v>
      </c>
      <c r="Q46" s="15">
        <v>100</v>
      </c>
      <c r="R46" s="13">
        <v>0</v>
      </c>
      <c r="S46" s="15"/>
      <c r="T46" s="13">
        <f t="shared" si="1"/>
        <v>0</v>
      </c>
      <c r="U46" s="15">
        <f t="shared" si="8"/>
        <v>100</v>
      </c>
      <c r="V46" s="13">
        <f t="shared" si="2"/>
        <v>420.54859285618585</v>
      </c>
      <c r="W46" s="15">
        <f t="shared" si="9"/>
        <v>100</v>
      </c>
      <c r="X46" s="13">
        <f t="shared" si="2"/>
        <v>341.9234355661166</v>
      </c>
      <c r="Y46" s="15">
        <f t="shared" si="10"/>
        <v>100</v>
      </c>
      <c r="Z46" s="13">
        <f t="shared" si="2"/>
        <v>468.16236809312596</v>
      </c>
      <c r="AA46" s="13">
        <f t="shared" si="3"/>
        <v>100</v>
      </c>
      <c r="AB46" s="13">
        <f t="shared" si="4"/>
        <v>410.2114655051428</v>
      </c>
      <c r="AC46" s="13"/>
      <c r="AD46" s="13"/>
      <c r="AE46" s="13"/>
      <c r="AF46" s="13"/>
      <c r="AG46" s="13"/>
      <c r="AH46" s="13"/>
      <c r="AI46" s="13"/>
      <c r="AJ46" s="13"/>
      <c r="AK46" s="15">
        <f t="shared" si="11"/>
        <v>100</v>
      </c>
      <c r="AL46" s="13">
        <f t="shared" si="5"/>
        <v>420.54859285618585</v>
      </c>
      <c r="AM46" s="15">
        <f t="shared" si="12"/>
        <v>100</v>
      </c>
      <c r="AN46" s="13">
        <f t="shared" si="5"/>
        <v>341.9234355661166</v>
      </c>
      <c r="AO46" s="15">
        <f>SUM((Z46*Y46/100))/AP46*100</f>
        <v>100</v>
      </c>
      <c r="AP46" s="13">
        <f t="shared" si="5"/>
        <v>468.16236809312596</v>
      </c>
      <c r="AQ46" s="13">
        <f t="shared" si="6"/>
        <v>100</v>
      </c>
      <c r="AR46" s="13">
        <f t="shared" si="5"/>
        <v>410.2114655051428</v>
      </c>
      <c r="AS46" s="37"/>
      <c r="AT46" s="37"/>
    </row>
    <row r="47" spans="2:46" ht="12.75">
      <c r="B47" s="11" t="s">
        <v>67</v>
      </c>
      <c r="C47" s="11"/>
      <c r="D47" s="11" t="s">
        <v>37</v>
      </c>
      <c r="E47" s="39">
        <v>100</v>
      </c>
      <c r="F47" s="13">
        <v>4415.760224989951</v>
      </c>
      <c r="G47" s="39">
        <v>100</v>
      </c>
      <c r="H47" s="13">
        <v>3590.196073444224</v>
      </c>
      <c r="I47" s="39">
        <v>100</v>
      </c>
      <c r="J47" s="13">
        <v>4915.704864977823</v>
      </c>
      <c r="K47" s="39">
        <v>100</v>
      </c>
      <c r="L47" s="13">
        <f t="shared" si="0"/>
        <v>4307.220387803999</v>
      </c>
      <c r="M47" s="15">
        <v>100</v>
      </c>
      <c r="N47" s="13">
        <v>735.9600374983252</v>
      </c>
      <c r="O47" s="15">
        <v>100</v>
      </c>
      <c r="P47" s="13">
        <v>598.3660122407041</v>
      </c>
      <c r="Q47" s="15">
        <v>100</v>
      </c>
      <c r="R47" s="13">
        <v>819.2841441629705</v>
      </c>
      <c r="S47" s="15">
        <f t="shared" si="7"/>
        <v>100</v>
      </c>
      <c r="T47" s="13">
        <f t="shared" si="1"/>
        <v>717.870064634</v>
      </c>
      <c r="U47" s="15">
        <f t="shared" si="8"/>
        <v>100</v>
      </c>
      <c r="V47" s="13">
        <f t="shared" si="2"/>
        <v>5151.720262488276</v>
      </c>
      <c r="W47" s="15">
        <f t="shared" si="9"/>
        <v>100</v>
      </c>
      <c r="X47" s="13">
        <f t="shared" si="2"/>
        <v>4188.562085684928</v>
      </c>
      <c r="Y47" s="15">
        <f t="shared" si="10"/>
        <v>100</v>
      </c>
      <c r="Z47" s="13">
        <f t="shared" si="2"/>
        <v>5734.989009140793</v>
      </c>
      <c r="AA47" s="13">
        <f t="shared" si="3"/>
        <v>100</v>
      </c>
      <c r="AB47" s="13">
        <f t="shared" si="4"/>
        <v>5025.090452437999</v>
      </c>
      <c r="AC47" s="13"/>
      <c r="AD47" s="13"/>
      <c r="AE47" s="13"/>
      <c r="AF47" s="13"/>
      <c r="AG47" s="13"/>
      <c r="AH47" s="13"/>
      <c r="AI47" s="13"/>
      <c r="AJ47" s="13"/>
      <c r="AK47" s="15">
        <f t="shared" si="11"/>
        <v>100</v>
      </c>
      <c r="AL47" s="13">
        <f t="shared" si="5"/>
        <v>5151.720262488276</v>
      </c>
      <c r="AM47" s="15">
        <f t="shared" si="12"/>
        <v>100</v>
      </c>
      <c r="AN47" s="13">
        <f t="shared" si="5"/>
        <v>4188.562085684928</v>
      </c>
      <c r="AO47" s="15">
        <f>SUM((Z47*Y47/100))/AP47*100</f>
        <v>99.99999999999999</v>
      </c>
      <c r="AP47" s="13">
        <f t="shared" si="5"/>
        <v>5734.989009140793</v>
      </c>
      <c r="AQ47" s="13">
        <f t="shared" si="6"/>
        <v>100</v>
      </c>
      <c r="AR47" s="13">
        <f t="shared" si="5"/>
        <v>5025.090452437999</v>
      </c>
      <c r="AS47" s="37"/>
      <c r="AT47" s="37"/>
    </row>
    <row r="48" spans="2:46" ht="12.75">
      <c r="B48" s="11" t="s">
        <v>69</v>
      </c>
      <c r="C48" s="11"/>
      <c r="D48" s="11" t="s">
        <v>37</v>
      </c>
      <c r="E48" s="39">
        <v>100</v>
      </c>
      <c r="F48" s="13">
        <v>12616.457785685576</v>
      </c>
      <c r="G48" s="39">
        <v>100</v>
      </c>
      <c r="H48" s="13">
        <v>10257.703066983497</v>
      </c>
      <c r="I48" s="39">
        <v>100</v>
      </c>
      <c r="J48" s="13">
        <v>14044.871042793779</v>
      </c>
      <c r="K48" s="39">
        <v>100</v>
      </c>
      <c r="L48" s="13">
        <f t="shared" si="0"/>
        <v>12306.343965154285</v>
      </c>
      <c r="M48" s="15">
        <v>100</v>
      </c>
      <c r="N48" s="13">
        <v>525.6857410702324</v>
      </c>
      <c r="O48" s="15">
        <v>100</v>
      </c>
      <c r="P48" s="13">
        <v>427.4042944576458</v>
      </c>
      <c r="Q48" s="15">
        <v>100</v>
      </c>
      <c r="R48" s="13">
        <v>585.2029601164074</v>
      </c>
      <c r="S48" s="15">
        <f t="shared" si="7"/>
        <v>100</v>
      </c>
      <c r="T48" s="13">
        <f t="shared" si="1"/>
        <v>512.7643318814286</v>
      </c>
      <c r="U48" s="15">
        <f t="shared" si="8"/>
        <v>99.99999999999999</v>
      </c>
      <c r="V48" s="13">
        <f t="shared" si="2"/>
        <v>13142.143526755808</v>
      </c>
      <c r="W48" s="15">
        <f t="shared" si="9"/>
        <v>100</v>
      </c>
      <c r="X48" s="13">
        <f t="shared" si="2"/>
        <v>10685.107361441142</v>
      </c>
      <c r="Y48" s="15">
        <f t="shared" si="10"/>
        <v>100.00000000000003</v>
      </c>
      <c r="Z48" s="13">
        <f t="shared" si="2"/>
        <v>14630.074002910185</v>
      </c>
      <c r="AA48" s="13">
        <f t="shared" si="3"/>
        <v>100</v>
      </c>
      <c r="AB48" s="13">
        <f t="shared" si="4"/>
        <v>12819.108297035711</v>
      </c>
      <c r="AC48" s="13"/>
      <c r="AD48" s="13"/>
      <c r="AE48" s="13"/>
      <c r="AF48" s="13"/>
      <c r="AG48" s="13"/>
      <c r="AH48" s="13"/>
      <c r="AI48" s="13"/>
      <c r="AJ48" s="13"/>
      <c r="AK48" s="15">
        <f t="shared" si="11"/>
        <v>99.99999999999999</v>
      </c>
      <c r="AL48" s="13">
        <f t="shared" si="5"/>
        <v>13142.143526755808</v>
      </c>
      <c r="AM48" s="15">
        <f t="shared" si="12"/>
        <v>99.99999999999997</v>
      </c>
      <c r="AN48" s="13">
        <f t="shared" si="5"/>
        <v>10685.107361441142</v>
      </c>
      <c r="AO48" s="15">
        <f>SUM((Z48*Y48/100))/AP48*100</f>
        <v>100.00000000000003</v>
      </c>
      <c r="AP48" s="13">
        <f t="shared" si="5"/>
        <v>14630.074002910185</v>
      </c>
      <c r="AQ48" s="13">
        <f t="shared" si="6"/>
        <v>100</v>
      </c>
      <c r="AR48" s="13">
        <f t="shared" si="5"/>
        <v>12819.108297035711</v>
      </c>
      <c r="AS48" s="37"/>
      <c r="AT48" s="37"/>
    </row>
    <row r="49" spans="2:46" ht="12.75">
      <c r="B49" s="11" t="s">
        <v>38</v>
      </c>
      <c r="C49" s="11"/>
      <c r="D49" s="11" t="s">
        <v>37</v>
      </c>
      <c r="E49" s="39">
        <v>100</v>
      </c>
      <c r="F49" s="13">
        <f>SUM(F41,F43)</f>
        <v>2733.5658535652074</v>
      </c>
      <c r="G49" s="39">
        <v>100</v>
      </c>
      <c r="H49" s="13">
        <f>SUM(H41,H43)</f>
        <v>2222.5023311797577</v>
      </c>
      <c r="I49" s="39">
        <v>100</v>
      </c>
      <c r="J49" s="13">
        <f>SUM(J41,J43)</f>
        <v>3043.0553926053185</v>
      </c>
      <c r="K49" s="39">
        <v>100</v>
      </c>
      <c r="L49" s="13">
        <f t="shared" si="0"/>
        <v>2666.3745257834275</v>
      </c>
      <c r="M49" s="15">
        <v>100</v>
      </c>
      <c r="N49" s="13">
        <f>SUM(N41,N43)</f>
        <v>210.27429642809292</v>
      </c>
      <c r="O49" s="15">
        <v>100</v>
      </c>
      <c r="P49" s="13">
        <f>SUM(P41,P43)</f>
        <v>170.9617177830583</v>
      </c>
      <c r="Q49" s="15">
        <v>100</v>
      </c>
      <c r="R49" s="13">
        <f>SUM(R41,R43)</f>
        <v>234.08118404656298</v>
      </c>
      <c r="S49" s="15">
        <f t="shared" si="7"/>
        <v>100</v>
      </c>
      <c r="T49" s="13">
        <f t="shared" si="1"/>
        <v>205.10573275257138</v>
      </c>
      <c r="U49" s="15">
        <f t="shared" si="8"/>
        <v>100</v>
      </c>
      <c r="V49" s="13">
        <f>SUM(F49,N49)</f>
        <v>2943.8401499933</v>
      </c>
      <c r="W49" s="15">
        <f t="shared" si="9"/>
        <v>100</v>
      </c>
      <c r="X49" s="13">
        <f>SUM(H49,P49)</f>
        <v>2393.464048962816</v>
      </c>
      <c r="Y49" s="15">
        <f t="shared" si="10"/>
        <v>100</v>
      </c>
      <c r="Z49" s="13">
        <f>SUM(J49,R49)</f>
        <v>3277.1365766518816</v>
      </c>
      <c r="AA49" s="13">
        <f t="shared" si="3"/>
        <v>100</v>
      </c>
      <c r="AB49" s="13">
        <f t="shared" si="4"/>
        <v>2871.4802585359994</v>
      </c>
      <c r="AC49" s="13"/>
      <c r="AD49" s="13"/>
      <c r="AE49" s="13"/>
      <c r="AF49" s="13"/>
      <c r="AG49" s="13"/>
      <c r="AH49" s="13"/>
      <c r="AI49" s="13"/>
      <c r="AJ49" s="13"/>
      <c r="AK49" s="15">
        <f t="shared" si="11"/>
        <v>100.00000000000003</v>
      </c>
      <c r="AL49" s="13">
        <f t="shared" si="5"/>
        <v>2943.8401499933</v>
      </c>
      <c r="AM49" s="15">
        <f t="shared" si="12"/>
        <v>100</v>
      </c>
      <c r="AN49" s="13">
        <f t="shared" si="5"/>
        <v>2393.464048962816</v>
      </c>
      <c r="AO49" s="15">
        <f>SUM((Z49*Y49/100))/AP49*100</f>
        <v>99.99999999999999</v>
      </c>
      <c r="AP49" s="13">
        <f t="shared" si="5"/>
        <v>3277.1365766518816</v>
      </c>
      <c r="AQ49" s="13">
        <f t="shared" si="6"/>
        <v>100</v>
      </c>
      <c r="AR49" s="13">
        <f t="shared" si="5"/>
        <v>2871.4802585359994</v>
      </c>
      <c r="AS49" s="41"/>
      <c r="AT49" s="37"/>
    </row>
    <row r="50" spans="2:46" ht="12.75">
      <c r="B50" s="11" t="s">
        <v>39</v>
      </c>
      <c r="C50" s="11"/>
      <c r="D50" s="11" t="s">
        <v>37</v>
      </c>
      <c r="E50" s="39">
        <f>F38/F50*100</f>
        <v>58.536585365853654</v>
      </c>
      <c r="F50" s="13">
        <f>SUM(F38,F40,F42)</f>
        <v>21553.115383879525</v>
      </c>
      <c r="G50" s="39">
        <f>H38/H50*100</f>
        <v>64.17112299465239</v>
      </c>
      <c r="H50" s="13">
        <f>SUM(H38,H40,H42)</f>
        <v>15984.92061271595</v>
      </c>
      <c r="I50" s="39">
        <f>J38/J50*100</f>
        <v>55.299539170506904</v>
      </c>
      <c r="J50" s="13">
        <f>SUM(J38,J40,J42)</f>
        <v>25397.808469052085</v>
      </c>
      <c r="K50" s="39">
        <f>L38/L50*100</f>
        <v>58.66137526066638</v>
      </c>
      <c r="L50" s="13">
        <f t="shared" si="0"/>
        <v>20978.614821882522</v>
      </c>
      <c r="M50" s="15">
        <v>100</v>
      </c>
      <c r="N50" s="13">
        <f>SUM(N38,N40,N42)</f>
        <v>525.6857410702324</v>
      </c>
      <c r="O50" s="15">
        <v>100</v>
      </c>
      <c r="P50" s="13">
        <f>SUM(P38,P40,P42)</f>
        <v>427.4042944576458</v>
      </c>
      <c r="Q50" s="15">
        <v>100</v>
      </c>
      <c r="R50" s="13">
        <f>SUM(R38,R40,R42)</f>
        <v>585.2029601164074</v>
      </c>
      <c r="S50" s="15">
        <f t="shared" si="7"/>
        <v>100</v>
      </c>
      <c r="T50" s="13">
        <f t="shared" si="1"/>
        <v>512.7643318814286</v>
      </c>
      <c r="U50" s="15">
        <f t="shared" si="8"/>
        <v>59.52380952380951</v>
      </c>
      <c r="V50" s="13">
        <f>SUM(F50,N50)</f>
        <v>22078.801124949758</v>
      </c>
      <c r="W50" s="15">
        <f t="shared" si="9"/>
        <v>65.10416666666666</v>
      </c>
      <c r="X50" s="13">
        <f>SUM(H50,P50)</f>
        <v>16412.324907173595</v>
      </c>
      <c r="Y50" s="15">
        <f t="shared" si="10"/>
        <v>56.3063063063063</v>
      </c>
      <c r="Z50" s="13">
        <f>SUM(J50,R50)</f>
        <v>25983.01142916849</v>
      </c>
      <c r="AA50" s="13">
        <f t="shared" si="3"/>
        <v>59.64767642559878</v>
      </c>
      <c r="AB50" s="13">
        <f t="shared" si="4"/>
        <v>21491.379153763948</v>
      </c>
      <c r="AC50" s="13"/>
      <c r="AD50" s="13">
        <v>21447.978235665476</v>
      </c>
      <c r="AE50" s="13"/>
      <c r="AF50" s="13">
        <v>17438.095213871948</v>
      </c>
      <c r="AG50" s="13"/>
      <c r="AH50" s="13">
        <v>23642.199588702857</v>
      </c>
      <c r="AI50" s="13"/>
      <c r="AJ50" s="13">
        <v>20842.757679413426</v>
      </c>
      <c r="AK50" s="15">
        <f t="shared" si="11"/>
        <v>30.19323671497584</v>
      </c>
      <c r="AL50" s="13">
        <f t="shared" si="5"/>
        <v>43526.77936061523</v>
      </c>
      <c r="AM50" s="15">
        <f t="shared" si="12"/>
        <v>31.565656565656553</v>
      </c>
      <c r="AN50" s="13">
        <f t="shared" si="5"/>
        <v>33850.42012104554</v>
      </c>
      <c r="AO50" s="15">
        <f>SUM((Z50*Y50/100))/AP50*100</f>
        <v>29.481132075471695</v>
      </c>
      <c r="AP50" s="13">
        <f t="shared" si="5"/>
        <v>49625.21101787135</v>
      </c>
      <c r="AQ50" s="13">
        <f t="shared" si="6"/>
        <v>30.28078344327867</v>
      </c>
      <c r="AR50" s="13">
        <f t="shared" si="5"/>
        <v>42334.13683317737</v>
      </c>
      <c r="AS50" s="12"/>
      <c r="AT50" s="37"/>
    </row>
    <row r="51" spans="2:46" ht="12.75">
      <c r="B51" s="11"/>
      <c r="C51" s="11"/>
      <c r="D51" s="11"/>
      <c r="E51" s="39"/>
      <c r="F51" s="39"/>
      <c r="G51" s="39"/>
      <c r="H51" s="39"/>
      <c r="I51" s="39"/>
      <c r="J51" s="39"/>
      <c r="K51" s="39"/>
      <c r="L51" s="38"/>
      <c r="M51" s="39"/>
      <c r="N51" s="39"/>
      <c r="O51" s="39"/>
      <c r="P51" s="39"/>
      <c r="Q51" s="39"/>
      <c r="R51" s="39"/>
      <c r="S51" s="39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  <c r="AK51" s="39"/>
      <c r="AL51" s="39"/>
      <c r="AM51" s="39"/>
      <c r="AN51" s="39"/>
      <c r="AO51" s="39"/>
      <c r="AP51" s="39"/>
      <c r="AQ51" s="39"/>
      <c r="AR51" s="37"/>
      <c r="AS51" s="37"/>
      <c r="AT51" s="37"/>
    </row>
    <row r="52" spans="1:46" ht="12.75">
      <c r="A52" s="3" t="s">
        <v>81</v>
      </c>
      <c r="B52" s="36" t="s">
        <v>94</v>
      </c>
      <c r="C52" s="36" t="s">
        <v>80</v>
      </c>
      <c r="D52" s="11"/>
      <c r="E52" s="37"/>
      <c r="F52" s="39" t="s">
        <v>177</v>
      </c>
      <c r="G52" s="39"/>
      <c r="H52" s="39" t="s">
        <v>178</v>
      </c>
      <c r="I52" s="39"/>
      <c r="J52" s="39" t="s">
        <v>179</v>
      </c>
      <c r="K52" s="39"/>
      <c r="L52" s="39" t="s">
        <v>21</v>
      </c>
      <c r="M52" s="39"/>
      <c r="N52" s="39" t="s">
        <v>177</v>
      </c>
      <c r="O52" s="39"/>
      <c r="P52" s="39" t="s">
        <v>178</v>
      </c>
      <c r="Q52" s="39"/>
      <c r="R52" s="39" t="s">
        <v>179</v>
      </c>
      <c r="S52" s="39"/>
      <c r="T52" s="39" t="s">
        <v>21</v>
      </c>
      <c r="U52" s="39"/>
      <c r="V52" s="39" t="s">
        <v>177</v>
      </c>
      <c r="W52" s="39"/>
      <c r="X52" s="39" t="s">
        <v>178</v>
      </c>
      <c r="Y52" s="39"/>
      <c r="Z52" s="39" t="s">
        <v>179</v>
      </c>
      <c r="AA52" s="39"/>
      <c r="AB52" s="39" t="s">
        <v>21</v>
      </c>
      <c r="AC52" s="39"/>
      <c r="AD52" s="39" t="s">
        <v>177</v>
      </c>
      <c r="AE52" s="39"/>
      <c r="AF52" s="39" t="s">
        <v>178</v>
      </c>
      <c r="AG52" s="39"/>
      <c r="AH52" s="39" t="s">
        <v>179</v>
      </c>
      <c r="AI52" s="39"/>
      <c r="AJ52" s="39" t="s">
        <v>21</v>
      </c>
      <c r="AK52" s="39"/>
      <c r="AL52" s="39" t="s">
        <v>177</v>
      </c>
      <c r="AM52" s="39"/>
      <c r="AN52" s="39" t="s">
        <v>178</v>
      </c>
      <c r="AO52" s="39"/>
      <c r="AP52" s="39" t="s">
        <v>179</v>
      </c>
      <c r="AQ52" s="39"/>
      <c r="AR52" s="39" t="s">
        <v>21</v>
      </c>
      <c r="AS52" s="37"/>
      <c r="AT52" s="37"/>
    </row>
    <row r="53" spans="2:46" ht="12.75">
      <c r="B53" s="36"/>
      <c r="C53" s="36"/>
      <c r="D53" s="11"/>
      <c r="E53" s="3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7"/>
      <c r="AT53" s="37"/>
    </row>
    <row r="54" spans="2:46" ht="12.75">
      <c r="B54" s="11" t="s">
        <v>199</v>
      </c>
      <c r="C54" s="36"/>
      <c r="D54" s="11"/>
      <c r="E54" s="37"/>
      <c r="F54" s="39" t="s">
        <v>203</v>
      </c>
      <c r="G54" s="39"/>
      <c r="H54" s="39" t="s">
        <v>203</v>
      </c>
      <c r="I54" s="39"/>
      <c r="J54" s="39" t="s">
        <v>203</v>
      </c>
      <c r="K54" s="39"/>
      <c r="L54" s="39" t="s">
        <v>203</v>
      </c>
      <c r="M54" s="39"/>
      <c r="N54" s="39" t="s">
        <v>204</v>
      </c>
      <c r="O54" s="39"/>
      <c r="P54" s="39" t="s">
        <v>204</v>
      </c>
      <c r="Q54" s="39"/>
      <c r="R54" s="39" t="s">
        <v>204</v>
      </c>
      <c r="S54" s="39"/>
      <c r="T54" s="39" t="s">
        <v>204</v>
      </c>
      <c r="U54" s="39"/>
      <c r="V54" s="39"/>
      <c r="W54" s="39"/>
      <c r="X54" s="39"/>
      <c r="Y54" s="39"/>
      <c r="Z54" s="39"/>
      <c r="AA54" s="39"/>
      <c r="AB54" s="39"/>
      <c r="AC54" s="39"/>
      <c r="AD54" s="39" t="s">
        <v>205</v>
      </c>
      <c r="AE54" s="39"/>
      <c r="AF54" s="39" t="s">
        <v>205</v>
      </c>
      <c r="AG54" s="39"/>
      <c r="AH54" s="39" t="s">
        <v>205</v>
      </c>
      <c r="AI54" s="39"/>
      <c r="AJ54" s="39" t="s">
        <v>205</v>
      </c>
      <c r="AK54" s="39"/>
      <c r="AL54" s="39" t="s">
        <v>206</v>
      </c>
      <c r="AM54" s="39"/>
      <c r="AN54" s="39" t="s">
        <v>206</v>
      </c>
      <c r="AO54" s="39"/>
      <c r="AP54" s="39" t="s">
        <v>206</v>
      </c>
      <c r="AQ54" s="39"/>
      <c r="AR54" s="39" t="s">
        <v>206</v>
      </c>
      <c r="AS54" s="37"/>
      <c r="AT54" s="37"/>
    </row>
    <row r="55" spans="2:46" ht="12.75">
      <c r="B55" s="11" t="s">
        <v>200</v>
      </c>
      <c r="C55" s="11"/>
      <c r="D55" s="11"/>
      <c r="E55" s="37"/>
      <c r="F55" s="37" t="s">
        <v>201</v>
      </c>
      <c r="G55" s="37"/>
      <c r="H55" s="37" t="s">
        <v>201</v>
      </c>
      <c r="I55" s="37"/>
      <c r="J55" s="37" t="s">
        <v>201</v>
      </c>
      <c r="K55" s="37"/>
      <c r="L55" s="37" t="s">
        <v>201</v>
      </c>
      <c r="M55" s="39"/>
      <c r="N55" s="39" t="s">
        <v>202</v>
      </c>
      <c r="O55" s="39"/>
      <c r="P55" s="39" t="s">
        <v>202</v>
      </c>
      <c r="Q55" s="39"/>
      <c r="R55" s="39" t="s">
        <v>202</v>
      </c>
      <c r="S55" s="39"/>
      <c r="T55" s="39" t="s">
        <v>202</v>
      </c>
      <c r="U55" s="39"/>
      <c r="V55" s="39"/>
      <c r="W55" s="39"/>
      <c r="X55" s="39"/>
      <c r="Y55" s="39"/>
      <c r="Z55" s="39"/>
      <c r="AA55" s="39"/>
      <c r="AB55" s="39"/>
      <c r="AC55" s="37"/>
      <c r="AD55" s="75" t="s">
        <v>36</v>
      </c>
      <c r="AE55" s="75"/>
      <c r="AF55" s="75" t="s">
        <v>36</v>
      </c>
      <c r="AG55" s="75"/>
      <c r="AH55" s="75" t="s">
        <v>36</v>
      </c>
      <c r="AI55" s="75"/>
      <c r="AJ55" s="75" t="s">
        <v>36</v>
      </c>
      <c r="AK55" s="75"/>
      <c r="AL55" s="75" t="s">
        <v>19</v>
      </c>
      <c r="AM55" s="75"/>
      <c r="AN55" s="75" t="s">
        <v>19</v>
      </c>
      <c r="AO55" s="75"/>
      <c r="AP55" s="75" t="s">
        <v>19</v>
      </c>
      <c r="AQ55" s="75"/>
      <c r="AR55" s="75" t="s">
        <v>19</v>
      </c>
      <c r="AS55" s="37"/>
      <c r="AT55" s="37"/>
    </row>
    <row r="56" spans="2:46" ht="12.75">
      <c r="B56" s="11" t="s">
        <v>207</v>
      </c>
      <c r="C56" s="11"/>
      <c r="D56" s="11"/>
      <c r="E56" s="37"/>
      <c r="F56" s="37"/>
      <c r="G56" s="37"/>
      <c r="H56" s="37"/>
      <c r="I56" s="37"/>
      <c r="J56" s="37"/>
      <c r="K56" s="37"/>
      <c r="L56" s="37"/>
      <c r="M56" s="39"/>
      <c r="N56" s="39"/>
      <c r="O56" s="39"/>
      <c r="P56" s="39"/>
      <c r="Q56" s="39"/>
      <c r="R56" s="39"/>
      <c r="S56" s="39"/>
      <c r="T56" s="39"/>
      <c r="U56" s="39"/>
      <c r="V56" s="39" t="s">
        <v>43</v>
      </c>
      <c r="W56" s="39"/>
      <c r="X56" s="39" t="s">
        <v>43</v>
      </c>
      <c r="Y56" s="39"/>
      <c r="Z56" s="39" t="s">
        <v>43</v>
      </c>
      <c r="AA56" s="39"/>
      <c r="AB56" s="39" t="s">
        <v>43</v>
      </c>
      <c r="AC56" s="37"/>
      <c r="AD56" s="75" t="s">
        <v>36</v>
      </c>
      <c r="AE56" s="75"/>
      <c r="AF56" s="75" t="s">
        <v>36</v>
      </c>
      <c r="AG56" s="75"/>
      <c r="AH56" s="75" t="s">
        <v>36</v>
      </c>
      <c r="AI56" s="75"/>
      <c r="AJ56" s="75" t="s">
        <v>36</v>
      </c>
      <c r="AK56" s="75"/>
      <c r="AL56" s="75" t="s">
        <v>19</v>
      </c>
      <c r="AM56" s="75"/>
      <c r="AN56" s="75" t="s">
        <v>19</v>
      </c>
      <c r="AO56" s="75"/>
      <c r="AP56" s="75" t="s">
        <v>19</v>
      </c>
      <c r="AQ56" s="75"/>
      <c r="AR56" s="75" t="s">
        <v>19</v>
      </c>
      <c r="AS56" s="37"/>
      <c r="AT56" s="37"/>
    </row>
    <row r="57" spans="2:46" s="70" customFormat="1" ht="25.5">
      <c r="B57" s="71" t="s">
        <v>22</v>
      </c>
      <c r="C57" s="71"/>
      <c r="D57" s="71"/>
      <c r="E57" s="72"/>
      <c r="F57" s="74" t="s">
        <v>93</v>
      </c>
      <c r="G57" s="72"/>
      <c r="H57" s="74" t="s">
        <v>93</v>
      </c>
      <c r="I57" s="72"/>
      <c r="J57" s="74" t="s">
        <v>93</v>
      </c>
      <c r="K57" s="72"/>
      <c r="L57" s="74" t="s">
        <v>93</v>
      </c>
      <c r="M57" s="75"/>
      <c r="N57" s="74" t="s">
        <v>106</v>
      </c>
      <c r="O57" s="75"/>
      <c r="P57" s="74" t="s">
        <v>106</v>
      </c>
      <c r="Q57" s="75"/>
      <c r="R57" s="74" t="s">
        <v>106</v>
      </c>
      <c r="S57" s="75"/>
      <c r="T57" s="74" t="s">
        <v>106</v>
      </c>
      <c r="U57" s="74"/>
      <c r="V57" s="74"/>
      <c r="W57" s="74"/>
      <c r="X57" s="74"/>
      <c r="Y57" s="74"/>
      <c r="Z57" s="74"/>
      <c r="AA57" s="74"/>
      <c r="AB57" s="74"/>
      <c r="AC57" s="75"/>
      <c r="AD57" s="75" t="s">
        <v>36</v>
      </c>
      <c r="AE57" s="75"/>
      <c r="AF57" s="75" t="s">
        <v>36</v>
      </c>
      <c r="AG57" s="75"/>
      <c r="AH57" s="75" t="s">
        <v>36</v>
      </c>
      <c r="AI57" s="75"/>
      <c r="AJ57" s="75" t="s">
        <v>36</v>
      </c>
      <c r="AK57" s="75"/>
      <c r="AL57" s="75" t="s">
        <v>19</v>
      </c>
      <c r="AM57" s="75"/>
      <c r="AN57" s="75" t="s">
        <v>19</v>
      </c>
      <c r="AO57" s="75"/>
      <c r="AP57" s="75" t="s">
        <v>19</v>
      </c>
      <c r="AQ57" s="75"/>
      <c r="AR57" s="75" t="s">
        <v>19</v>
      </c>
      <c r="AS57" s="73"/>
      <c r="AT57" s="73"/>
    </row>
    <row r="58" spans="2:46" ht="12.75">
      <c r="B58" s="11" t="s">
        <v>82</v>
      </c>
      <c r="C58" s="11"/>
      <c r="D58" s="11" t="s">
        <v>28</v>
      </c>
      <c r="E58" s="37"/>
      <c r="F58" s="40">
        <v>120000</v>
      </c>
      <c r="G58" s="37"/>
      <c r="H58" s="40">
        <v>120000</v>
      </c>
      <c r="I58" s="37"/>
      <c r="J58" s="40">
        <v>120000</v>
      </c>
      <c r="K58" s="37"/>
      <c r="L58" s="40">
        <v>120000</v>
      </c>
      <c r="M58" s="39"/>
      <c r="N58" s="39">
        <v>4798</v>
      </c>
      <c r="O58" s="39"/>
      <c r="P58" s="39">
        <v>5048</v>
      </c>
      <c r="Q58" s="39"/>
      <c r="R58" s="39">
        <v>5098</v>
      </c>
      <c r="S58" s="39"/>
      <c r="T58" s="41">
        <v>4981.333333333333</v>
      </c>
      <c r="U58" s="41"/>
      <c r="V58" s="41"/>
      <c r="W58" s="41"/>
      <c r="X58" s="41"/>
      <c r="Y58" s="41"/>
      <c r="Z58" s="41"/>
      <c r="AA58" s="41"/>
      <c r="AB58" s="41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1"/>
      <c r="AS58" s="37"/>
      <c r="AT58" s="37"/>
    </row>
    <row r="59" spans="2:46" ht="12.75">
      <c r="B59" s="11" t="s">
        <v>23</v>
      </c>
      <c r="C59" s="11"/>
      <c r="D59" s="11" t="s">
        <v>28</v>
      </c>
      <c r="E59" s="39"/>
      <c r="F59" s="38">
        <v>87600</v>
      </c>
      <c r="G59" s="39"/>
      <c r="H59" s="38">
        <v>87600</v>
      </c>
      <c r="I59" s="38"/>
      <c r="J59" s="38">
        <v>96000</v>
      </c>
      <c r="K59" s="39"/>
      <c r="L59" s="12">
        <v>90400</v>
      </c>
      <c r="M59" s="39"/>
      <c r="N59" s="38">
        <v>307</v>
      </c>
      <c r="O59" s="39"/>
      <c r="P59" s="38">
        <v>313</v>
      </c>
      <c r="Q59" s="39"/>
      <c r="R59" s="39">
        <v>306</v>
      </c>
      <c r="S59" s="39"/>
      <c r="T59" s="41">
        <v>308.6666666666667</v>
      </c>
      <c r="U59" s="41"/>
      <c r="V59" s="41"/>
      <c r="W59" s="41"/>
      <c r="X59" s="41"/>
      <c r="Y59" s="41"/>
      <c r="Z59" s="41"/>
      <c r="AA59" s="41"/>
      <c r="AB59" s="41"/>
      <c r="AC59" s="12"/>
      <c r="AD59" s="12"/>
      <c r="AE59" s="12"/>
      <c r="AF59" s="12"/>
      <c r="AG59" s="12"/>
      <c r="AH59" s="12"/>
      <c r="AI59" s="12"/>
      <c r="AJ59" s="38"/>
      <c r="AK59" s="38"/>
      <c r="AL59" s="80">
        <v>87907</v>
      </c>
      <c r="AM59" s="80"/>
      <c r="AN59" s="80">
        <v>87913</v>
      </c>
      <c r="AO59" s="80"/>
      <c r="AP59" s="80">
        <v>9906</v>
      </c>
      <c r="AQ59" s="38"/>
      <c r="AR59" s="12">
        <v>90708.66666666667</v>
      </c>
      <c r="AS59" s="38"/>
      <c r="AT59" s="37"/>
    </row>
    <row r="60" spans="2:46" ht="12.75">
      <c r="B60" s="11" t="s">
        <v>24</v>
      </c>
      <c r="C60" s="11"/>
      <c r="D60" s="11" t="s">
        <v>28</v>
      </c>
      <c r="E60" s="39" t="s">
        <v>20</v>
      </c>
      <c r="F60" s="38">
        <v>4.8</v>
      </c>
      <c r="G60" s="39" t="s">
        <v>20</v>
      </c>
      <c r="H60" s="38">
        <v>4.8</v>
      </c>
      <c r="I60" s="39" t="s">
        <v>20</v>
      </c>
      <c r="J60" s="38">
        <v>4.8</v>
      </c>
      <c r="K60" s="39" t="s">
        <v>20</v>
      </c>
      <c r="L60" s="12">
        <v>4.8</v>
      </c>
      <c r="M60" s="39" t="s">
        <v>20</v>
      </c>
      <c r="N60" s="38">
        <v>0.19</v>
      </c>
      <c r="O60" s="39" t="s">
        <v>20</v>
      </c>
      <c r="P60" s="38">
        <v>0.2</v>
      </c>
      <c r="Q60" s="39" t="s">
        <v>20</v>
      </c>
      <c r="R60" s="39">
        <v>0.2</v>
      </c>
      <c r="S60" s="39"/>
      <c r="T60" s="38">
        <v>0.2</v>
      </c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80">
        <v>4.99</v>
      </c>
      <c r="AM60" s="80"/>
      <c r="AN60" s="80">
        <v>5</v>
      </c>
      <c r="AO60" s="80"/>
      <c r="AP60" s="80">
        <v>5</v>
      </c>
      <c r="AQ60" s="38"/>
      <c r="AR60" s="12">
        <v>5</v>
      </c>
      <c r="AS60" s="38"/>
      <c r="AT60" s="37"/>
    </row>
    <row r="61" spans="2:46" ht="12.75">
      <c r="B61" s="11" t="s">
        <v>156</v>
      </c>
      <c r="C61" s="11"/>
      <c r="D61" s="11" t="s">
        <v>28</v>
      </c>
      <c r="E61" s="39"/>
      <c r="F61" s="38">
        <v>3600</v>
      </c>
      <c r="G61" s="39"/>
      <c r="H61" s="38">
        <v>5160</v>
      </c>
      <c r="I61" s="39"/>
      <c r="J61" s="38">
        <v>3720</v>
      </c>
      <c r="K61" s="39"/>
      <c r="L61" s="12">
        <v>4160</v>
      </c>
      <c r="M61" s="39"/>
      <c r="N61" s="38">
        <v>1.39</v>
      </c>
      <c r="O61" s="39"/>
      <c r="P61" s="38">
        <v>2.07</v>
      </c>
      <c r="Q61" s="39"/>
      <c r="R61" s="39">
        <v>1.99</v>
      </c>
      <c r="S61" s="39"/>
      <c r="T61" s="41">
        <v>1.8166666666666664</v>
      </c>
      <c r="U61" s="41"/>
      <c r="V61" s="41"/>
      <c r="W61" s="41"/>
      <c r="X61" s="41"/>
      <c r="Y61" s="41"/>
      <c r="Z61" s="41"/>
      <c r="AA61" s="41"/>
      <c r="AB61" s="41"/>
      <c r="AC61" s="38"/>
      <c r="AD61" s="38"/>
      <c r="AE61" s="38"/>
      <c r="AF61" s="38"/>
      <c r="AG61" s="38"/>
      <c r="AH61" s="38"/>
      <c r="AI61" s="38"/>
      <c r="AJ61" s="38"/>
      <c r="AK61" s="38"/>
      <c r="AL61" s="80">
        <v>3601.39</v>
      </c>
      <c r="AM61" s="80"/>
      <c r="AN61" s="80">
        <v>5162.07</v>
      </c>
      <c r="AO61" s="80"/>
      <c r="AP61" s="80">
        <v>3721.99</v>
      </c>
      <c r="AQ61" s="38"/>
      <c r="AR61" s="12">
        <v>4161.816666666667</v>
      </c>
      <c r="AS61" s="38"/>
      <c r="AT61" s="37"/>
    </row>
    <row r="62" spans="2:46" ht="12.75">
      <c r="B62" s="11" t="s">
        <v>157</v>
      </c>
      <c r="C62" s="11"/>
      <c r="D62" s="11" t="s">
        <v>28</v>
      </c>
      <c r="E62" s="39"/>
      <c r="F62" s="38">
        <v>32.4</v>
      </c>
      <c r="G62" s="39"/>
      <c r="H62" s="38">
        <v>27.6</v>
      </c>
      <c r="I62" s="39"/>
      <c r="J62" s="38">
        <v>26.4</v>
      </c>
      <c r="K62" s="39"/>
      <c r="L62" s="12">
        <v>30</v>
      </c>
      <c r="M62" s="39"/>
      <c r="N62" s="38">
        <v>0.2</v>
      </c>
      <c r="O62" s="39"/>
      <c r="P62" s="38">
        <v>0.26</v>
      </c>
      <c r="Q62" s="39"/>
      <c r="R62" s="39">
        <v>0.21</v>
      </c>
      <c r="S62" s="39"/>
      <c r="T62" s="38">
        <v>0.2</v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80">
        <v>32.6</v>
      </c>
      <c r="AM62" s="80"/>
      <c r="AN62" s="80">
        <v>27.86</v>
      </c>
      <c r="AO62" s="80"/>
      <c r="AP62" s="80">
        <v>26.61</v>
      </c>
      <c r="AQ62" s="38"/>
      <c r="AR62" s="12">
        <v>30.2</v>
      </c>
      <c r="AS62" s="38"/>
      <c r="AT62" s="37"/>
    </row>
    <row r="63" spans="2:46" ht="12.75">
      <c r="B63" s="11" t="s">
        <v>60</v>
      </c>
      <c r="C63" s="11"/>
      <c r="D63" s="11" t="s">
        <v>28</v>
      </c>
      <c r="E63" s="39" t="s">
        <v>20</v>
      </c>
      <c r="F63" s="38">
        <v>0.36</v>
      </c>
      <c r="G63" s="39" t="s">
        <v>20</v>
      </c>
      <c r="H63" s="38">
        <v>0.36</v>
      </c>
      <c r="I63" s="39" t="s">
        <v>20</v>
      </c>
      <c r="J63" s="38">
        <v>0.36</v>
      </c>
      <c r="K63" s="39" t="s">
        <v>20</v>
      </c>
      <c r="L63" s="42">
        <v>0.36</v>
      </c>
      <c r="M63" s="39" t="s">
        <v>20</v>
      </c>
      <c r="N63" s="38">
        <v>0.1</v>
      </c>
      <c r="O63" s="39" t="s">
        <v>20</v>
      </c>
      <c r="P63" s="38">
        <v>0.1</v>
      </c>
      <c r="Q63" s="39" t="s">
        <v>20</v>
      </c>
      <c r="R63" s="39">
        <v>0.1</v>
      </c>
      <c r="S63" s="39"/>
      <c r="T63" s="42">
        <v>0.1</v>
      </c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37"/>
      <c r="AK63" s="37"/>
      <c r="AL63" s="80">
        <v>0.46</v>
      </c>
      <c r="AM63" s="81"/>
      <c r="AN63" s="80">
        <v>0.46</v>
      </c>
      <c r="AO63" s="81"/>
      <c r="AP63" s="80">
        <v>0.46</v>
      </c>
      <c r="AQ63" s="37"/>
      <c r="AR63" s="12">
        <v>0.46</v>
      </c>
      <c r="AS63" s="37"/>
      <c r="AT63" s="37"/>
    </row>
    <row r="64" spans="2:46" ht="12.75">
      <c r="B64" s="11" t="s">
        <v>61</v>
      </c>
      <c r="C64" s="11"/>
      <c r="D64" s="11" t="s">
        <v>28</v>
      </c>
      <c r="E64" s="39" t="s">
        <v>20</v>
      </c>
      <c r="F64" s="38">
        <v>2.4</v>
      </c>
      <c r="G64" s="39" t="s">
        <v>20</v>
      </c>
      <c r="H64" s="38">
        <v>2.4</v>
      </c>
      <c r="I64" s="39" t="s">
        <v>20</v>
      </c>
      <c r="J64" s="38">
        <v>2.4</v>
      </c>
      <c r="K64" s="39" t="s">
        <v>20</v>
      </c>
      <c r="L64" s="42">
        <v>2.4</v>
      </c>
      <c r="M64" s="39" t="s">
        <v>20</v>
      </c>
      <c r="N64" s="38">
        <v>0.1</v>
      </c>
      <c r="O64" s="39" t="s">
        <v>20</v>
      </c>
      <c r="P64" s="38">
        <v>0.1</v>
      </c>
      <c r="Q64" s="39" t="s">
        <v>20</v>
      </c>
      <c r="R64" s="39">
        <v>0.1</v>
      </c>
      <c r="S64" s="39"/>
      <c r="T64" s="38">
        <v>0.1</v>
      </c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80">
        <v>2.5</v>
      </c>
      <c r="AM64" s="80"/>
      <c r="AN64" s="80">
        <v>2.5</v>
      </c>
      <c r="AO64" s="80"/>
      <c r="AP64" s="80">
        <v>2.5</v>
      </c>
      <c r="AQ64" s="38"/>
      <c r="AR64" s="12">
        <v>2.5</v>
      </c>
      <c r="AS64" s="37"/>
      <c r="AT64" s="37"/>
    </row>
    <row r="65" spans="2:46" ht="12.75">
      <c r="B65" s="11" t="s">
        <v>62</v>
      </c>
      <c r="C65" s="11"/>
      <c r="D65" s="11" t="s">
        <v>28</v>
      </c>
      <c r="E65" s="39"/>
      <c r="F65" s="38">
        <v>9.12</v>
      </c>
      <c r="G65" s="39"/>
      <c r="H65" s="38">
        <v>7.44</v>
      </c>
      <c r="I65" s="39"/>
      <c r="J65" s="38">
        <v>9</v>
      </c>
      <c r="K65" s="39"/>
      <c r="L65" s="38">
        <v>8.5</v>
      </c>
      <c r="M65" s="39" t="s">
        <v>20</v>
      </c>
      <c r="N65" s="38"/>
      <c r="O65" s="39" t="s">
        <v>20</v>
      </c>
      <c r="P65" s="38">
        <v>0.01</v>
      </c>
      <c r="Q65" s="39" t="s">
        <v>20</v>
      </c>
      <c r="R65" s="39">
        <v>0.01</v>
      </c>
      <c r="S65" s="39"/>
      <c r="T65" s="37">
        <v>0.01</v>
      </c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8"/>
      <c r="AK65" s="38"/>
      <c r="AL65" s="80">
        <v>9.12</v>
      </c>
      <c r="AM65" s="80"/>
      <c r="AN65" s="80">
        <v>7.45</v>
      </c>
      <c r="AO65" s="80"/>
      <c r="AP65" s="80">
        <v>9.01</v>
      </c>
      <c r="AQ65" s="38"/>
      <c r="AR65" s="12">
        <v>8.51</v>
      </c>
      <c r="AS65" s="37"/>
      <c r="AT65" s="37"/>
    </row>
    <row r="66" spans="2:46" ht="12.75">
      <c r="B66" s="11" t="s">
        <v>63</v>
      </c>
      <c r="C66" s="11"/>
      <c r="D66" s="11" t="s">
        <v>28</v>
      </c>
      <c r="E66" s="39"/>
      <c r="F66" s="38">
        <v>0.3</v>
      </c>
      <c r="G66" s="39"/>
      <c r="H66" s="38">
        <v>0.31</v>
      </c>
      <c r="I66" s="39"/>
      <c r="J66" s="38">
        <v>0.48</v>
      </c>
      <c r="K66" s="39"/>
      <c r="L66" s="38">
        <v>0.36</v>
      </c>
      <c r="M66" s="39"/>
      <c r="N66" s="38"/>
      <c r="O66" s="39"/>
      <c r="P66" s="38"/>
      <c r="Q66" s="39"/>
      <c r="R66" s="39"/>
      <c r="S66" s="39"/>
      <c r="T66" s="38">
        <v>0</v>
      </c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80">
        <v>0.3</v>
      </c>
      <c r="AM66" s="80"/>
      <c r="AN66" s="80">
        <v>0.31</v>
      </c>
      <c r="AO66" s="80"/>
      <c r="AP66" s="80">
        <v>0.48</v>
      </c>
      <c r="AQ66" s="38"/>
      <c r="AR66" s="12">
        <v>0.36</v>
      </c>
      <c r="AS66" s="37"/>
      <c r="AT66" s="37"/>
    </row>
    <row r="67" spans="2:46" ht="12.75">
      <c r="B67" s="11" t="s">
        <v>64</v>
      </c>
      <c r="C67" s="11"/>
      <c r="D67" s="11" t="s">
        <v>28</v>
      </c>
      <c r="E67" s="39" t="s">
        <v>20</v>
      </c>
      <c r="F67" s="38">
        <v>0.05</v>
      </c>
      <c r="G67" s="39" t="s">
        <v>20</v>
      </c>
      <c r="H67" s="38">
        <v>0.05</v>
      </c>
      <c r="I67" s="39" t="s">
        <v>20</v>
      </c>
      <c r="J67" s="38">
        <v>0.06</v>
      </c>
      <c r="K67" s="39" t="s">
        <v>20</v>
      </c>
      <c r="L67" s="38">
        <v>0.05</v>
      </c>
      <c r="M67" s="39"/>
      <c r="N67" s="38"/>
      <c r="O67" s="39"/>
      <c r="P67" s="38"/>
      <c r="Q67" s="39"/>
      <c r="R67" s="39"/>
      <c r="S67" s="39"/>
      <c r="T67" s="38">
        <v>0</v>
      </c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80">
        <v>0.05</v>
      </c>
      <c r="AM67" s="80"/>
      <c r="AN67" s="80">
        <v>0.05</v>
      </c>
      <c r="AO67" s="80"/>
      <c r="AP67" s="80">
        <v>0.06</v>
      </c>
      <c r="AQ67" s="38"/>
      <c r="AR67" s="12">
        <v>0.05</v>
      </c>
      <c r="AS67" s="37"/>
      <c r="AT67" s="37"/>
    </row>
    <row r="68" spans="2:46" ht="12.75">
      <c r="B68" s="11" t="s">
        <v>77</v>
      </c>
      <c r="C68" s="11"/>
      <c r="D68" s="11" t="s">
        <v>28</v>
      </c>
      <c r="E68" s="39"/>
      <c r="F68" s="38">
        <v>1.56</v>
      </c>
      <c r="G68" s="39"/>
      <c r="H68" s="38">
        <v>1.32</v>
      </c>
      <c r="I68" s="39"/>
      <c r="J68" s="38">
        <v>1.32</v>
      </c>
      <c r="K68" s="39"/>
      <c r="L68" s="38">
        <v>1.4</v>
      </c>
      <c r="M68" s="39"/>
      <c r="N68" s="38"/>
      <c r="O68" s="39"/>
      <c r="P68" s="38"/>
      <c r="Q68" s="39"/>
      <c r="R68" s="39"/>
      <c r="S68" s="39"/>
      <c r="T68" s="38">
        <v>0</v>
      </c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80">
        <v>1.56</v>
      </c>
      <c r="AM68" s="80"/>
      <c r="AN68" s="80">
        <v>1.32</v>
      </c>
      <c r="AO68" s="80"/>
      <c r="AP68" s="80">
        <v>1.32</v>
      </c>
      <c r="AQ68" s="38"/>
      <c r="AR68" s="12">
        <v>1.4</v>
      </c>
      <c r="AS68" s="41"/>
      <c r="AT68" s="37"/>
    </row>
    <row r="69" spans="2:46" ht="12.75">
      <c r="B69" s="11" t="s">
        <v>59</v>
      </c>
      <c r="C69" s="11"/>
      <c r="D69" s="11" t="s">
        <v>28</v>
      </c>
      <c r="E69" s="39" t="s">
        <v>20</v>
      </c>
      <c r="F69" s="38">
        <v>0.48</v>
      </c>
      <c r="G69" s="39" t="s">
        <v>20</v>
      </c>
      <c r="H69" s="38">
        <v>0.48</v>
      </c>
      <c r="I69" s="39" t="s">
        <v>20</v>
      </c>
      <c r="J69" s="38">
        <v>0.48</v>
      </c>
      <c r="K69" s="39" t="s">
        <v>20</v>
      </c>
      <c r="L69" s="38">
        <v>0.48</v>
      </c>
      <c r="M69" s="39" t="s">
        <v>20</v>
      </c>
      <c r="N69" s="38">
        <v>0.05</v>
      </c>
      <c r="O69" s="39" t="s">
        <v>20</v>
      </c>
      <c r="P69" s="38">
        <v>0.05</v>
      </c>
      <c r="Q69" s="39" t="s">
        <v>20</v>
      </c>
      <c r="R69" s="39">
        <v>0.05</v>
      </c>
      <c r="S69" s="39"/>
      <c r="T69" s="38">
        <v>0.05</v>
      </c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80">
        <v>0.53</v>
      </c>
      <c r="AM69" s="80"/>
      <c r="AN69" s="80">
        <v>0.53</v>
      </c>
      <c r="AO69" s="80"/>
      <c r="AP69" s="80">
        <v>0.53</v>
      </c>
      <c r="AQ69" s="38"/>
      <c r="AR69" s="12">
        <v>0.53</v>
      </c>
      <c r="AS69" s="41"/>
      <c r="AT69" s="37"/>
    </row>
    <row r="70" spans="2:46" ht="12.75">
      <c r="B70" s="11" t="s">
        <v>65</v>
      </c>
      <c r="C70" s="11"/>
      <c r="D70" s="11" t="s">
        <v>28</v>
      </c>
      <c r="E70" s="39" t="s">
        <v>20</v>
      </c>
      <c r="F70" s="38">
        <v>0.01</v>
      </c>
      <c r="G70" s="39" t="s">
        <v>20</v>
      </c>
      <c r="H70" s="38">
        <v>0.01</v>
      </c>
      <c r="I70" s="39" t="s">
        <v>20</v>
      </c>
      <c r="J70" s="38">
        <v>0.01</v>
      </c>
      <c r="K70" s="39" t="s">
        <v>20</v>
      </c>
      <c r="L70" s="42">
        <v>0.01</v>
      </c>
      <c r="M70" s="39"/>
      <c r="N70" s="38"/>
      <c r="O70" s="39"/>
      <c r="P70" s="38"/>
      <c r="Q70" s="39"/>
      <c r="R70" s="39"/>
      <c r="S70" s="39"/>
      <c r="T70" s="38">
        <v>0</v>
      </c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9"/>
      <c r="AK70" s="39"/>
      <c r="AL70" s="80">
        <v>0.01</v>
      </c>
      <c r="AM70" s="82"/>
      <c r="AN70" s="80">
        <v>0.01</v>
      </c>
      <c r="AO70" s="82"/>
      <c r="AP70" s="80">
        <v>0.01</v>
      </c>
      <c r="AQ70" s="39"/>
      <c r="AR70" s="12">
        <v>0.01</v>
      </c>
      <c r="AS70" s="37"/>
      <c r="AT70" s="37"/>
    </row>
    <row r="71" spans="2:46" ht="12.75">
      <c r="B71" s="11" t="s">
        <v>66</v>
      </c>
      <c r="C71" s="11"/>
      <c r="D71" s="11"/>
      <c r="E71" s="39"/>
      <c r="F71" s="38">
        <v>1.32</v>
      </c>
      <c r="G71" s="39"/>
      <c r="H71" s="38">
        <v>0.95</v>
      </c>
      <c r="I71" s="39"/>
      <c r="J71" s="38">
        <v>1.15</v>
      </c>
      <c r="K71" s="39"/>
      <c r="L71" s="42">
        <v>1.1</v>
      </c>
      <c r="M71" s="39" t="s">
        <v>20</v>
      </c>
      <c r="N71" s="38">
        <v>0.01</v>
      </c>
      <c r="O71" s="39" t="s">
        <v>20</v>
      </c>
      <c r="P71" s="38">
        <v>0.02</v>
      </c>
      <c r="Q71" s="39" t="s">
        <v>20</v>
      </c>
      <c r="R71" s="39">
        <v>0.02</v>
      </c>
      <c r="S71" s="39"/>
      <c r="T71" s="38">
        <v>0.01</v>
      </c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39"/>
      <c r="AL71" s="80">
        <v>1.33</v>
      </c>
      <c r="AM71" s="82"/>
      <c r="AN71" s="80">
        <v>0.97</v>
      </c>
      <c r="AO71" s="82"/>
      <c r="AP71" s="80">
        <v>1.17</v>
      </c>
      <c r="AQ71" s="39"/>
      <c r="AR71" s="12">
        <v>1.11</v>
      </c>
      <c r="AS71" s="37"/>
      <c r="AT71" s="37"/>
    </row>
    <row r="72" spans="2:46" ht="12.75">
      <c r="B72" s="11" t="s">
        <v>68</v>
      </c>
      <c r="C72" s="11"/>
      <c r="D72" s="11" t="s">
        <v>28</v>
      </c>
      <c r="E72" s="39" t="s">
        <v>20</v>
      </c>
      <c r="F72" s="38">
        <v>0.08</v>
      </c>
      <c r="G72" s="39" t="s">
        <v>20</v>
      </c>
      <c r="H72" s="38">
        <v>0.08</v>
      </c>
      <c r="I72" s="39"/>
      <c r="J72" s="38">
        <v>0.19</v>
      </c>
      <c r="K72" s="39" t="s">
        <v>20</v>
      </c>
      <c r="L72" s="38">
        <v>0.1</v>
      </c>
      <c r="M72" s="39"/>
      <c r="N72" s="38"/>
      <c r="O72" s="39"/>
      <c r="P72" s="38"/>
      <c r="Q72" s="39"/>
      <c r="R72" s="39"/>
      <c r="S72" s="39"/>
      <c r="T72" s="38">
        <v>0</v>
      </c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/>
      <c r="AK72" s="39"/>
      <c r="AL72" s="80">
        <v>0.08</v>
      </c>
      <c r="AM72" s="82"/>
      <c r="AN72" s="80">
        <v>0.08</v>
      </c>
      <c r="AO72" s="82"/>
      <c r="AP72" s="80">
        <v>0.19</v>
      </c>
      <c r="AQ72" s="39"/>
      <c r="AR72" s="12">
        <v>0.1</v>
      </c>
      <c r="AS72" s="37"/>
      <c r="AT72" s="37"/>
    </row>
    <row r="73" spans="2:46" ht="12.75">
      <c r="B73" s="11" t="s">
        <v>67</v>
      </c>
      <c r="C73" s="11"/>
      <c r="D73" s="11" t="s">
        <v>28</v>
      </c>
      <c r="E73" s="39" t="s">
        <v>20</v>
      </c>
      <c r="F73" s="38">
        <v>0.84</v>
      </c>
      <c r="G73" s="39" t="s">
        <v>20</v>
      </c>
      <c r="H73" s="38">
        <v>0.84</v>
      </c>
      <c r="I73" s="39" t="s">
        <v>20</v>
      </c>
      <c r="J73" s="38">
        <v>0.84</v>
      </c>
      <c r="K73" s="39" t="s">
        <v>20</v>
      </c>
      <c r="L73" s="38">
        <v>0.84</v>
      </c>
      <c r="M73" s="39" t="s">
        <v>20</v>
      </c>
      <c r="N73" s="38">
        <v>0.14</v>
      </c>
      <c r="O73" s="39" t="s">
        <v>20</v>
      </c>
      <c r="P73" s="38">
        <v>0.15</v>
      </c>
      <c r="Q73" s="39" t="s">
        <v>20</v>
      </c>
      <c r="R73" s="39">
        <v>0.15</v>
      </c>
      <c r="S73" s="39"/>
      <c r="T73" s="38">
        <v>0.15</v>
      </c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/>
      <c r="AK73" s="39"/>
      <c r="AL73" s="80">
        <v>0.98</v>
      </c>
      <c r="AM73" s="82"/>
      <c r="AN73" s="80">
        <v>0.99</v>
      </c>
      <c r="AO73" s="82"/>
      <c r="AP73" s="80">
        <v>0.99</v>
      </c>
      <c r="AQ73" s="39"/>
      <c r="AR73" s="12">
        <v>0.99</v>
      </c>
      <c r="AS73" s="37"/>
      <c r="AT73" s="37"/>
    </row>
    <row r="74" spans="2:46" ht="12.75">
      <c r="B74" s="11" t="s">
        <v>69</v>
      </c>
      <c r="C74" s="11"/>
      <c r="D74" s="11" t="s">
        <v>28</v>
      </c>
      <c r="E74" s="39" t="s">
        <v>20</v>
      </c>
      <c r="F74" s="5">
        <v>2.4</v>
      </c>
      <c r="G74" s="39" t="s">
        <v>20</v>
      </c>
      <c r="H74" s="38">
        <v>2.4</v>
      </c>
      <c r="I74" s="39" t="s">
        <v>20</v>
      </c>
      <c r="J74" s="38">
        <v>2.4</v>
      </c>
      <c r="K74" s="39" t="s">
        <v>20</v>
      </c>
      <c r="L74" s="38">
        <v>2.4</v>
      </c>
      <c r="M74" s="39" t="s">
        <v>20</v>
      </c>
      <c r="N74" s="38">
        <v>0.1</v>
      </c>
      <c r="O74" s="39" t="s">
        <v>20</v>
      </c>
      <c r="P74" s="38">
        <v>0.1</v>
      </c>
      <c r="Q74" s="39" t="s">
        <v>20</v>
      </c>
      <c r="R74" s="39">
        <v>0.1</v>
      </c>
      <c r="S74" s="39"/>
      <c r="T74" s="38">
        <v>0.1</v>
      </c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9"/>
      <c r="AK74" s="39"/>
      <c r="AL74" s="80">
        <v>2.5</v>
      </c>
      <c r="AM74" s="82"/>
      <c r="AN74" s="80">
        <v>2.5</v>
      </c>
      <c r="AO74" s="82"/>
      <c r="AP74" s="80">
        <v>2.5</v>
      </c>
      <c r="AQ74" s="39"/>
      <c r="AR74" s="12">
        <v>2.5</v>
      </c>
      <c r="AS74" s="37"/>
      <c r="AT74" s="37"/>
    </row>
    <row r="75" spans="2:46" ht="12.75">
      <c r="B75" s="11"/>
      <c r="C75" s="11"/>
      <c r="D75" s="11"/>
      <c r="E75" s="39"/>
      <c r="F75" s="39"/>
      <c r="G75" s="39"/>
      <c r="H75" s="39"/>
      <c r="I75" s="39"/>
      <c r="J75" s="39"/>
      <c r="K75" s="39"/>
      <c r="L75" s="38"/>
      <c r="M75" s="39"/>
      <c r="N75" s="39"/>
      <c r="O75" s="39"/>
      <c r="P75" s="39"/>
      <c r="Q75" s="39"/>
      <c r="R75" s="39"/>
      <c r="S75" s="39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9"/>
      <c r="AK75" s="39"/>
      <c r="AL75" s="39"/>
      <c r="AM75" s="39"/>
      <c r="AN75" s="39"/>
      <c r="AO75" s="39"/>
      <c r="AP75" s="39"/>
      <c r="AQ75" s="39"/>
      <c r="AR75" s="12"/>
      <c r="AS75" s="37"/>
      <c r="AT75" s="37"/>
    </row>
    <row r="76" spans="2:46" ht="12.75">
      <c r="B76" s="11" t="s">
        <v>40</v>
      </c>
      <c r="C76" s="11"/>
      <c r="D76" s="11" t="s">
        <v>16</v>
      </c>
      <c r="E76" s="39"/>
      <c r="F76" s="38">
        <v>53025</v>
      </c>
      <c r="G76" s="39"/>
      <c r="H76" s="38">
        <v>51918</v>
      </c>
      <c r="I76" s="39"/>
      <c r="J76" s="38">
        <v>53445</v>
      </c>
      <c r="K76" s="39"/>
      <c r="L76" s="38">
        <v>52796</v>
      </c>
      <c r="M76" s="39"/>
      <c r="N76" s="38">
        <v>53025</v>
      </c>
      <c r="O76" s="39"/>
      <c r="P76" s="38">
        <v>51918</v>
      </c>
      <c r="Q76" s="39"/>
      <c r="R76" s="38">
        <v>53445</v>
      </c>
      <c r="S76" s="39"/>
      <c r="T76" s="38">
        <v>52796</v>
      </c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28"/>
      <c r="AK76" s="39"/>
      <c r="AL76" s="38">
        <v>53025</v>
      </c>
      <c r="AM76" s="39"/>
      <c r="AN76" s="38">
        <v>51918</v>
      </c>
      <c r="AO76" s="39"/>
      <c r="AP76" s="38">
        <v>53445</v>
      </c>
      <c r="AQ76" s="39"/>
      <c r="AR76" s="38">
        <v>52796</v>
      </c>
      <c r="AS76" s="37"/>
      <c r="AT76" s="37"/>
    </row>
    <row r="77" spans="2:46" ht="12.75">
      <c r="B77" s="11" t="s">
        <v>41</v>
      </c>
      <c r="C77" s="11"/>
      <c r="D77" s="11" t="s">
        <v>17</v>
      </c>
      <c r="E77" s="39"/>
      <c r="F77" s="38">
        <v>9.8</v>
      </c>
      <c r="G77" s="39"/>
      <c r="H77" s="38">
        <v>9.2</v>
      </c>
      <c r="I77" s="39"/>
      <c r="J77" s="38">
        <v>9.4</v>
      </c>
      <c r="K77" s="39"/>
      <c r="L77" s="38">
        <v>9.6</v>
      </c>
      <c r="M77" s="39"/>
      <c r="N77" s="38">
        <v>9.8</v>
      </c>
      <c r="O77" s="39"/>
      <c r="P77" s="38">
        <v>9.2</v>
      </c>
      <c r="Q77" s="39"/>
      <c r="R77" s="38">
        <v>9.4</v>
      </c>
      <c r="S77" s="39"/>
      <c r="T77" s="38">
        <v>9.6</v>
      </c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28"/>
      <c r="AK77" s="39"/>
      <c r="AL77" s="38">
        <v>9.8</v>
      </c>
      <c r="AM77" s="39"/>
      <c r="AN77" s="38">
        <v>9.2</v>
      </c>
      <c r="AO77" s="39"/>
      <c r="AP77" s="38">
        <v>9.4</v>
      </c>
      <c r="AQ77" s="39"/>
      <c r="AR77" s="38">
        <v>9.6</v>
      </c>
      <c r="AS77" s="37"/>
      <c r="AT77" s="37"/>
    </row>
    <row r="78" spans="2:46" ht="12.75">
      <c r="B78" s="11"/>
      <c r="C78" s="11"/>
      <c r="D78" s="11"/>
      <c r="E78" s="39"/>
      <c r="F78" s="39"/>
      <c r="G78" s="39"/>
      <c r="H78" s="39"/>
      <c r="I78" s="39"/>
      <c r="J78" s="39"/>
      <c r="K78" s="39"/>
      <c r="L78" s="38"/>
      <c r="M78" s="39"/>
      <c r="N78" s="39"/>
      <c r="O78" s="39"/>
      <c r="P78" s="39"/>
      <c r="Q78" s="39"/>
      <c r="R78" s="39"/>
      <c r="S78" s="39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9"/>
      <c r="AK78" s="39"/>
      <c r="AL78" s="39"/>
      <c r="AM78" s="39"/>
      <c r="AN78" s="39"/>
      <c r="AO78" s="39"/>
      <c r="AP78" s="39"/>
      <c r="AQ78" s="39"/>
      <c r="AR78" s="37"/>
      <c r="AS78" s="37"/>
      <c r="AT78" s="37"/>
    </row>
    <row r="79" spans="2:45" ht="12.75">
      <c r="B79" s="11" t="s">
        <v>208</v>
      </c>
      <c r="C79" s="11"/>
      <c r="D79" s="11" t="s">
        <v>35</v>
      </c>
      <c r="E79" s="39"/>
      <c r="F79" s="39"/>
      <c r="G79" s="39"/>
      <c r="H79" s="39"/>
      <c r="I79" s="39"/>
      <c r="J79" s="39"/>
      <c r="K79" s="39"/>
      <c r="L79" s="3"/>
      <c r="M79" s="14"/>
      <c r="N79" s="14"/>
      <c r="O79" s="14"/>
      <c r="P79" s="14"/>
      <c r="Q79" s="14"/>
      <c r="R79" s="14"/>
      <c r="S79" s="14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39"/>
      <c r="AK79" s="39"/>
      <c r="AL79" s="39"/>
      <c r="AM79" s="39"/>
      <c r="AN79" s="39"/>
      <c r="AO79" s="39"/>
      <c r="AP79" s="39"/>
      <c r="AQ79" s="39"/>
      <c r="AR79" s="12">
        <v>191.07123809523813</v>
      </c>
      <c r="AS79" s="37"/>
    </row>
    <row r="80" spans="2:46" ht="12.75">
      <c r="B80" s="11"/>
      <c r="C80" s="11"/>
      <c r="D80" s="11"/>
      <c r="E80" s="39"/>
      <c r="F80" s="39"/>
      <c r="G80" s="39"/>
      <c r="H80" s="39"/>
      <c r="I80" s="39"/>
      <c r="J80" s="39"/>
      <c r="K80" s="39"/>
      <c r="L80" s="3"/>
      <c r="M80" s="14"/>
      <c r="N80" s="14"/>
      <c r="O80" s="14"/>
      <c r="P80" s="14"/>
      <c r="Q80" s="14"/>
      <c r="R80" s="14"/>
      <c r="S80" s="14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39"/>
      <c r="AK80" s="39"/>
      <c r="AL80" s="39"/>
      <c r="AM80" s="39"/>
      <c r="AN80" s="39"/>
      <c r="AO80" s="39"/>
      <c r="AP80" s="39"/>
      <c r="AQ80" s="39"/>
      <c r="AR80" s="37"/>
      <c r="AS80" s="37"/>
      <c r="AT80" s="12"/>
    </row>
    <row r="81" spans="2:46" ht="12.75">
      <c r="B81" s="49" t="s">
        <v>53</v>
      </c>
      <c r="C81" s="49"/>
      <c r="D81" s="11"/>
      <c r="E81" s="39"/>
      <c r="F81" s="39"/>
      <c r="G81" s="39"/>
      <c r="H81" s="39"/>
      <c r="I81" s="39"/>
      <c r="J81" s="39"/>
      <c r="K81" s="39"/>
      <c r="L81" s="3"/>
      <c r="M81" s="14"/>
      <c r="N81" s="14"/>
      <c r="O81" s="14"/>
      <c r="P81" s="14"/>
      <c r="Q81" s="14"/>
      <c r="R81" s="14"/>
      <c r="S81" s="14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39"/>
      <c r="AK81" s="39"/>
      <c r="AL81" s="39"/>
      <c r="AM81" s="39"/>
      <c r="AN81" s="39"/>
      <c r="AO81" s="39"/>
      <c r="AP81" s="39"/>
      <c r="AQ81" s="39"/>
      <c r="AR81" s="37"/>
      <c r="AS81" s="37"/>
      <c r="AT81" s="12"/>
    </row>
    <row r="82" spans="2:46" ht="12.75">
      <c r="B82" s="11" t="s">
        <v>23</v>
      </c>
      <c r="C82" s="49"/>
      <c r="D82" s="11" t="s">
        <v>42</v>
      </c>
      <c r="E82" s="39"/>
      <c r="F82" s="13">
        <v>552143.0487319303</v>
      </c>
      <c r="G82" s="15"/>
      <c r="H82" s="13">
        <v>535242.2003487226</v>
      </c>
      <c r="I82" s="15"/>
      <c r="J82" s="13">
        <v>57963.20150614954</v>
      </c>
      <c r="K82" s="15"/>
      <c r="L82" s="84">
        <f>AVERAGE(J82,H82,F82)</f>
        <v>381782.81686226744</v>
      </c>
      <c r="M82" s="15"/>
      <c r="N82" s="13">
        <v>1935.0218716975182</v>
      </c>
      <c r="O82" s="15"/>
      <c r="P82" s="13">
        <v>1912.4521542140426</v>
      </c>
      <c r="Q82" s="15"/>
      <c r="R82" s="13">
        <v>1847.5770480085168</v>
      </c>
      <c r="S82" s="15"/>
      <c r="T82" s="84">
        <f>AVERAGE(R82,P82,N82)</f>
        <v>1898.3503579733595</v>
      </c>
      <c r="U82" s="15"/>
      <c r="V82" s="13">
        <f>SUM(F82,N82)</f>
        <v>554078.0706036278</v>
      </c>
      <c r="W82" s="15"/>
      <c r="X82" s="13">
        <f>SUM(H82,P82)</f>
        <v>537154.6525029367</v>
      </c>
      <c r="Y82" s="15"/>
      <c r="Z82" s="13">
        <f>SUM(J82,R82)</f>
        <v>59810.77855415806</v>
      </c>
      <c r="AA82" s="13"/>
      <c r="AB82" s="13">
        <f>AVERAGE(Z82,X82,V82)</f>
        <v>383681.16722024087</v>
      </c>
      <c r="AC82" s="13"/>
      <c r="AD82" s="13"/>
      <c r="AE82" s="13"/>
      <c r="AF82" s="13"/>
      <c r="AG82" s="13"/>
      <c r="AH82" s="13"/>
      <c r="AI82" s="13"/>
      <c r="AJ82" s="15"/>
      <c r="AK82" s="15"/>
      <c r="AL82" s="13">
        <f>SUM(AD82,V82)</f>
        <v>554078.0706036278</v>
      </c>
      <c r="AM82" s="15"/>
      <c r="AN82" s="13">
        <f>SUM(AF82,X82)</f>
        <v>537154.6525029367</v>
      </c>
      <c r="AO82" s="15"/>
      <c r="AP82" s="13">
        <f>SUM(AH82,Z82)</f>
        <v>59810.77855415806</v>
      </c>
      <c r="AQ82" s="15"/>
      <c r="AR82" s="13">
        <f>SUM(AJ82,AB82)</f>
        <v>383681.16722024087</v>
      </c>
      <c r="AS82" s="37"/>
      <c r="AT82" s="12"/>
    </row>
    <row r="83" spans="2:46" ht="12.75">
      <c r="B83" s="11" t="s">
        <v>24</v>
      </c>
      <c r="C83" s="49"/>
      <c r="D83" s="11" t="s">
        <v>37</v>
      </c>
      <c r="E83" s="39">
        <v>100</v>
      </c>
      <c r="F83" s="13">
        <v>30254.413629146864</v>
      </c>
      <c r="G83" s="39">
        <v>100</v>
      </c>
      <c r="H83" s="13">
        <v>29328.33974513548</v>
      </c>
      <c r="I83" s="39">
        <v>100</v>
      </c>
      <c r="J83" s="13">
        <v>28981.60075307477</v>
      </c>
      <c r="K83" s="39">
        <v>100</v>
      </c>
      <c r="L83" s="84">
        <f aca="true" t="shared" si="13" ref="L83:L99">AVERAGE(J83,H83,F83)</f>
        <v>29521.451375785706</v>
      </c>
      <c r="M83" s="15">
        <v>100</v>
      </c>
      <c r="N83" s="13">
        <v>1197.5705394870636</v>
      </c>
      <c r="O83" s="15">
        <v>100</v>
      </c>
      <c r="P83" s="13">
        <v>1222.014156047312</v>
      </c>
      <c r="Q83" s="15">
        <v>100</v>
      </c>
      <c r="R83" s="13">
        <v>1207.5666980447818</v>
      </c>
      <c r="S83" s="15">
        <v>100</v>
      </c>
      <c r="T83" s="84">
        <f aca="true" t="shared" si="14" ref="T83:T99">AVERAGE(R83,P83,N83)</f>
        <v>1209.0504645263857</v>
      </c>
      <c r="U83" s="15">
        <f aca="true" t="shared" si="15" ref="U83:U99">SUM((N83*M83/100),(F83*E83/100))/V83*100</f>
        <v>100</v>
      </c>
      <c r="V83" s="13">
        <f aca="true" t="shared" si="16" ref="V83:Z97">SUM(F83,N83)</f>
        <v>31451.984168633928</v>
      </c>
      <c r="W83" s="15">
        <f aca="true" t="shared" si="17" ref="W83:W99">SUM((P83*O83/100),(H83*G83/100))/X83*100</f>
        <v>100</v>
      </c>
      <c r="X83" s="13">
        <f t="shared" si="16"/>
        <v>30550.353901182792</v>
      </c>
      <c r="Y83" s="15">
        <f aca="true" t="shared" si="18" ref="Y83:Y99">SUM((R83*Q83/100),(J83*I83/100))/Z83*100</f>
        <v>99.99999999999999</v>
      </c>
      <c r="Z83" s="13">
        <f t="shared" si="16"/>
        <v>30189.167451119552</v>
      </c>
      <c r="AA83" s="13">
        <f aca="true" t="shared" si="19" ref="AA83:AA99">SUM((Z83*Y83/100),(X83*W83/100),(V83*U83/100))/AB83/3*100</f>
        <v>99.99999999999999</v>
      </c>
      <c r="AB83" s="13">
        <f aca="true" t="shared" si="20" ref="AB83:AB99">AVERAGE(Z83,X83,V83)</f>
        <v>30730.501840312092</v>
      </c>
      <c r="AC83" s="13"/>
      <c r="AD83" s="13"/>
      <c r="AE83" s="13"/>
      <c r="AF83" s="13"/>
      <c r="AG83" s="13"/>
      <c r="AH83" s="13"/>
      <c r="AI83" s="13"/>
      <c r="AJ83" s="15"/>
      <c r="AK83" s="15">
        <f aca="true" t="shared" si="21" ref="AK83:AK99">SUM((AD83*AC83/100),(V83*U83/100))/AL83*100</f>
        <v>99.99999999999999</v>
      </c>
      <c r="AL83" s="13">
        <f aca="true" t="shared" si="22" ref="AL83:AL99">SUM(AD83,V83)</f>
        <v>31451.984168633928</v>
      </c>
      <c r="AM83" s="15">
        <f aca="true" t="shared" si="23" ref="AM83:AM99">SUM((AF83*AE83/100),(X83*W83/100))/AN83*100</f>
        <v>99.99999999999999</v>
      </c>
      <c r="AN83" s="13">
        <f aca="true" t="shared" si="24" ref="AN83:AN99">SUM(AF83,X83)</f>
        <v>30550.353901182792</v>
      </c>
      <c r="AO83" s="15">
        <f aca="true" t="shared" si="25" ref="AO83:AO99">SUM((AH83*AG83/100),(Z83*Y83/100))/AP83*100</f>
        <v>99.99999999999999</v>
      </c>
      <c r="AP83" s="13">
        <f aca="true" t="shared" si="26" ref="AP83:AP99">SUM(AH83,Z83)</f>
        <v>30189.167451119552</v>
      </c>
      <c r="AQ83" s="13">
        <f aca="true" t="shared" si="27" ref="AQ83:AQ99">SUM((AP83*AO83/100),(AN83*AM83/100),(AL83*AK83/100))/AR83/3*100</f>
        <v>99.99999999999999</v>
      </c>
      <c r="AR83" s="13">
        <f aca="true" t="shared" si="28" ref="AR83:AR99">SUM(AJ83,AB83)</f>
        <v>30730.501840312092</v>
      </c>
      <c r="AS83" s="37"/>
      <c r="AT83" s="12"/>
    </row>
    <row r="84" spans="2:46" ht="12.75">
      <c r="B84" s="11" t="s">
        <v>156</v>
      </c>
      <c r="C84" s="49"/>
      <c r="D84" s="11" t="s">
        <v>37</v>
      </c>
      <c r="E84" s="39"/>
      <c r="F84" s="13">
        <v>22690810.221860148</v>
      </c>
      <c r="G84" s="39"/>
      <c r="H84" s="13">
        <v>31527965.22602064</v>
      </c>
      <c r="I84" s="39"/>
      <c r="J84" s="13">
        <v>22460740.583632942</v>
      </c>
      <c r="K84" s="39"/>
      <c r="L84" s="84">
        <f t="shared" si="13"/>
        <v>25559838.67717124</v>
      </c>
      <c r="M84" s="15"/>
      <c r="N84" s="13">
        <v>8761.173946773779</v>
      </c>
      <c r="O84" s="15"/>
      <c r="P84" s="13">
        <v>12647.846515089677</v>
      </c>
      <c r="Q84" s="15"/>
      <c r="R84" s="13">
        <v>12015.288645545583</v>
      </c>
      <c r="S84" s="15"/>
      <c r="T84" s="84">
        <f t="shared" si="14"/>
        <v>11141.436369136347</v>
      </c>
      <c r="U84" s="15"/>
      <c r="V84" s="13">
        <f t="shared" si="16"/>
        <v>22699571.395806924</v>
      </c>
      <c r="W84" s="15"/>
      <c r="X84" s="13">
        <f t="shared" si="16"/>
        <v>31540613.07253573</v>
      </c>
      <c r="Y84" s="15"/>
      <c r="Z84" s="13">
        <f t="shared" si="16"/>
        <v>22472755.87227849</v>
      </c>
      <c r="AA84" s="13"/>
      <c r="AB84" s="13">
        <f t="shared" si="20"/>
        <v>25570980.11354038</v>
      </c>
      <c r="AC84" s="13"/>
      <c r="AD84" s="13"/>
      <c r="AE84" s="13"/>
      <c r="AF84" s="13"/>
      <c r="AG84" s="13"/>
      <c r="AH84" s="13"/>
      <c r="AI84" s="13"/>
      <c r="AJ84" s="15"/>
      <c r="AK84" s="15"/>
      <c r="AL84" s="13">
        <f t="shared" si="22"/>
        <v>22699571.395806924</v>
      </c>
      <c r="AM84" s="15"/>
      <c r="AN84" s="13">
        <f t="shared" si="24"/>
        <v>31540613.07253573</v>
      </c>
      <c r="AO84" s="15"/>
      <c r="AP84" s="13">
        <f t="shared" si="26"/>
        <v>22472755.87227849</v>
      </c>
      <c r="AQ84" s="13"/>
      <c r="AR84" s="13">
        <f t="shared" si="28"/>
        <v>25570980.11354038</v>
      </c>
      <c r="AS84" s="37"/>
      <c r="AT84" s="12"/>
    </row>
    <row r="85" spans="2:46" ht="12.75">
      <c r="B85" s="11" t="s">
        <v>157</v>
      </c>
      <c r="C85" s="49"/>
      <c r="D85" s="11" t="s">
        <v>37</v>
      </c>
      <c r="E85" s="39"/>
      <c r="F85" s="13">
        <v>204217.29199674132</v>
      </c>
      <c r="G85" s="39"/>
      <c r="H85" s="13">
        <v>168637.95353452905</v>
      </c>
      <c r="I85" s="39"/>
      <c r="J85" s="13">
        <v>159398.80414191118</v>
      </c>
      <c r="K85" s="39"/>
      <c r="L85" s="84">
        <f t="shared" si="13"/>
        <v>177418.01655772715</v>
      </c>
      <c r="M85" s="15"/>
      <c r="N85" s="13">
        <v>1260.6005678811196</v>
      </c>
      <c r="O85" s="15"/>
      <c r="P85" s="13">
        <v>1588.6184028615055</v>
      </c>
      <c r="Q85" s="15"/>
      <c r="R85" s="13">
        <v>1267.9450329470212</v>
      </c>
      <c r="S85" s="15"/>
      <c r="T85" s="84">
        <f t="shared" si="14"/>
        <v>1372.388001229882</v>
      </c>
      <c r="U85" s="15"/>
      <c r="V85" s="13">
        <f t="shared" si="16"/>
        <v>205477.89256462242</v>
      </c>
      <c r="W85" s="15"/>
      <c r="X85" s="13">
        <f t="shared" si="16"/>
        <v>170226.57193739054</v>
      </c>
      <c r="Y85" s="15"/>
      <c r="Z85" s="13">
        <f t="shared" si="16"/>
        <v>160666.7491748582</v>
      </c>
      <c r="AA85" s="13"/>
      <c r="AB85" s="13">
        <f t="shared" si="20"/>
        <v>178790.40455895706</v>
      </c>
      <c r="AC85" s="13"/>
      <c r="AD85" s="13"/>
      <c r="AE85" s="13"/>
      <c r="AF85" s="13"/>
      <c r="AG85" s="13"/>
      <c r="AH85" s="13"/>
      <c r="AI85" s="13"/>
      <c r="AJ85" s="15"/>
      <c r="AK85" s="15"/>
      <c r="AL85" s="13">
        <f t="shared" si="22"/>
        <v>205477.89256462242</v>
      </c>
      <c r="AM85" s="15"/>
      <c r="AN85" s="13">
        <f t="shared" si="24"/>
        <v>170226.57193739054</v>
      </c>
      <c r="AO85" s="15"/>
      <c r="AP85" s="13">
        <f t="shared" si="26"/>
        <v>160666.7491748582</v>
      </c>
      <c r="AQ85" s="13"/>
      <c r="AR85" s="13">
        <f t="shared" si="28"/>
        <v>178790.40455895706</v>
      </c>
      <c r="AS85" s="37"/>
      <c r="AT85" s="12"/>
    </row>
    <row r="86" spans="2:46" ht="12.75">
      <c r="B86" s="11" t="s">
        <v>60</v>
      </c>
      <c r="C86" s="11"/>
      <c r="D86" s="11" t="s">
        <v>37</v>
      </c>
      <c r="E86" s="39">
        <v>100</v>
      </c>
      <c r="F86" s="13">
        <v>2269.0810221860147</v>
      </c>
      <c r="G86" s="39">
        <v>100</v>
      </c>
      <c r="H86" s="13">
        <v>2199.625480885161</v>
      </c>
      <c r="I86" s="39">
        <v>100</v>
      </c>
      <c r="J86" s="13">
        <v>2173.620056480607</v>
      </c>
      <c r="K86" s="39">
        <v>100</v>
      </c>
      <c r="L86" s="84">
        <f t="shared" si="13"/>
        <v>2214.1088531839277</v>
      </c>
      <c r="M86" s="15">
        <v>100</v>
      </c>
      <c r="N86" s="13">
        <v>630.3002839405598</v>
      </c>
      <c r="O86" s="15">
        <v>100</v>
      </c>
      <c r="P86" s="13">
        <v>611.007078023656</v>
      </c>
      <c r="Q86" s="15">
        <v>100</v>
      </c>
      <c r="R86" s="13">
        <v>603.7833490223909</v>
      </c>
      <c r="S86" s="15">
        <v>100</v>
      </c>
      <c r="T86" s="84">
        <f t="shared" si="14"/>
        <v>615.0302369955356</v>
      </c>
      <c r="U86" s="15">
        <f t="shared" si="15"/>
        <v>100</v>
      </c>
      <c r="V86" s="13">
        <f t="shared" si="16"/>
        <v>2899.3813061265746</v>
      </c>
      <c r="W86" s="15">
        <f t="shared" si="17"/>
        <v>100</v>
      </c>
      <c r="X86" s="13">
        <f t="shared" si="16"/>
        <v>2810.632558908817</v>
      </c>
      <c r="Y86" s="15">
        <f t="shared" si="18"/>
        <v>100</v>
      </c>
      <c r="Z86" s="13">
        <f t="shared" si="16"/>
        <v>2777.403405502998</v>
      </c>
      <c r="AA86" s="13">
        <f t="shared" si="19"/>
        <v>100</v>
      </c>
      <c r="AB86" s="13">
        <f t="shared" si="20"/>
        <v>2829.1390901794634</v>
      </c>
      <c r="AC86" s="13"/>
      <c r="AD86" s="13"/>
      <c r="AE86" s="13"/>
      <c r="AF86" s="13"/>
      <c r="AG86" s="13"/>
      <c r="AH86" s="13"/>
      <c r="AI86" s="13"/>
      <c r="AJ86" s="15"/>
      <c r="AK86" s="15">
        <f t="shared" si="21"/>
        <v>100</v>
      </c>
      <c r="AL86" s="13">
        <f t="shared" si="22"/>
        <v>2899.3813061265746</v>
      </c>
      <c r="AM86" s="15">
        <f t="shared" si="23"/>
        <v>100</v>
      </c>
      <c r="AN86" s="13">
        <f t="shared" si="24"/>
        <v>2810.632558908817</v>
      </c>
      <c r="AO86" s="15">
        <f t="shared" si="25"/>
        <v>100</v>
      </c>
      <c r="AP86" s="13">
        <f t="shared" si="26"/>
        <v>2777.403405502998</v>
      </c>
      <c r="AQ86" s="13">
        <f t="shared" si="27"/>
        <v>100</v>
      </c>
      <c r="AR86" s="13">
        <f t="shared" si="28"/>
        <v>2829.1390901794634</v>
      </c>
      <c r="AS86" s="37"/>
      <c r="AT86" s="37"/>
    </row>
    <row r="87" spans="2:46" ht="12.75">
      <c r="B87" s="11" t="s">
        <v>61</v>
      </c>
      <c r="C87" s="11"/>
      <c r="D87" s="11" t="s">
        <v>37</v>
      </c>
      <c r="E87" s="39">
        <v>100</v>
      </c>
      <c r="F87" s="13">
        <v>15127.206814573432</v>
      </c>
      <c r="G87" s="39">
        <v>100</v>
      </c>
      <c r="H87" s="13">
        <v>14664.16987256774</v>
      </c>
      <c r="I87" s="39">
        <v>100</v>
      </c>
      <c r="J87" s="13">
        <v>14490.800376537385</v>
      </c>
      <c r="K87" s="39">
        <v>100</v>
      </c>
      <c r="L87" s="84">
        <f t="shared" si="13"/>
        <v>14760.725687892853</v>
      </c>
      <c r="M87" s="15">
        <v>100</v>
      </c>
      <c r="N87" s="13">
        <v>630.3002839405598</v>
      </c>
      <c r="O87" s="15">
        <v>100</v>
      </c>
      <c r="P87" s="13">
        <v>611.007078023656</v>
      </c>
      <c r="Q87" s="15">
        <v>100</v>
      </c>
      <c r="R87" s="13">
        <v>603.7833490223909</v>
      </c>
      <c r="S87" s="15">
        <v>100</v>
      </c>
      <c r="T87" s="84">
        <f t="shared" si="14"/>
        <v>615.0302369955356</v>
      </c>
      <c r="U87" s="15">
        <f t="shared" si="15"/>
        <v>100</v>
      </c>
      <c r="V87" s="13">
        <f t="shared" si="16"/>
        <v>15757.507098513992</v>
      </c>
      <c r="W87" s="15">
        <f t="shared" si="17"/>
        <v>100</v>
      </c>
      <c r="X87" s="13">
        <f t="shared" si="16"/>
        <v>15275.176950591396</v>
      </c>
      <c r="Y87" s="15">
        <f t="shared" si="18"/>
        <v>99.99999999999999</v>
      </c>
      <c r="Z87" s="13">
        <f t="shared" si="16"/>
        <v>15094.583725559776</v>
      </c>
      <c r="AA87" s="13">
        <f t="shared" si="19"/>
        <v>100</v>
      </c>
      <c r="AB87" s="13">
        <f t="shared" si="20"/>
        <v>15375.755924888386</v>
      </c>
      <c r="AC87" s="13"/>
      <c r="AD87" s="13"/>
      <c r="AE87" s="13"/>
      <c r="AF87" s="13"/>
      <c r="AG87" s="13"/>
      <c r="AH87" s="13"/>
      <c r="AI87" s="13"/>
      <c r="AJ87" s="15"/>
      <c r="AK87" s="15">
        <f t="shared" si="21"/>
        <v>100.00000000000003</v>
      </c>
      <c r="AL87" s="13">
        <f t="shared" si="22"/>
        <v>15757.507098513992</v>
      </c>
      <c r="AM87" s="15">
        <f t="shared" si="23"/>
        <v>99.99999999999999</v>
      </c>
      <c r="AN87" s="13">
        <f t="shared" si="24"/>
        <v>15275.176950591396</v>
      </c>
      <c r="AO87" s="15">
        <f t="shared" si="25"/>
        <v>99.99999999999999</v>
      </c>
      <c r="AP87" s="13">
        <f t="shared" si="26"/>
        <v>15094.583725559776</v>
      </c>
      <c r="AQ87" s="13">
        <f t="shared" si="27"/>
        <v>100.00000000000003</v>
      </c>
      <c r="AR87" s="13">
        <f t="shared" si="28"/>
        <v>15375.755924888386</v>
      </c>
      <c r="AS87" s="37"/>
      <c r="AT87" s="37"/>
    </row>
    <row r="88" spans="2:46" ht="12.75">
      <c r="B88" s="11" t="s">
        <v>62</v>
      </c>
      <c r="C88" s="11"/>
      <c r="D88" s="11" t="s">
        <v>37</v>
      </c>
      <c r="E88" s="39"/>
      <c r="F88" s="13">
        <v>57483.38589537904</v>
      </c>
      <c r="G88" s="39"/>
      <c r="H88" s="13">
        <v>45458.926604960005</v>
      </c>
      <c r="I88" s="39"/>
      <c r="J88" s="13">
        <v>54340.50141201518</v>
      </c>
      <c r="K88" s="39"/>
      <c r="L88" s="84">
        <f t="shared" si="13"/>
        <v>52427.60463745141</v>
      </c>
      <c r="M88" s="15">
        <v>100</v>
      </c>
      <c r="N88" s="13">
        <v>0</v>
      </c>
      <c r="O88" s="15">
        <v>100</v>
      </c>
      <c r="P88" s="13">
        <v>61.100707802365584</v>
      </c>
      <c r="Q88" s="15">
        <v>100</v>
      </c>
      <c r="R88" s="13">
        <v>60.37833490223911</v>
      </c>
      <c r="S88" s="15">
        <v>100</v>
      </c>
      <c r="T88" s="84">
        <f t="shared" si="14"/>
        <v>40.493014234868234</v>
      </c>
      <c r="U88" s="15"/>
      <c r="V88" s="13">
        <f t="shared" si="16"/>
        <v>57483.38589537904</v>
      </c>
      <c r="W88" s="15"/>
      <c r="X88" s="13">
        <f t="shared" si="16"/>
        <v>45520.02731276237</v>
      </c>
      <c r="Y88" s="15"/>
      <c r="Z88" s="13">
        <f t="shared" si="16"/>
        <v>54400.879746917424</v>
      </c>
      <c r="AA88" s="13"/>
      <c r="AB88" s="13">
        <f t="shared" si="20"/>
        <v>52468.09765168628</v>
      </c>
      <c r="AC88" s="13"/>
      <c r="AD88" s="13"/>
      <c r="AE88" s="13"/>
      <c r="AF88" s="13"/>
      <c r="AG88" s="13"/>
      <c r="AH88" s="13"/>
      <c r="AI88" s="13"/>
      <c r="AJ88" s="15"/>
      <c r="AK88" s="15"/>
      <c r="AL88" s="13">
        <f t="shared" si="22"/>
        <v>57483.38589537904</v>
      </c>
      <c r="AM88" s="15"/>
      <c r="AN88" s="13">
        <f t="shared" si="24"/>
        <v>45520.02731276237</v>
      </c>
      <c r="AO88" s="15"/>
      <c r="AP88" s="13">
        <f t="shared" si="26"/>
        <v>54400.879746917424</v>
      </c>
      <c r="AQ88" s="13"/>
      <c r="AR88" s="13">
        <f t="shared" si="28"/>
        <v>52468.09765168628</v>
      </c>
      <c r="AS88" s="37"/>
      <c r="AT88" s="37"/>
    </row>
    <row r="89" spans="2:46" ht="12.75">
      <c r="B89" s="11" t="s">
        <v>63</v>
      </c>
      <c r="C89" s="11"/>
      <c r="D89" s="11" t="s">
        <v>37</v>
      </c>
      <c r="E89" s="39"/>
      <c r="F89" s="13">
        <v>1890.900851821679</v>
      </c>
      <c r="G89" s="39"/>
      <c r="H89" s="13">
        <v>1894.1219418733333</v>
      </c>
      <c r="I89" s="39"/>
      <c r="J89" s="13">
        <v>2898.1600753074767</v>
      </c>
      <c r="K89" s="39"/>
      <c r="L89" s="84">
        <f t="shared" si="13"/>
        <v>2227.7276230008297</v>
      </c>
      <c r="M89" s="15"/>
      <c r="N89" s="13">
        <v>0</v>
      </c>
      <c r="O89" s="15"/>
      <c r="P89" s="13">
        <v>0</v>
      </c>
      <c r="Q89" s="15"/>
      <c r="R89" s="13">
        <v>0</v>
      </c>
      <c r="S89" s="15"/>
      <c r="T89" s="84">
        <f t="shared" si="14"/>
        <v>0</v>
      </c>
      <c r="U89" s="15"/>
      <c r="V89" s="13">
        <f t="shared" si="16"/>
        <v>1890.900851821679</v>
      </c>
      <c r="W89" s="15"/>
      <c r="X89" s="13">
        <f t="shared" si="16"/>
        <v>1894.1219418733333</v>
      </c>
      <c r="Y89" s="15"/>
      <c r="Z89" s="13">
        <f t="shared" si="16"/>
        <v>2898.1600753074767</v>
      </c>
      <c r="AA89" s="13"/>
      <c r="AB89" s="13">
        <f t="shared" si="20"/>
        <v>2227.7276230008297</v>
      </c>
      <c r="AC89" s="13"/>
      <c r="AD89" s="13"/>
      <c r="AE89" s="13"/>
      <c r="AF89" s="13"/>
      <c r="AG89" s="13"/>
      <c r="AH89" s="13"/>
      <c r="AI89" s="13"/>
      <c r="AJ89" s="15"/>
      <c r="AK89" s="15"/>
      <c r="AL89" s="13">
        <f t="shared" si="22"/>
        <v>1890.900851821679</v>
      </c>
      <c r="AM89" s="15"/>
      <c r="AN89" s="13">
        <f t="shared" si="24"/>
        <v>1894.1219418733333</v>
      </c>
      <c r="AO89" s="15"/>
      <c r="AP89" s="13">
        <f t="shared" si="26"/>
        <v>2898.1600753074767</v>
      </c>
      <c r="AQ89" s="13"/>
      <c r="AR89" s="13">
        <f t="shared" si="28"/>
        <v>2227.7276230008297</v>
      </c>
      <c r="AS89" s="37"/>
      <c r="AT89" s="37"/>
    </row>
    <row r="90" spans="2:46" ht="12.75">
      <c r="B90" s="11" t="s">
        <v>64</v>
      </c>
      <c r="C90" s="11"/>
      <c r="D90" s="11" t="s">
        <v>37</v>
      </c>
      <c r="E90" s="39">
        <v>100</v>
      </c>
      <c r="F90" s="13">
        <v>315.1501419702799</v>
      </c>
      <c r="G90" s="39">
        <v>100</v>
      </c>
      <c r="H90" s="13">
        <v>305.503539011828</v>
      </c>
      <c r="I90" s="39">
        <v>100</v>
      </c>
      <c r="J90" s="13">
        <v>362.2700094134346</v>
      </c>
      <c r="K90" s="39">
        <v>100</v>
      </c>
      <c r="L90" s="84">
        <f t="shared" si="13"/>
        <v>327.6412301318475</v>
      </c>
      <c r="M90" s="15"/>
      <c r="N90" s="13">
        <v>0</v>
      </c>
      <c r="O90" s="15"/>
      <c r="P90" s="13">
        <v>0</v>
      </c>
      <c r="Q90" s="15"/>
      <c r="R90" s="13">
        <v>0</v>
      </c>
      <c r="S90" s="15"/>
      <c r="T90" s="84">
        <f t="shared" si="14"/>
        <v>0</v>
      </c>
      <c r="U90" s="15">
        <f t="shared" si="15"/>
        <v>100</v>
      </c>
      <c r="V90" s="13">
        <f t="shared" si="16"/>
        <v>315.1501419702799</v>
      </c>
      <c r="W90" s="15">
        <f t="shared" si="17"/>
        <v>100</v>
      </c>
      <c r="X90" s="13">
        <f t="shared" si="16"/>
        <v>305.503539011828</v>
      </c>
      <c r="Y90" s="15">
        <f t="shared" si="18"/>
        <v>100</v>
      </c>
      <c r="Z90" s="13">
        <f t="shared" si="16"/>
        <v>362.2700094134346</v>
      </c>
      <c r="AA90" s="13">
        <f t="shared" si="19"/>
        <v>100</v>
      </c>
      <c r="AB90" s="13">
        <f t="shared" si="20"/>
        <v>327.6412301318475</v>
      </c>
      <c r="AC90" s="13"/>
      <c r="AD90" s="13"/>
      <c r="AE90" s="13"/>
      <c r="AF90" s="13"/>
      <c r="AG90" s="13"/>
      <c r="AH90" s="13"/>
      <c r="AI90" s="13"/>
      <c r="AJ90" s="15"/>
      <c r="AK90" s="15">
        <f t="shared" si="21"/>
        <v>100</v>
      </c>
      <c r="AL90" s="13">
        <f t="shared" si="22"/>
        <v>315.1501419702799</v>
      </c>
      <c r="AM90" s="15">
        <f t="shared" si="23"/>
        <v>100</v>
      </c>
      <c r="AN90" s="13">
        <f t="shared" si="24"/>
        <v>305.503539011828</v>
      </c>
      <c r="AO90" s="15">
        <f t="shared" si="25"/>
        <v>100</v>
      </c>
      <c r="AP90" s="13">
        <f t="shared" si="26"/>
        <v>362.2700094134346</v>
      </c>
      <c r="AQ90" s="13">
        <f t="shared" si="27"/>
        <v>100</v>
      </c>
      <c r="AR90" s="13">
        <f t="shared" si="28"/>
        <v>327.6412301318475</v>
      </c>
      <c r="AS90" s="37"/>
      <c r="AT90" s="37"/>
    </row>
    <row r="91" spans="2:46" ht="12.75">
      <c r="B91" s="11" t="s">
        <v>77</v>
      </c>
      <c r="C91" s="11"/>
      <c r="D91" s="11" t="s">
        <v>37</v>
      </c>
      <c r="E91" s="39"/>
      <c r="F91" s="13">
        <v>9832.68442947273</v>
      </c>
      <c r="G91" s="39"/>
      <c r="H91" s="13">
        <v>8065.293429912258</v>
      </c>
      <c r="I91" s="39"/>
      <c r="J91" s="13">
        <v>7969.940207095561</v>
      </c>
      <c r="K91" s="39"/>
      <c r="L91" s="84">
        <f t="shared" si="13"/>
        <v>8622.639355493517</v>
      </c>
      <c r="M91" s="15"/>
      <c r="N91" s="13">
        <v>0</v>
      </c>
      <c r="O91" s="15"/>
      <c r="P91" s="13">
        <v>0</v>
      </c>
      <c r="Q91" s="15"/>
      <c r="R91" s="13">
        <v>0</v>
      </c>
      <c r="S91" s="15"/>
      <c r="T91" s="84">
        <f t="shared" si="14"/>
        <v>0</v>
      </c>
      <c r="U91" s="15"/>
      <c r="V91" s="13">
        <f t="shared" si="16"/>
        <v>9832.68442947273</v>
      </c>
      <c r="W91" s="15"/>
      <c r="X91" s="13">
        <f t="shared" si="16"/>
        <v>8065.293429912258</v>
      </c>
      <c r="Y91" s="15"/>
      <c r="Z91" s="13">
        <f t="shared" si="16"/>
        <v>7969.940207095561</v>
      </c>
      <c r="AA91" s="13"/>
      <c r="AB91" s="13">
        <f t="shared" si="20"/>
        <v>8622.639355493517</v>
      </c>
      <c r="AC91" s="13"/>
      <c r="AD91" s="13"/>
      <c r="AE91" s="13"/>
      <c r="AF91" s="13"/>
      <c r="AG91" s="13"/>
      <c r="AH91" s="13"/>
      <c r="AI91" s="13"/>
      <c r="AJ91" s="15"/>
      <c r="AK91" s="15"/>
      <c r="AL91" s="13">
        <f t="shared" si="22"/>
        <v>9832.68442947273</v>
      </c>
      <c r="AM91" s="15"/>
      <c r="AN91" s="13">
        <f t="shared" si="24"/>
        <v>8065.293429912258</v>
      </c>
      <c r="AO91" s="15"/>
      <c r="AP91" s="13">
        <f t="shared" si="26"/>
        <v>7969.940207095561</v>
      </c>
      <c r="AQ91" s="13"/>
      <c r="AR91" s="13">
        <f t="shared" si="28"/>
        <v>8622.639355493517</v>
      </c>
      <c r="AS91" s="12"/>
      <c r="AT91" s="37"/>
    </row>
    <row r="92" spans="2:46" ht="12.75">
      <c r="B92" s="11" t="s">
        <v>59</v>
      </c>
      <c r="C92" s="11"/>
      <c r="D92" s="11" t="s">
        <v>37</v>
      </c>
      <c r="E92" s="39">
        <v>100</v>
      </c>
      <c r="F92" s="13">
        <v>3025.441362914686</v>
      </c>
      <c r="G92" s="39">
        <v>100</v>
      </c>
      <c r="H92" s="13">
        <v>2932.833974513548</v>
      </c>
      <c r="I92" s="39">
        <v>100</v>
      </c>
      <c r="J92" s="13">
        <v>2898.1600753074767</v>
      </c>
      <c r="K92" s="39">
        <v>100</v>
      </c>
      <c r="L92" s="84">
        <f t="shared" si="13"/>
        <v>2952.1451375785705</v>
      </c>
      <c r="M92" s="15">
        <v>100</v>
      </c>
      <c r="N92" s="13">
        <v>315.1501419702799</v>
      </c>
      <c r="O92" s="15">
        <v>100</v>
      </c>
      <c r="P92" s="13">
        <v>305.503539011828</v>
      </c>
      <c r="Q92" s="15">
        <v>100</v>
      </c>
      <c r="R92" s="13">
        <v>301.89167451119545</v>
      </c>
      <c r="S92" s="15">
        <v>100</v>
      </c>
      <c r="T92" s="84">
        <f t="shared" si="14"/>
        <v>307.5151184977678</v>
      </c>
      <c r="U92" s="15">
        <f t="shared" si="15"/>
        <v>100</v>
      </c>
      <c r="V92" s="13">
        <f t="shared" si="16"/>
        <v>3340.591504884966</v>
      </c>
      <c r="W92" s="15">
        <f t="shared" si="17"/>
        <v>100</v>
      </c>
      <c r="X92" s="13">
        <f t="shared" si="16"/>
        <v>3238.3375135253764</v>
      </c>
      <c r="Y92" s="15">
        <f t="shared" si="18"/>
        <v>100</v>
      </c>
      <c r="Z92" s="13">
        <f t="shared" si="16"/>
        <v>3200.0517498186723</v>
      </c>
      <c r="AA92" s="13">
        <f t="shared" si="19"/>
        <v>100.00000000000003</v>
      </c>
      <c r="AB92" s="13">
        <f t="shared" si="20"/>
        <v>3259.660256076338</v>
      </c>
      <c r="AC92" s="13"/>
      <c r="AD92" s="13"/>
      <c r="AE92" s="13"/>
      <c r="AF92" s="13"/>
      <c r="AG92" s="13"/>
      <c r="AH92" s="13"/>
      <c r="AI92" s="13"/>
      <c r="AJ92" s="15"/>
      <c r="AK92" s="15">
        <f t="shared" si="21"/>
        <v>99.99999999999999</v>
      </c>
      <c r="AL92" s="13">
        <f t="shared" si="22"/>
        <v>3340.591504884966</v>
      </c>
      <c r="AM92" s="15">
        <f t="shared" si="23"/>
        <v>100</v>
      </c>
      <c r="AN92" s="13">
        <f t="shared" si="24"/>
        <v>3238.3375135253764</v>
      </c>
      <c r="AO92" s="15">
        <f t="shared" si="25"/>
        <v>100.00000000000003</v>
      </c>
      <c r="AP92" s="13">
        <f t="shared" si="26"/>
        <v>3200.0517498186723</v>
      </c>
      <c r="AQ92" s="13">
        <f t="shared" si="27"/>
        <v>100.00000000000003</v>
      </c>
      <c r="AR92" s="13">
        <f t="shared" si="28"/>
        <v>3259.660256076338</v>
      </c>
      <c r="AS92" s="12"/>
      <c r="AT92" s="37"/>
    </row>
    <row r="93" spans="2:46" ht="12.75">
      <c r="B93" s="11" t="s">
        <v>65</v>
      </c>
      <c r="C93" s="11"/>
      <c r="D93" s="11" t="s">
        <v>37</v>
      </c>
      <c r="E93" s="39">
        <v>100</v>
      </c>
      <c r="F93" s="13">
        <v>63.03002839405597</v>
      </c>
      <c r="G93" s="39">
        <v>100</v>
      </c>
      <c r="H93" s="13">
        <v>61.100707802365584</v>
      </c>
      <c r="I93" s="39">
        <v>100</v>
      </c>
      <c r="J93" s="13">
        <v>60.37833490223911</v>
      </c>
      <c r="K93" s="39">
        <v>100</v>
      </c>
      <c r="L93" s="84">
        <f t="shared" si="13"/>
        <v>61.50302369955355</v>
      </c>
      <c r="M93" s="15"/>
      <c r="N93" s="13">
        <v>0</v>
      </c>
      <c r="O93" s="15"/>
      <c r="P93" s="13">
        <v>0</v>
      </c>
      <c r="Q93" s="15"/>
      <c r="R93" s="13">
        <v>0</v>
      </c>
      <c r="S93" s="15"/>
      <c r="T93" s="84">
        <f t="shared" si="14"/>
        <v>0</v>
      </c>
      <c r="U93" s="15">
        <f t="shared" si="15"/>
        <v>100</v>
      </c>
      <c r="V93" s="13">
        <f t="shared" si="16"/>
        <v>63.03002839405597</v>
      </c>
      <c r="W93" s="15">
        <f t="shared" si="17"/>
        <v>100</v>
      </c>
      <c r="X93" s="13">
        <f t="shared" si="16"/>
        <v>61.100707802365584</v>
      </c>
      <c r="Y93" s="15">
        <f t="shared" si="18"/>
        <v>100</v>
      </c>
      <c r="Z93" s="13">
        <f t="shared" si="16"/>
        <v>60.37833490223911</v>
      </c>
      <c r="AA93" s="13">
        <f t="shared" si="19"/>
        <v>100</v>
      </c>
      <c r="AB93" s="13">
        <f t="shared" si="20"/>
        <v>61.50302369955355</v>
      </c>
      <c r="AC93" s="13"/>
      <c r="AD93" s="13"/>
      <c r="AE93" s="13"/>
      <c r="AF93" s="13"/>
      <c r="AG93" s="13"/>
      <c r="AH93" s="13"/>
      <c r="AI93" s="13"/>
      <c r="AJ93" s="15"/>
      <c r="AK93" s="15">
        <f t="shared" si="21"/>
        <v>100</v>
      </c>
      <c r="AL93" s="13">
        <f t="shared" si="22"/>
        <v>63.03002839405597</v>
      </c>
      <c r="AM93" s="15">
        <f t="shared" si="23"/>
        <v>100</v>
      </c>
      <c r="AN93" s="13">
        <f t="shared" si="24"/>
        <v>61.100707802365584</v>
      </c>
      <c r="AO93" s="15">
        <f t="shared" si="25"/>
        <v>100</v>
      </c>
      <c r="AP93" s="13">
        <f t="shared" si="26"/>
        <v>60.37833490223911</v>
      </c>
      <c r="AQ93" s="13">
        <f t="shared" si="27"/>
        <v>100</v>
      </c>
      <c r="AR93" s="13">
        <f t="shared" si="28"/>
        <v>61.50302369955355</v>
      </c>
      <c r="AS93" s="37"/>
      <c r="AT93" s="37"/>
    </row>
    <row r="94" spans="2:46" ht="12.75">
      <c r="B94" s="11" t="s">
        <v>66</v>
      </c>
      <c r="C94" s="11"/>
      <c r="D94" s="11" t="s">
        <v>37</v>
      </c>
      <c r="E94" s="39"/>
      <c r="F94" s="13">
        <v>8319.963748015387</v>
      </c>
      <c r="G94" s="39"/>
      <c r="H94" s="13">
        <v>5804.56724122473</v>
      </c>
      <c r="I94" s="39"/>
      <c r="J94" s="13">
        <v>6943.508513757496</v>
      </c>
      <c r="K94" s="39"/>
      <c r="L94" s="84">
        <f t="shared" si="13"/>
        <v>7022.679834332538</v>
      </c>
      <c r="M94" s="15">
        <v>100</v>
      </c>
      <c r="N94" s="13">
        <v>63.03002839405597</v>
      </c>
      <c r="O94" s="15">
        <v>100</v>
      </c>
      <c r="P94" s="13">
        <v>122.20141560473117</v>
      </c>
      <c r="Q94" s="15">
        <v>100</v>
      </c>
      <c r="R94" s="13">
        <v>120.75666980447822</v>
      </c>
      <c r="S94" s="15">
        <v>100</v>
      </c>
      <c r="T94" s="84">
        <f t="shared" si="14"/>
        <v>101.99603793442179</v>
      </c>
      <c r="U94" s="15">
        <f t="shared" si="15"/>
        <v>0.7518796992481204</v>
      </c>
      <c r="V94" s="13">
        <f t="shared" si="16"/>
        <v>8382.993776409443</v>
      </c>
      <c r="W94" s="15">
        <f t="shared" si="17"/>
        <v>2.061855670103093</v>
      </c>
      <c r="X94" s="13">
        <f t="shared" si="16"/>
        <v>5926.768656829461</v>
      </c>
      <c r="Y94" s="15">
        <f t="shared" si="18"/>
        <v>1.70940170940171</v>
      </c>
      <c r="Z94" s="13">
        <f t="shared" si="16"/>
        <v>7064.2651835619745</v>
      </c>
      <c r="AA94" s="13">
        <f t="shared" si="19"/>
        <v>1.4315884646969668</v>
      </c>
      <c r="AB94" s="13">
        <f t="shared" si="20"/>
        <v>7124.675872266959</v>
      </c>
      <c r="AC94" s="13"/>
      <c r="AD94" s="13"/>
      <c r="AE94" s="13"/>
      <c r="AF94" s="13"/>
      <c r="AG94" s="13"/>
      <c r="AH94" s="13"/>
      <c r="AI94" s="13"/>
      <c r="AJ94" s="15"/>
      <c r="AK94" s="15">
        <f t="shared" si="21"/>
        <v>0.7518796992481204</v>
      </c>
      <c r="AL94" s="13">
        <f t="shared" si="22"/>
        <v>8382.993776409443</v>
      </c>
      <c r="AM94" s="15">
        <f t="shared" si="23"/>
        <v>2.061855670103093</v>
      </c>
      <c r="AN94" s="13">
        <f t="shared" si="24"/>
        <v>5926.768656829461</v>
      </c>
      <c r="AO94" s="15">
        <f t="shared" si="25"/>
        <v>1.70940170940171</v>
      </c>
      <c r="AP94" s="13">
        <f t="shared" si="26"/>
        <v>7064.2651835619745</v>
      </c>
      <c r="AQ94" s="13">
        <f t="shared" si="27"/>
        <v>1.4315884646969668</v>
      </c>
      <c r="AR94" s="13">
        <f t="shared" si="28"/>
        <v>7124.675872266959</v>
      </c>
      <c r="AS94" s="37"/>
      <c r="AT94" s="37"/>
    </row>
    <row r="95" spans="2:46" ht="12.75">
      <c r="B95" s="11" t="s">
        <v>68</v>
      </c>
      <c r="C95" s="11"/>
      <c r="D95" s="11" t="s">
        <v>37</v>
      </c>
      <c r="E95" s="39">
        <v>100</v>
      </c>
      <c r="F95" s="13">
        <v>504.24022715244774</v>
      </c>
      <c r="G95" s="39">
        <v>100</v>
      </c>
      <c r="H95" s="13">
        <v>488.80566241892467</v>
      </c>
      <c r="I95" s="39">
        <v>100</v>
      </c>
      <c r="J95" s="13">
        <v>1147.1883631425428</v>
      </c>
      <c r="K95" s="39">
        <v>100</v>
      </c>
      <c r="L95" s="84">
        <f t="shared" si="13"/>
        <v>713.4114175713052</v>
      </c>
      <c r="M95" s="15"/>
      <c r="N95" s="13">
        <v>0</v>
      </c>
      <c r="O95" s="15"/>
      <c r="P95" s="13">
        <v>0</v>
      </c>
      <c r="Q95" s="15"/>
      <c r="R95" s="13">
        <v>0</v>
      </c>
      <c r="S95" s="15"/>
      <c r="T95" s="84">
        <f t="shared" si="14"/>
        <v>0</v>
      </c>
      <c r="U95" s="15">
        <f t="shared" si="15"/>
        <v>100</v>
      </c>
      <c r="V95" s="13">
        <f t="shared" si="16"/>
        <v>504.24022715244774</v>
      </c>
      <c r="W95" s="15">
        <f t="shared" si="17"/>
        <v>100</v>
      </c>
      <c r="X95" s="13">
        <f t="shared" si="16"/>
        <v>488.80566241892467</v>
      </c>
      <c r="Y95" s="15">
        <f t="shared" si="18"/>
        <v>100</v>
      </c>
      <c r="Z95" s="13">
        <f t="shared" si="16"/>
        <v>1147.1883631425428</v>
      </c>
      <c r="AA95" s="13">
        <f t="shared" si="19"/>
        <v>100</v>
      </c>
      <c r="AB95" s="13">
        <f t="shared" si="20"/>
        <v>713.4114175713052</v>
      </c>
      <c r="AC95" s="13"/>
      <c r="AD95" s="13"/>
      <c r="AE95" s="13"/>
      <c r="AF95" s="13"/>
      <c r="AG95" s="13"/>
      <c r="AH95" s="13"/>
      <c r="AI95" s="13"/>
      <c r="AJ95" s="15"/>
      <c r="AK95" s="15">
        <f t="shared" si="21"/>
        <v>100</v>
      </c>
      <c r="AL95" s="13">
        <f t="shared" si="22"/>
        <v>504.24022715244774</v>
      </c>
      <c r="AM95" s="15">
        <f t="shared" si="23"/>
        <v>100</v>
      </c>
      <c r="AN95" s="13">
        <f t="shared" si="24"/>
        <v>488.80566241892467</v>
      </c>
      <c r="AO95" s="15">
        <f t="shared" si="25"/>
        <v>100</v>
      </c>
      <c r="AP95" s="13">
        <f t="shared" si="26"/>
        <v>1147.1883631425428</v>
      </c>
      <c r="AQ95" s="13">
        <f t="shared" si="27"/>
        <v>100</v>
      </c>
      <c r="AR95" s="13">
        <f t="shared" si="28"/>
        <v>713.4114175713052</v>
      </c>
      <c r="AS95" s="37"/>
      <c r="AT95" s="37"/>
    </row>
    <row r="96" spans="2:46" ht="12.75">
      <c r="B96" s="11" t="s">
        <v>67</v>
      </c>
      <c r="C96" s="11"/>
      <c r="D96" s="11" t="s">
        <v>37</v>
      </c>
      <c r="E96" s="39">
        <v>100</v>
      </c>
      <c r="F96" s="13">
        <v>5294.522385100701</v>
      </c>
      <c r="G96" s="39">
        <v>100</v>
      </c>
      <c r="H96" s="13">
        <v>5132.459455398708</v>
      </c>
      <c r="I96" s="39">
        <v>100</v>
      </c>
      <c r="J96" s="13">
        <v>5071.780131788085</v>
      </c>
      <c r="K96" s="39">
        <v>100</v>
      </c>
      <c r="L96" s="84">
        <f t="shared" si="13"/>
        <v>5166.253990762498</v>
      </c>
      <c r="M96" s="15">
        <v>100</v>
      </c>
      <c r="N96" s="13">
        <v>882.4203975167836</v>
      </c>
      <c r="O96" s="15">
        <v>100</v>
      </c>
      <c r="P96" s="13">
        <v>916.5106170354837</v>
      </c>
      <c r="Q96" s="15">
        <v>100</v>
      </c>
      <c r="R96" s="13">
        <v>905.6750235335866</v>
      </c>
      <c r="S96" s="15">
        <v>100</v>
      </c>
      <c r="T96" s="84">
        <f t="shared" si="14"/>
        <v>901.5353460286179</v>
      </c>
      <c r="U96" s="15">
        <f t="shared" si="15"/>
        <v>100</v>
      </c>
      <c r="V96" s="13">
        <f t="shared" si="16"/>
        <v>6176.942782617485</v>
      </c>
      <c r="W96" s="15">
        <f t="shared" si="17"/>
        <v>100</v>
      </c>
      <c r="X96" s="13">
        <f t="shared" si="16"/>
        <v>6048.970072434192</v>
      </c>
      <c r="Y96" s="15">
        <f t="shared" si="18"/>
        <v>100</v>
      </c>
      <c r="Z96" s="13">
        <f t="shared" si="16"/>
        <v>5977.455155321672</v>
      </c>
      <c r="AA96" s="13">
        <f t="shared" si="19"/>
        <v>100</v>
      </c>
      <c r="AB96" s="13">
        <f t="shared" si="20"/>
        <v>6067.7893367911165</v>
      </c>
      <c r="AC96" s="13"/>
      <c r="AD96" s="13"/>
      <c r="AE96" s="13"/>
      <c r="AF96" s="13"/>
      <c r="AG96" s="13"/>
      <c r="AH96" s="13"/>
      <c r="AI96" s="13"/>
      <c r="AJ96" s="15"/>
      <c r="AK96" s="15">
        <f t="shared" si="21"/>
        <v>100</v>
      </c>
      <c r="AL96" s="13">
        <f t="shared" si="22"/>
        <v>6176.942782617485</v>
      </c>
      <c r="AM96" s="15">
        <f t="shared" si="23"/>
        <v>100</v>
      </c>
      <c r="AN96" s="13">
        <f t="shared" si="24"/>
        <v>6048.970072434192</v>
      </c>
      <c r="AO96" s="15">
        <f t="shared" si="25"/>
        <v>100</v>
      </c>
      <c r="AP96" s="13">
        <f t="shared" si="26"/>
        <v>5977.455155321672</v>
      </c>
      <c r="AQ96" s="13">
        <f t="shared" si="27"/>
        <v>100</v>
      </c>
      <c r="AR96" s="13">
        <f t="shared" si="28"/>
        <v>6067.7893367911165</v>
      </c>
      <c r="AS96" s="37"/>
      <c r="AT96" s="37"/>
    </row>
    <row r="97" spans="2:46" ht="12.75">
      <c r="B97" s="11" t="s">
        <v>69</v>
      </c>
      <c r="C97" s="11"/>
      <c r="D97" s="11" t="s">
        <v>37</v>
      </c>
      <c r="E97" s="39">
        <v>100</v>
      </c>
      <c r="F97" s="13">
        <v>15127.206814573432</v>
      </c>
      <c r="G97" s="39">
        <v>100</v>
      </c>
      <c r="H97" s="13">
        <v>14664.16987256774</v>
      </c>
      <c r="I97" s="39">
        <v>100</v>
      </c>
      <c r="J97" s="13">
        <v>14490.800376537385</v>
      </c>
      <c r="K97" s="39">
        <v>100</v>
      </c>
      <c r="L97" s="84">
        <f t="shared" si="13"/>
        <v>14760.725687892853</v>
      </c>
      <c r="M97" s="15">
        <v>100</v>
      </c>
      <c r="N97" s="13">
        <v>630.3002839405598</v>
      </c>
      <c r="O97" s="15">
        <v>100</v>
      </c>
      <c r="P97" s="13">
        <v>611.007078023656</v>
      </c>
      <c r="Q97" s="15">
        <v>100</v>
      </c>
      <c r="R97" s="13">
        <v>603.7833490223909</v>
      </c>
      <c r="S97" s="15">
        <v>100</v>
      </c>
      <c r="T97" s="84">
        <f t="shared" si="14"/>
        <v>615.0302369955356</v>
      </c>
      <c r="U97" s="15">
        <f t="shared" si="15"/>
        <v>100</v>
      </c>
      <c r="V97" s="13">
        <f t="shared" si="16"/>
        <v>15757.507098513992</v>
      </c>
      <c r="W97" s="15">
        <f t="shared" si="17"/>
        <v>100</v>
      </c>
      <c r="X97" s="13">
        <f t="shared" si="16"/>
        <v>15275.176950591396</v>
      </c>
      <c r="Y97" s="15">
        <f t="shared" si="18"/>
        <v>99.99999999999999</v>
      </c>
      <c r="Z97" s="13">
        <f t="shared" si="16"/>
        <v>15094.583725559776</v>
      </c>
      <c r="AA97" s="13">
        <f t="shared" si="19"/>
        <v>100</v>
      </c>
      <c r="AB97" s="13">
        <f t="shared" si="20"/>
        <v>15375.755924888386</v>
      </c>
      <c r="AC97" s="13"/>
      <c r="AD97" s="13"/>
      <c r="AE97" s="13"/>
      <c r="AF97" s="13"/>
      <c r="AG97" s="13"/>
      <c r="AH97" s="13"/>
      <c r="AI97" s="13"/>
      <c r="AJ97" s="15"/>
      <c r="AK97" s="15">
        <f t="shared" si="21"/>
        <v>100.00000000000003</v>
      </c>
      <c r="AL97" s="13">
        <f t="shared" si="22"/>
        <v>15757.507098513992</v>
      </c>
      <c r="AM97" s="15">
        <f t="shared" si="23"/>
        <v>99.99999999999999</v>
      </c>
      <c r="AN97" s="13">
        <f t="shared" si="24"/>
        <v>15275.176950591396</v>
      </c>
      <c r="AO97" s="15">
        <f t="shared" si="25"/>
        <v>99.99999999999999</v>
      </c>
      <c r="AP97" s="13">
        <f t="shared" si="26"/>
        <v>15094.583725559776</v>
      </c>
      <c r="AQ97" s="13">
        <f t="shared" si="27"/>
        <v>100.00000000000003</v>
      </c>
      <c r="AR97" s="13">
        <f t="shared" si="28"/>
        <v>15375.755924888386</v>
      </c>
      <c r="AS97" s="37"/>
      <c r="AT97" s="37"/>
    </row>
    <row r="98" spans="2:46" ht="12.75">
      <c r="B98" s="11" t="s">
        <v>38</v>
      </c>
      <c r="C98" s="11"/>
      <c r="D98" s="11" t="s">
        <v>37</v>
      </c>
      <c r="E98" s="39">
        <v>100</v>
      </c>
      <c r="F98" s="13">
        <f>SUM(F90,F92)</f>
        <v>3340.591504884966</v>
      </c>
      <c r="G98" s="39">
        <v>100</v>
      </c>
      <c r="H98" s="13">
        <f>SUM(H90,H92)</f>
        <v>3238.3375135253764</v>
      </c>
      <c r="I98" s="39">
        <v>100</v>
      </c>
      <c r="J98" s="13">
        <f>SUM(J90,J92)</f>
        <v>3260.4300847209115</v>
      </c>
      <c r="K98" s="39">
        <v>100</v>
      </c>
      <c r="L98" s="84">
        <f t="shared" si="13"/>
        <v>3279.786367710418</v>
      </c>
      <c r="M98" s="15">
        <v>100</v>
      </c>
      <c r="N98" s="13">
        <f>SUM(N90,N92)</f>
        <v>315.1501419702799</v>
      </c>
      <c r="O98" s="15">
        <v>100</v>
      </c>
      <c r="P98" s="13">
        <f>SUM(P90,P92)</f>
        <v>305.503539011828</v>
      </c>
      <c r="Q98" s="15">
        <v>100</v>
      </c>
      <c r="R98" s="13">
        <f>SUM(R90,R92)</f>
        <v>301.89167451119545</v>
      </c>
      <c r="S98" s="15">
        <v>100</v>
      </c>
      <c r="T98" s="84">
        <f t="shared" si="14"/>
        <v>307.5151184977678</v>
      </c>
      <c r="U98" s="15">
        <f t="shared" si="15"/>
        <v>99.99999999999999</v>
      </c>
      <c r="V98" s="13">
        <f>SUM(F98,N98)</f>
        <v>3655.741646855246</v>
      </c>
      <c r="W98" s="15">
        <f t="shared" si="17"/>
        <v>100</v>
      </c>
      <c r="X98" s="13">
        <f>SUM(H98,P98)</f>
        <v>3543.8410525372046</v>
      </c>
      <c r="Y98" s="15">
        <f t="shared" si="18"/>
        <v>100</v>
      </c>
      <c r="Z98" s="13">
        <f>SUM(J98,R98)</f>
        <v>3562.321759232107</v>
      </c>
      <c r="AA98" s="13">
        <f t="shared" si="19"/>
        <v>100</v>
      </c>
      <c r="AB98" s="13">
        <f t="shared" si="20"/>
        <v>3587.301486208186</v>
      </c>
      <c r="AC98" s="13"/>
      <c r="AD98" s="13"/>
      <c r="AE98" s="13"/>
      <c r="AF98" s="13"/>
      <c r="AG98" s="13"/>
      <c r="AH98" s="13"/>
      <c r="AI98" s="13"/>
      <c r="AJ98" s="15"/>
      <c r="AK98" s="15">
        <f t="shared" si="21"/>
        <v>99.99999999999999</v>
      </c>
      <c r="AL98" s="13">
        <f t="shared" si="22"/>
        <v>3655.741646855246</v>
      </c>
      <c r="AM98" s="15">
        <f t="shared" si="23"/>
        <v>100</v>
      </c>
      <c r="AN98" s="13">
        <f t="shared" si="24"/>
        <v>3543.8410525372046</v>
      </c>
      <c r="AO98" s="15">
        <f t="shared" si="25"/>
        <v>100</v>
      </c>
      <c r="AP98" s="13">
        <f t="shared" si="26"/>
        <v>3562.321759232107</v>
      </c>
      <c r="AQ98" s="13">
        <f t="shared" si="27"/>
        <v>100</v>
      </c>
      <c r="AR98" s="13">
        <f t="shared" si="28"/>
        <v>3587.301486208186</v>
      </c>
      <c r="AS98" s="41"/>
      <c r="AT98" s="37"/>
    </row>
    <row r="99" spans="2:46" ht="12.75">
      <c r="B99" s="11" t="s">
        <v>39</v>
      </c>
      <c r="C99" s="11"/>
      <c r="D99" s="11" t="s">
        <v>37</v>
      </c>
      <c r="E99" s="39">
        <f>F87/F99*100</f>
        <v>56.33802816901407</v>
      </c>
      <c r="F99" s="13">
        <f>SUM(F91,F89,F87)</f>
        <v>26850.792095867844</v>
      </c>
      <c r="G99" s="39">
        <f>H87/H99*100</f>
        <v>59.553349875930515</v>
      </c>
      <c r="H99" s="13">
        <f>SUM(H91,H89,H87)</f>
        <v>24623.58524435333</v>
      </c>
      <c r="I99" s="39">
        <f>J87/J99*100</f>
        <v>57.14285714285714</v>
      </c>
      <c r="J99" s="13">
        <f>SUM(J91,J89,J87)</f>
        <v>25358.900658940423</v>
      </c>
      <c r="K99" s="39">
        <f>L87/L99*100</f>
        <v>57.63411143822572</v>
      </c>
      <c r="L99" s="84">
        <f t="shared" si="13"/>
        <v>25611.092666387198</v>
      </c>
      <c r="M99" s="15">
        <v>100</v>
      </c>
      <c r="N99" s="13">
        <f>SUM(N91,N89,N87)</f>
        <v>630.3002839405598</v>
      </c>
      <c r="O99" s="15">
        <v>100</v>
      </c>
      <c r="P99" s="13">
        <f>SUM(P91,P89,P87)</f>
        <v>611.007078023656</v>
      </c>
      <c r="Q99" s="15">
        <v>100</v>
      </c>
      <c r="R99" s="13">
        <f>SUM(R91,R89,R87)</f>
        <v>603.7833490223909</v>
      </c>
      <c r="S99" s="15">
        <v>100</v>
      </c>
      <c r="T99" s="84">
        <f t="shared" si="14"/>
        <v>615.0302369955356</v>
      </c>
      <c r="U99" s="15">
        <f t="shared" si="15"/>
        <v>57.339449541284395</v>
      </c>
      <c r="V99" s="13">
        <f>SUM(F99,N99)</f>
        <v>27481.092379808404</v>
      </c>
      <c r="W99" s="15">
        <f t="shared" si="17"/>
        <v>60.53268765133172</v>
      </c>
      <c r="X99" s="13">
        <f>SUM(H99,P99)</f>
        <v>25234.592322376986</v>
      </c>
      <c r="Y99" s="15">
        <f t="shared" si="18"/>
        <v>58.139534883720934</v>
      </c>
      <c r="Z99" s="13">
        <f>SUM(J99,R99)</f>
        <v>25962.684007962813</v>
      </c>
      <c r="AA99" s="13">
        <f t="shared" si="19"/>
        <v>58.62763619896393</v>
      </c>
      <c r="AB99" s="13">
        <f t="shared" si="20"/>
        <v>26226.122903382737</v>
      </c>
      <c r="AC99" s="13"/>
      <c r="AD99" s="13"/>
      <c r="AE99" s="13"/>
      <c r="AF99" s="13"/>
      <c r="AG99" s="13"/>
      <c r="AH99" s="13"/>
      <c r="AI99" s="13"/>
      <c r="AJ99" s="15"/>
      <c r="AK99" s="15">
        <f t="shared" si="21"/>
        <v>57.339449541284395</v>
      </c>
      <c r="AL99" s="13">
        <f t="shared" si="22"/>
        <v>27481.092379808404</v>
      </c>
      <c r="AM99" s="15">
        <f t="shared" si="23"/>
        <v>60.53268765133172</v>
      </c>
      <c r="AN99" s="13">
        <f t="shared" si="24"/>
        <v>25234.592322376986</v>
      </c>
      <c r="AO99" s="15">
        <f t="shared" si="25"/>
        <v>58.139534883720934</v>
      </c>
      <c r="AP99" s="13">
        <f t="shared" si="26"/>
        <v>25962.684007962813</v>
      </c>
      <c r="AQ99" s="13">
        <f t="shared" si="27"/>
        <v>58.62763619896393</v>
      </c>
      <c r="AR99" s="13">
        <f t="shared" si="28"/>
        <v>26226.122903382737</v>
      </c>
      <c r="AS99" s="12"/>
      <c r="AT99" s="37"/>
    </row>
    <row r="100" spans="2:46" ht="12.75">
      <c r="B100" s="11"/>
      <c r="C100" s="11"/>
      <c r="D100" s="11"/>
      <c r="E100" s="37"/>
      <c r="F100" s="37"/>
      <c r="G100" s="37"/>
      <c r="H100" s="37"/>
      <c r="I100" s="37"/>
      <c r="J100" s="37"/>
      <c r="K100" s="37"/>
      <c r="L100" s="43"/>
      <c r="M100" s="39"/>
      <c r="N100" s="39"/>
      <c r="O100" s="39"/>
      <c r="P100" s="39"/>
      <c r="Q100" s="39"/>
      <c r="R100" s="39"/>
      <c r="S100" s="39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77"/>
      <c r="AS100" s="37"/>
      <c r="AT100" s="37"/>
    </row>
    <row r="101" spans="2:46" ht="12.75">
      <c r="B101" s="11"/>
      <c r="C101" s="11"/>
      <c r="D101" s="11"/>
      <c r="E101" s="37"/>
      <c r="F101" s="37"/>
      <c r="G101" s="37"/>
      <c r="H101" s="37"/>
      <c r="I101" s="37"/>
      <c r="J101" s="37"/>
      <c r="K101" s="37"/>
      <c r="L101" s="42"/>
      <c r="M101" s="39"/>
      <c r="N101" s="39"/>
      <c r="O101" s="39"/>
      <c r="P101" s="39"/>
      <c r="Q101" s="39"/>
      <c r="R101" s="39"/>
      <c r="S101" s="39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38"/>
      <c r="AK101" s="38"/>
      <c r="AL101" s="38"/>
      <c r="AM101" s="38"/>
      <c r="AN101" s="38"/>
      <c r="AO101" s="38"/>
      <c r="AP101" s="38"/>
      <c r="AQ101" s="38"/>
      <c r="AR101" s="77"/>
      <c r="AS101" s="37"/>
      <c r="AT101" s="37"/>
    </row>
    <row r="102" spans="2:46" ht="12.75">
      <c r="B102" s="11"/>
      <c r="C102" s="11"/>
      <c r="D102" s="11"/>
      <c r="E102" s="37"/>
      <c r="F102" s="37"/>
      <c r="G102" s="37"/>
      <c r="H102" s="37"/>
      <c r="I102" s="37"/>
      <c r="J102" s="37"/>
      <c r="K102" s="37"/>
      <c r="L102" s="42"/>
      <c r="M102" s="39"/>
      <c r="N102" s="39"/>
      <c r="O102" s="39"/>
      <c r="P102" s="39"/>
      <c r="Q102" s="39"/>
      <c r="R102" s="39"/>
      <c r="S102" s="39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38"/>
      <c r="AK102" s="38"/>
      <c r="AL102" s="38"/>
      <c r="AM102" s="38"/>
      <c r="AN102" s="38"/>
      <c r="AO102" s="38"/>
      <c r="AP102" s="38"/>
      <c r="AQ102" s="38"/>
      <c r="AR102" s="77"/>
      <c r="AS102" s="37"/>
      <c r="AT102" s="37"/>
    </row>
    <row r="103" spans="2:46" ht="12.75">
      <c r="B103" s="11"/>
      <c r="C103" s="11"/>
      <c r="D103" s="11"/>
      <c r="E103" s="37"/>
      <c r="F103" s="37"/>
      <c r="G103" s="37"/>
      <c r="H103" s="37"/>
      <c r="I103" s="37"/>
      <c r="J103" s="37"/>
      <c r="K103" s="37"/>
      <c r="L103" s="12"/>
      <c r="M103" s="39"/>
      <c r="N103" s="39"/>
      <c r="O103" s="39"/>
      <c r="P103" s="39"/>
      <c r="Q103" s="39"/>
      <c r="R103" s="39"/>
      <c r="S103" s="39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38"/>
      <c r="AK103" s="38"/>
      <c r="AL103" s="38"/>
      <c r="AM103" s="38"/>
      <c r="AN103" s="38"/>
      <c r="AO103" s="38"/>
      <c r="AP103" s="38"/>
      <c r="AQ103" s="38"/>
      <c r="AR103" s="77"/>
      <c r="AS103" s="37"/>
      <c r="AT103" s="37"/>
    </row>
    <row r="104" spans="2:46" ht="12.75">
      <c r="B104" s="11"/>
      <c r="C104" s="11"/>
      <c r="D104" s="11"/>
      <c r="E104" s="37"/>
      <c r="F104" s="37"/>
      <c r="G104" s="37"/>
      <c r="H104" s="37"/>
      <c r="I104" s="37"/>
      <c r="J104" s="37"/>
      <c r="K104" s="37"/>
      <c r="L104" s="12"/>
      <c r="M104" s="39"/>
      <c r="N104" s="39"/>
      <c r="O104" s="39"/>
      <c r="P104" s="39"/>
      <c r="Q104" s="39"/>
      <c r="R104" s="39"/>
      <c r="S104" s="39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38"/>
      <c r="AK104" s="38"/>
      <c r="AL104" s="38"/>
      <c r="AM104" s="38"/>
      <c r="AN104" s="38"/>
      <c r="AO104" s="38"/>
      <c r="AP104" s="38"/>
      <c r="AQ104" s="38"/>
      <c r="AR104" s="77"/>
      <c r="AS104" s="37"/>
      <c r="AT104" s="37"/>
    </row>
    <row r="105" spans="2:46" ht="12.75">
      <c r="B105" s="11"/>
      <c r="C105" s="11"/>
      <c r="D105" s="11"/>
      <c r="E105" s="37"/>
      <c r="F105" s="37"/>
      <c r="G105" s="37"/>
      <c r="H105" s="37"/>
      <c r="I105" s="37"/>
      <c r="J105" s="37"/>
      <c r="K105" s="37"/>
      <c r="L105" s="38"/>
      <c r="M105" s="39"/>
      <c r="N105" s="39"/>
      <c r="O105" s="39"/>
      <c r="P105" s="39"/>
      <c r="Q105" s="39"/>
      <c r="R105" s="39"/>
      <c r="S105" s="39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7"/>
      <c r="AK105" s="37"/>
      <c r="AL105" s="37"/>
      <c r="AM105" s="37"/>
      <c r="AN105" s="37"/>
      <c r="AO105" s="37"/>
      <c r="AP105" s="37"/>
      <c r="AQ105" s="37"/>
      <c r="AR105" s="77"/>
      <c r="AS105" s="37"/>
      <c r="AT105" s="37"/>
    </row>
    <row r="106" spans="2:46" ht="12.75">
      <c r="B106" s="11"/>
      <c r="C106" s="11"/>
      <c r="D106" s="11"/>
      <c r="E106" s="37"/>
      <c r="F106" s="37"/>
      <c r="G106" s="37"/>
      <c r="H106" s="37"/>
      <c r="I106" s="37"/>
      <c r="J106" s="37"/>
      <c r="K106" s="37"/>
      <c r="L106" s="12"/>
      <c r="M106" s="14"/>
      <c r="N106" s="14"/>
      <c r="O106" s="14"/>
      <c r="P106" s="14"/>
      <c r="Q106" s="14"/>
      <c r="R106" s="14"/>
      <c r="S106" s="14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37"/>
      <c r="AK106" s="37"/>
      <c r="AL106" s="37"/>
      <c r="AM106" s="37"/>
      <c r="AN106" s="37"/>
      <c r="AO106" s="37"/>
      <c r="AP106" s="37"/>
      <c r="AQ106" s="37"/>
      <c r="AR106" s="78"/>
      <c r="AS106" s="41"/>
      <c r="AT106" s="37"/>
    </row>
    <row r="107" spans="2:46" ht="12.75">
      <c r="B107" s="11"/>
      <c r="C107" s="11"/>
      <c r="D107" s="11"/>
      <c r="E107" s="37"/>
      <c r="F107" s="37"/>
      <c r="G107" s="37"/>
      <c r="H107" s="37"/>
      <c r="I107" s="37"/>
      <c r="J107" s="37"/>
      <c r="K107" s="37"/>
      <c r="L107" s="12"/>
      <c r="M107" s="14"/>
      <c r="N107" s="14"/>
      <c r="O107" s="14"/>
      <c r="P107" s="14"/>
      <c r="Q107" s="14"/>
      <c r="R107" s="14"/>
      <c r="S107" s="14"/>
      <c r="AJ107" s="37"/>
      <c r="AK107" s="37"/>
      <c r="AL107" s="37"/>
      <c r="AM107" s="37"/>
      <c r="AN107" s="37"/>
      <c r="AO107" s="37"/>
      <c r="AP107" s="37"/>
      <c r="AQ107" s="37"/>
      <c r="AR107" s="77"/>
      <c r="AS107" s="12"/>
      <c r="AT107" s="37"/>
    </row>
    <row r="108" spans="2:46" ht="12.75">
      <c r="B108" s="11"/>
      <c r="C108" s="11"/>
      <c r="D108" s="11"/>
      <c r="E108" s="37"/>
      <c r="F108" s="37"/>
      <c r="G108" s="37"/>
      <c r="H108" s="37"/>
      <c r="I108" s="37"/>
      <c r="J108" s="37"/>
      <c r="K108" s="37"/>
      <c r="L108" s="12"/>
      <c r="M108" s="14"/>
      <c r="N108" s="14"/>
      <c r="O108" s="14"/>
      <c r="P108" s="14"/>
      <c r="Q108" s="14"/>
      <c r="R108" s="14"/>
      <c r="S108" s="14"/>
      <c r="AJ108" s="37"/>
      <c r="AK108" s="37"/>
      <c r="AL108" s="37"/>
      <c r="AM108" s="37"/>
      <c r="AN108" s="37"/>
      <c r="AO108" s="37"/>
      <c r="AP108" s="37"/>
      <c r="AQ108" s="37"/>
      <c r="AR108" s="77"/>
      <c r="AS108" s="12"/>
      <c r="AT108" s="37"/>
    </row>
    <row r="109" spans="2:46" ht="12.75">
      <c r="B109" s="49"/>
      <c r="C109" s="49"/>
      <c r="D109" s="11"/>
      <c r="E109" s="37"/>
      <c r="F109" s="37"/>
      <c r="G109" s="37"/>
      <c r="H109" s="37"/>
      <c r="I109" s="37"/>
      <c r="J109" s="37"/>
      <c r="K109" s="37"/>
      <c r="L109" s="12"/>
      <c r="M109" s="14"/>
      <c r="N109" s="14"/>
      <c r="O109" s="14"/>
      <c r="P109" s="14"/>
      <c r="Q109" s="14"/>
      <c r="R109" s="14"/>
      <c r="S109" s="14"/>
      <c r="AJ109" s="37"/>
      <c r="AK109" s="37"/>
      <c r="AL109" s="37"/>
      <c r="AM109" s="37"/>
      <c r="AN109" s="37"/>
      <c r="AO109" s="37"/>
      <c r="AP109" s="37"/>
      <c r="AQ109" s="37"/>
      <c r="AR109" s="77"/>
      <c r="AS109" s="12"/>
      <c r="AT109" s="37"/>
    </row>
    <row r="110" spans="2:46" ht="12.75">
      <c r="B110" s="11"/>
      <c r="C110" s="11"/>
      <c r="D110" s="11"/>
      <c r="E110" s="37"/>
      <c r="F110" s="37"/>
      <c r="G110" s="37"/>
      <c r="H110" s="37"/>
      <c r="I110" s="37"/>
      <c r="J110" s="37"/>
      <c r="K110" s="37"/>
      <c r="L110" s="12"/>
      <c r="M110" s="14"/>
      <c r="N110" s="14"/>
      <c r="O110" s="14"/>
      <c r="P110" s="14"/>
      <c r="Q110" s="14"/>
      <c r="R110" s="14"/>
      <c r="S110" s="14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37"/>
      <c r="AK110" s="37"/>
      <c r="AL110" s="37"/>
      <c r="AM110" s="37"/>
      <c r="AN110" s="37"/>
      <c r="AO110" s="37"/>
      <c r="AP110" s="37"/>
      <c r="AQ110" s="37"/>
      <c r="AR110" s="77"/>
      <c r="AS110" s="37"/>
      <c r="AT110" s="37"/>
    </row>
    <row r="111" spans="2:46" ht="12.75">
      <c r="B111" s="11"/>
      <c r="C111" s="11"/>
      <c r="D111" s="11"/>
      <c r="E111" s="37"/>
      <c r="F111" s="37"/>
      <c r="G111" s="37"/>
      <c r="H111" s="37"/>
      <c r="I111" s="37"/>
      <c r="J111" s="37"/>
      <c r="K111" s="37"/>
      <c r="L111" s="13"/>
      <c r="M111" s="15"/>
      <c r="N111" s="15"/>
      <c r="O111" s="15"/>
      <c r="P111" s="15"/>
      <c r="Q111" s="15"/>
      <c r="R111" s="15"/>
      <c r="S111" s="15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77"/>
      <c r="AS111" s="37"/>
      <c r="AT111" s="37"/>
    </row>
    <row r="112" spans="2:46" ht="12.75">
      <c r="B112" s="11"/>
      <c r="C112" s="11"/>
      <c r="D112" s="11"/>
      <c r="E112" s="37"/>
      <c r="F112" s="37"/>
      <c r="G112" s="37"/>
      <c r="H112" s="37"/>
      <c r="I112" s="37"/>
      <c r="J112" s="37"/>
      <c r="K112" s="37"/>
      <c r="L112" s="12"/>
      <c r="M112" s="39"/>
      <c r="N112" s="39"/>
      <c r="O112" s="39"/>
      <c r="P112" s="39"/>
      <c r="Q112" s="39"/>
      <c r="R112" s="39"/>
      <c r="S112" s="39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37"/>
      <c r="AK112" s="37"/>
      <c r="AL112" s="37"/>
      <c r="AM112" s="37"/>
      <c r="AN112" s="37"/>
      <c r="AO112" s="37"/>
      <c r="AP112" s="37"/>
      <c r="AQ112" s="37"/>
      <c r="AR112" s="77"/>
      <c r="AS112" s="37"/>
      <c r="AT112" s="37"/>
    </row>
    <row r="113" spans="2:46" ht="12.75">
      <c r="B113" s="11"/>
      <c r="C113" s="11"/>
      <c r="D113" s="11"/>
      <c r="E113" s="37"/>
      <c r="F113" s="37"/>
      <c r="G113" s="37"/>
      <c r="H113" s="37"/>
      <c r="I113" s="37"/>
      <c r="J113" s="37"/>
      <c r="K113" s="37"/>
      <c r="L113" s="12"/>
      <c r="M113" s="39"/>
      <c r="N113" s="39"/>
      <c r="O113" s="39"/>
      <c r="P113" s="39"/>
      <c r="Q113" s="39"/>
      <c r="R113" s="39"/>
      <c r="S113" s="39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37"/>
      <c r="AK113" s="37"/>
      <c r="AL113" s="37"/>
      <c r="AM113" s="37"/>
      <c r="AN113" s="37"/>
      <c r="AO113" s="37"/>
      <c r="AP113" s="37"/>
      <c r="AQ113" s="37"/>
      <c r="AR113" s="77"/>
      <c r="AS113" s="37"/>
      <c r="AT113" s="37"/>
    </row>
    <row r="114" spans="2:46" ht="12.75">
      <c r="B114" s="11"/>
      <c r="C114" s="11"/>
      <c r="D114" s="11"/>
      <c r="E114" s="39"/>
      <c r="F114" s="39"/>
      <c r="G114" s="39"/>
      <c r="H114" s="39"/>
      <c r="I114" s="39"/>
      <c r="J114" s="39"/>
      <c r="K114" s="39"/>
      <c r="L114" s="12"/>
      <c r="M114" s="39"/>
      <c r="N114" s="39"/>
      <c r="O114" s="39"/>
      <c r="P114" s="39"/>
      <c r="Q114" s="39"/>
      <c r="R114" s="39"/>
      <c r="S114" s="39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37"/>
      <c r="AK114" s="37"/>
      <c r="AL114" s="37"/>
      <c r="AM114" s="37"/>
      <c r="AN114" s="37"/>
      <c r="AO114" s="37"/>
      <c r="AP114" s="37"/>
      <c r="AQ114" s="37"/>
      <c r="AR114" s="77"/>
      <c r="AS114" s="37"/>
      <c r="AT114" s="37"/>
    </row>
    <row r="115" spans="2:46" ht="12.75">
      <c r="B115" s="11"/>
      <c r="C115" s="11"/>
      <c r="D115" s="11"/>
      <c r="E115" s="39"/>
      <c r="F115" s="39"/>
      <c r="G115" s="39"/>
      <c r="H115" s="39"/>
      <c r="I115" s="39"/>
      <c r="J115" s="39"/>
      <c r="K115" s="39"/>
      <c r="L115" s="12"/>
      <c r="M115" s="39"/>
      <c r="N115" s="39"/>
      <c r="O115" s="39"/>
      <c r="P115" s="39"/>
      <c r="Q115" s="39"/>
      <c r="R115" s="39"/>
      <c r="S115" s="39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37"/>
      <c r="AK115" s="37"/>
      <c r="AL115" s="37"/>
      <c r="AM115" s="37"/>
      <c r="AN115" s="37"/>
      <c r="AO115" s="37"/>
      <c r="AP115" s="37"/>
      <c r="AQ115" s="37"/>
      <c r="AR115" s="77"/>
      <c r="AS115" s="37"/>
      <c r="AT115" s="37"/>
    </row>
    <row r="116" spans="2:46" ht="12.75">
      <c r="B116" s="11"/>
      <c r="C116" s="11"/>
      <c r="D116" s="11"/>
      <c r="E116" s="39"/>
      <c r="F116" s="39"/>
      <c r="G116" s="39"/>
      <c r="H116" s="39"/>
      <c r="I116" s="39"/>
      <c r="J116" s="39"/>
      <c r="K116" s="39"/>
      <c r="L116" s="12"/>
      <c r="M116" s="39"/>
      <c r="N116" s="39"/>
      <c r="O116" s="39"/>
      <c r="P116" s="39"/>
      <c r="Q116" s="39"/>
      <c r="R116" s="39"/>
      <c r="S116" s="39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37"/>
      <c r="AK116" s="37"/>
      <c r="AL116" s="37"/>
      <c r="AM116" s="37"/>
      <c r="AN116" s="37"/>
      <c r="AO116" s="37"/>
      <c r="AP116" s="37"/>
      <c r="AQ116" s="37"/>
      <c r="AR116" s="77"/>
      <c r="AS116" s="37"/>
      <c r="AT116" s="37"/>
    </row>
    <row r="117" spans="2:46" ht="12.75">
      <c r="B117" s="11"/>
      <c r="C117" s="11"/>
      <c r="D117" s="11"/>
      <c r="E117" s="37"/>
      <c r="F117" s="37"/>
      <c r="G117" s="37"/>
      <c r="H117" s="37"/>
      <c r="I117" s="37"/>
      <c r="J117" s="37"/>
      <c r="K117" s="37"/>
      <c r="L117" s="12"/>
      <c r="M117" s="39"/>
      <c r="N117" s="39"/>
      <c r="O117" s="39"/>
      <c r="P117" s="39"/>
      <c r="Q117" s="39"/>
      <c r="R117" s="39"/>
      <c r="S117" s="39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37"/>
      <c r="AK117" s="37"/>
      <c r="AL117" s="37"/>
      <c r="AM117" s="37"/>
      <c r="AN117" s="37"/>
      <c r="AO117" s="37"/>
      <c r="AP117" s="37"/>
      <c r="AQ117" s="37"/>
      <c r="AR117" s="77"/>
      <c r="AS117" s="37"/>
      <c r="AT117" s="37"/>
    </row>
    <row r="118" spans="2:46" ht="12.75">
      <c r="B118" s="11"/>
      <c r="C118" s="11"/>
      <c r="D118" s="11"/>
      <c r="E118" s="37"/>
      <c r="F118" s="37"/>
      <c r="G118" s="37"/>
      <c r="H118" s="37"/>
      <c r="I118" s="37"/>
      <c r="J118" s="37"/>
      <c r="K118" s="37"/>
      <c r="L118" s="12"/>
      <c r="M118" s="39"/>
      <c r="N118" s="39"/>
      <c r="O118" s="39"/>
      <c r="P118" s="39"/>
      <c r="Q118" s="39"/>
      <c r="R118" s="39"/>
      <c r="S118" s="39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37"/>
      <c r="AK118" s="37"/>
      <c r="AL118" s="37"/>
      <c r="AM118" s="37"/>
      <c r="AN118" s="37"/>
      <c r="AO118" s="37"/>
      <c r="AP118" s="37"/>
      <c r="AQ118" s="37"/>
      <c r="AR118" s="77"/>
      <c r="AS118" s="37"/>
      <c r="AT118" s="37"/>
    </row>
    <row r="119" spans="2:46" ht="12.75">
      <c r="B119" s="11"/>
      <c r="C119" s="11"/>
      <c r="D119" s="11"/>
      <c r="E119" s="37"/>
      <c r="F119" s="37"/>
      <c r="G119" s="37"/>
      <c r="H119" s="37"/>
      <c r="I119" s="37"/>
      <c r="J119" s="37"/>
      <c r="K119" s="37"/>
      <c r="L119" s="12"/>
      <c r="M119" s="39"/>
      <c r="N119" s="39"/>
      <c r="O119" s="39"/>
      <c r="P119" s="39"/>
      <c r="Q119" s="39"/>
      <c r="R119" s="39"/>
      <c r="S119" s="39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37"/>
      <c r="AK119" s="37"/>
      <c r="AL119" s="37"/>
      <c r="AM119" s="37"/>
      <c r="AN119" s="37"/>
      <c r="AO119" s="37"/>
      <c r="AP119" s="37"/>
      <c r="AQ119" s="37"/>
      <c r="AR119" s="77"/>
      <c r="AS119" s="37"/>
      <c r="AT119" s="37"/>
    </row>
    <row r="120" spans="2:46" ht="12.75">
      <c r="B120" s="11"/>
      <c r="C120" s="11"/>
      <c r="D120" s="11"/>
      <c r="E120" s="37"/>
      <c r="F120" s="37"/>
      <c r="G120" s="37"/>
      <c r="H120" s="37"/>
      <c r="I120" s="37"/>
      <c r="J120" s="37"/>
      <c r="K120" s="37"/>
      <c r="L120" s="12"/>
      <c r="M120" s="39"/>
      <c r="N120" s="39"/>
      <c r="O120" s="39"/>
      <c r="P120" s="39"/>
      <c r="Q120" s="39"/>
      <c r="R120" s="39"/>
      <c r="S120" s="39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37"/>
      <c r="AK120" s="37"/>
      <c r="AL120" s="37"/>
      <c r="AM120" s="37"/>
      <c r="AN120" s="37"/>
      <c r="AO120" s="37"/>
      <c r="AP120" s="37"/>
      <c r="AQ120" s="37"/>
      <c r="AR120" s="77"/>
      <c r="AS120" s="37"/>
      <c r="AT120" s="37"/>
    </row>
    <row r="121" spans="2:46" ht="12.75">
      <c r="B121" s="11"/>
      <c r="C121" s="11"/>
      <c r="D121" s="11"/>
      <c r="E121" s="37"/>
      <c r="F121" s="37"/>
      <c r="G121" s="37"/>
      <c r="H121" s="37"/>
      <c r="I121" s="37"/>
      <c r="J121" s="37"/>
      <c r="K121" s="37"/>
      <c r="L121" s="12"/>
      <c r="M121" s="39"/>
      <c r="N121" s="39"/>
      <c r="O121" s="39"/>
      <c r="P121" s="39"/>
      <c r="Q121" s="39"/>
      <c r="R121" s="39"/>
      <c r="S121" s="39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37"/>
      <c r="AK121" s="37"/>
      <c r="AL121" s="37"/>
      <c r="AM121" s="37"/>
      <c r="AN121" s="37"/>
      <c r="AO121" s="37"/>
      <c r="AP121" s="37"/>
      <c r="AQ121" s="37"/>
      <c r="AR121" s="77"/>
      <c r="AS121" s="37"/>
      <c r="AT121" s="37"/>
    </row>
    <row r="122" spans="2:46" ht="12.75">
      <c r="B122" s="11"/>
      <c r="C122" s="11"/>
      <c r="D122" s="11"/>
      <c r="E122" s="37"/>
      <c r="F122" s="37"/>
      <c r="G122" s="37"/>
      <c r="H122" s="37"/>
      <c r="I122" s="37"/>
      <c r="J122" s="37"/>
      <c r="K122" s="37"/>
      <c r="L122" s="12"/>
      <c r="M122" s="39"/>
      <c r="N122" s="39"/>
      <c r="O122" s="39"/>
      <c r="P122" s="39"/>
      <c r="Q122" s="39"/>
      <c r="R122" s="39"/>
      <c r="S122" s="39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37"/>
      <c r="AK122" s="37"/>
      <c r="AL122" s="37"/>
      <c r="AM122" s="37"/>
      <c r="AN122" s="37"/>
      <c r="AO122" s="37"/>
      <c r="AP122" s="37"/>
      <c r="AQ122" s="37"/>
      <c r="AR122" s="77"/>
      <c r="AS122" s="37"/>
      <c r="AT122" s="37"/>
    </row>
    <row r="123" spans="2:46" ht="12.75">
      <c r="B123" s="11"/>
      <c r="C123" s="11"/>
      <c r="D123" s="11"/>
      <c r="E123" s="37"/>
      <c r="F123" s="37"/>
      <c r="G123" s="37"/>
      <c r="H123" s="37"/>
      <c r="I123" s="37"/>
      <c r="J123" s="37"/>
      <c r="K123" s="37"/>
      <c r="L123" s="12"/>
      <c r="M123" s="39"/>
      <c r="N123" s="39"/>
      <c r="O123" s="39"/>
      <c r="P123" s="39"/>
      <c r="Q123" s="39"/>
      <c r="R123" s="39"/>
      <c r="S123" s="39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37"/>
      <c r="AK123" s="37"/>
      <c r="AL123" s="37"/>
      <c r="AM123" s="37"/>
      <c r="AN123" s="37"/>
      <c r="AO123" s="37"/>
      <c r="AP123" s="37"/>
      <c r="AQ123" s="37"/>
      <c r="AR123" s="77"/>
      <c r="AS123" s="37"/>
      <c r="AT123" s="37"/>
    </row>
    <row r="124" spans="2:46" ht="12.75">
      <c r="B124" s="11"/>
      <c r="C124" s="11"/>
      <c r="D124" s="11"/>
      <c r="E124" s="37"/>
      <c r="F124" s="37"/>
      <c r="G124" s="37"/>
      <c r="H124" s="37"/>
      <c r="I124" s="37"/>
      <c r="J124" s="37"/>
      <c r="K124" s="37"/>
      <c r="L124" s="12"/>
      <c r="M124" s="39"/>
      <c r="N124" s="39"/>
      <c r="O124" s="39"/>
      <c r="P124" s="39"/>
      <c r="Q124" s="39"/>
      <c r="R124" s="39"/>
      <c r="S124" s="39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37"/>
      <c r="AK124" s="37"/>
      <c r="AL124" s="37"/>
      <c r="AM124" s="37"/>
      <c r="AN124" s="37"/>
      <c r="AO124" s="37"/>
      <c r="AP124" s="37"/>
      <c r="AQ124" s="37"/>
      <c r="AR124" s="77"/>
      <c r="AS124" s="37"/>
      <c r="AT124" s="37"/>
    </row>
    <row r="125" spans="2:46" ht="12.75">
      <c r="B125" s="11"/>
      <c r="C125" s="11"/>
      <c r="D125" s="11"/>
      <c r="E125" s="37"/>
      <c r="F125" s="37"/>
      <c r="G125" s="37"/>
      <c r="H125" s="37"/>
      <c r="I125" s="37"/>
      <c r="J125" s="37"/>
      <c r="K125" s="37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37"/>
      <c r="AK125" s="37"/>
      <c r="AL125" s="37"/>
      <c r="AM125" s="37"/>
      <c r="AN125" s="37"/>
      <c r="AO125" s="37"/>
      <c r="AP125" s="37"/>
      <c r="AQ125" s="37"/>
      <c r="AR125" s="77"/>
      <c r="AS125" s="37"/>
      <c r="AT125" s="37"/>
    </row>
    <row r="126" spans="2:46" ht="12.75">
      <c r="B126" s="11"/>
      <c r="C126" s="11"/>
      <c r="D126" s="11"/>
      <c r="E126" s="37"/>
      <c r="F126" s="37"/>
      <c r="G126" s="37"/>
      <c r="H126" s="37"/>
      <c r="I126" s="37"/>
      <c r="J126" s="37"/>
      <c r="K126" s="37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37"/>
      <c r="AK126" s="37"/>
      <c r="AL126" s="37"/>
      <c r="AM126" s="37"/>
      <c r="AN126" s="37"/>
      <c r="AO126" s="37"/>
      <c r="AP126" s="37"/>
      <c r="AQ126" s="37"/>
      <c r="AR126" s="77"/>
      <c r="AS126" s="37"/>
      <c r="AT126" s="37"/>
    </row>
    <row r="127" spans="2:46" ht="12.75">
      <c r="B127" s="11"/>
      <c r="C127" s="11"/>
      <c r="D127" s="11"/>
      <c r="E127" s="37"/>
      <c r="F127" s="37"/>
      <c r="G127" s="37"/>
      <c r="H127" s="37"/>
      <c r="I127" s="37"/>
      <c r="J127" s="37"/>
      <c r="K127" s="37"/>
      <c r="L127" s="38"/>
      <c r="M127" s="39"/>
      <c r="N127" s="39"/>
      <c r="O127" s="39"/>
      <c r="P127" s="39"/>
      <c r="Q127" s="39"/>
      <c r="R127" s="39"/>
      <c r="S127" s="39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77"/>
      <c r="AS127" s="37"/>
      <c r="AT127" s="37"/>
    </row>
    <row r="128" spans="2:46" ht="12.75">
      <c r="B128" s="36"/>
      <c r="C128" s="36"/>
      <c r="D128" s="11"/>
      <c r="E128" s="37"/>
      <c r="F128" s="37"/>
      <c r="G128" s="37"/>
      <c r="H128" s="37"/>
      <c r="I128" s="37"/>
      <c r="J128" s="37"/>
      <c r="K128" s="37"/>
      <c r="L128" s="38"/>
      <c r="M128" s="39"/>
      <c r="N128" s="39"/>
      <c r="O128" s="39"/>
      <c r="P128" s="39"/>
      <c r="Q128" s="39"/>
      <c r="R128" s="39"/>
      <c r="S128" s="39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77"/>
      <c r="AS128" s="37"/>
      <c r="AT128" s="37"/>
    </row>
    <row r="129" spans="2:46" ht="12.75">
      <c r="B129" s="11"/>
      <c r="C129" s="11"/>
      <c r="D129" s="11"/>
      <c r="E129" s="37"/>
      <c r="F129" s="37"/>
      <c r="G129" s="37"/>
      <c r="H129" s="37"/>
      <c r="I129" s="37"/>
      <c r="J129" s="37"/>
      <c r="K129" s="37"/>
      <c r="L129" s="38"/>
      <c r="M129" s="39"/>
      <c r="N129" s="39"/>
      <c r="O129" s="39"/>
      <c r="P129" s="39"/>
      <c r="Q129" s="39"/>
      <c r="R129" s="39"/>
      <c r="S129" s="39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77"/>
      <c r="AS129" s="37"/>
      <c r="AT129" s="37"/>
    </row>
    <row r="130" spans="2:46" ht="12.75">
      <c r="B130" s="11"/>
      <c r="C130" s="11"/>
      <c r="D130" s="11"/>
      <c r="E130" s="37"/>
      <c r="F130" s="37"/>
      <c r="G130" s="37"/>
      <c r="H130" s="37"/>
      <c r="I130" s="37"/>
      <c r="J130" s="37"/>
      <c r="K130" s="37"/>
      <c r="L130" s="38"/>
      <c r="M130" s="39"/>
      <c r="N130" s="39"/>
      <c r="O130" s="39"/>
      <c r="P130" s="39"/>
      <c r="Q130" s="39"/>
      <c r="R130" s="39"/>
      <c r="S130" s="39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77"/>
      <c r="AS130" s="37"/>
      <c r="AT130" s="37"/>
    </row>
    <row r="131" spans="2:46" ht="12.75">
      <c r="B131" s="11"/>
      <c r="C131" s="11"/>
      <c r="D131" s="11"/>
      <c r="E131" s="37"/>
      <c r="F131" s="37"/>
      <c r="G131" s="37"/>
      <c r="H131" s="37"/>
      <c r="I131" s="37"/>
      <c r="J131" s="37"/>
      <c r="K131" s="37"/>
      <c r="L131" s="38"/>
      <c r="M131" s="39"/>
      <c r="N131" s="39"/>
      <c r="O131" s="39"/>
      <c r="P131" s="39"/>
      <c r="Q131" s="39"/>
      <c r="R131" s="39"/>
      <c r="S131" s="39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77"/>
      <c r="AS131" s="37"/>
      <c r="AT131" s="37"/>
    </row>
    <row r="132" spans="2:46" ht="12.75">
      <c r="B132" s="11"/>
      <c r="C132" s="11"/>
      <c r="D132" s="11"/>
      <c r="E132" s="37"/>
      <c r="F132" s="37"/>
      <c r="G132" s="37"/>
      <c r="H132" s="37"/>
      <c r="I132" s="37"/>
      <c r="J132" s="37"/>
      <c r="K132" s="37"/>
      <c r="L132" s="38"/>
      <c r="M132" s="39"/>
      <c r="N132" s="39"/>
      <c r="O132" s="39"/>
      <c r="P132" s="39"/>
      <c r="Q132" s="39"/>
      <c r="R132" s="39"/>
      <c r="S132" s="39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77"/>
      <c r="AS132" s="37"/>
      <c r="AT132" s="37"/>
    </row>
    <row r="133" spans="2:46" ht="12.75">
      <c r="B133" s="11"/>
      <c r="C133" s="11"/>
      <c r="D133" s="11"/>
      <c r="E133" s="37"/>
      <c r="F133" s="37"/>
      <c r="G133" s="37"/>
      <c r="H133" s="37"/>
      <c r="I133" s="37"/>
      <c r="J133" s="37"/>
      <c r="K133" s="37"/>
      <c r="L133" s="38"/>
      <c r="M133" s="39"/>
      <c r="N133" s="39"/>
      <c r="O133" s="39"/>
      <c r="P133" s="39"/>
      <c r="Q133" s="39"/>
      <c r="R133" s="39"/>
      <c r="S133" s="39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77"/>
      <c r="AS133" s="37"/>
      <c r="AT133" s="37"/>
    </row>
    <row r="134" spans="2:46" ht="12.75">
      <c r="B134" s="11"/>
      <c r="C134" s="11"/>
      <c r="D134" s="11"/>
      <c r="E134" s="37"/>
      <c r="F134" s="37"/>
      <c r="G134" s="37"/>
      <c r="H134" s="37"/>
      <c r="I134" s="37"/>
      <c r="J134" s="37"/>
      <c r="K134" s="37"/>
      <c r="L134" s="38"/>
      <c r="M134" s="39"/>
      <c r="N134" s="39"/>
      <c r="O134" s="39"/>
      <c r="P134" s="39"/>
      <c r="Q134" s="39"/>
      <c r="R134" s="39"/>
      <c r="S134" s="39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77"/>
      <c r="AS134" s="37"/>
      <c r="AT134" s="37"/>
    </row>
    <row r="135" spans="2:46" ht="12.75">
      <c r="B135" s="11"/>
      <c r="C135" s="11"/>
      <c r="D135" s="11"/>
      <c r="E135" s="37"/>
      <c r="F135" s="37"/>
      <c r="G135" s="37"/>
      <c r="H135" s="37"/>
      <c r="I135" s="37"/>
      <c r="J135" s="37"/>
      <c r="K135" s="37"/>
      <c r="L135" s="38"/>
      <c r="M135" s="39"/>
      <c r="N135" s="39"/>
      <c r="O135" s="39"/>
      <c r="P135" s="39"/>
      <c r="Q135" s="39"/>
      <c r="R135" s="39"/>
      <c r="S135" s="39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77"/>
      <c r="AS135" s="37"/>
      <c r="AT135" s="37"/>
    </row>
    <row r="136" spans="2:46" ht="12.75">
      <c r="B136" s="11"/>
      <c r="C136" s="11"/>
      <c r="D136" s="11"/>
      <c r="E136" s="37"/>
      <c r="F136" s="37"/>
      <c r="G136" s="37"/>
      <c r="H136" s="37"/>
      <c r="I136" s="37"/>
      <c r="J136" s="37"/>
      <c r="K136" s="37"/>
      <c r="L136" s="38"/>
      <c r="M136" s="39"/>
      <c r="N136" s="39"/>
      <c r="O136" s="39"/>
      <c r="P136" s="39"/>
      <c r="Q136" s="39"/>
      <c r="R136" s="39"/>
      <c r="S136" s="39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77"/>
      <c r="AS136" s="37"/>
      <c r="AT136" s="37"/>
    </row>
    <row r="137" spans="2:46" ht="12.75">
      <c r="B137" s="11"/>
      <c r="C137" s="11"/>
      <c r="D137" s="11"/>
      <c r="E137" s="37"/>
      <c r="F137" s="37"/>
      <c r="G137" s="37"/>
      <c r="H137" s="37"/>
      <c r="I137" s="37"/>
      <c r="J137" s="37"/>
      <c r="K137" s="37"/>
      <c r="L137" s="38"/>
      <c r="M137" s="39"/>
      <c r="N137" s="39"/>
      <c r="O137" s="39"/>
      <c r="P137" s="39"/>
      <c r="Q137" s="39"/>
      <c r="R137" s="39"/>
      <c r="S137" s="39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77"/>
      <c r="AS137" s="37"/>
      <c r="AT137" s="37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B1">
      <selection activeCell="C23" sqref="C23"/>
    </sheetView>
  </sheetViews>
  <sheetFormatPr defaultColWidth="9.140625" defaultRowHeight="12.75"/>
  <cols>
    <col min="1" max="1" width="3.00390625" style="0" hidden="1" customWidth="1"/>
    <col min="2" max="2" width="25.8515625" style="0" customWidth="1"/>
    <col min="4" max="4" width="10.7109375" style="0" customWidth="1"/>
    <col min="5" max="5" width="10.8515625" style="0" customWidth="1"/>
    <col min="6" max="6" width="11.00390625" style="0" customWidth="1"/>
  </cols>
  <sheetData>
    <row r="1" spans="2:5" ht="12.75">
      <c r="B1" s="6" t="s">
        <v>46</v>
      </c>
      <c r="C1" s="16"/>
      <c r="D1" s="16"/>
      <c r="E1" s="16"/>
    </row>
    <row r="2" spans="2:5" ht="12.75">
      <c r="B2" s="16"/>
      <c r="C2" s="16"/>
      <c r="D2" s="16"/>
      <c r="E2" s="16"/>
    </row>
    <row r="3" spans="1:6" ht="12.75">
      <c r="A3" t="s">
        <v>81</v>
      </c>
      <c r="B3" s="6" t="s">
        <v>153</v>
      </c>
      <c r="C3" s="16" t="s">
        <v>80</v>
      </c>
      <c r="D3" s="50" t="s">
        <v>29</v>
      </c>
      <c r="E3" s="50" t="s">
        <v>30</v>
      </c>
      <c r="F3" s="76" t="s">
        <v>31</v>
      </c>
    </row>
    <row r="4" spans="2:3" ht="12.75">
      <c r="B4" s="16"/>
      <c r="C4" s="16"/>
    </row>
    <row r="5" spans="2:6" ht="14.25">
      <c r="B5" s="16" t="s">
        <v>154</v>
      </c>
      <c r="C5" s="7" t="s">
        <v>33</v>
      </c>
      <c r="D5" s="16">
        <v>1336</v>
      </c>
      <c r="E5" s="16">
        <v>1301</v>
      </c>
      <c r="F5">
        <v>1357</v>
      </c>
    </row>
    <row r="6" spans="2:6" ht="14.25">
      <c r="B6" s="16" t="s">
        <v>98</v>
      </c>
      <c r="C6" s="7" t="s">
        <v>33</v>
      </c>
      <c r="D6" s="16">
        <v>1750</v>
      </c>
      <c r="E6" s="16">
        <v>1750</v>
      </c>
      <c r="F6">
        <v>1750</v>
      </c>
    </row>
    <row r="7" spans="2:6" ht="12.75">
      <c r="B7" s="16" t="s">
        <v>162</v>
      </c>
      <c r="C7" s="16" t="s">
        <v>163</v>
      </c>
      <c r="D7">
        <v>4.3</v>
      </c>
      <c r="E7">
        <v>2.5</v>
      </c>
      <c r="F7">
        <v>3.4</v>
      </c>
    </row>
    <row r="8" spans="2:6" ht="14.25">
      <c r="B8" s="16" t="s">
        <v>155</v>
      </c>
      <c r="C8" s="7" t="s">
        <v>33</v>
      </c>
      <c r="D8" s="16">
        <v>230</v>
      </c>
      <c r="E8" s="16">
        <v>344</v>
      </c>
      <c r="F8">
        <v>345</v>
      </c>
    </row>
    <row r="9" spans="2:5" ht="12.75">
      <c r="B9" s="16"/>
      <c r="C9" s="16"/>
      <c r="D9" t="s">
        <v>209</v>
      </c>
      <c r="E9" s="16"/>
    </row>
    <row r="10" spans="2:5" ht="12.75">
      <c r="B10" s="16"/>
      <c r="C10" s="16"/>
      <c r="E10" s="16"/>
    </row>
    <row r="11" spans="1:6" ht="12.75">
      <c r="A11" t="s">
        <v>81</v>
      </c>
      <c r="B11" s="6" t="s">
        <v>96</v>
      </c>
      <c r="C11" s="16" t="s">
        <v>80</v>
      </c>
      <c r="D11" s="50" t="s">
        <v>29</v>
      </c>
      <c r="E11" s="50" t="s">
        <v>30</v>
      </c>
      <c r="F11" s="76" t="s">
        <v>31</v>
      </c>
    </row>
    <row r="12" spans="2:5" ht="12.75">
      <c r="B12" s="16"/>
      <c r="C12" s="16"/>
      <c r="D12" s="16"/>
      <c r="E12" s="16"/>
    </row>
    <row r="13" spans="2:6" ht="14.25">
      <c r="B13" s="16" t="s">
        <v>160</v>
      </c>
      <c r="C13" s="7" t="s">
        <v>33</v>
      </c>
      <c r="D13" s="45">
        <v>1081</v>
      </c>
      <c r="E13" s="16">
        <v>1059</v>
      </c>
      <c r="F13">
        <v>1146</v>
      </c>
    </row>
    <row r="14" spans="2:6" ht="14.25">
      <c r="B14" s="16" t="s">
        <v>161</v>
      </c>
      <c r="C14" s="7" t="s">
        <v>33</v>
      </c>
      <c r="D14" s="45">
        <v>1100</v>
      </c>
      <c r="E14" s="16">
        <v>1142</v>
      </c>
      <c r="F14">
        <v>1149</v>
      </c>
    </row>
    <row r="15" spans="2:6" ht="14.25">
      <c r="B15" s="16" t="s">
        <v>158</v>
      </c>
      <c r="C15" s="7" t="s">
        <v>33</v>
      </c>
      <c r="D15" s="45">
        <v>374</v>
      </c>
      <c r="E15" s="16">
        <v>368</v>
      </c>
      <c r="F15">
        <v>369</v>
      </c>
    </row>
    <row r="16" spans="2:6" ht="14.25">
      <c r="B16" s="16" t="s">
        <v>159</v>
      </c>
      <c r="C16" s="7" t="s">
        <v>33</v>
      </c>
      <c r="D16" s="45">
        <v>400</v>
      </c>
      <c r="E16" s="16">
        <v>400</v>
      </c>
      <c r="F16">
        <v>410</v>
      </c>
    </row>
    <row r="17" spans="2:6" ht="14.25">
      <c r="B17" s="16" t="s">
        <v>98</v>
      </c>
      <c r="C17" s="7" t="s">
        <v>33</v>
      </c>
      <c r="D17" s="45">
        <v>1750</v>
      </c>
      <c r="E17" s="16">
        <v>1750</v>
      </c>
      <c r="F17">
        <v>1750</v>
      </c>
    </row>
    <row r="18" spans="2:6" ht="12.75">
      <c r="B18" s="16" t="s">
        <v>162</v>
      </c>
      <c r="C18" s="16" t="s">
        <v>163</v>
      </c>
      <c r="D18" s="16">
        <v>2.9</v>
      </c>
      <c r="E18" s="16">
        <v>2.7</v>
      </c>
      <c r="F18">
        <v>2.8</v>
      </c>
    </row>
    <row r="19" spans="2:6" ht="14.25">
      <c r="B19" s="16" t="s">
        <v>155</v>
      </c>
      <c r="C19" s="7" t="s">
        <v>33</v>
      </c>
      <c r="D19" s="16">
        <v>372</v>
      </c>
      <c r="E19" s="16">
        <v>363</v>
      </c>
      <c r="F19">
        <v>374</v>
      </c>
    </row>
    <row r="20" spans="2:5" ht="14.25">
      <c r="B20" s="16"/>
      <c r="C20" s="7"/>
      <c r="D20" t="s">
        <v>209</v>
      </c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2:5" ht="12.75">
      <c r="B24" s="16"/>
      <c r="C24" s="16"/>
      <c r="D24" s="16"/>
      <c r="E24" s="16"/>
    </row>
    <row r="25" spans="2:5" ht="12.75">
      <c r="B25" s="16"/>
      <c r="C25" s="16"/>
      <c r="D25" s="16"/>
      <c r="E25" s="16"/>
    </row>
    <row r="26" spans="2:5" ht="12.75">
      <c r="B26" s="16"/>
      <c r="C26" s="16"/>
      <c r="D26" s="16"/>
      <c r="E26" s="16"/>
    </row>
    <row r="27" spans="2:5" ht="12.75">
      <c r="B27" s="16"/>
      <c r="C27" s="16"/>
      <c r="D27" s="16"/>
      <c r="E27" s="16"/>
    </row>
    <row r="28" spans="2:5" ht="12.75">
      <c r="B28" s="16"/>
      <c r="C28" s="16"/>
      <c r="D28" s="16"/>
      <c r="E28" s="16"/>
    </row>
    <row r="29" spans="2:5" ht="12.75">
      <c r="B29" s="16"/>
      <c r="C29" s="16"/>
      <c r="D29" s="16"/>
      <c r="E29" s="1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5">
      <selection activeCell="C23" sqref="C2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57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111</v>
      </c>
      <c r="B1" s="37"/>
      <c r="C1" s="37"/>
      <c r="D1" s="37"/>
      <c r="E1" s="57"/>
      <c r="F1" s="58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.75">
      <c r="A2" s="37" t="s">
        <v>217</v>
      </c>
      <c r="B2" s="37"/>
      <c r="C2" s="37"/>
      <c r="D2" s="37"/>
      <c r="E2" s="57"/>
      <c r="F2" s="58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2.75">
      <c r="A3" s="37" t="s">
        <v>112</v>
      </c>
      <c r="B3" s="37"/>
      <c r="C3" s="11" t="s">
        <v>152</v>
      </c>
      <c r="D3" s="11"/>
      <c r="E3" s="57"/>
      <c r="F3" s="58"/>
      <c r="G3" s="57"/>
      <c r="H3" s="58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2.75">
      <c r="A4" s="37" t="s">
        <v>113</v>
      </c>
      <c r="B4" s="37"/>
      <c r="C4" s="11" t="s">
        <v>153</v>
      </c>
      <c r="D4" s="11"/>
      <c r="E4" s="59"/>
      <c r="F4" s="60"/>
      <c r="G4" s="59"/>
      <c r="H4" s="60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2.75">
      <c r="A5" s="37" t="s">
        <v>114</v>
      </c>
      <c r="B5" s="37"/>
      <c r="C5" s="16" t="s">
        <v>166</v>
      </c>
      <c r="D5" s="16"/>
      <c r="E5" s="16"/>
      <c r="F5" s="16"/>
      <c r="G5" s="16"/>
      <c r="H5" s="16"/>
      <c r="I5" s="16"/>
      <c r="J5" s="16"/>
      <c r="K5" s="57"/>
      <c r="L5" s="16"/>
      <c r="M5" s="57"/>
      <c r="N5" s="57"/>
      <c r="O5" s="57"/>
      <c r="P5" s="57"/>
      <c r="Q5" s="57"/>
      <c r="R5" s="57"/>
    </row>
    <row r="6" spans="1:18" ht="12.75">
      <c r="A6" s="37"/>
      <c r="B6" s="37"/>
      <c r="C6" s="39"/>
      <c r="D6" s="39"/>
      <c r="E6" s="61"/>
      <c r="F6" s="58"/>
      <c r="G6" s="61"/>
      <c r="H6" s="58"/>
      <c r="I6" s="57"/>
      <c r="J6" s="61"/>
      <c r="K6" s="57"/>
      <c r="L6" s="61"/>
      <c r="M6" s="57"/>
      <c r="N6" s="57"/>
      <c r="O6" s="61"/>
      <c r="P6" s="57"/>
      <c r="Q6" s="61"/>
      <c r="R6" s="57"/>
    </row>
    <row r="7" spans="1:18" ht="12.75">
      <c r="A7" s="37"/>
      <c r="B7" s="37"/>
      <c r="C7" s="39" t="s">
        <v>115</v>
      </c>
      <c r="D7" s="39"/>
      <c r="E7" s="62" t="s">
        <v>29</v>
      </c>
      <c r="F7" s="62"/>
      <c r="G7" s="62"/>
      <c r="H7" s="62"/>
      <c r="I7" s="15"/>
      <c r="J7" s="62" t="s">
        <v>30</v>
      </c>
      <c r="K7" s="62"/>
      <c r="L7" s="62"/>
      <c r="M7" s="62"/>
      <c r="N7" s="15"/>
      <c r="O7" s="62" t="s">
        <v>31</v>
      </c>
      <c r="P7" s="62"/>
      <c r="Q7" s="62"/>
      <c r="R7" s="62"/>
    </row>
    <row r="8" spans="1:18" ht="12.75">
      <c r="A8" s="37"/>
      <c r="B8" s="37"/>
      <c r="C8" s="39" t="s">
        <v>116</v>
      </c>
      <c r="D8" s="37"/>
      <c r="E8" s="61" t="s">
        <v>19</v>
      </c>
      <c r="F8" s="60" t="s">
        <v>117</v>
      </c>
      <c r="G8" s="61" t="s">
        <v>19</v>
      </c>
      <c r="H8" s="60" t="s">
        <v>117</v>
      </c>
      <c r="I8" s="57"/>
      <c r="J8" s="61" t="s">
        <v>19</v>
      </c>
      <c r="K8" s="61" t="s">
        <v>118</v>
      </c>
      <c r="L8" s="61" t="s">
        <v>19</v>
      </c>
      <c r="M8" s="61" t="s">
        <v>118</v>
      </c>
      <c r="N8" s="57"/>
      <c r="O8" s="61" t="s">
        <v>19</v>
      </c>
      <c r="P8" s="61" t="s">
        <v>118</v>
      </c>
      <c r="Q8" s="61" t="s">
        <v>19</v>
      </c>
      <c r="R8" s="61" t="s">
        <v>118</v>
      </c>
    </row>
    <row r="9" spans="1:18" ht="12.75">
      <c r="A9" s="37"/>
      <c r="B9" s="37"/>
      <c r="C9" s="39"/>
      <c r="D9" s="37"/>
      <c r="E9" s="61" t="s">
        <v>180</v>
      </c>
      <c r="F9" s="61" t="s">
        <v>180</v>
      </c>
      <c r="G9" s="61" t="s">
        <v>119</v>
      </c>
      <c r="H9" s="60" t="s">
        <v>119</v>
      </c>
      <c r="I9" s="57"/>
      <c r="J9" s="61" t="s">
        <v>180</v>
      </c>
      <c r="K9" s="61" t="s">
        <v>180</v>
      </c>
      <c r="L9" s="61" t="s">
        <v>119</v>
      </c>
      <c r="M9" s="60" t="s">
        <v>119</v>
      </c>
      <c r="N9" s="57"/>
      <c r="O9" s="61" t="s">
        <v>180</v>
      </c>
      <c r="P9" s="61" t="s">
        <v>180</v>
      </c>
      <c r="Q9" s="61" t="s">
        <v>119</v>
      </c>
      <c r="R9" s="60" t="s">
        <v>119</v>
      </c>
    </row>
    <row r="10" spans="1:18" ht="12.75">
      <c r="A10" s="37" t="s">
        <v>120</v>
      </c>
      <c r="B10" s="37"/>
      <c r="C10" s="37"/>
      <c r="D10" s="37"/>
      <c r="E10" s="57"/>
      <c r="F10" s="58"/>
      <c r="G10" s="57"/>
      <c r="H10" s="58"/>
      <c r="I10" s="57"/>
      <c r="J10" s="57"/>
      <c r="K10" s="57"/>
      <c r="L10" s="57"/>
      <c r="M10" s="57"/>
      <c r="N10" s="57"/>
      <c r="O10" s="41"/>
      <c r="P10" s="57"/>
      <c r="Q10" s="57"/>
      <c r="R10" s="57"/>
    </row>
    <row r="11" spans="1:18" ht="12.75">
      <c r="A11" s="37"/>
      <c r="B11" s="37" t="s">
        <v>121</v>
      </c>
      <c r="C11" s="39">
        <v>1</v>
      </c>
      <c r="D11" t="s">
        <v>20</v>
      </c>
      <c r="E11">
        <v>0.01</v>
      </c>
      <c r="F11" s="64">
        <f aca="true" t="shared" si="0" ref="F11:H35">IF(E11="","",E11*$C11)</f>
        <v>0.01</v>
      </c>
      <c r="G11" s="64">
        <f aca="true" t="shared" si="1" ref="G11:G35">IF(E11=0,"",IF(D11="nd",E11/2,E11))</f>
        <v>0.005</v>
      </c>
      <c r="H11" s="64">
        <f t="shared" si="0"/>
        <v>0.005</v>
      </c>
      <c r="I11" t="s">
        <v>20</v>
      </c>
      <c r="J11">
        <v>0.009</v>
      </c>
      <c r="K11" s="64">
        <f aca="true" t="shared" si="2" ref="K11:M35">IF(J11="","",J11*$C11)</f>
        <v>0.009</v>
      </c>
      <c r="L11" s="64">
        <f>IF(J11=0,"",IF(I11="nd",J11/2,J11))</f>
        <v>0.0045</v>
      </c>
      <c r="M11" s="64">
        <f t="shared" si="2"/>
        <v>0.0045</v>
      </c>
      <c r="N11" t="s">
        <v>20</v>
      </c>
      <c r="O11">
        <v>0.005</v>
      </c>
      <c r="P11" s="64">
        <f aca="true" t="shared" si="3" ref="P11:R35">IF(O11="","",O11*$C11)</f>
        <v>0.005</v>
      </c>
      <c r="Q11" s="64">
        <f>IF(O11=0,"",IF(N11="nd",O11/2,O11))</f>
        <v>0.0025</v>
      </c>
      <c r="R11" s="64">
        <f t="shared" si="3"/>
        <v>0.0025</v>
      </c>
    </row>
    <row r="12" spans="1:18" ht="12.75">
      <c r="A12" s="37"/>
      <c r="B12" s="37" t="s">
        <v>122</v>
      </c>
      <c r="C12" s="39">
        <v>0.5</v>
      </c>
      <c r="E12">
        <v>0.03</v>
      </c>
      <c r="F12" s="64">
        <f t="shared" si="0"/>
        <v>0.015</v>
      </c>
      <c r="G12" s="64">
        <f t="shared" si="1"/>
        <v>0.03</v>
      </c>
      <c r="H12" s="64">
        <f t="shared" si="0"/>
        <v>0.015</v>
      </c>
      <c r="J12">
        <v>0.05</v>
      </c>
      <c r="K12" s="64">
        <f t="shared" si="2"/>
        <v>0.025</v>
      </c>
      <c r="L12" s="64">
        <f aca="true" t="shared" si="4" ref="L12:L35">IF(J12=0,"",IF(I12="nd",J12/2,J12))</f>
        <v>0.05</v>
      </c>
      <c r="M12" s="64">
        <f t="shared" si="2"/>
        <v>0.025</v>
      </c>
      <c r="O12">
        <v>0.02</v>
      </c>
      <c r="P12" s="64">
        <f t="shared" si="3"/>
        <v>0.01</v>
      </c>
      <c r="Q12" s="64">
        <f aca="true" t="shared" si="5" ref="Q12:Q35">IF(O12=0,"",IF(N12="nd",O12/2,O12))</f>
        <v>0.02</v>
      </c>
      <c r="R12" s="64">
        <f t="shared" si="3"/>
        <v>0.01</v>
      </c>
    </row>
    <row r="13" spans="1:18" ht="12.75">
      <c r="A13" s="37"/>
      <c r="B13" s="37" t="s">
        <v>123</v>
      </c>
      <c r="C13" s="39">
        <v>0.1</v>
      </c>
      <c r="E13">
        <v>0.03</v>
      </c>
      <c r="F13" s="64">
        <f t="shared" si="0"/>
        <v>0.003</v>
      </c>
      <c r="G13" s="64">
        <f t="shared" si="1"/>
        <v>0.03</v>
      </c>
      <c r="H13" s="64">
        <f t="shared" si="0"/>
        <v>0.003</v>
      </c>
      <c r="J13">
        <v>0.1</v>
      </c>
      <c r="K13" s="64">
        <f t="shared" si="2"/>
        <v>0.010000000000000002</v>
      </c>
      <c r="L13" s="64">
        <f t="shared" si="4"/>
        <v>0.1</v>
      </c>
      <c r="M13" s="64">
        <f t="shared" si="2"/>
        <v>0.010000000000000002</v>
      </c>
      <c r="O13">
        <v>0.05</v>
      </c>
      <c r="P13" s="64">
        <f t="shared" si="3"/>
        <v>0.005000000000000001</v>
      </c>
      <c r="Q13" s="64">
        <f t="shared" si="5"/>
        <v>0.05</v>
      </c>
      <c r="R13" s="64">
        <f t="shared" si="3"/>
        <v>0.005000000000000001</v>
      </c>
    </row>
    <row r="14" spans="1:18" ht="12.75">
      <c r="A14" s="37"/>
      <c r="B14" s="37" t="s">
        <v>124</v>
      </c>
      <c r="C14" s="39">
        <v>0.1</v>
      </c>
      <c r="E14">
        <v>0.05</v>
      </c>
      <c r="F14" s="64">
        <f t="shared" si="0"/>
        <v>0.005000000000000001</v>
      </c>
      <c r="G14" s="64">
        <f t="shared" si="1"/>
        <v>0.05</v>
      </c>
      <c r="H14" s="64">
        <f t="shared" si="0"/>
        <v>0.005000000000000001</v>
      </c>
      <c r="J14">
        <v>0.16</v>
      </c>
      <c r="K14" s="64">
        <f t="shared" si="2"/>
        <v>0.016</v>
      </c>
      <c r="L14" s="64">
        <f t="shared" si="4"/>
        <v>0.16</v>
      </c>
      <c r="M14" s="64">
        <f t="shared" si="2"/>
        <v>0.016</v>
      </c>
      <c r="O14">
        <v>0.07</v>
      </c>
      <c r="P14" s="64">
        <f t="shared" si="3"/>
        <v>0.007000000000000001</v>
      </c>
      <c r="Q14" s="64">
        <f t="shared" si="5"/>
        <v>0.07</v>
      </c>
      <c r="R14" s="64">
        <f t="shared" si="3"/>
        <v>0.007000000000000001</v>
      </c>
    </row>
    <row r="15" spans="1:18" ht="12.75">
      <c r="A15" s="37"/>
      <c r="B15" s="37" t="s">
        <v>125</v>
      </c>
      <c r="C15" s="39">
        <v>0.1</v>
      </c>
      <c r="E15">
        <v>0.06</v>
      </c>
      <c r="F15" s="64">
        <f t="shared" si="0"/>
        <v>0.006</v>
      </c>
      <c r="G15" s="64">
        <f t="shared" si="1"/>
        <v>0.06</v>
      </c>
      <c r="H15" s="64">
        <f t="shared" si="0"/>
        <v>0.006</v>
      </c>
      <c r="J15">
        <v>0.24</v>
      </c>
      <c r="K15" s="64">
        <f t="shared" si="2"/>
        <v>0.024</v>
      </c>
      <c r="L15" s="64">
        <f t="shared" si="4"/>
        <v>0.24</v>
      </c>
      <c r="M15" s="64">
        <f t="shared" si="2"/>
        <v>0.024</v>
      </c>
      <c r="O15">
        <v>0.11</v>
      </c>
      <c r="P15" s="64">
        <f t="shared" si="3"/>
        <v>0.011000000000000001</v>
      </c>
      <c r="Q15" s="64">
        <f t="shared" si="5"/>
        <v>0.11</v>
      </c>
      <c r="R15" s="64">
        <f t="shared" si="3"/>
        <v>0.011000000000000001</v>
      </c>
    </row>
    <row r="16" spans="1:18" ht="12.75">
      <c r="A16" s="37"/>
      <c r="B16" s="37" t="s">
        <v>126</v>
      </c>
      <c r="C16" s="39">
        <v>0.01</v>
      </c>
      <c r="E16">
        <v>0.46</v>
      </c>
      <c r="F16" s="64">
        <f t="shared" si="0"/>
        <v>0.0046</v>
      </c>
      <c r="G16" s="64">
        <f t="shared" si="1"/>
        <v>0.46</v>
      </c>
      <c r="H16" s="64">
        <f t="shared" si="0"/>
        <v>0.0046</v>
      </c>
      <c r="J16">
        <v>3.2</v>
      </c>
      <c r="K16" s="64">
        <f t="shared" si="2"/>
        <v>0.032</v>
      </c>
      <c r="L16" s="64">
        <f t="shared" si="4"/>
        <v>3.2</v>
      </c>
      <c r="M16" s="64">
        <f t="shared" si="2"/>
        <v>0.032</v>
      </c>
      <c r="O16">
        <v>1.5</v>
      </c>
      <c r="P16" s="64">
        <f t="shared" si="3"/>
        <v>0.015</v>
      </c>
      <c r="Q16" s="64">
        <f t="shared" si="5"/>
        <v>1.5</v>
      </c>
      <c r="R16" s="64">
        <f t="shared" si="3"/>
        <v>0.015</v>
      </c>
    </row>
    <row r="17" spans="1:18" ht="12.75">
      <c r="A17" s="37"/>
      <c r="B17" s="37" t="s">
        <v>127</v>
      </c>
      <c r="C17" s="39">
        <v>0.001</v>
      </c>
      <c r="E17">
        <v>1.32</v>
      </c>
      <c r="F17" s="64">
        <f t="shared" si="0"/>
        <v>0.00132</v>
      </c>
      <c r="G17" s="64">
        <f t="shared" si="1"/>
        <v>1.32</v>
      </c>
      <c r="H17" s="64">
        <f t="shared" si="0"/>
        <v>0.00132</v>
      </c>
      <c r="J17">
        <v>12.3</v>
      </c>
      <c r="K17" s="64">
        <f t="shared" si="2"/>
        <v>0.0123</v>
      </c>
      <c r="L17" s="64">
        <f t="shared" si="4"/>
        <v>12.3</v>
      </c>
      <c r="M17" s="64">
        <f t="shared" si="2"/>
        <v>0.0123</v>
      </c>
      <c r="O17">
        <v>5.1</v>
      </c>
      <c r="P17" s="64">
        <f t="shared" si="3"/>
        <v>0.0050999999999999995</v>
      </c>
      <c r="Q17" s="64">
        <f t="shared" si="5"/>
        <v>5.1</v>
      </c>
      <c r="R17" s="64">
        <f t="shared" si="3"/>
        <v>0.0050999999999999995</v>
      </c>
    </row>
    <row r="18" spans="1:18" ht="12.75">
      <c r="A18" s="37"/>
      <c r="B18" s="37" t="s">
        <v>128</v>
      </c>
      <c r="C18" s="39">
        <v>0.1</v>
      </c>
      <c r="E18">
        <v>0.05</v>
      </c>
      <c r="F18" s="64">
        <f t="shared" si="0"/>
        <v>0.005000000000000001</v>
      </c>
      <c r="G18" s="64">
        <f t="shared" si="1"/>
        <v>0.05</v>
      </c>
      <c r="H18" s="64">
        <f t="shared" si="0"/>
        <v>0.005000000000000001</v>
      </c>
      <c r="J18">
        <v>0.04</v>
      </c>
      <c r="K18" s="64">
        <f t="shared" si="2"/>
        <v>0.004</v>
      </c>
      <c r="L18" s="64">
        <f t="shared" si="4"/>
        <v>0.04</v>
      </c>
      <c r="M18" s="64">
        <f t="shared" si="2"/>
        <v>0.004</v>
      </c>
      <c r="O18">
        <v>0.02</v>
      </c>
      <c r="P18" s="64">
        <f t="shared" si="3"/>
        <v>0.002</v>
      </c>
      <c r="Q18" s="64">
        <f t="shared" si="5"/>
        <v>0.02</v>
      </c>
      <c r="R18" s="64">
        <f t="shared" si="3"/>
        <v>0.002</v>
      </c>
    </row>
    <row r="19" spans="1:18" ht="12.75">
      <c r="A19" s="37"/>
      <c r="B19" s="37" t="s">
        <v>129</v>
      </c>
      <c r="C19" s="39">
        <v>0.05</v>
      </c>
      <c r="E19">
        <v>0.18</v>
      </c>
      <c r="F19" s="64">
        <f t="shared" si="0"/>
        <v>0.009</v>
      </c>
      <c r="G19" s="64">
        <f t="shared" si="1"/>
        <v>0.18</v>
      </c>
      <c r="H19" s="64">
        <f t="shared" si="0"/>
        <v>0.009</v>
      </c>
      <c r="J19">
        <v>0.08</v>
      </c>
      <c r="K19" s="64">
        <f t="shared" si="2"/>
        <v>0.004</v>
      </c>
      <c r="L19" s="64">
        <f t="shared" si="4"/>
        <v>0.08</v>
      </c>
      <c r="M19" s="64">
        <f t="shared" si="2"/>
        <v>0.004</v>
      </c>
      <c r="O19">
        <v>0.03</v>
      </c>
      <c r="P19" s="64">
        <f t="shared" si="3"/>
        <v>0.0015</v>
      </c>
      <c r="Q19" s="64">
        <f t="shared" si="5"/>
        <v>0.03</v>
      </c>
      <c r="R19" s="64">
        <f t="shared" si="3"/>
        <v>0.0015</v>
      </c>
    </row>
    <row r="20" spans="1:18" ht="12.75">
      <c r="A20" s="37"/>
      <c r="B20" s="37" t="s">
        <v>130</v>
      </c>
      <c r="C20" s="39">
        <v>0.5</v>
      </c>
      <c r="E20">
        <v>0.12</v>
      </c>
      <c r="F20" s="64">
        <f t="shared" si="0"/>
        <v>0.06</v>
      </c>
      <c r="G20" s="64">
        <f t="shared" si="1"/>
        <v>0.12</v>
      </c>
      <c r="H20" s="64">
        <f t="shared" si="0"/>
        <v>0.06</v>
      </c>
      <c r="J20">
        <v>0.15</v>
      </c>
      <c r="K20" s="64">
        <f t="shared" si="2"/>
        <v>0.075</v>
      </c>
      <c r="L20" s="64">
        <f t="shared" si="4"/>
        <v>0.15</v>
      </c>
      <c r="M20" s="64">
        <f t="shared" si="2"/>
        <v>0.075</v>
      </c>
      <c r="O20">
        <v>0.06</v>
      </c>
      <c r="P20" s="64">
        <f t="shared" si="3"/>
        <v>0.03</v>
      </c>
      <c r="Q20" s="64">
        <f t="shared" si="5"/>
        <v>0.06</v>
      </c>
      <c r="R20" s="64">
        <f t="shared" si="3"/>
        <v>0.03</v>
      </c>
    </row>
    <row r="21" spans="1:18" ht="12.75">
      <c r="A21" s="37"/>
      <c r="B21" s="37" t="s">
        <v>131</v>
      </c>
      <c r="C21" s="39">
        <v>0.1</v>
      </c>
      <c r="E21">
        <v>0.74</v>
      </c>
      <c r="F21" s="64">
        <f t="shared" si="0"/>
        <v>0.074</v>
      </c>
      <c r="G21" s="64">
        <f t="shared" si="1"/>
        <v>0.74</v>
      </c>
      <c r="H21" s="64">
        <f t="shared" si="0"/>
        <v>0.074</v>
      </c>
      <c r="J21">
        <v>0.44</v>
      </c>
      <c r="K21" s="64">
        <f t="shared" si="2"/>
        <v>0.044000000000000004</v>
      </c>
      <c r="L21" s="64">
        <f t="shared" si="4"/>
        <v>0.44</v>
      </c>
      <c r="M21" s="64">
        <f t="shared" si="2"/>
        <v>0.044000000000000004</v>
      </c>
      <c r="O21">
        <v>0.2</v>
      </c>
      <c r="P21" s="64">
        <f t="shared" si="3"/>
        <v>0.020000000000000004</v>
      </c>
      <c r="Q21" s="64">
        <f t="shared" si="5"/>
        <v>0.2</v>
      </c>
      <c r="R21" s="64">
        <f t="shared" si="3"/>
        <v>0.020000000000000004</v>
      </c>
    </row>
    <row r="22" spans="1:18" ht="12.75">
      <c r="A22" s="37"/>
      <c r="B22" s="37" t="s">
        <v>132</v>
      </c>
      <c r="C22" s="39">
        <v>0.1</v>
      </c>
      <c r="E22">
        <v>0.26</v>
      </c>
      <c r="F22" s="64">
        <f t="shared" si="0"/>
        <v>0.026000000000000002</v>
      </c>
      <c r="G22" s="64">
        <f t="shared" si="1"/>
        <v>0.26</v>
      </c>
      <c r="H22" s="64">
        <f t="shared" si="0"/>
        <v>0.026000000000000002</v>
      </c>
      <c r="J22">
        <v>0.22</v>
      </c>
      <c r="K22" s="64">
        <f t="shared" si="2"/>
        <v>0.022000000000000002</v>
      </c>
      <c r="L22" s="64">
        <f t="shared" si="4"/>
        <v>0.22</v>
      </c>
      <c r="M22" s="64">
        <f t="shared" si="2"/>
        <v>0.022000000000000002</v>
      </c>
      <c r="O22">
        <v>0.1</v>
      </c>
      <c r="P22" s="64">
        <f t="shared" si="3"/>
        <v>0.010000000000000002</v>
      </c>
      <c r="Q22" s="64">
        <f t="shared" si="5"/>
        <v>0.1</v>
      </c>
      <c r="R22" s="64">
        <f t="shared" si="3"/>
        <v>0.010000000000000002</v>
      </c>
    </row>
    <row r="23" spans="1:18" ht="12.75">
      <c r="A23" s="37"/>
      <c r="B23" s="37" t="s">
        <v>133</v>
      </c>
      <c r="C23" s="39">
        <v>0.1</v>
      </c>
      <c r="E23">
        <v>0.15</v>
      </c>
      <c r="F23" s="64">
        <f t="shared" si="0"/>
        <v>0.015</v>
      </c>
      <c r="G23" s="64">
        <f t="shared" si="1"/>
        <v>0.15</v>
      </c>
      <c r="H23" s="64">
        <f t="shared" si="0"/>
        <v>0.015</v>
      </c>
      <c r="J23">
        <v>0.35</v>
      </c>
      <c r="K23" s="64">
        <f t="shared" si="2"/>
        <v>0.034999999999999996</v>
      </c>
      <c r="L23" s="64">
        <f t="shared" si="4"/>
        <v>0.35</v>
      </c>
      <c r="M23" s="64">
        <f t="shared" si="2"/>
        <v>0.034999999999999996</v>
      </c>
      <c r="O23">
        <v>0.15</v>
      </c>
      <c r="P23" s="64">
        <f t="shared" si="3"/>
        <v>0.015</v>
      </c>
      <c r="Q23" s="64">
        <f t="shared" si="5"/>
        <v>0.15</v>
      </c>
      <c r="R23" s="64">
        <f t="shared" si="3"/>
        <v>0.015</v>
      </c>
    </row>
    <row r="24" spans="1:18" ht="12.75">
      <c r="A24" s="37"/>
      <c r="B24" s="37" t="s">
        <v>134</v>
      </c>
      <c r="C24" s="39">
        <v>0.1</v>
      </c>
      <c r="E24">
        <v>0.04</v>
      </c>
      <c r="F24" s="64">
        <f t="shared" si="0"/>
        <v>0.004</v>
      </c>
      <c r="G24" s="64">
        <f t="shared" si="1"/>
        <v>0.04</v>
      </c>
      <c r="H24" s="64">
        <f t="shared" si="0"/>
        <v>0.004</v>
      </c>
      <c r="J24">
        <v>0.02</v>
      </c>
      <c r="K24" s="64">
        <f t="shared" si="2"/>
        <v>0.002</v>
      </c>
      <c r="L24" s="64">
        <f t="shared" si="4"/>
        <v>0.02</v>
      </c>
      <c r="M24" s="64">
        <f t="shared" si="2"/>
        <v>0.002</v>
      </c>
      <c r="O24">
        <v>0.01</v>
      </c>
      <c r="P24" s="64">
        <f t="shared" si="3"/>
        <v>0.001</v>
      </c>
      <c r="Q24" s="64">
        <f t="shared" si="5"/>
        <v>0.01</v>
      </c>
      <c r="R24" s="64">
        <f t="shared" si="3"/>
        <v>0.001</v>
      </c>
    </row>
    <row r="25" spans="1:18" ht="12.75">
      <c r="A25" s="37"/>
      <c r="B25" s="37" t="s">
        <v>135</v>
      </c>
      <c r="C25" s="39">
        <v>0.01</v>
      </c>
      <c r="E25">
        <v>1.8</v>
      </c>
      <c r="F25" s="64">
        <f t="shared" si="0"/>
        <v>0.018000000000000002</v>
      </c>
      <c r="G25" s="64">
        <f t="shared" si="1"/>
        <v>1.8</v>
      </c>
      <c r="H25" s="64">
        <f t="shared" si="0"/>
        <v>0.018000000000000002</v>
      </c>
      <c r="J25">
        <v>2</v>
      </c>
      <c r="K25" s="64">
        <f t="shared" si="2"/>
        <v>0.02</v>
      </c>
      <c r="L25" s="64">
        <f t="shared" si="4"/>
        <v>2</v>
      </c>
      <c r="M25" s="64">
        <f t="shared" si="2"/>
        <v>0.02</v>
      </c>
      <c r="O25">
        <v>0.9</v>
      </c>
      <c r="P25" s="64">
        <f t="shared" si="3"/>
        <v>0.009000000000000001</v>
      </c>
      <c r="Q25" s="64">
        <f t="shared" si="5"/>
        <v>0.9</v>
      </c>
      <c r="R25" s="64">
        <f t="shared" si="3"/>
        <v>0.009000000000000001</v>
      </c>
    </row>
    <row r="26" spans="1:18" ht="12.75">
      <c r="A26" s="37"/>
      <c r="B26" s="37" t="s">
        <v>136</v>
      </c>
      <c r="C26" s="39">
        <v>0.01</v>
      </c>
      <c r="E26">
        <v>0.69</v>
      </c>
      <c r="F26" s="64">
        <f t="shared" si="0"/>
        <v>0.0069</v>
      </c>
      <c r="G26" s="64">
        <f t="shared" si="1"/>
        <v>0.69</v>
      </c>
      <c r="H26" s="64">
        <f t="shared" si="0"/>
        <v>0.0069</v>
      </c>
      <c r="J26">
        <v>0.36</v>
      </c>
      <c r="K26" s="64">
        <f t="shared" si="2"/>
        <v>0.0036</v>
      </c>
      <c r="L26" s="64">
        <f t="shared" si="4"/>
        <v>0.36</v>
      </c>
      <c r="M26" s="64">
        <f t="shared" si="2"/>
        <v>0.0036</v>
      </c>
      <c r="O26">
        <v>0.18</v>
      </c>
      <c r="P26" s="64">
        <f t="shared" si="3"/>
        <v>0.0018</v>
      </c>
      <c r="Q26" s="64">
        <f t="shared" si="5"/>
        <v>0.18</v>
      </c>
      <c r="R26" s="64">
        <f t="shared" si="3"/>
        <v>0.0018</v>
      </c>
    </row>
    <row r="27" spans="1:18" ht="12.75">
      <c r="A27" s="37"/>
      <c r="B27" s="37" t="s">
        <v>137</v>
      </c>
      <c r="C27" s="39">
        <v>0.001</v>
      </c>
      <c r="E27">
        <v>7.3</v>
      </c>
      <c r="F27" s="64">
        <f t="shared" si="0"/>
        <v>0.0073</v>
      </c>
      <c r="G27" s="64">
        <f t="shared" si="1"/>
        <v>7.3</v>
      </c>
      <c r="H27" s="64">
        <f t="shared" si="0"/>
        <v>0.0073</v>
      </c>
      <c r="J27">
        <v>2.3</v>
      </c>
      <c r="K27" s="64">
        <f t="shared" si="2"/>
        <v>0.0023</v>
      </c>
      <c r="L27" s="64">
        <f t="shared" si="4"/>
        <v>2.3</v>
      </c>
      <c r="M27" s="64">
        <f t="shared" si="2"/>
        <v>0.0023</v>
      </c>
      <c r="O27">
        <v>1</v>
      </c>
      <c r="P27" s="64">
        <f t="shared" si="3"/>
        <v>0.001</v>
      </c>
      <c r="Q27" s="64">
        <f t="shared" si="5"/>
        <v>1</v>
      </c>
      <c r="R27" s="64">
        <f t="shared" si="3"/>
        <v>0.001</v>
      </c>
    </row>
    <row r="28" spans="1:18" ht="12.75">
      <c r="A28" s="37"/>
      <c r="B28" s="37" t="s">
        <v>138</v>
      </c>
      <c r="C28" s="39">
        <v>0</v>
      </c>
      <c r="E28">
        <v>0.09</v>
      </c>
      <c r="F28" s="64">
        <f t="shared" si="0"/>
        <v>0</v>
      </c>
      <c r="G28" s="64">
        <f t="shared" si="1"/>
        <v>0.09</v>
      </c>
      <c r="H28" s="64">
        <f t="shared" si="0"/>
        <v>0</v>
      </c>
      <c r="J28">
        <v>0.06</v>
      </c>
      <c r="K28" s="64">
        <f t="shared" si="2"/>
        <v>0</v>
      </c>
      <c r="L28" s="64">
        <f t="shared" si="4"/>
        <v>0.06</v>
      </c>
      <c r="M28" s="64">
        <f t="shared" si="2"/>
        <v>0</v>
      </c>
      <c r="O28">
        <v>0.02</v>
      </c>
      <c r="P28" s="64">
        <f t="shared" si="3"/>
        <v>0</v>
      </c>
      <c r="Q28" s="64">
        <f t="shared" si="5"/>
        <v>0.02</v>
      </c>
      <c r="R28" s="64">
        <f t="shared" si="3"/>
        <v>0</v>
      </c>
    </row>
    <row r="29" spans="1:18" ht="12.75">
      <c r="A29" s="37"/>
      <c r="B29" s="37" t="s">
        <v>139</v>
      </c>
      <c r="C29" s="39">
        <v>0</v>
      </c>
      <c r="E29">
        <v>0.16</v>
      </c>
      <c r="F29" s="64">
        <f t="shared" si="0"/>
        <v>0</v>
      </c>
      <c r="G29" s="64">
        <f t="shared" si="1"/>
        <v>0.16</v>
      </c>
      <c r="H29" s="64">
        <f t="shared" si="0"/>
        <v>0</v>
      </c>
      <c r="J29">
        <v>0.33</v>
      </c>
      <c r="K29" s="64">
        <f t="shared" si="2"/>
        <v>0</v>
      </c>
      <c r="L29" s="64">
        <f t="shared" si="4"/>
        <v>0.33</v>
      </c>
      <c r="M29" s="64">
        <f t="shared" si="2"/>
        <v>0</v>
      </c>
      <c r="O29">
        <v>0.14</v>
      </c>
      <c r="P29" s="64">
        <f t="shared" si="3"/>
        <v>0</v>
      </c>
      <c r="Q29" s="64">
        <f t="shared" si="5"/>
        <v>0.14</v>
      </c>
      <c r="R29" s="64">
        <f t="shared" si="3"/>
        <v>0</v>
      </c>
    </row>
    <row r="30" spans="1:18" ht="12.75">
      <c r="A30" s="37"/>
      <c r="B30" s="37" t="s">
        <v>140</v>
      </c>
      <c r="C30" s="39">
        <v>0</v>
      </c>
      <c r="E30">
        <v>0.4</v>
      </c>
      <c r="F30" s="64">
        <f t="shared" si="0"/>
        <v>0</v>
      </c>
      <c r="G30" s="64">
        <f t="shared" si="1"/>
        <v>0.4</v>
      </c>
      <c r="H30" s="64">
        <f t="shared" si="0"/>
        <v>0</v>
      </c>
      <c r="J30">
        <v>1.5</v>
      </c>
      <c r="K30" s="64">
        <f t="shared" si="2"/>
        <v>0</v>
      </c>
      <c r="L30" s="64">
        <f t="shared" si="4"/>
        <v>1.5</v>
      </c>
      <c r="M30" s="64">
        <f t="shared" si="2"/>
        <v>0</v>
      </c>
      <c r="O30">
        <v>0.68</v>
      </c>
      <c r="P30" s="64">
        <f t="shared" si="3"/>
        <v>0</v>
      </c>
      <c r="Q30" s="64">
        <f t="shared" si="5"/>
        <v>0.68</v>
      </c>
      <c r="R30" s="64">
        <f t="shared" si="3"/>
        <v>0</v>
      </c>
    </row>
    <row r="31" spans="1:18" ht="12.75">
      <c r="A31" s="37"/>
      <c r="B31" s="37" t="s">
        <v>141</v>
      </c>
      <c r="C31" s="39">
        <v>0</v>
      </c>
      <c r="E31">
        <v>0.77</v>
      </c>
      <c r="F31" s="64">
        <f t="shared" si="0"/>
        <v>0</v>
      </c>
      <c r="G31" s="64">
        <f t="shared" si="1"/>
        <v>0.77</v>
      </c>
      <c r="H31" s="64">
        <f t="shared" si="0"/>
        <v>0</v>
      </c>
      <c r="J31">
        <v>5.5</v>
      </c>
      <c r="K31" s="64">
        <f t="shared" si="2"/>
        <v>0</v>
      </c>
      <c r="L31" s="64">
        <f t="shared" si="4"/>
        <v>5.5</v>
      </c>
      <c r="M31" s="64">
        <f t="shared" si="2"/>
        <v>0</v>
      </c>
      <c r="O31">
        <v>2.4</v>
      </c>
      <c r="P31" s="64">
        <f t="shared" si="3"/>
        <v>0</v>
      </c>
      <c r="Q31" s="64">
        <f t="shared" si="5"/>
        <v>2.4</v>
      </c>
      <c r="R31" s="64">
        <f t="shared" si="3"/>
        <v>0</v>
      </c>
    </row>
    <row r="32" spans="1:18" ht="12.75">
      <c r="A32" s="37"/>
      <c r="B32" s="37" t="s">
        <v>142</v>
      </c>
      <c r="C32" s="39">
        <v>0</v>
      </c>
      <c r="E32">
        <v>0.8</v>
      </c>
      <c r="F32" s="64">
        <f t="shared" si="0"/>
        <v>0</v>
      </c>
      <c r="G32" s="64">
        <f t="shared" si="1"/>
        <v>0.8</v>
      </c>
      <c r="H32" s="64">
        <f t="shared" si="0"/>
        <v>0</v>
      </c>
      <c r="J32">
        <v>0.89</v>
      </c>
      <c r="K32" s="64">
        <f t="shared" si="2"/>
        <v>0</v>
      </c>
      <c r="L32" s="64">
        <f t="shared" si="4"/>
        <v>0.89</v>
      </c>
      <c r="M32" s="64">
        <f t="shared" si="2"/>
        <v>0</v>
      </c>
      <c r="O32">
        <v>0.32</v>
      </c>
      <c r="P32" s="64">
        <f t="shared" si="3"/>
        <v>0</v>
      </c>
      <c r="Q32" s="64">
        <f t="shared" si="5"/>
        <v>0.32</v>
      </c>
      <c r="R32" s="64">
        <f t="shared" si="3"/>
        <v>0</v>
      </c>
    </row>
    <row r="33" spans="1:18" ht="12.75">
      <c r="A33" s="37"/>
      <c r="B33" s="37" t="s">
        <v>143</v>
      </c>
      <c r="C33" s="39">
        <v>0</v>
      </c>
      <c r="E33">
        <v>1.1</v>
      </c>
      <c r="F33" s="64">
        <f t="shared" si="0"/>
        <v>0</v>
      </c>
      <c r="G33" s="64">
        <f t="shared" si="1"/>
        <v>1.1</v>
      </c>
      <c r="H33" s="64">
        <f t="shared" si="0"/>
        <v>0</v>
      </c>
      <c r="J33">
        <v>1.4</v>
      </c>
      <c r="K33" s="64">
        <f t="shared" si="2"/>
        <v>0</v>
      </c>
      <c r="L33" s="64">
        <f t="shared" si="4"/>
        <v>1.4</v>
      </c>
      <c r="M33" s="64">
        <f t="shared" si="2"/>
        <v>0</v>
      </c>
      <c r="O33">
        <v>0.48</v>
      </c>
      <c r="P33" s="64">
        <f t="shared" si="3"/>
        <v>0</v>
      </c>
      <c r="Q33" s="64">
        <f t="shared" si="5"/>
        <v>0.48</v>
      </c>
      <c r="R33" s="64">
        <f t="shared" si="3"/>
        <v>0</v>
      </c>
    </row>
    <row r="34" spans="1:18" ht="12.75">
      <c r="A34" s="37"/>
      <c r="B34" s="37" t="s">
        <v>144</v>
      </c>
      <c r="C34" s="39">
        <v>0</v>
      </c>
      <c r="E34">
        <v>1.9</v>
      </c>
      <c r="F34" s="64">
        <f t="shared" si="0"/>
        <v>0</v>
      </c>
      <c r="G34" s="64">
        <f t="shared" si="1"/>
        <v>1.9</v>
      </c>
      <c r="H34" s="64">
        <f t="shared" si="0"/>
        <v>0</v>
      </c>
      <c r="J34">
        <v>1.9</v>
      </c>
      <c r="K34" s="64">
        <f t="shared" si="2"/>
        <v>0</v>
      </c>
      <c r="L34" s="64">
        <f t="shared" si="4"/>
        <v>1.9</v>
      </c>
      <c r="M34" s="64">
        <f t="shared" si="2"/>
        <v>0</v>
      </c>
      <c r="O34">
        <v>0.81</v>
      </c>
      <c r="P34" s="64">
        <f t="shared" si="3"/>
        <v>0</v>
      </c>
      <c r="Q34" s="64">
        <f t="shared" si="5"/>
        <v>0.81</v>
      </c>
      <c r="R34" s="64">
        <f t="shared" si="3"/>
        <v>0</v>
      </c>
    </row>
    <row r="35" spans="1:18" ht="12.75">
      <c r="A35" s="37"/>
      <c r="B35" s="37" t="s">
        <v>145</v>
      </c>
      <c r="C35" s="39">
        <v>0</v>
      </c>
      <c r="E35">
        <v>3.2</v>
      </c>
      <c r="F35" s="64">
        <f t="shared" si="0"/>
        <v>0</v>
      </c>
      <c r="G35" s="64">
        <f t="shared" si="1"/>
        <v>3.2</v>
      </c>
      <c r="H35" s="64">
        <f t="shared" si="0"/>
        <v>0</v>
      </c>
      <c r="J35">
        <v>3.3</v>
      </c>
      <c r="K35" s="64">
        <f t="shared" si="2"/>
        <v>0</v>
      </c>
      <c r="L35" s="64">
        <f t="shared" si="4"/>
        <v>3.3</v>
      </c>
      <c r="M35" s="64">
        <f t="shared" si="2"/>
        <v>0</v>
      </c>
      <c r="O35">
        <v>1.5</v>
      </c>
      <c r="P35" s="64">
        <f t="shared" si="3"/>
        <v>0</v>
      </c>
      <c r="Q35" s="64">
        <f t="shared" si="5"/>
        <v>1.5</v>
      </c>
      <c r="R35" s="64">
        <f t="shared" si="3"/>
        <v>0</v>
      </c>
    </row>
    <row r="36" spans="1:18" ht="12.75">
      <c r="A36" s="37"/>
      <c r="B36" s="37"/>
      <c r="C36" s="37"/>
      <c r="D36" s="37"/>
      <c r="E36" s="63"/>
      <c r="F36" s="58"/>
      <c r="G36" s="63"/>
      <c r="H36" s="58"/>
      <c r="I36" s="63"/>
      <c r="J36" s="16"/>
      <c r="K36" s="41"/>
      <c r="L36" s="41"/>
      <c r="M36" s="41"/>
      <c r="N36" s="63"/>
      <c r="O36" s="16"/>
      <c r="P36" s="57"/>
      <c r="Q36" s="63"/>
      <c r="R36" s="57"/>
    </row>
    <row r="37" spans="1:18" ht="12.75">
      <c r="A37" s="37"/>
      <c r="B37" s="37" t="s">
        <v>146</v>
      </c>
      <c r="C37" s="37"/>
      <c r="D37" s="37"/>
      <c r="E37" s="63"/>
      <c r="F37" s="63">
        <v>130.82</v>
      </c>
      <c r="G37" s="63">
        <v>130.82</v>
      </c>
      <c r="H37" s="63">
        <v>130.82</v>
      </c>
      <c r="I37" s="63"/>
      <c r="J37" s="63"/>
      <c r="K37" s="63">
        <v>141.54</v>
      </c>
      <c r="L37" s="63">
        <v>141.54</v>
      </c>
      <c r="M37" s="63">
        <v>141.54</v>
      </c>
      <c r="N37" s="63"/>
      <c r="O37" s="63"/>
      <c r="P37" s="63">
        <v>145.96</v>
      </c>
      <c r="Q37" s="63">
        <v>145.96</v>
      </c>
      <c r="R37" s="63">
        <v>145.96</v>
      </c>
    </row>
    <row r="38" spans="1:18" ht="12.75">
      <c r="A38" s="37"/>
      <c r="B38" s="37" t="s">
        <v>147</v>
      </c>
      <c r="C38" s="37"/>
      <c r="D38" s="37"/>
      <c r="E38" s="63"/>
      <c r="F38" s="63">
        <v>10.5</v>
      </c>
      <c r="G38" s="63">
        <v>10.5</v>
      </c>
      <c r="H38" s="63">
        <v>10.5</v>
      </c>
      <c r="I38" s="63"/>
      <c r="J38" s="63"/>
      <c r="K38" s="41">
        <v>10.9</v>
      </c>
      <c r="L38" s="41">
        <v>10.9</v>
      </c>
      <c r="M38" s="41">
        <v>10.9</v>
      </c>
      <c r="N38" s="63"/>
      <c r="O38" s="63"/>
      <c r="P38" s="63">
        <v>11</v>
      </c>
      <c r="Q38" s="63">
        <v>11</v>
      </c>
      <c r="R38" s="63">
        <v>11</v>
      </c>
    </row>
    <row r="39" spans="1:18" ht="12.75">
      <c r="A39" s="37"/>
      <c r="B39" s="37"/>
      <c r="C39" s="37"/>
      <c r="D39" s="37"/>
      <c r="E39" s="63"/>
      <c r="F39" s="16"/>
      <c r="G39" s="63"/>
      <c r="H39" s="16"/>
      <c r="I39" s="16"/>
      <c r="J39" s="63"/>
      <c r="K39" s="44"/>
      <c r="L39" s="41"/>
      <c r="M39" s="44"/>
      <c r="N39" s="63"/>
      <c r="O39" s="63"/>
      <c r="P39" s="63"/>
      <c r="Q39" s="63"/>
      <c r="R39" s="63"/>
    </row>
    <row r="40" spans="1:18" ht="12.75">
      <c r="A40" s="37"/>
      <c r="B40" s="37" t="s">
        <v>148</v>
      </c>
      <c r="C40" s="58"/>
      <c r="D40" s="58"/>
      <c r="E40" s="41"/>
      <c r="F40" s="63">
        <f>SUM(F11:F27)</f>
        <v>0.27011999999999997</v>
      </c>
      <c r="G40" s="41">
        <f>SUM(G27,G35,G34,G33,G32,G17,G31,G30,G29,G28)</f>
        <v>17.04</v>
      </c>
      <c r="H40" s="63">
        <f>SUM(H11:H27)</f>
        <v>0.26511999999999997</v>
      </c>
      <c r="I40" s="58"/>
      <c r="J40" s="41"/>
      <c r="K40" s="64">
        <f>SUM(K11:K27)</f>
        <v>0.3402</v>
      </c>
      <c r="L40" s="41">
        <f>SUM(L27,L35,L34,L33,L32,L17,L31,L30,L29,L28)</f>
        <v>29.48</v>
      </c>
      <c r="M40" s="64">
        <f>SUM(M11:M27)</f>
        <v>0.33570000000000005</v>
      </c>
      <c r="N40" s="58"/>
      <c r="O40" s="63"/>
      <c r="P40" s="63">
        <f>SUM(P11:P27)</f>
        <v>0.1494</v>
      </c>
      <c r="Q40" s="41">
        <f>SUM(Q27,Q35,Q34,Q33,Q32,Q17,Q31,Q30,Q29,Q28)</f>
        <v>12.450000000000001</v>
      </c>
      <c r="R40" s="63">
        <f>SUM(R11:R27)</f>
        <v>0.1469</v>
      </c>
    </row>
    <row r="41" spans="1:18" ht="12.75">
      <c r="A41" s="37"/>
      <c r="B41" s="37" t="s">
        <v>149</v>
      </c>
      <c r="C41" s="58"/>
      <c r="D41" s="41">
        <f>(F41-H41)*2/F41*100</f>
        <v>3.7020583444395307</v>
      </c>
      <c r="E41" s="63"/>
      <c r="F41" s="64">
        <f>(F40/F37/0.0283*(21-7)/(21-F38))</f>
        <v>0.09728253911316659</v>
      </c>
      <c r="G41" s="63">
        <f>(G40/G37/0.0283*(21-7)/(21-G38))</f>
        <v>6.136881632194427</v>
      </c>
      <c r="H41" s="64">
        <f>(H40/H37/0.0283*(21-7)/(21-H38))</f>
        <v>0.09548181093470577</v>
      </c>
      <c r="I41" s="41">
        <f>(K41-M41)*2/K41*100</f>
        <v>2.6455026455025576</v>
      </c>
      <c r="J41" s="63"/>
      <c r="K41" s="64">
        <f>K40/K37/0.0283*(21-7)/(21-K38)</f>
        <v>0.11772680135761635</v>
      </c>
      <c r="L41" s="63">
        <f>(L40/L37/0.0283*(21-7)/(21-L38))</f>
        <v>10.20160524404036</v>
      </c>
      <c r="M41" s="64">
        <f>M40/M37/0.0283*(21-7)/(21-M38)</f>
        <v>0.1161695685354257</v>
      </c>
      <c r="N41" s="41">
        <f>(P41-R41)*2/P41*100</f>
        <v>3.3467202141900603</v>
      </c>
      <c r="O41" s="63"/>
      <c r="P41" s="64">
        <f>P40/P37/0.0283*(21-7)/(21-P38)</f>
        <v>0.050635877780543</v>
      </c>
      <c r="Q41" s="63">
        <f>(Q40/Q37/0.0283*(21-7)/(21-Q38))</f>
        <v>4.219656481711917</v>
      </c>
      <c r="R41" s="64">
        <f>R40/R37/0.0283*(21-7)/(21-R38)</f>
        <v>0.049788557201886</v>
      </c>
    </row>
    <row r="42" spans="1:18" ht="12.75">
      <c r="A42" s="37"/>
      <c r="B42" s="37"/>
      <c r="C42" s="37"/>
      <c r="D42" s="37"/>
      <c r="E42" s="64"/>
      <c r="F42" s="58"/>
      <c r="G42" s="64"/>
      <c r="H42" s="58"/>
      <c r="I42" s="64"/>
      <c r="J42" s="64"/>
      <c r="K42" s="64"/>
      <c r="L42" s="64"/>
      <c r="M42" s="64"/>
      <c r="N42" s="64"/>
      <c r="O42" s="64"/>
      <c r="P42" s="57"/>
      <c r="Q42" s="64"/>
      <c r="R42" s="57"/>
    </row>
    <row r="43" spans="1:18" ht="12.75">
      <c r="A43" s="63"/>
      <c r="B43" s="37" t="s">
        <v>150</v>
      </c>
      <c r="C43" s="63">
        <f>AVERAGE(H41,M41,R41)</f>
        <v>0.08714664555733916</v>
      </c>
      <c r="D43" s="63"/>
      <c r="E43" s="63"/>
      <c r="F43" s="58"/>
      <c r="G43" s="63"/>
      <c r="H43" s="58"/>
      <c r="I43" s="63"/>
      <c r="J43" s="63"/>
      <c r="K43" s="63"/>
      <c r="L43" s="63"/>
      <c r="M43" s="63"/>
      <c r="N43" s="63"/>
      <c r="O43" s="63"/>
      <c r="P43" s="57"/>
      <c r="Q43" s="63"/>
      <c r="R43" s="57"/>
    </row>
    <row r="44" spans="1:18" ht="12.75">
      <c r="A44" s="37"/>
      <c r="B44" s="37" t="s">
        <v>151</v>
      </c>
      <c r="C44" s="63">
        <f>AVERAGE(G41,L41,Q41)</f>
        <v>6.852714452648901</v>
      </c>
      <c r="D44" s="37"/>
      <c r="E44" s="57"/>
      <c r="F44" s="58"/>
      <c r="G44" s="57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0">
      <selection activeCell="C23" sqref="C23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28125" style="0" customWidth="1"/>
    <col min="4" max="4" width="5.00390625" style="0" customWidth="1"/>
    <col min="5" max="5" width="9.421875" style="0" customWidth="1"/>
    <col min="6" max="6" width="9.8515625" style="0" customWidth="1"/>
    <col min="8" max="8" width="9.8515625" style="0" customWidth="1"/>
    <col min="9" max="9" width="6.140625" style="0" customWidth="1"/>
    <col min="11" max="11" width="9.28125" style="0" customWidth="1"/>
    <col min="13" max="13" width="9.28125" style="0" customWidth="1"/>
    <col min="14" max="14" width="4.57421875" style="0" customWidth="1"/>
    <col min="16" max="16" width="9.00390625" style="0" customWidth="1"/>
    <col min="18" max="18" width="9.00390625" style="0" customWidth="1"/>
  </cols>
  <sheetData>
    <row r="1" spans="1:18" ht="12.75">
      <c r="A1" s="56" t="s">
        <v>111</v>
      </c>
      <c r="B1" s="37"/>
      <c r="C1" s="37"/>
      <c r="D1" s="37"/>
      <c r="E1" s="57"/>
      <c r="F1" s="58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.75">
      <c r="A2" s="37" t="s">
        <v>217</v>
      </c>
      <c r="B2" s="37"/>
      <c r="C2" s="37"/>
      <c r="D2" s="37"/>
      <c r="E2" s="57"/>
      <c r="F2" s="58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2.75">
      <c r="A3" s="37" t="s">
        <v>112</v>
      </c>
      <c r="B3" s="37"/>
      <c r="C3" s="11" t="s">
        <v>152</v>
      </c>
      <c r="D3" s="11"/>
      <c r="E3" s="57"/>
      <c r="F3" s="58"/>
      <c r="G3" s="57"/>
      <c r="H3" s="58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2.75">
      <c r="A4" s="37" t="s">
        <v>113</v>
      </c>
      <c r="B4" s="37"/>
      <c r="C4" s="11" t="s">
        <v>96</v>
      </c>
      <c r="D4" s="11"/>
      <c r="E4" s="59"/>
      <c r="F4" s="60"/>
      <c r="G4" s="59"/>
      <c r="H4" s="60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2.75">
      <c r="A5" s="37" t="s">
        <v>114</v>
      </c>
      <c r="B5" s="37"/>
      <c r="C5" s="16" t="s">
        <v>166</v>
      </c>
      <c r="D5" s="16"/>
      <c r="E5" s="16"/>
      <c r="F5" s="16"/>
      <c r="G5" s="16"/>
      <c r="H5" s="16"/>
      <c r="I5" s="16"/>
      <c r="J5" s="16"/>
      <c r="K5" s="57"/>
      <c r="L5" s="16"/>
      <c r="M5" s="57"/>
      <c r="N5" s="57"/>
      <c r="O5" s="57"/>
      <c r="P5" s="57"/>
      <c r="Q5" s="57"/>
      <c r="R5" s="57"/>
    </row>
    <row r="6" spans="1:18" ht="12.75">
      <c r="A6" s="37"/>
      <c r="B6" s="37"/>
      <c r="C6" s="39"/>
      <c r="D6" s="39"/>
      <c r="E6" s="61"/>
      <c r="F6" s="58"/>
      <c r="G6" s="61"/>
      <c r="H6" s="58"/>
      <c r="I6" s="57"/>
      <c r="J6" s="61"/>
      <c r="K6" s="57"/>
      <c r="L6" s="61"/>
      <c r="M6" s="57"/>
      <c r="N6" s="57"/>
      <c r="O6" s="61"/>
      <c r="P6" s="57"/>
      <c r="Q6" s="61"/>
      <c r="R6" s="57"/>
    </row>
    <row r="7" spans="1:18" ht="12.75">
      <c r="A7" s="37"/>
      <c r="B7" s="37"/>
      <c r="C7" s="39" t="s">
        <v>115</v>
      </c>
      <c r="D7" s="39"/>
      <c r="E7" s="62" t="s">
        <v>29</v>
      </c>
      <c r="F7" s="62"/>
      <c r="G7" s="62"/>
      <c r="H7" s="62"/>
      <c r="I7" s="15"/>
      <c r="J7" s="62" t="s">
        <v>30</v>
      </c>
      <c r="K7" s="62"/>
      <c r="L7" s="62"/>
      <c r="M7" s="62"/>
      <c r="N7" s="15"/>
      <c r="O7" s="62" t="s">
        <v>31</v>
      </c>
      <c r="P7" s="62"/>
      <c r="Q7" s="62"/>
      <c r="R7" s="62"/>
    </row>
    <row r="8" spans="1:18" ht="12.75">
      <c r="A8" s="37"/>
      <c r="B8" s="37"/>
      <c r="C8" s="39" t="s">
        <v>116</v>
      </c>
      <c r="D8" s="37"/>
      <c r="E8" s="61" t="s">
        <v>19</v>
      </c>
      <c r="F8" s="60" t="s">
        <v>117</v>
      </c>
      <c r="G8" s="61" t="s">
        <v>19</v>
      </c>
      <c r="H8" s="60" t="s">
        <v>117</v>
      </c>
      <c r="I8" s="57"/>
      <c r="J8" s="61" t="s">
        <v>19</v>
      </c>
      <c r="K8" s="61" t="s">
        <v>118</v>
      </c>
      <c r="L8" s="61" t="s">
        <v>19</v>
      </c>
      <c r="M8" s="61" t="s">
        <v>118</v>
      </c>
      <c r="N8" s="57"/>
      <c r="O8" s="61" t="s">
        <v>19</v>
      </c>
      <c r="P8" s="61" t="s">
        <v>118</v>
      </c>
      <c r="Q8" s="61" t="s">
        <v>19</v>
      </c>
      <c r="R8" s="61" t="s">
        <v>118</v>
      </c>
    </row>
    <row r="9" spans="1:18" ht="12.75">
      <c r="A9" s="37"/>
      <c r="B9" s="37"/>
      <c r="C9" s="39"/>
      <c r="D9" s="37"/>
      <c r="E9" s="61" t="s">
        <v>180</v>
      </c>
      <c r="F9" s="61" t="s">
        <v>180</v>
      </c>
      <c r="G9" s="61" t="s">
        <v>119</v>
      </c>
      <c r="H9" s="60" t="s">
        <v>119</v>
      </c>
      <c r="I9" s="57"/>
      <c r="J9" s="61" t="s">
        <v>180</v>
      </c>
      <c r="K9" s="61" t="s">
        <v>180</v>
      </c>
      <c r="L9" s="61" t="s">
        <v>119</v>
      </c>
      <c r="M9" s="60" t="s">
        <v>119</v>
      </c>
      <c r="N9" s="57"/>
      <c r="O9" s="61" t="s">
        <v>180</v>
      </c>
      <c r="P9" s="61" t="s">
        <v>180</v>
      </c>
      <c r="Q9" s="61" t="s">
        <v>119</v>
      </c>
      <c r="R9" s="60" t="s">
        <v>119</v>
      </c>
    </row>
    <row r="10" spans="1:18" ht="12.75">
      <c r="A10" s="37" t="s">
        <v>120</v>
      </c>
      <c r="B10" s="37"/>
      <c r="C10" s="37"/>
      <c r="D10" s="37"/>
      <c r="E10" s="57"/>
      <c r="F10" s="58"/>
      <c r="G10" s="57"/>
      <c r="H10" s="58"/>
      <c r="I10" s="57"/>
      <c r="J10" s="57"/>
      <c r="K10" s="57"/>
      <c r="L10" s="57"/>
      <c r="M10" s="57"/>
      <c r="N10" s="57"/>
      <c r="O10" s="41"/>
      <c r="P10" s="57"/>
      <c r="Q10" s="57"/>
      <c r="R10" s="57"/>
    </row>
    <row r="11" spans="1:18" ht="12.75">
      <c r="A11" s="37"/>
      <c r="B11" s="37" t="s">
        <v>121</v>
      </c>
      <c r="C11" s="39">
        <v>1</v>
      </c>
      <c r="D11" t="s">
        <v>20</v>
      </c>
      <c r="E11">
        <v>0.01</v>
      </c>
      <c r="F11" s="64">
        <f aca="true" t="shared" si="0" ref="F11:H35">IF(E11="","",E11*$C11)</f>
        <v>0.01</v>
      </c>
      <c r="G11" s="64">
        <f aca="true" t="shared" si="1" ref="G11:G35">IF(E11=0,"",IF(D11="nd",E11/2,E11))</f>
        <v>0.005</v>
      </c>
      <c r="H11" s="64">
        <f t="shared" si="0"/>
        <v>0.005</v>
      </c>
      <c r="I11" t="s">
        <v>20</v>
      </c>
      <c r="J11">
        <v>0.007</v>
      </c>
      <c r="K11" s="64">
        <f aca="true" t="shared" si="2" ref="K11:M35">IF(J11="","",J11*$C11)</f>
        <v>0.007</v>
      </c>
      <c r="L11" s="64">
        <f>IF(J11=0,"",IF(I11="nd",J11/2,J11))</f>
        <v>0.0035</v>
      </c>
      <c r="M11" s="64">
        <f t="shared" si="2"/>
        <v>0.0035</v>
      </c>
      <c r="N11" t="s">
        <v>20</v>
      </c>
      <c r="O11">
        <v>0.01</v>
      </c>
      <c r="P11" s="64">
        <f aca="true" t="shared" si="3" ref="P11:R35">IF(O11="","",O11*$C11)</f>
        <v>0.01</v>
      </c>
      <c r="Q11" s="64">
        <f>IF(O11=0,"",IF(N11="nd",O11/2,O11))</f>
        <v>0.005</v>
      </c>
      <c r="R11" s="64">
        <f t="shared" si="3"/>
        <v>0.005</v>
      </c>
    </row>
    <row r="12" spans="1:18" ht="12.75">
      <c r="A12" s="37"/>
      <c r="B12" s="37" t="s">
        <v>122</v>
      </c>
      <c r="C12" s="39">
        <v>0.5</v>
      </c>
      <c r="E12">
        <v>0.06</v>
      </c>
      <c r="F12" s="64">
        <f t="shared" si="0"/>
        <v>0.03</v>
      </c>
      <c r="G12" s="64">
        <f t="shared" si="1"/>
        <v>0.06</v>
      </c>
      <c r="H12" s="64">
        <f t="shared" si="0"/>
        <v>0.03</v>
      </c>
      <c r="I12" t="s">
        <v>20</v>
      </c>
      <c r="J12">
        <v>0.006</v>
      </c>
      <c r="K12" s="64">
        <f t="shared" si="2"/>
        <v>0.003</v>
      </c>
      <c r="L12" s="64">
        <f aca="true" t="shared" si="4" ref="L12:L35">IF(J12=0,"",IF(I12="nd",J12/2,J12))</f>
        <v>0.003</v>
      </c>
      <c r="M12" s="64">
        <f t="shared" si="2"/>
        <v>0.0015</v>
      </c>
      <c r="N12" t="s">
        <v>20</v>
      </c>
      <c r="O12">
        <v>0.02</v>
      </c>
      <c r="P12" s="64">
        <f t="shared" si="3"/>
        <v>0.01</v>
      </c>
      <c r="Q12" s="64">
        <f aca="true" t="shared" si="5" ref="Q12:Q35">IF(O12=0,"",IF(N12="nd",O12/2,O12))</f>
        <v>0.01</v>
      </c>
      <c r="R12" s="64">
        <f t="shared" si="3"/>
        <v>0.005</v>
      </c>
    </row>
    <row r="13" spans="1:18" ht="12.75">
      <c r="A13" s="37"/>
      <c r="B13" s="37" t="s">
        <v>123</v>
      </c>
      <c r="C13" s="39">
        <v>0.1</v>
      </c>
      <c r="E13">
        <v>0.05</v>
      </c>
      <c r="F13" s="64">
        <f t="shared" si="0"/>
        <v>0.005000000000000001</v>
      </c>
      <c r="G13" s="64">
        <f t="shared" si="1"/>
        <v>0.05</v>
      </c>
      <c r="H13" s="64">
        <f t="shared" si="0"/>
        <v>0.005000000000000001</v>
      </c>
      <c r="J13">
        <v>0.03</v>
      </c>
      <c r="K13" s="64">
        <f t="shared" si="2"/>
        <v>0.003</v>
      </c>
      <c r="L13" s="64">
        <f t="shared" si="4"/>
        <v>0.03</v>
      </c>
      <c r="M13" s="64">
        <f t="shared" si="2"/>
        <v>0.003</v>
      </c>
      <c r="N13" t="s">
        <v>20</v>
      </c>
      <c r="O13">
        <v>0.02</v>
      </c>
      <c r="P13" s="64">
        <f t="shared" si="3"/>
        <v>0.002</v>
      </c>
      <c r="Q13" s="64">
        <f t="shared" si="5"/>
        <v>0.01</v>
      </c>
      <c r="R13" s="64">
        <f t="shared" si="3"/>
        <v>0.001</v>
      </c>
    </row>
    <row r="14" spans="1:18" ht="12.75">
      <c r="A14" s="37"/>
      <c r="B14" s="37" t="s">
        <v>124</v>
      </c>
      <c r="C14" s="39">
        <v>0.1</v>
      </c>
      <c r="E14">
        <v>0.08</v>
      </c>
      <c r="F14" s="64">
        <f t="shared" si="0"/>
        <v>0.008</v>
      </c>
      <c r="G14" s="64">
        <f t="shared" si="1"/>
        <v>0.08</v>
      </c>
      <c r="H14" s="64">
        <f t="shared" si="0"/>
        <v>0.008</v>
      </c>
      <c r="J14">
        <v>0.06</v>
      </c>
      <c r="K14" s="64">
        <f t="shared" si="2"/>
        <v>0.006</v>
      </c>
      <c r="L14" s="64">
        <f t="shared" si="4"/>
        <v>0.06</v>
      </c>
      <c r="M14" s="64">
        <f t="shared" si="2"/>
        <v>0.006</v>
      </c>
      <c r="O14">
        <v>0.04</v>
      </c>
      <c r="P14" s="64">
        <f t="shared" si="3"/>
        <v>0.004</v>
      </c>
      <c r="Q14" s="64">
        <f t="shared" si="5"/>
        <v>0.04</v>
      </c>
      <c r="R14" s="64">
        <f t="shared" si="3"/>
        <v>0.004</v>
      </c>
    </row>
    <row r="15" spans="1:18" ht="12.75">
      <c r="A15" s="37"/>
      <c r="B15" s="37" t="s">
        <v>125</v>
      </c>
      <c r="C15" s="39">
        <v>0.1</v>
      </c>
      <c r="E15">
        <v>0.13</v>
      </c>
      <c r="F15" s="64">
        <f t="shared" si="0"/>
        <v>0.013000000000000001</v>
      </c>
      <c r="G15" s="64">
        <f t="shared" si="1"/>
        <v>0.13</v>
      </c>
      <c r="H15" s="64">
        <f t="shared" si="0"/>
        <v>0.013000000000000001</v>
      </c>
      <c r="J15">
        <v>0.07</v>
      </c>
      <c r="K15" s="64">
        <f t="shared" si="2"/>
        <v>0.007000000000000001</v>
      </c>
      <c r="L15" s="64">
        <f t="shared" si="4"/>
        <v>0.07</v>
      </c>
      <c r="M15" s="64">
        <f t="shared" si="2"/>
        <v>0.007000000000000001</v>
      </c>
      <c r="O15">
        <v>0.06</v>
      </c>
      <c r="P15" s="64">
        <f t="shared" si="3"/>
        <v>0.006</v>
      </c>
      <c r="Q15" s="64">
        <f t="shared" si="5"/>
        <v>0.06</v>
      </c>
      <c r="R15" s="64">
        <f t="shared" si="3"/>
        <v>0.006</v>
      </c>
    </row>
    <row r="16" spans="1:18" ht="12.75">
      <c r="A16" s="37"/>
      <c r="B16" s="37" t="s">
        <v>126</v>
      </c>
      <c r="C16" s="39">
        <v>0.01</v>
      </c>
      <c r="E16">
        <v>0.63</v>
      </c>
      <c r="F16" s="64">
        <f t="shared" si="0"/>
        <v>0.0063</v>
      </c>
      <c r="G16" s="64">
        <f t="shared" si="1"/>
        <v>0.63</v>
      </c>
      <c r="H16" s="64">
        <f t="shared" si="0"/>
        <v>0.0063</v>
      </c>
      <c r="J16">
        <v>0.72</v>
      </c>
      <c r="K16" s="64">
        <f t="shared" si="2"/>
        <v>0.0072</v>
      </c>
      <c r="L16" s="64">
        <f t="shared" si="4"/>
        <v>0.72</v>
      </c>
      <c r="M16" s="64">
        <f t="shared" si="2"/>
        <v>0.0072</v>
      </c>
      <c r="O16">
        <v>0.64</v>
      </c>
      <c r="P16" s="64">
        <f t="shared" si="3"/>
        <v>0.0064</v>
      </c>
      <c r="Q16" s="64">
        <f t="shared" si="5"/>
        <v>0.64</v>
      </c>
      <c r="R16" s="64">
        <f t="shared" si="3"/>
        <v>0.0064</v>
      </c>
    </row>
    <row r="17" spans="1:18" ht="12.75">
      <c r="A17" s="37"/>
      <c r="B17" s="37" t="s">
        <v>127</v>
      </c>
      <c r="C17" s="39">
        <v>0.001</v>
      </c>
      <c r="E17">
        <v>1.4</v>
      </c>
      <c r="F17" s="64">
        <f t="shared" si="0"/>
        <v>0.0014</v>
      </c>
      <c r="G17" s="64">
        <f t="shared" si="1"/>
        <v>1.4</v>
      </c>
      <c r="H17" s="64">
        <f t="shared" si="0"/>
        <v>0.0014</v>
      </c>
      <c r="J17">
        <v>2.5</v>
      </c>
      <c r="K17" s="64">
        <f t="shared" si="2"/>
        <v>0.0025</v>
      </c>
      <c r="L17" s="64">
        <f t="shared" si="4"/>
        <v>2.5</v>
      </c>
      <c r="M17" s="64">
        <f t="shared" si="2"/>
        <v>0.0025</v>
      </c>
      <c r="O17">
        <v>1.7</v>
      </c>
      <c r="P17" s="64">
        <f t="shared" si="3"/>
        <v>0.0017</v>
      </c>
      <c r="Q17" s="64">
        <f t="shared" si="5"/>
        <v>1.7</v>
      </c>
      <c r="R17" s="64">
        <f t="shared" si="3"/>
        <v>0.0017</v>
      </c>
    </row>
    <row r="18" spans="1:18" ht="12.75">
      <c r="A18" s="37"/>
      <c r="B18" s="37" t="s">
        <v>128</v>
      </c>
      <c r="C18" s="39">
        <v>0.1</v>
      </c>
      <c r="E18">
        <v>0.05</v>
      </c>
      <c r="F18" s="64">
        <f t="shared" si="0"/>
        <v>0.005000000000000001</v>
      </c>
      <c r="G18" s="64">
        <f t="shared" si="1"/>
        <v>0.05</v>
      </c>
      <c r="H18" s="64">
        <f t="shared" si="0"/>
        <v>0.005000000000000001</v>
      </c>
      <c r="I18" t="s">
        <v>20</v>
      </c>
      <c r="J18">
        <v>0.01</v>
      </c>
      <c r="K18" s="64">
        <f t="shared" si="2"/>
        <v>0.001</v>
      </c>
      <c r="L18" s="64">
        <f t="shared" si="4"/>
        <v>0.005</v>
      </c>
      <c r="M18" s="64">
        <f t="shared" si="2"/>
        <v>0.0005</v>
      </c>
      <c r="N18" t="s">
        <v>20</v>
      </c>
      <c r="O18">
        <v>0.01</v>
      </c>
      <c r="P18" s="64">
        <f t="shared" si="3"/>
        <v>0.001</v>
      </c>
      <c r="Q18" s="64">
        <f t="shared" si="5"/>
        <v>0.005</v>
      </c>
      <c r="R18" s="64">
        <f t="shared" si="3"/>
        <v>0.0005</v>
      </c>
    </row>
    <row r="19" spans="1:18" ht="12.75">
      <c r="A19" s="37"/>
      <c r="B19" s="37" t="s">
        <v>129</v>
      </c>
      <c r="C19" s="39">
        <v>0.05</v>
      </c>
      <c r="E19">
        <v>0.13</v>
      </c>
      <c r="F19" s="64">
        <f t="shared" si="0"/>
        <v>0.006500000000000001</v>
      </c>
      <c r="G19" s="64">
        <f t="shared" si="1"/>
        <v>0.13</v>
      </c>
      <c r="H19" s="64">
        <f t="shared" si="0"/>
        <v>0.006500000000000001</v>
      </c>
      <c r="J19">
        <v>0.03</v>
      </c>
      <c r="K19" s="64">
        <f t="shared" si="2"/>
        <v>0.0015</v>
      </c>
      <c r="L19" s="64">
        <f t="shared" si="4"/>
        <v>0.03</v>
      </c>
      <c r="M19" s="64">
        <f t="shared" si="2"/>
        <v>0.0015</v>
      </c>
      <c r="N19" t="s">
        <v>20</v>
      </c>
      <c r="O19">
        <v>0.01</v>
      </c>
      <c r="P19" s="64">
        <f t="shared" si="3"/>
        <v>0.0005</v>
      </c>
      <c r="Q19" s="64">
        <f t="shared" si="5"/>
        <v>0.005</v>
      </c>
      <c r="R19" s="64">
        <f t="shared" si="3"/>
        <v>0.00025</v>
      </c>
    </row>
    <row r="20" spans="1:18" ht="12.75">
      <c r="A20" s="37"/>
      <c r="B20" s="37" t="s">
        <v>130</v>
      </c>
      <c r="C20" s="39">
        <v>0.5</v>
      </c>
      <c r="E20">
        <v>0.19</v>
      </c>
      <c r="F20" s="64">
        <f t="shared" si="0"/>
        <v>0.095</v>
      </c>
      <c r="G20" s="64">
        <f t="shared" si="1"/>
        <v>0.19</v>
      </c>
      <c r="H20" s="64">
        <f t="shared" si="0"/>
        <v>0.095</v>
      </c>
      <c r="J20">
        <v>0.03</v>
      </c>
      <c r="K20" s="64">
        <f t="shared" si="2"/>
        <v>0.015</v>
      </c>
      <c r="L20" s="64">
        <f t="shared" si="4"/>
        <v>0.03</v>
      </c>
      <c r="M20" s="64">
        <f t="shared" si="2"/>
        <v>0.015</v>
      </c>
      <c r="O20">
        <v>0.04</v>
      </c>
      <c r="P20" s="64">
        <f t="shared" si="3"/>
        <v>0.02</v>
      </c>
      <c r="Q20" s="64">
        <f t="shared" si="5"/>
        <v>0.04</v>
      </c>
      <c r="R20" s="64">
        <f t="shared" si="3"/>
        <v>0.02</v>
      </c>
    </row>
    <row r="21" spans="1:18" ht="12.75">
      <c r="A21" s="37"/>
      <c r="B21" s="37" t="s">
        <v>131</v>
      </c>
      <c r="C21" s="39">
        <v>0.1</v>
      </c>
      <c r="E21">
        <v>0.54</v>
      </c>
      <c r="F21" s="64">
        <f t="shared" si="0"/>
        <v>0.054000000000000006</v>
      </c>
      <c r="G21" s="64">
        <f t="shared" si="1"/>
        <v>0.54</v>
      </c>
      <c r="H21" s="64">
        <f t="shared" si="0"/>
        <v>0.054000000000000006</v>
      </c>
      <c r="J21">
        <v>0.22</v>
      </c>
      <c r="K21" s="64">
        <f t="shared" si="2"/>
        <v>0.022000000000000002</v>
      </c>
      <c r="L21" s="64">
        <f t="shared" si="4"/>
        <v>0.22</v>
      </c>
      <c r="M21" s="64">
        <f t="shared" si="2"/>
        <v>0.022000000000000002</v>
      </c>
      <c r="O21">
        <v>0.13</v>
      </c>
      <c r="P21" s="64">
        <f t="shared" si="3"/>
        <v>0.013000000000000001</v>
      </c>
      <c r="Q21" s="64">
        <f t="shared" si="5"/>
        <v>0.13</v>
      </c>
      <c r="R21" s="64">
        <f t="shared" si="3"/>
        <v>0.013000000000000001</v>
      </c>
    </row>
    <row r="22" spans="1:18" ht="12.75">
      <c r="A22" s="37"/>
      <c r="B22" s="37" t="s">
        <v>132</v>
      </c>
      <c r="C22" s="39">
        <v>0.1</v>
      </c>
      <c r="E22">
        <v>0.32</v>
      </c>
      <c r="F22" s="64">
        <f t="shared" si="0"/>
        <v>0.032</v>
      </c>
      <c r="G22" s="64">
        <f t="shared" si="1"/>
        <v>0.32</v>
      </c>
      <c r="H22" s="64">
        <f t="shared" si="0"/>
        <v>0.032</v>
      </c>
      <c r="J22">
        <v>0.1</v>
      </c>
      <c r="K22" s="64">
        <f t="shared" si="2"/>
        <v>0.010000000000000002</v>
      </c>
      <c r="L22" s="64">
        <f t="shared" si="4"/>
        <v>0.1</v>
      </c>
      <c r="M22" s="64">
        <f t="shared" si="2"/>
        <v>0.010000000000000002</v>
      </c>
      <c r="O22">
        <v>0.07</v>
      </c>
      <c r="P22" s="64">
        <f t="shared" si="3"/>
        <v>0.007000000000000001</v>
      </c>
      <c r="Q22" s="64">
        <f t="shared" si="5"/>
        <v>0.07</v>
      </c>
      <c r="R22" s="64">
        <f t="shared" si="3"/>
        <v>0.007000000000000001</v>
      </c>
    </row>
    <row r="23" spans="1:18" ht="12.75">
      <c r="A23" s="37"/>
      <c r="B23" s="37" t="s">
        <v>133</v>
      </c>
      <c r="C23" s="39">
        <v>0.1</v>
      </c>
      <c r="E23">
        <v>0.31</v>
      </c>
      <c r="F23" s="64">
        <f t="shared" si="0"/>
        <v>0.031</v>
      </c>
      <c r="G23" s="64">
        <f t="shared" si="1"/>
        <v>0.31</v>
      </c>
      <c r="H23" s="64">
        <f t="shared" si="0"/>
        <v>0.031</v>
      </c>
      <c r="J23">
        <v>0.11</v>
      </c>
      <c r="K23" s="64">
        <f t="shared" si="2"/>
        <v>0.011000000000000001</v>
      </c>
      <c r="L23" s="64">
        <f t="shared" si="4"/>
        <v>0.11</v>
      </c>
      <c r="M23" s="64">
        <f t="shared" si="2"/>
        <v>0.011000000000000001</v>
      </c>
      <c r="O23">
        <v>0.08</v>
      </c>
      <c r="P23" s="64">
        <f t="shared" si="3"/>
        <v>0.008</v>
      </c>
      <c r="Q23" s="64">
        <f t="shared" si="5"/>
        <v>0.08</v>
      </c>
      <c r="R23" s="64">
        <f t="shared" si="3"/>
        <v>0.008</v>
      </c>
    </row>
    <row r="24" spans="1:18" ht="12.75">
      <c r="A24" s="37"/>
      <c r="B24" s="37" t="s">
        <v>134</v>
      </c>
      <c r="C24" s="39">
        <v>0.1</v>
      </c>
      <c r="E24">
        <v>0.03</v>
      </c>
      <c r="F24" s="64">
        <f t="shared" si="0"/>
        <v>0.003</v>
      </c>
      <c r="G24" s="64">
        <f t="shared" si="1"/>
        <v>0.03</v>
      </c>
      <c r="H24" s="64">
        <f t="shared" si="0"/>
        <v>0.003</v>
      </c>
      <c r="J24">
        <v>0.01</v>
      </c>
      <c r="K24" s="64">
        <f t="shared" si="2"/>
        <v>0.001</v>
      </c>
      <c r="L24" s="64">
        <f t="shared" si="4"/>
        <v>0.01</v>
      </c>
      <c r="M24" s="64">
        <f t="shared" si="2"/>
        <v>0.001</v>
      </c>
      <c r="N24" t="s">
        <v>20</v>
      </c>
      <c r="O24">
        <v>0.02</v>
      </c>
      <c r="P24" s="64">
        <f t="shared" si="3"/>
        <v>0.002</v>
      </c>
      <c r="Q24" s="64">
        <f t="shared" si="5"/>
        <v>0.01</v>
      </c>
      <c r="R24" s="64">
        <f t="shared" si="3"/>
        <v>0.001</v>
      </c>
    </row>
    <row r="25" spans="1:18" ht="12.75">
      <c r="A25" s="37"/>
      <c r="B25" s="37" t="s">
        <v>135</v>
      </c>
      <c r="C25" s="39">
        <v>0.01</v>
      </c>
      <c r="E25">
        <v>1.2</v>
      </c>
      <c r="F25" s="64">
        <f t="shared" si="0"/>
        <v>0.012</v>
      </c>
      <c r="G25" s="64">
        <f t="shared" si="1"/>
        <v>1.2</v>
      </c>
      <c r="H25" s="64">
        <f t="shared" si="0"/>
        <v>0.012</v>
      </c>
      <c r="J25">
        <v>0.66</v>
      </c>
      <c r="K25" s="64">
        <f t="shared" si="2"/>
        <v>0.006600000000000001</v>
      </c>
      <c r="L25" s="64">
        <f t="shared" si="4"/>
        <v>0.66</v>
      </c>
      <c r="M25" s="64">
        <f t="shared" si="2"/>
        <v>0.006600000000000001</v>
      </c>
      <c r="O25">
        <v>0.45</v>
      </c>
      <c r="P25" s="64">
        <f t="shared" si="3"/>
        <v>0.0045000000000000005</v>
      </c>
      <c r="Q25" s="64">
        <f t="shared" si="5"/>
        <v>0.45</v>
      </c>
      <c r="R25" s="64">
        <f t="shared" si="3"/>
        <v>0.0045000000000000005</v>
      </c>
    </row>
    <row r="26" spans="1:18" ht="12.75">
      <c r="A26" s="37"/>
      <c r="B26" s="37" t="s">
        <v>136</v>
      </c>
      <c r="C26" s="39">
        <v>0.01</v>
      </c>
      <c r="E26">
        <v>0.2</v>
      </c>
      <c r="F26" s="64">
        <f t="shared" si="0"/>
        <v>0.002</v>
      </c>
      <c r="G26" s="64">
        <f t="shared" si="1"/>
        <v>0.2</v>
      </c>
      <c r="H26" s="64">
        <f t="shared" si="0"/>
        <v>0.002</v>
      </c>
      <c r="J26">
        <v>0.18</v>
      </c>
      <c r="K26" s="64">
        <f t="shared" si="2"/>
        <v>0.0018</v>
      </c>
      <c r="L26" s="64">
        <f t="shared" si="4"/>
        <v>0.18</v>
      </c>
      <c r="M26" s="64">
        <f t="shared" si="2"/>
        <v>0.0018</v>
      </c>
      <c r="O26">
        <v>0.08</v>
      </c>
      <c r="P26" s="64">
        <f t="shared" si="3"/>
        <v>0.0008</v>
      </c>
      <c r="Q26" s="64">
        <f t="shared" si="5"/>
        <v>0.08</v>
      </c>
      <c r="R26" s="64">
        <f t="shared" si="3"/>
        <v>0.0008</v>
      </c>
    </row>
    <row r="27" spans="1:18" ht="12.75">
      <c r="A27" s="37"/>
      <c r="B27" s="37" t="s">
        <v>137</v>
      </c>
      <c r="C27" s="39">
        <v>0.001</v>
      </c>
      <c r="E27">
        <v>0.76</v>
      </c>
      <c r="F27" s="64">
        <f t="shared" si="0"/>
        <v>0.00076</v>
      </c>
      <c r="G27" s="64">
        <f t="shared" si="1"/>
        <v>0.76</v>
      </c>
      <c r="H27" s="64">
        <f t="shared" si="0"/>
        <v>0.00076</v>
      </c>
      <c r="J27">
        <v>0.98</v>
      </c>
      <c r="K27" s="64">
        <f t="shared" si="2"/>
        <v>0.00098</v>
      </c>
      <c r="L27" s="64">
        <f t="shared" si="4"/>
        <v>0.98</v>
      </c>
      <c r="M27" s="64">
        <f t="shared" si="2"/>
        <v>0.00098</v>
      </c>
      <c r="O27">
        <v>0.44</v>
      </c>
      <c r="P27" s="64">
        <f t="shared" si="3"/>
        <v>0.00044</v>
      </c>
      <c r="Q27" s="64">
        <f t="shared" si="5"/>
        <v>0.44</v>
      </c>
      <c r="R27" s="64">
        <f t="shared" si="3"/>
        <v>0.00044</v>
      </c>
    </row>
    <row r="28" spans="1:18" ht="12.75">
      <c r="A28" s="37"/>
      <c r="B28" s="37" t="s">
        <v>138</v>
      </c>
      <c r="C28" s="39">
        <v>0</v>
      </c>
      <c r="E28">
        <v>0.09</v>
      </c>
      <c r="F28" s="64">
        <f t="shared" si="0"/>
        <v>0</v>
      </c>
      <c r="G28" s="64">
        <f t="shared" si="1"/>
        <v>0.09</v>
      </c>
      <c r="H28" s="64">
        <f t="shared" si="0"/>
        <v>0</v>
      </c>
      <c r="J28">
        <v>0.03</v>
      </c>
      <c r="K28" s="64">
        <f t="shared" si="2"/>
        <v>0</v>
      </c>
      <c r="L28" s="64">
        <f t="shared" si="4"/>
        <v>0.03</v>
      </c>
      <c r="M28" s="64">
        <f t="shared" si="2"/>
        <v>0</v>
      </c>
      <c r="N28" t="s">
        <v>20</v>
      </c>
      <c r="O28">
        <v>0.01</v>
      </c>
      <c r="P28" s="64">
        <f t="shared" si="3"/>
        <v>0</v>
      </c>
      <c r="Q28" s="64">
        <f t="shared" si="5"/>
        <v>0.005</v>
      </c>
      <c r="R28" s="64">
        <f t="shared" si="3"/>
        <v>0</v>
      </c>
    </row>
    <row r="29" spans="1:18" ht="12.75">
      <c r="A29" s="37"/>
      <c r="B29" s="37" t="s">
        <v>139</v>
      </c>
      <c r="C29" s="39">
        <v>0</v>
      </c>
      <c r="E29">
        <v>0.2</v>
      </c>
      <c r="F29" s="64">
        <f t="shared" si="0"/>
        <v>0</v>
      </c>
      <c r="G29" s="64">
        <f t="shared" si="1"/>
        <v>0.2</v>
      </c>
      <c r="H29" s="64">
        <f t="shared" si="0"/>
        <v>0</v>
      </c>
      <c r="I29" t="s">
        <v>20</v>
      </c>
      <c r="J29">
        <v>0.006</v>
      </c>
      <c r="K29" s="64">
        <f t="shared" si="2"/>
        <v>0</v>
      </c>
      <c r="L29" s="64">
        <f t="shared" si="4"/>
        <v>0.003</v>
      </c>
      <c r="M29" s="64">
        <f t="shared" si="2"/>
        <v>0</v>
      </c>
      <c r="N29" t="s">
        <v>20</v>
      </c>
      <c r="O29">
        <v>0.02</v>
      </c>
      <c r="P29" s="64">
        <f t="shared" si="3"/>
        <v>0</v>
      </c>
      <c r="Q29" s="64">
        <f t="shared" si="5"/>
        <v>0.01</v>
      </c>
      <c r="R29" s="64">
        <f t="shared" si="3"/>
        <v>0</v>
      </c>
    </row>
    <row r="30" spans="1:18" ht="12.75">
      <c r="A30" s="37"/>
      <c r="B30" s="37" t="s">
        <v>140</v>
      </c>
      <c r="C30" s="39">
        <v>0</v>
      </c>
      <c r="E30">
        <v>0.81</v>
      </c>
      <c r="F30" s="64">
        <f t="shared" si="0"/>
        <v>0</v>
      </c>
      <c r="G30" s="64">
        <f t="shared" si="1"/>
        <v>0.81</v>
      </c>
      <c r="H30" s="64">
        <f t="shared" si="0"/>
        <v>0</v>
      </c>
      <c r="J30">
        <v>0.43</v>
      </c>
      <c r="K30" s="64">
        <f t="shared" si="2"/>
        <v>0</v>
      </c>
      <c r="L30" s="64">
        <f t="shared" si="4"/>
        <v>0.43</v>
      </c>
      <c r="M30" s="64">
        <f t="shared" si="2"/>
        <v>0</v>
      </c>
      <c r="O30">
        <v>0.38</v>
      </c>
      <c r="P30" s="64">
        <f t="shared" si="3"/>
        <v>0</v>
      </c>
      <c r="Q30" s="64">
        <f t="shared" si="5"/>
        <v>0.38</v>
      </c>
      <c r="R30" s="64">
        <f t="shared" si="3"/>
        <v>0</v>
      </c>
    </row>
    <row r="31" spans="1:18" ht="12.75">
      <c r="A31" s="37"/>
      <c r="B31" s="37" t="s">
        <v>141</v>
      </c>
      <c r="C31" s="39">
        <v>0</v>
      </c>
      <c r="E31">
        <v>1.2</v>
      </c>
      <c r="F31" s="64">
        <f t="shared" si="0"/>
        <v>0</v>
      </c>
      <c r="G31" s="64">
        <f t="shared" si="1"/>
        <v>1.2</v>
      </c>
      <c r="H31" s="64">
        <f t="shared" si="0"/>
        <v>0</v>
      </c>
      <c r="J31">
        <v>1.3</v>
      </c>
      <c r="K31" s="64">
        <f t="shared" si="2"/>
        <v>0</v>
      </c>
      <c r="L31" s="64">
        <f t="shared" si="4"/>
        <v>1.3</v>
      </c>
      <c r="M31" s="64">
        <f t="shared" si="2"/>
        <v>0</v>
      </c>
      <c r="O31">
        <v>1.1</v>
      </c>
      <c r="P31" s="64">
        <f t="shared" si="3"/>
        <v>0</v>
      </c>
      <c r="Q31" s="64">
        <f t="shared" si="5"/>
        <v>1.1</v>
      </c>
      <c r="R31" s="64">
        <f t="shared" si="3"/>
        <v>0</v>
      </c>
    </row>
    <row r="32" spans="1:18" ht="12.75">
      <c r="A32" s="37"/>
      <c r="B32" s="37" t="s">
        <v>142</v>
      </c>
      <c r="C32" s="39">
        <v>0</v>
      </c>
      <c r="E32">
        <v>0.97</v>
      </c>
      <c r="F32" s="64">
        <f t="shared" si="0"/>
        <v>0</v>
      </c>
      <c r="G32" s="64">
        <f t="shared" si="1"/>
        <v>0.97</v>
      </c>
      <c r="H32" s="64">
        <f t="shared" si="0"/>
        <v>0</v>
      </c>
      <c r="J32">
        <v>0.05</v>
      </c>
      <c r="K32" s="64">
        <f t="shared" si="2"/>
        <v>0</v>
      </c>
      <c r="L32" s="64">
        <f t="shared" si="4"/>
        <v>0.05</v>
      </c>
      <c r="M32" s="64">
        <f t="shared" si="2"/>
        <v>0</v>
      </c>
      <c r="N32" t="s">
        <v>20</v>
      </c>
      <c r="O32">
        <v>0.01</v>
      </c>
      <c r="P32" s="64">
        <f t="shared" si="3"/>
        <v>0</v>
      </c>
      <c r="Q32" s="64">
        <f t="shared" si="5"/>
        <v>0.005</v>
      </c>
      <c r="R32" s="64">
        <f t="shared" si="3"/>
        <v>0</v>
      </c>
    </row>
    <row r="33" spans="1:18" ht="12.75">
      <c r="A33" s="37"/>
      <c r="B33" s="37" t="s">
        <v>143</v>
      </c>
      <c r="C33" s="39">
        <v>0</v>
      </c>
      <c r="E33">
        <v>1.9</v>
      </c>
      <c r="F33" s="64">
        <f t="shared" si="0"/>
        <v>0</v>
      </c>
      <c r="G33" s="64">
        <f t="shared" si="1"/>
        <v>1.9</v>
      </c>
      <c r="H33" s="64">
        <f t="shared" si="0"/>
        <v>0</v>
      </c>
      <c r="J33">
        <v>0.21</v>
      </c>
      <c r="K33" s="64">
        <f t="shared" si="2"/>
        <v>0</v>
      </c>
      <c r="L33" s="64">
        <f t="shared" si="4"/>
        <v>0.21</v>
      </c>
      <c r="M33" s="64">
        <f t="shared" si="2"/>
        <v>0</v>
      </c>
      <c r="O33">
        <v>0.04</v>
      </c>
      <c r="P33" s="64">
        <f t="shared" si="3"/>
        <v>0</v>
      </c>
      <c r="Q33" s="64">
        <f t="shared" si="5"/>
        <v>0.04</v>
      </c>
      <c r="R33" s="64">
        <f t="shared" si="3"/>
        <v>0</v>
      </c>
    </row>
    <row r="34" spans="1:18" ht="12.75">
      <c r="A34" s="37"/>
      <c r="B34" s="37" t="s">
        <v>144</v>
      </c>
      <c r="C34" s="39">
        <v>0</v>
      </c>
      <c r="E34">
        <v>2.3</v>
      </c>
      <c r="F34" s="64">
        <f t="shared" si="0"/>
        <v>0</v>
      </c>
      <c r="G34" s="64">
        <f t="shared" si="1"/>
        <v>2.3</v>
      </c>
      <c r="H34" s="64">
        <f t="shared" si="0"/>
        <v>0</v>
      </c>
      <c r="J34">
        <v>0.68</v>
      </c>
      <c r="K34" s="64">
        <f t="shared" si="2"/>
        <v>0</v>
      </c>
      <c r="L34" s="64">
        <f t="shared" si="4"/>
        <v>0.68</v>
      </c>
      <c r="M34" s="64">
        <f t="shared" si="2"/>
        <v>0</v>
      </c>
      <c r="O34">
        <v>0.44</v>
      </c>
      <c r="P34" s="64">
        <f t="shared" si="3"/>
        <v>0</v>
      </c>
      <c r="Q34" s="64">
        <f t="shared" si="5"/>
        <v>0.44</v>
      </c>
      <c r="R34" s="64">
        <f t="shared" si="3"/>
        <v>0</v>
      </c>
    </row>
    <row r="35" spans="1:18" ht="12.75">
      <c r="A35" s="37"/>
      <c r="B35" s="37" t="s">
        <v>145</v>
      </c>
      <c r="C35" s="39">
        <v>0</v>
      </c>
      <c r="E35">
        <v>1.9</v>
      </c>
      <c r="F35" s="64">
        <f t="shared" si="0"/>
        <v>0</v>
      </c>
      <c r="G35" s="64">
        <f t="shared" si="1"/>
        <v>1.9</v>
      </c>
      <c r="H35" s="64">
        <f t="shared" si="0"/>
        <v>0</v>
      </c>
      <c r="J35">
        <v>1.1</v>
      </c>
      <c r="K35" s="64">
        <f t="shared" si="2"/>
        <v>0</v>
      </c>
      <c r="L35" s="64">
        <f t="shared" si="4"/>
        <v>1.1</v>
      </c>
      <c r="M35" s="64">
        <f t="shared" si="2"/>
        <v>0</v>
      </c>
      <c r="O35">
        <v>0.65</v>
      </c>
      <c r="P35" s="64">
        <f t="shared" si="3"/>
        <v>0</v>
      </c>
      <c r="Q35" s="64">
        <f t="shared" si="5"/>
        <v>0.65</v>
      </c>
      <c r="R35" s="64">
        <f t="shared" si="3"/>
        <v>0</v>
      </c>
    </row>
    <row r="36" spans="1:18" ht="12.75">
      <c r="A36" s="37"/>
      <c r="B36" s="37"/>
      <c r="C36" s="37"/>
      <c r="D36" s="37"/>
      <c r="E36" s="63"/>
      <c r="F36" s="58"/>
      <c r="G36" s="63"/>
      <c r="H36" s="58"/>
      <c r="I36" s="63"/>
      <c r="J36" s="16"/>
      <c r="K36" s="41"/>
      <c r="L36" s="41"/>
      <c r="M36" s="41"/>
      <c r="N36" s="63"/>
      <c r="O36" s="16"/>
      <c r="P36" s="57"/>
      <c r="Q36" s="63"/>
      <c r="R36" s="57"/>
    </row>
    <row r="37" spans="1:18" ht="12.75">
      <c r="A37" s="37"/>
      <c r="B37" s="37" t="s">
        <v>146</v>
      </c>
      <c r="C37" s="37"/>
      <c r="D37" s="37"/>
      <c r="E37" s="63"/>
      <c r="F37" s="63">
        <v>131.5</v>
      </c>
      <c r="G37" s="63">
        <v>131.5</v>
      </c>
      <c r="H37" s="63">
        <v>131.5</v>
      </c>
      <c r="I37" s="63"/>
      <c r="J37" s="63"/>
      <c r="K37" s="63">
        <v>130.45</v>
      </c>
      <c r="L37" s="63">
        <v>130.45</v>
      </c>
      <c r="M37" s="63">
        <v>130.45</v>
      </c>
      <c r="N37" s="63"/>
      <c r="O37" s="63"/>
      <c r="P37" s="63">
        <v>137.67</v>
      </c>
      <c r="Q37" s="63">
        <v>137.67</v>
      </c>
      <c r="R37" s="63">
        <v>137.67</v>
      </c>
    </row>
    <row r="38" spans="1:18" ht="12.75">
      <c r="A38" s="37"/>
      <c r="B38" s="37" t="s">
        <v>147</v>
      </c>
      <c r="C38" s="37"/>
      <c r="D38" s="37"/>
      <c r="E38" s="63"/>
      <c r="F38" s="63">
        <v>9.1</v>
      </c>
      <c r="G38" s="63">
        <v>9.1</v>
      </c>
      <c r="H38" s="63">
        <v>9.1</v>
      </c>
      <c r="I38" s="63"/>
      <c r="J38" s="63"/>
      <c r="K38" s="41">
        <v>9.1</v>
      </c>
      <c r="L38" s="41">
        <v>9.1</v>
      </c>
      <c r="M38" s="41">
        <v>9.1</v>
      </c>
      <c r="N38" s="63"/>
      <c r="O38" s="63"/>
      <c r="P38" s="63">
        <v>9.2</v>
      </c>
      <c r="Q38" s="63">
        <v>9.2</v>
      </c>
      <c r="R38" s="63">
        <v>9.2</v>
      </c>
    </row>
    <row r="39" spans="1:18" ht="12.75">
      <c r="A39" s="37"/>
      <c r="B39" s="37"/>
      <c r="C39" s="37"/>
      <c r="D39" s="37"/>
      <c r="E39" s="63"/>
      <c r="F39" s="16"/>
      <c r="G39" s="63"/>
      <c r="H39" s="16"/>
      <c r="I39" s="16"/>
      <c r="J39" s="63"/>
      <c r="K39" s="44"/>
      <c r="L39" s="41"/>
      <c r="M39" s="44"/>
      <c r="N39" s="63"/>
      <c r="O39" s="63"/>
      <c r="P39" s="63"/>
      <c r="Q39" s="63"/>
      <c r="R39" s="63"/>
    </row>
    <row r="40" spans="1:18" ht="12.75">
      <c r="A40" s="37"/>
      <c r="B40" s="37" t="s">
        <v>148</v>
      </c>
      <c r="C40" s="58"/>
      <c r="D40" s="58"/>
      <c r="E40" s="41"/>
      <c r="F40" s="63">
        <f>SUM(F11:F27)</f>
        <v>0.31496</v>
      </c>
      <c r="G40" s="41">
        <f>SUM(G27,G35,G34,G33,G32,G17,G31,G30,G29,G28)</f>
        <v>11.529999999999998</v>
      </c>
      <c r="H40" s="63">
        <f>SUM(H11:H27)</f>
        <v>0.30996</v>
      </c>
      <c r="I40" s="58"/>
      <c r="J40" s="41"/>
      <c r="K40" s="64">
        <f>SUM(K11:K27)</f>
        <v>0.10657999999999998</v>
      </c>
      <c r="L40" s="41">
        <f>SUM(L27,L35,L34,L33,L32,L17,L31,L30,L29,L28)</f>
        <v>7.2829999999999995</v>
      </c>
      <c r="M40" s="64">
        <f>SUM(M11:M27)</f>
        <v>0.10107999999999998</v>
      </c>
      <c r="N40" s="58"/>
      <c r="O40" s="63"/>
      <c r="P40" s="63">
        <f>SUM(P11:P27)</f>
        <v>0.09734000000000001</v>
      </c>
      <c r="Q40" s="41">
        <f>SUM(Q27,Q35,Q34,Q33,Q32,Q17,Q31,Q30,Q29,Q28)</f>
        <v>4.77</v>
      </c>
      <c r="R40" s="63">
        <f>SUM(R11:R27)</f>
        <v>0.08459</v>
      </c>
    </row>
    <row r="41" spans="1:18" ht="12.75">
      <c r="A41" s="37"/>
      <c r="B41" s="37" t="s">
        <v>149</v>
      </c>
      <c r="C41" s="58"/>
      <c r="D41" s="41">
        <f>(F41-H41)*2/F41*100</f>
        <v>3.1750063500127284</v>
      </c>
      <c r="E41" s="63"/>
      <c r="F41" s="64">
        <f>(F40/F37/0.0283*(21-7)/(21-F38))</f>
        <v>0.09956903262722548</v>
      </c>
      <c r="G41" s="63">
        <f>(G40/G37/0.0283*(21-7)/(21-G38))</f>
        <v>3.645005544170401</v>
      </c>
      <c r="H41" s="64">
        <f>(H40/H37/0.0283*(21-7)/(21-H38))</f>
        <v>0.09798837107294515</v>
      </c>
      <c r="I41" s="41">
        <f>(K41-M41)*2/K41*100</f>
        <v>10.320885719647233</v>
      </c>
      <c r="J41" s="63"/>
      <c r="K41" s="64">
        <f>K40/K37/0.0283*(21-7)/(21-K38)</f>
        <v>0.03396458177364237</v>
      </c>
      <c r="L41" s="63">
        <f>(L40/L37/0.0283*(21-7)/(21-L38))</f>
        <v>2.3209237104281994</v>
      </c>
      <c r="M41" s="64">
        <f>M40/M37/0.0283*(21-7)/(21-M38)</f>
        <v>0.03221185893863549</v>
      </c>
      <c r="N41" s="41">
        <f>(P41-R41)*2/P41*100</f>
        <v>26.196835833162098</v>
      </c>
      <c r="O41" s="63"/>
      <c r="P41" s="64">
        <f>P40/P37/0.0283*(21-7)/(21-P38)</f>
        <v>0.029642281163775507</v>
      </c>
      <c r="Q41" s="63">
        <f>(Q40/Q37/0.0283*(21-7)/(21-Q38))</f>
        <v>1.452575314888115</v>
      </c>
      <c r="R41" s="64">
        <f>R40/R37/0.0283*(21-7)/(21-R38)</f>
        <v>0.025759611296936206</v>
      </c>
    </row>
    <row r="42" spans="1:18" ht="12.75">
      <c r="A42" s="37"/>
      <c r="B42" s="37"/>
      <c r="C42" s="37"/>
      <c r="D42" s="37"/>
      <c r="E42" s="64"/>
      <c r="F42" s="58"/>
      <c r="G42" s="64"/>
      <c r="H42" s="58"/>
      <c r="I42" s="64"/>
      <c r="J42" s="64"/>
      <c r="K42" s="64"/>
      <c r="L42" s="64"/>
      <c r="M42" s="64"/>
      <c r="N42" s="64"/>
      <c r="O42" s="64"/>
      <c r="P42" s="57"/>
      <c r="Q42" s="64"/>
      <c r="R42" s="57"/>
    </row>
    <row r="43" spans="1:18" ht="12.75">
      <c r="A43" s="63"/>
      <c r="B43" s="37" t="s">
        <v>150</v>
      </c>
      <c r="C43" s="63">
        <f>AVERAGE(H41,M41,R41)</f>
        <v>0.05198661376950562</v>
      </c>
      <c r="D43" s="63"/>
      <c r="E43" s="63"/>
      <c r="F43" s="58"/>
      <c r="G43" s="63"/>
      <c r="H43" s="58"/>
      <c r="I43" s="63"/>
      <c r="J43" s="63"/>
      <c r="K43" s="63"/>
      <c r="L43" s="63"/>
      <c r="M43" s="63"/>
      <c r="N43" s="63"/>
      <c r="O43" s="63"/>
      <c r="P43" s="57"/>
      <c r="Q43" s="63"/>
      <c r="R43" s="57"/>
    </row>
    <row r="44" spans="1:18" ht="12.75">
      <c r="A44" s="37"/>
      <c r="B44" s="37" t="s">
        <v>151</v>
      </c>
      <c r="C44" s="63">
        <f>AVERAGE(G41,L41,Q41)</f>
        <v>2.472834856495572</v>
      </c>
      <c r="D44" s="37"/>
      <c r="E44" s="57"/>
      <c r="F44" s="58"/>
      <c r="G44" s="57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85" spans="1:18" ht="12.75">
      <c r="A85" s="3"/>
      <c r="B85" s="3"/>
      <c r="C85" s="3"/>
      <c r="D85" s="3"/>
      <c r="E85" s="65"/>
      <c r="G85" s="65"/>
      <c r="J85" s="65"/>
      <c r="K85" s="67"/>
      <c r="L85" s="66"/>
      <c r="M85" s="67"/>
      <c r="N85" s="65"/>
      <c r="O85" s="65"/>
      <c r="P85" s="65"/>
      <c r="Q85" s="65"/>
      <c r="R85" s="65"/>
    </row>
    <row r="86" spans="1:18" ht="12.75">
      <c r="A86" s="3"/>
      <c r="B86" s="3"/>
      <c r="C86" s="68"/>
      <c r="D86" s="68"/>
      <c r="E86" s="66"/>
      <c r="F86" s="65"/>
      <c r="G86" s="66"/>
      <c r="H86" s="65"/>
      <c r="I86" s="68"/>
      <c r="J86" s="66"/>
      <c r="K86" s="66"/>
      <c r="L86" s="66"/>
      <c r="M86" s="66"/>
      <c r="N86" s="68"/>
      <c r="O86" s="65"/>
      <c r="P86" s="68"/>
      <c r="Q86" s="68"/>
      <c r="R86" s="68"/>
    </row>
    <row r="87" spans="1:18" ht="12.75">
      <c r="A87" s="3"/>
      <c r="B87" s="3"/>
      <c r="C87" s="68"/>
      <c r="D87" s="68"/>
      <c r="E87" s="65"/>
      <c r="F87" s="68"/>
      <c r="G87" s="69"/>
      <c r="H87" s="68"/>
      <c r="I87" s="68"/>
      <c r="J87" s="65"/>
      <c r="K87" s="68"/>
      <c r="L87" s="66"/>
      <c r="M87" s="68"/>
      <c r="N87" s="68"/>
      <c r="O87" s="65"/>
      <c r="P87" s="69"/>
      <c r="Q87" s="69"/>
      <c r="R87" s="69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2004-02-24T22:22:11Z</cp:lastPrinted>
  <dcterms:created xsi:type="dcterms:W3CDTF">2000-01-10T00:44:42Z</dcterms:created>
  <dcterms:modified xsi:type="dcterms:W3CDTF">2004-02-24T22:22:29Z</dcterms:modified>
  <cp:category/>
  <cp:version/>
  <cp:contentType/>
  <cp:contentStatus/>
</cp:coreProperties>
</file>